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 Study\SPRING 2016\CS-553\Project\"/>
    </mc:Choice>
  </mc:AlternateContent>
  <bookViews>
    <workbookView xWindow="0" yWindow="0" windowWidth="19200" windowHeight="7050" activeTab="4"/>
  </bookViews>
  <sheets>
    <sheet name="c3.8xlarge" sheetId="4" r:id="rId1"/>
    <sheet name="g2.2xlarge" sheetId="5" r:id="rId2"/>
    <sheet name="r3.4xlarge" sheetId="6" r:id="rId3"/>
    <sheet name="i2.8xlarge" sheetId="7" r:id="rId4"/>
    <sheet name="d2.8xlarge" sheetId="8" r:id="rId5"/>
    <sheet name="m3.2xlarge" sheetId="9" r:id="rId6"/>
    <sheet name="Utilization" sheetId="10" r:id="rId7"/>
    <sheet name="Cost per TFLOPS" sheetId="11" r:id="rId8"/>
    <sheet name="Cost per GFLOPS (2)" sheetId="12" r:id="rId9"/>
    <sheet name="m3.large" sheetId="3" r:id="rId10"/>
    <sheet name="m4.10xlarge" sheetId="2" r:id="rId11"/>
    <sheet name="Sheet1" sheetId="1" r:id="rId12"/>
  </sheets>
  <externalReferences>
    <externalReference r:id="rId13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2" l="1"/>
  <c r="G17" i="12"/>
  <c r="F17" i="12"/>
  <c r="E17" i="12"/>
  <c r="D17" i="12"/>
  <c r="C17" i="12"/>
  <c r="B17" i="12"/>
  <c r="H16" i="12"/>
  <c r="G16" i="12"/>
  <c r="F16" i="12"/>
  <c r="E16" i="12"/>
  <c r="D16" i="12"/>
  <c r="C16" i="12"/>
  <c r="B16" i="12"/>
  <c r="H15" i="12"/>
  <c r="G15" i="12"/>
  <c r="F15" i="12"/>
  <c r="E15" i="12"/>
  <c r="D15" i="12"/>
  <c r="C15" i="12"/>
  <c r="B15" i="12"/>
  <c r="H14" i="12"/>
  <c r="G14" i="12"/>
  <c r="F14" i="12"/>
  <c r="E14" i="12"/>
  <c r="D14" i="12"/>
  <c r="C14" i="12"/>
  <c r="B14" i="12"/>
  <c r="H13" i="12"/>
  <c r="G13" i="12"/>
  <c r="F13" i="12"/>
  <c r="E13" i="12"/>
  <c r="D13" i="12"/>
  <c r="C13" i="12"/>
  <c r="B13" i="12"/>
  <c r="H12" i="12"/>
  <c r="G12" i="12"/>
  <c r="F12" i="12"/>
  <c r="E12" i="12"/>
  <c r="D12" i="12"/>
  <c r="C12" i="12"/>
  <c r="B12" i="12"/>
  <c r="H11" i="12"/>
  <c r="G11" i="12"/>
  <c r="F11" i="12"/>
  <c r="E11" i="12"/>
  <c r="D11" i="12"/>
  <c r="C11" i="12"/>
  <c r="B11" i="12"/>
  <c r="H10" i="12"/>
  <c r="G10" i="12"/>
  <c r="F10" i="12"/>
  <c r="E10" i="12"/>
  <c r="D10" i="12"/>
  <c r="C10" i="12"/>
  <c r="B10" i="12"/>
  <c r="H17" i="11"/>
  <c r="G17" i="11"/>
  <c r="F17" i="11"/>
  <c r="E17" i="11"/>
  <c r="D17" i="11"/>
  <c r="C17" i="11"/>
  <c r="B17" i="11"/>
  <c r="H16" i="11"/>
  <c r="G16" i="11"/>
  <c r="F16" i="11"/>
  <c r="E16" i="11"/>
  <c r="D16" i="11"/>
  <c r="C16" i="11"/>
  <c r="B16" i="11"/>
  <c r="H15" i="11"/>
  <c r="G15" i="11"/>
  <c r="F15" i="11"/>
  <c r="E15" i="11"/>
  <c r="D15" i="11"/>
  <c r="C15" i="11"/>
  <c r="B15" i="11"/>
  <c r="H14" i="11"/>
  <c r="G14" i="11"/>
  <c r="F14" i="11"/>
  <c r="E14" i="11"/>
  <c r="D14" i="11"/>
  <c r="C14" i="11"/>
  <c r="B14" i="11"/>
  <c r="H13" i="11"/>
  <c r="G13" i="11"/>
  <c r="F13" i="11"/>
  <c r="E13" i="11"/>
  <c r="D13" i="11"/>
  <c r="C13" i="11"/>
  <c r="B13" i="11"/>
  <c r="H12" i="11"/>
  <c r="G12" i="11"/>
  <c r="F12" i="11"/>
  <c r="E12" i="11"/>
  <c r="D12" i="11"/>
  <c r="C12" i="11"/>
  <c r="B12" i="11"/>
  <c r="H11" i="11"/>
  <c r="G11" i="11"/>
  <c r="F11" i="11"/>
  <c r="E11" i="11"/>
  <c r="D11" i="11"/>
  <c r="C11" i="11"/>
  <c r="B11" i="11"/>
  <c r="H10" i="11"/>
  <c r="G10" i="11"/>
  <c r="F10" i="11"/>
  <c r="E10" i="11"/>
  <c r="D10" i="11"/>
  <c r="C10" i="11"/>
  <c r="B10" i="11"/>
  <c r="H53" i="10"/>
  <c r="G53" i="10"/>
  <c r="F53" i="10"/>
  <c r="H52" i="10"/>
  <c r="G52" i="10"/>
  <c r="F52" i="10"/>
  <c r="E52" i="10"/>
  <c r="H51" i="10"/>
  <c r="G51" i="10"/>
  <c r="F51" i="10"/>
  <c r="H50" i="10"/>
  <c r="G50" i="10"/>
  <c r="H49" i="10"/>
  <c r="G49" i="10"/>
  <c r="F49" i="10"/>
  <c r="H48" i="10"/>
  <c r="G48" i="10"/>
  <c r="F48" i="10"/>
  <c r="H47" i="10"/>
  <c r="G47" i="10"/>
  <c r="F47" i="10"/>
  <c r="H46" i="10"/>
  <c r="G46" i="10"/>
  <c r="F46" i="10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3" i="9"/>
  <c r="I3" i="9"/>
  <c r="G10" i="9"/>
  <c r="N11" i="9"/>
  <c r="N12" i="9"/>
  <c r="G15" i="9"/>
  <c r="N15" i="9"/>
  <c r="G16" i="9"/>
  <c r="N16" i="9"/>
  <c r="G17" i="9"/>
  <c r="N17" i="9"/>
  <c r="G18" i="9"/>
  <c r="N18" i="9"/>
  <c r="G19" i="9"/>
  <c r="N19" i="9"/>
  <c r="G20" i="9"/>
  <c r="N20" i="9"/>
  <c r="G21" i="9"/>
  <c r="N21" i="9"/>
  <c r="G22" i="9"/>
  <c r="N22" i="9"/>
  <c r="C23" i="9"/>
  <c r="G23" i="9"/>
  <c r="N23" i="9"/>
  <c r="C24" i="9"/>
  <c r="G24" i="9"/>
  <c r="N24" i="9"/>
  <c r="C25" i="9"/>
  <c r="G25" i="9"/>
  <c r="N25" i="9"/>
  <c r="G26" i="9"/>
  <c r="N26" i="9"/>
  <c r="G27" i="9"/>
  <c r="N27" i="9"/>
  <c r="C28" i="9"/>
  <c r="G28" i="9"/>
  <c r="N28" i="9"/>
  <c r="N30" i="9"/>
  <c r="N42" i="9"/>
  <c r="N43" i="9"/>
  <c r="M11" i="9"/>
  <c r="M12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30" i="9"/>
  <c r="M42" i="9"/>
  <c r="M43" i="9"/>
  <c r="L11" i="9"/>
  <c r="L12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30" i="9"/>
  <c r="L42" i="9"/>
  <c r="L43" i="9"/>
  <c r="K11" i="9"/>
  <c r="K12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30" i="9"/>
  <c r="K42" i="9"/>
  <c r="K43" i="9"/>
  <c r="J11" i="9"/>
  <c r="J12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30" i="9"/>
  <c r="J42" i="9"/>
  <c r="J43" i="9"/>
  <c r="I11" i="9"/>
  <c r="I12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30" i="9"/>
  <c r="I42" i="9"/>
  <c r="I43" i="9"/>
  <c r="H11" i="9"/>
  <c r="H12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30" i="9"/>
  <c r="H42" i="9"/>
  <c r="H43" i="9"/>
  <c r="I2" i="9"/>
  <c r="G7" i="9"/>
  <c r="K8" i="9"/>
  <c r="K9" i="9"/>
  <c r="F33" i="9"/>
  <c r="F42" i="9"/>
  <c r="J8" i="9"/>
  <c r="J9" i="9"/>
  <c r="E33" i="9"/>
  <c r="E42" i="9"/>
  <c r="I8" i="9"/>
  <c r="I9" i="9"/>
  <c r="D33" i="9"/>
  <c r="D42" i="9"/>
  <c r="C30" i="9"/>
  <c r="C32" i="9"/>
  <c r="H8" i="9"/>
  <c r="H9" i="9"/>
  <c r="C33" i="9"/>
  <c r="C42" i="9"/>
  <c r="N32" i="9"/>
  <c r="N8" i="9"/>
  <c r="N9" i="9"/>
  <c r="N33" i="9"/>
  <c r="N34" i="9"/>
  <c r="N35" i="9"/>
  <c r="M32" i="9"/>
  <c r="M8" i="9"/>
  <c r="M9" i="9"/>
  <c r="M33" i="9"/>
  <c r="M34" i="9"/>
  <c r="M35" i="9"/>
  <c r="L32" i="9"/>
  <c r="L8" i="9"/>
  <c r="L9" i="9"/>
  <c r="L33" i="9"/>
  <c r="L34" i="9"/>
  <c r="L35" i="9"/>
  <c r="K32" i="9"/>
  <c r="K33" i="9"/>
  <c r="K34" i="9"/>
  <c r="K35" i="9"/>
  <c r="J32" i="9"/>
  <c r="J33" i="9"/>
  <c r="J34" i="9"/>
  <c r="J35" i="9"/>
  <c r="I32" i="9"/>
  <c r="I33" i="9"/>
  <c r="I34" i="9"/>
  <c r="I35" i="9"/>
  <c r="H32" i="9"/>
  <c r="H33" i="9"/>
  <c r="H34" i="9"/>
  <c r="H35" i="9"/>
  <c r="C35" i="9"/>
  <c r="G30" i="9"/>
  <c r="G32" i="9"/>
  <c r="G33" i="9"/>
  <c r="F30" i="9"/>
  <c r="E30" i="9"/>
  <c r="D30" i="9"/>
  <c r="K4" i="9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3" i="8"/>
  <c r="I3" i="8"/>
  <c r="G10" i="8"/>
  <c r="N11" i="8"/>
  <c r="N12" i="8"/>
  <c r="G15" i="8"/>
  <c r="N15" i="8"/>
  <c r="G16" i="8"/>
  <c r="N16" i="8"/>
  <c r="G17" i="8"/>
  <c r="N17" i="8"/>
  <c r="G18" i="8"/>
  <c r="N18" i="8"/>
  <c r="G19" i="8"/>
  <c r="N19" i="8"/>
  <c r="G20" i="8"/>
  <c r="N20" i="8"/>
  <c r="G21" i="8"/>
  <c r="N21" i="8"/>
  <c r="G22" i="8"/>
  <c r="N22" i="8"/>
  <c r="C23" i="8"/>
  <c r="G23" i="8"/>
  <c r="N23" i="8"/>
  <c r="C24" i="8"/>
  <c r="G24" i="8"/>
  <c r="N24" i="8"/>
  <c r="C25" i="8"/>
  <c r="G25" i="8"/>
  <c r="N25" i="8"/>
  <c r="G26" i="8"/>
  <c r="N26" i="8"/>
  <c r="G27" i="8"/>
  <c r="N27" i="8"/>
  <c r="C28" i="8"/>
  <c r="G28" i="8"/>
  <c r="N28" i="8"/>
  <c r="N30" i="8"/>
  <c r="N42" i="8"/>
  <c r="N43" i="8"/>
  <c r="M11" i="8"/>
  <c r="M12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30" i="8"/>
  <c r="M42" i="8"/>
  <c r="M43" i="8"/>
  <c r="L11" i="8"/>
  <c r="L12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30" i="8"/>
  <c r="L42" i="8"/>
  <c r="L43" i="8"/>
  <c r="K11" i="8"/>
  <c r="K12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30" i="8"/>
  <c r="K42" i="8"/>
  <c r="K43" i="8"/>
  <c r="J11" i="8"/>
  <c r="J12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30" i="8"/>
  <c r="J42" i="8"/>
  <c r="J43" i="8"/>
  <c r="I11" i="8"/>
  <c r="I12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30" i="8"/>
  <c r="I42" i="8"/>
  <c r="I43" i="8"/>
  <c r="H11" i="8"/>
  <c r="H12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30" i="8"/>
  <c r="H42" i="8"/>
  <c r="H43" i="8"/>
  <c r="I2" i="8"/>
  <c r="G7" i="8"/>
  <c r="K8" i="8"/>
  <c r="K9" i="8"/>
  <c r="F33" i="8"/>
  <c r="F42" i="8"/>
  <c r="J8" i="8"/>
  <c r="J9" i="8"/>
  <c r="E33" i="8"/>
  <c r="E42" i="8"/>
  <c r="I8" i="8"/>
  <c r="I9" i="8"/>
  <c r="D33" i="8"/>
  <c r="D42" i="8"/>
  <c r="C30" i="8"/>
  <c r="C32" i="8"/>
  <c r="H8" i="8"/>
  <c r="H9" i="8"/>
  <c r="C33" i="8"/>
  <c r="C42" i="8"/>
  <c r="N32" i="8"/>
  <c r="N8" i="8"/>
  <c r="N9" i="8"/>
  <c r="N33" i="8"/>
  <c r="N34" i="8"/>
  <c r="N35" i="8"/>
  <c r="M32" i="8"/>
  <c r="M8" i="8"/>
  <c r="M9" i="8"/>
  <c r="M33" i="8"/>
  <c r="M34" i="8"/>
  <c r="M35" i="8"/>
  <c r="L32" i="8"/>
  <c r="L8" i="8"/>
  <c r="L9" i="8"/>
  <c r="L33" i="8"/>
  <c r="L34" i="8"/>
  <c r="L35" i="8"/>
  <c r="K32" i="8"/>
  <c r="K33" i="8"/>
  <c r="K34" i="8"/>
  <c r="K35" i="8"/>
  <c r="J32" i="8"/>
  <c r="J33" i="8"/>
  <c r="J34" i="8"/>
  <c r="J35" i="8"/>
  <c r="I32" i="8"/>
  <c r="I33" i="8"/>
  <c r="I34" i="8"/>
  <c r="I35" i="8"/>
  <c r="H32" i="8"/>
  <c r="H33" i="8"/>
  <c r="H34" i="8"/>
  <c r="H35" i="8"/>
  <c r="C35" i="8"/>
  <c r="G30" i="8"/>
  <c r="G32" i="8"/>
  <c r="G33" i="8"/>
  <c r="F30" i="8"/>
  <c r="E30" i="8"/>
  <c r="D30" i="8"/>
  <c r="K4" i="8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3" i="7"/>
  <c r="I3" i="7"/>
  <c r="G10" i="7"/>
  <c r="N11" i="7"/>
  <c r="N12" i="7"/>
  <c r="G15" i="7"/>
  <c r="N15" i="7"/>
  <c r="G16" i="7"/>
  <c r="N16" i="7"/>
  <c r="G17" i="7"/>
  <c r="N17" i="7"/>
  <c r="G18" i="7"/>
  <c r="N18" i="7"/>
  <c r="G19" i="7"/>
  <c r="N19" i="7"/>
  <c r="G20" i="7"/>
  <c r="N20" i="7"/>
  <c r="G21" i="7"/>
  <c r="N21" i="7"/>
  <c r="G22" i="7"/>
  <c r="N22" i="7"/>
  <c r="C23" i="7"/>
  <c r="G23" i="7"/>
  <c r="N23" i="7"/>
  <c r="C24" i="7"/>
  <c r="G24" i="7"/>
  <c r="N24" i="7"/>
  <c r="C25" i="7"/>
  <c r="G25" i="7"/>
  <c r="N25" i="7"/>
  <c r="G26" i="7"/>
  <c r="N26" i="7"/>
  <c r="G27" i="7"/>
  <c r="N27" i="7"/>
  <c r="C28" i="7"/>
  <c r="G28" i="7"/>
  <c r="N28" i="7"/>
  <c r="N30" i="7"/>
  <c r="N42" i="7"/>
  <c r="N43" i="7"/>
  <c r="M11" i="7"/>
  <c r="M12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30" i="7"/>
  <c r="M42" i="7"/>
  <c r="M43" i="7"/>
  <c r="L11" i="7"/>
  <c r="L12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30" i="7"/>
  <c r="L42" i="7"/>
  <c r="L43" i="7"/>
  <c r="K11" i="7"/>
  <c r="K12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30" i="7"/>
  <c r="K42" i="7"/>
  <c r="K43" i="7"/>
  <c r="J11" i="7"/>
  <c r="J12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30" i="7"/>
  <c r="J42" i="7"/>
  <c r="J43" i="7"/>
  <c r="I11" i="7"/>
  <c r="I12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30" i="7"/>
  <c r="I42" i="7"/>
  <c r="I43" i="7"/>
  <c r="H11" i="7"/>
  <c r="H12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30" i="7"/>
  <c r="H42" i="7"/>
  <c r="H43" i="7"/>
  <c r="I2" i="7"/>
  <c r="G7" i="7"/>
  <c r="K8" i="7"/>
  <c r="K9" i="7"/>
  <c r="F33" i="7"/>
  <c r="F42" i="7"/>
  <c r="J8" i="7"/>
  <c r="J9" i="7"/>
  <c r="E33" i="7"/>
  <c r="E42" i="7"/>
  <c r="I8" i="7"/>
  <c r="I9" i="7"/>
  <c r="D33" i="7"/>
  <c r="D42" i="7"/>
  <c r="C30" i="7"/>
  <c r="C32" i="7"/>
  <c r="H8" i="7"/>
  <c r="H9" i="7"/>
  <c r="C33" i="7"/>
  <c r="C42" i="7"/>
  <c r="N32" i="7"/>
  <c r="N8" i="7"/>
  <c r="N9" i="7"/>
  <c r="N33" i="7"/>
  <c r="N34" i="7"/>
  <c r="N35" i="7"/>
  <c r="M32" i="7"/>
  <c r="M8" i="7"/>
  <c r="M9" i="7"/>
  <c r="M33" i="7"/>
  <c r="M34" i="7"/>
  <c r="M35" i="7"/>
  <c r="L32" i="7"/>
  <c r="L8" i="7"/>
  <c r="L9" i="7"/>
  <c r="L33" i="7"/>
  <c r="L34" i="7"/>
  <c r="L35" i="7"/>
  <c r="K32" i="7"/>
  <c r="K33" i="7"/>
  <c r="K34" i="7"/>
  <c r="K35" i="7"/>
  <c r="J32" i="7"/>
  <c r="J33" i="7"/>
  <c r="J34" i="7"/>
  <c r="J35" i="7"/>
  <c r="I32" i="7"/>
  <c r="I33" i="7"/>
  <c r="I34" i="7"/>
  <c r="I35" i="7"/>
  <c r="H32" i="7"/>
  <c r="H33" i="7"/>
  <c r="H34" i="7"/>
  <c r="H35" i="7"/>
  <c r="C35" i="7"/>
  <c r="G30" i="7"/>
  <c r="G32" i="7"/>
  <c r="G33" i="7"/>
  <c r="F30" i="7"/>
  <c r="E30" i="7"/>
  <c r="D30" i="7"/>
  <c r="K4" i="7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3" i="6"/>
  <c r="I3" i="6"/>
  <c r="G10" i="6"/>
  <c r="N11" i="6"/>
  <c r="N12" i="6"/>
  <c r="G15" i="6"/>
  <c r="N15" i="6"/>
  <c r="G16" i="6"/>
  <c r="N16" i="6"/>
  <c r="G17" i="6"/>
  <c r="N17" i="6"/>
  <c r="G18" i="6"/>
  <c r="N18" i="6"/>
  <c r="G19" i="6"/>
  <c r="N19" i="6"/>
  <c r="G20" i="6"/>
  <c r="N20" i="6"/>
  <c r="G21" i="6"/>
  <c r="N21" i="6"/>
  <c r="G22" i="6"/>
  <c r="N22" i="6"/>
  <c r="C23" i="6"/>
  <c r="G23" i="6"/>
  <c r="N23" i="6"/>
  <c r="C24" i="6"/>
  <c r="G24" i="6"/>
  <c r="N24" i="6"/>
  <c r="C25" i="6"/>
  <c r="G25" i="6"/>
  <c r="N25" i="6"/>
  <c r="G26" i="6"/>
  <c r="N26" i="6"/>
  <c r="G27" i="6"/>
  <c r="N27" i="6"/>
  <c r="C28" i="6"/>
  <c r="G28" i="6"/>
  <c r="N28" i="6"/>
  <c r="N30" i="6"/>
  <c r="N42" i="6"/>
  <c r="N43" i="6"/>
  <c r="M11" i="6"/>
  <c r="M12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30" i="6"/>
  <c r="M42" i="6"/>
  <c r="M43" i="6"/>
  <c r="L11" i="6"/>
  <c r="L12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30" i="6"/>
  <c r="L42" i="6"/>
  <c r="L43" i="6"/>
  <c r="K11" i="6"/>
  <c r="K12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30" i="6"/>
  <c r="K42" i="6"/>
  <c r="K43" i="6"/>
  <c r="J11" i="6"/>
  <c r="J12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30" i="6"/>
  <c r="J42" i="6"/>
  <c r="J43" i="6"/>
  <c r="I11" i="6"/>
  <c r="I12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30" i="6"/>
  <c r="I42" i="6"/>
  <c r="I43" i="6"/>
  <c r="H11" i="6"/>
  <c r="H12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30" i="6"/>
  <c r="H42" i="6"/>
  <c r="H43" i="6"/>
  <c r="I2" i="6"/>
  <c r="G7" i="6"/>
  <c r="K8" i="6"/>
  <c r="K9" i="6"/>
  <c r="F33" i="6"/>
  <c r="F42" i="6"/>
  <c r="J8" i="6"/>
  <c r="J9" i="6"/>
  <c r="E33" i="6"/>
  <c r="E42" i="6"/>
  <c r="I8" i="6"/>
  <c r="I9" i="6"/>
  <c r="D33" i="6"/>
  <c r="D42" i="6"/>
  <c r="C30" i="6"/>
  <c r="C32" i="6"/>
  <c r="H8" i="6"/>
  <c r="H9" i="6"/>
  <c r="C33" i="6"/>
  <c r="C42" i="6"/>
  <c r="N32" i="6"/>
  <c r="N8" i="6"/>
  <c r="N9" i="6"/>
  <c r="N33" i="6"/>
  <c r="N34" i="6"/>
  <c r="N35" i="6"/>
  <c r="M32" i="6"/>
  <c r="M8" i="6"/>
  <c r="M9" i="6"/>
  <c r="M33" i="6"/>
  <c r="M34" i="6"/>
  <c r="M35" i="6"/>
  <c r="L32" i="6"/>
  <c r="L8" i="6"/>
  <c r="L9" i="6"/>
  <c r="L33" i="6"/>
  <c r="L34" i="6"/>
  <c r="L35" i="6"/>
  <c r="K32" i="6"/>
  <c r="K33" i="6"/>
  <c r="K34" i="6"/>
  <c r="K35" i="6"/>
  <c r="J32" i="6"/>
  <c r="J33" i="6"/>
  <c r="J34" i="6"/>
  <c r="J35" i="6"/>
  <c r="I32" i="6"/>
  <c r="I33" i="6"/>
  <c r="I34" i="6"/>
  <c r="I35" i="6"/>
  <c r="H32" i="6"/>
  <c r="H33" i="6"/>
  <c r="H34" i="6"/>
  <c r="H35" i="6"/>
  <c r="C35" i="6"/>
  <c r="G30" i="6"/>
  <c r="G32" i="6"/>
  <c r="G33" i="6"/>
  <c r="F30" i="6"/>
  <c r="E30" i="6"/>
  <c r="D30" i="6"/>
  <c r="K4" i="6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I3" i="5"/>
  <c r="G10" i="5"/>
  <c r="N11" i="5"/>
  <c r="N12" i="5"/>
  <c r="G15" i="5"/>
  <c r="N15" i="5"/>
  <c r="G16" i="5"/>
  <c r="N16" i="5"/>
  <c r="G17" i="5"/>
  <c r="N17" i="5"/>
  <c r="G18" i="5"/>
  <c r="N18" i="5"/>
  <c r="G19" i="5"/>
  <c r="N19" i="5"/>
  <c r="G20" i="5"/>
  <c r="N20" i="5"/>
  <c r="G21" i="5"/>
  <c r="N21" i="5"/>
  <c r="G22" i="5"/>
  <c r="N22" i="5"/>
  <c r="G23" i="5"/>
  <c r="N23" i="5"/>
  <c r="C24" i="5"/>
  <c r="G24" i="5"/>
  <c r="N24" i="5"/>
  <c r="C25" i="5"/>
  <c r="G25" i="5"/>
  <c r="N25" i="5"/>
  <c r="C26" i="5"/>
  <c r="G26" i="5"/>
  <c r="N26" i="5"/>
  <c r="G27" i="5"/>
  <c r="N27" i="5"/>
  <c r="G28" i="5"/>
  <c r="N28" i="5"/>
  <c r="C29" i="5"/>
  <c r="G29" i="5"/>
  <c r="N29" i="5"/>
  <c r="N31" i="5"/>
  <c r="N43" i="5"/>
  <c r="N44" i="5"/>
  <c r="M11" i="5"/>
  <c r="M12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1" i="5"/>
  <c r="M43" i="5"/>
  <c r="M44" i="5"/>
  <c r="L11" i="5"/>
  <c r="L12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1" i="5"/>
  <c r="L43" i="5"/>
  <c r="L44" i="5"/>
  <c r="K11" i="5"/>
  <c r="K12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1" i="5"/>
  <c r="K43" i="5"/>
  <c r="K44" i="5"/>
  <c r="J11" i="5"/>
  <c r="J12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1" i="5"/>
  <c r="J43" i="5"/>
  <c r="J44" i="5"/>
  <c r="I11" i="5"/>
  <c r="I12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1" i="5"/>
  <c r="I43" i="5"/>
  <c r="I44" i="5"/>
  <c r="H11" i="5"/>
  <c r="H12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1" i="5"/>
  <c r="H43" i="5"/>
  <c r="H44" i="5"/>
  <c r="I2" i="5"/>
  <c r="G7" i="5"/>
  <c r="K8" i="5"/>
  <c r="K9" i="5"/>
  <c r="F34" i="5"/>
  <c r="F43" i="5"/>
  <c r="J8" i="5"/>
  <c r="J9" i="5"/>
  <c r="E34" i="5"/>
  <c r="E43" i="5"/>
  <c r="I8" i="5"/>
  <c r="I9" i="5"/>
  <c r="D34" i="5"/>
  <c r="D43" i="5"/>
  <c r="C31" i="5"/>
  <c r="C33" i="5"/>
  <c r="H8" i="5"/>
  <c r="H9" i="5"/>
  <c r="C34" i="5"/>
  <c r="C43" i="5"/>
  <c r="N33" i="5"/>
  <c r="N8" i="5"/>
  <c r="N9" i="5"/>
  <c r="N34" i="5"/>
  <c r="N35" i="5"/>
  <c r="N36" i="5"/>
  <c r="M33" i="5"/>
  <c r="M8" i="5"/>
  <c r="M9" i="5"/>
  <c r="M34" i="5"/>
  <c r="M35" i="5"/>
  <c r="M36" i="5"/>
  <c r="L33" i="5"/>
  <c r="L8" i="5"/>
  <c r="L9" i="5"/>
  <c r="L34" i="5"/>
  <c r="L35" i="5"/>
  <c r="L36" i="5"/>
  <c r="K33" i="5"/>
  <c r="K34" i="5"/>
  <c r="K35" i="5"/>
  <c r="K36" i="5"/>
  <c r="J33" i="5"/>
  <c r="J34" i="5"/>
  <c r="J35" i="5"/>
  <c r="J36" i="5"/>
  <c r="I33" i="5"/>
  <c r="I34" i="5"/>
  <c r="I35" i="5"/>
  <c r="I36" i="5"/>
  <c r="H33" i="5"/>
  <c r="H34" i="5"/>
  <c r="H35" i="5"/>
  <c r="H36" i="5"/>
  <c r="C36" i="5"/>
  <c r="G31" i="5"/>
  <c r="G33" i="5"/>
  <c r="G34" i="5"/>
  <c r="F31" i="5"/>
  <c r="E31" i="5"/>
  <c r="D31" i="5"/>
  <c r="K4" i="5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3" i="4"/>
  <c r="I3" i="4"/>
  <c r="G10" i="4"/>
  <c r="N11" i="4"/>
  <c r="N12" i="4"/>
  <c r="G15" i="4"/>
  <c r="N15" i="4"/>
  <c r="G16" i="4"/>
  <c r="N16" i="4"/>
  <c r="G17" i="4"/>
  <c r="N17" i="4"/>
  <c r="G18" i="4"/>
  <c r="N18" i="4"/>
  <c r="G19" i="4"/>
  <c r="N19" i="4"/>
  <c r="G20" i="4"/>
  <c r="N20" i="4"/>
  <c r="G21" i="4"/>
  <c r="N21" i="4"/>
  <c r="G22" i="4"/>
  <c r="N22" i="4"/>
  <c r="C23" i="4"/>
  <c r="G23" i="4"/>
  <c r="N23" i="4"/>
  <c r="C24" i="4"/>
  <c r="G24" i="4"/>
  <c r="N24" i="4"/>
  <c r="C25" i="4"/>
  <c r="G25" i="4"/>
  <c r="N25" i="4"/>
  <c r="G26" i="4"/>
  <c r="N26" i="4"/>
  <c r="G27" i="4"/>
  <c r="N27" i="4"/>
  <c r="C28" i="4"/>
  <c r="G28" i="4"/>
  <c r="N28" i="4"/>
  <c r="N30" i="4"/>
  <c r="N42" i="4"/>
  <c r="N43" i="4"/>
  <c r="M11" i="4"/>
  <c r="M12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30" i="4"/>
  <c r="M42" i="4"/>
  <c r="M43" i="4"/>
  <c r="L11" i="4"/>
  <c r="L12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30" i="4"/>
  <c r="L42" i="4"/>
  <c r="L43" i="4"/>
  <c r="K11" i="4"/>
  <c r="K12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30" i="4"/>
  <c r="K42" i="4"/>
  <c r="K43" i="4"/>
  <c r="J11" i="4"/>
  <c r="J12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30" i="4"/>
  <c r="J42" i="4"/>
  <c r="J43" i="4"/>
  <c r="I11" i="4"/>
  <c r="I12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30" i="4"/>
  <c r="I42" i="4"/>
  <c r="I43" i="4"/>
  <c r="H11" i="4"/>
  <c r="H12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30" i="4"/>
  <c r="H42" i="4"/>
  <c r="H43" i="4"/>
  <c r="I2" i="4"/>
  <c r="G7" i="4"/>
  <c r="K8" i="4"/>
  <c r="K9" i="4"/>
  <c r="F33" i="4"/>
  <c r="F42" i="4"/>
  <c r="J8" i="4"/>
  <c r="J9" i="4"/>
  <c r="E33" i="4"/>
  <c r="E42" i="4"/>
  <c r="I8" i="4"/>
  <c r="I9" i="4"/>
  <c r="D33" i="4"/>
  <c r="D42" i="4"/>
  <c r="C30" i="4"/>
  <c r="C32" i="4"/>
  <c r="H8" i="4"/>
  <c r="H9" i="4"/>
  <c r="C33" i="4"/>
  <c r="C42" i="4"/>
  <c r="N32" i="4"/>
  <c r="N8" i="4"/>
  <c r="N9" i="4"/>
  <c r="N33" i="4"/>
  <c r="N34" i="4"/>
  <c r="N35" i="4"/>
  <c r="M32" i="4"/>
  <c r="M8" i="4"/>
  <c r="M9" i="4"/>
  <c r="M33" i="4"/>
  <c r="M34" i="4"/>
  <c r="M35" i="4"/>
  <c r="L32" i="4"/>
  <c r="L8" i="4"/>
  <c r="L9" i="4"/>
  <c r="L33" i="4"/>
  <c r="L34" i="4"/>
  <c r="L35" i="4"/>
  <c r="K32" i="4"/>
  <c r="K33" i="4"/>
  <c r="K34" i="4"/>
  <c r="K35" i="4"/>
  <c r="J32" i="4"/>
  <c r="J33" i="4"/>
  <c r="J34" i="4"/>
  <c r="J35" i="4"/>
  <c r="I32" i="4"/>
  <c r="I33" i="4"/>
  <c r="I34" i="4"/>
  <c r="I35" i="4"/>
  <c r="H32" i="4"/>
  <c r="H33" i="4"/>
  <c r="H34" i="4"/>
  <c r="H35" i="4"/>
  <c r="C35" i="4"/>
  <c r="G30" i="4"/>
  <c r="G32" i="4"/>
  <c r="G33" i="4"/>
  <c r="F30" i="4"/>
  <c r="E30" i="4"/>
  <c r="D30" i="4"/>
  <c r="K4" i="4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3" i="3"/>
  <c r="I3" i="3"/>
  <c r="G10" i="3"/>
  <c r="N11" i="3"/>
  <c r="N12" i="3"/>
  <c r="G15" i="3"/>
  <c r="N15" i="3"/>
  <c r="G16" i="3"/>
  <c r="N16" i="3"/>
  <c r="G17" i="3"/>
  <c r="N17" i="3"/>
  <c r="G18" i="3"/>
  <c r="N18" i="3"/>
  <c r="G19" i="3"/>
  <c r="N19" i="3"/>
  <c r="G20" i="3"/>
  <c r="N20" i="3"/>
  <c r="G21" i="3"/>
  <c r="N21" i="3"/>
  <c r="G22" i="3"/>
  <c r="N22" i="3"/>
  <c r="C23" i="3"/>
  <c r="G23" i="3"/>
  <c r="N23" i="3"/>
  <c r="C24" i="3"/>
  <c r="G24" i="3"/>
  <c r="N24" i="3"/>
  <c r="C25" i="3"/>
  <c r="G25" i="3"/>
  <c r="N25" i="3"/>
  <c r="G26" i="3"/>
  <c r="N26" i="3"/>
  <c r="G27" i="3"/>
  <c r="N27" i="3"/>
  <c r="C28" i="3"/>
  <c r="G28" i="3"/>
  <c r="N28" i="3"/>
  <c r="N30" i="3"/>
  <c r="N42" i="3"/>
  <c r="N43" i="3"/>
  <c r="M11" i="3"/>
  <c r="M12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30" i="3"/>
  <c r="M42" i="3"/>
  <c r="M43" i="3"/>
  <c r="L11" i="3"/>
  <c r="L12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30" i="3"/>
  <c r="L42" i="3"/>
  <c r="L43" i="3"/>
  <c r="K11" i="3"/>
  <c r="K12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30" i="3"/>
  <c r="K42" i="3"/>
  <c r="K43" i="3"/>
  <c r="J11" i="3"/>
  <c r="J12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30" i="3"/>
  <c r="J42" i="3"/>
  <c r="J43" i="3"/>
  <c r="I11" i="3"/>
  <c r="I12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30" i="3"/>
  <c r="I42" i="3"/>
  <c r="I43" i="3"/>
  <c r="H11" i="3"/>
  <c r="H12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30" i="3"/>
  <c r="H42" i="3"/>
  <c r="H43" i="3"/>
  <c r="I2" i="3"/>
  <c r="G7" i="3"/>
  <c r="K8" i="3"/>
  <c r="K9" i="3"/>
  <c r="F33" i="3"/>
  <c r="F42" i="3"/>
  <c r="J8" i="3"/>
  <c r="J9" i="3"/>
  <c r="E33" i="3"/>
  <c r="E42" i="3"/>
  <c r="I8" i="3"/>
  <c r="I9" i="3"/>
  <c r="D33" i="3"/>
  <c r="D42" i="3"/>
  <c r="C30" i="3"/>
  <c r="C32" i="3"/>
  <c r="H8" i="3"/>
  <c r="H9" i="3"/>
  <c r="C33" i="3"/>
  <c r="C42" i="3"/>
  <c r="N32" i="3"/>
  <c r="N8" i="3"/>
  <c r="N9" i="3"/>
  <c r="N33" i="3"/>
  <c r="N34" i="3"/>
  <c r="N35" i="3"/>
  <c r="M32" i="3"/>
  <c r="M8" i="3"/>
  <c r="M9" i="3"/>
  <c r="M33" i="3"/>
  <c r="M34" i="3"/>
  <c r="M35" i="3"/>
  <c r="L32" i="3"/>
  <c r="L8" i="3"/>
  <c r="L9" i="3"/>
  <c r="L33" i="3"/>
  <c r="L34" i="3"/>
  <c r="L35" i="3"/>
  <c r="K32" i="3"/>
  <c r="K33" i="3"/>
  <c r="K34" i="3"/>
  <c r="K35" i="3"/>
  <c r="J32" i="3"/>
  <c r="J33" i="3"/>
  <c r="J34" i="3"/>
  <c r="J35" i="3"/>
  <c r="I32" i="3"/>
  <c r="I33" i="3"/>
  <c r="I34" i="3"/>
  <c r="I35" i="3"/>
  <c r="H32" i="3"/>
  <c r="H33" i="3"/>
  <c r="H34" i="3"/>
  <c r="H35" i="3"/>
  <c r="C35" i="3"/>
  <c r="G30" i="3"/>
  <c r="G32" i="3"/>
  <c r="G33" i="3"/>
  <c r="F30" i="3"/>
  <c r="E30" i="3"/>
  <c r="D30" i="3"/>
  <c r="K4" i="3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4" i="2"/>
  <c r="I3" i="2"/>
  <c r="G9" i="2"/>
  <c r="N10" i="2"/>
  <c r="N11" i="2"/>
  <c r="G14" i="2"/>
  <c r="N14" i="2"/>
  <c r="G15" i="2"/>
  <c r="N15" i="2"/>
  <c r="G16" i="2"/>
  <c r="N16" i="2"/>
  <c r="G17" i="2"/>
  <c r="N17" i="2"/>
  <c r="G18" i="2"/>
  <c r="N18" i="2"/>
  <c r="G19" i="2"/>
  <c r="N19" i="2"/>
  <c r="G20" i="2"/>
  <c r="N20" i="2"/>
  <c r="G21" i="2"/>
  <c r="N21" i="2"/>
  <c r="C22" i="2"/>
  <c r="G22" i="2"/>
  <c r="N22" i="2"/>
  <c r="C23" i="2"/>
  <c r="G23" i="2"/>
  <c r="N23" i="2"/>
  <c r="C24" i="2"/>
  <c r="G24" i="2"/>
  <c r="N24" i="2"/>
  <c r="G25" i="2"/>
  <c r="N25" i="2"/>
  <c r="G26" i="2"/>
  <c r="N26" i="2"/>
  <c r="C27" i="2"/>
  <c r="G27" i="2"/>
  <c r="N27" i="2"/>
  <c r="N29" i="2"/>
  <c r="N44" i="2"/>
  <c r="N45" i="2"/>
  <c r="M10" i="2"/>
  <c r="M11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9" i="2"/>
  <c r="M44" i="2"/>
  <c r="M45" i="2"/>
  <c r="L10" i="2"/>
  <c r="L11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9" i="2"/>
  <c r="L44" i="2"/>
  <c r="L45" i="2"/>
  <c r="K10" i="2"/>
  <c r="K11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9" i="2"/>
  <c r="K44" i="2"/>
  <c r="K45" i="2"/>
  <c r="J10" i="2"/>
  <c r="J11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9" i="2"/>
  <c r="J44" i="2"/>
  <c r="J45" i="2"/>
  <c r="I10" i="2"/>
  <c r="I11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9" i="2"/>
  <c r="I44" i="2"/>
  <c r="I45" i="2"/>
  <c r="H10" i="2"/>
  <c r="H11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9" i="2"/>
  <c r="H44" i="2"/>
  <c r="H45" i="2"/>
  <c r="I2" i="2"/>
  <c r="G6" i="2"/>
  <c r="K7" i="2"/>
  <c r="K8" i="2"/>
  <c r="F32" i="2"/>
  <c r="F44" i="2"/>
  <c r="J7" i="2"/>
  <c r="J8" i="2"/>
  <c r="E32" i="2"/>
  <c r="E44" i="2"/>
  <c r="I7" i="2"/>
  <c r="I8" i="2"/>
  <c r="D32" i="2"/>
  <c r="D44" i="2"/>
  <c r="C29" i="2"/>
  <c r="C31" i="2"/>
  <c r="H7" i="2"/>
  <c r="H8" i="2"/>
  <c r="C32" i="2"/>
  <c r="C44" i="2"/>
  <c r="N31" i="2"/>
  <c r="N7" i="2"/>
  <c r="N8" i="2"/>
  <c r="N32" i="2"/>
  <c r="N36" i="2"/>
  <c r="M31" i="2"/>
  <c r="M7" i="2"/>
  <c r="M8" i="2"/>
  <c r="M32" i="2"/>
  <c r="M36" i="2"/>
  <c r="L31" i="2"/>
  <c r="L7" i="2"/>
  <c r="L8" i="2"/>
  <c r="L32" i="2"/>
  <c r="L36" i="2"/>
  <c r="K31" i="2"/>
  <c r="K32" i="2"/>
  <c r="K36" i="2"/>
  <c r="J31" i="2"/>
  <c r="J32" i="2"/>
  <c r="J36" i="2"/>
  <c r="I31" i="2"/>
  <c r="I32" i="2"/>
  <c r="I36" i="2"/>
  <c r="H31" i="2"/>
  <c r="H32" i="2"/>
  <c r="H36" i="2"/>
  <c r="B36" i="2"/>
  <c r="N33" i="2"/>
  <c r="N34" i="2"/>
  <c r="M33" i="2"/>
  <c r="M34" i="2"/>
  <c r="L33" i="2"/>
  <c r="L34" i="2"/>
  <c r="K33" i="2"/>
  <c r="K34" i="2"/>
  <c r="J33" i="2"/>
  <c r="J34" i="2"/>
  <c r="I33" i="2"/>
  <c r="I34" i="2"/>
  <c r="H33" i="2"/>
  <c r="H34" i="2"/>
  <c r="C34" i="2"/>
  <c r="G29" i="2"/>
  <c r="G31" i="2"/>
  <c r="G32" i="2"/>
  <c r="F29" i="2"/>
  <c r="E29" i="2"/>
  <c r="D29" i="2"/>
  <c r="K4" i="2"/>
</calcChain>
</file>

<file path=xl/sharedStrings.xml><?xml version="1.0" encoding="utf-8"?>
<sst xmlns="http://schemas.openxmlformats.org/spreadsheetml/2006/main" count="797" uniqueCount="109">
  <si>
    <t>Instance Type</t>
  </si>
  <si>
    <t>vCPU</t>
  </si>
  <si>
    <t>Memory(GiB)</t>
  </si>
  <si>
    <t>Storage (GB)</t>
  </si>
  <si>
    <t>Cost per hour ($)</t>
  </si>
  <si>
    <t>IPC</t>
  </si>
  <si>
    <t xml:space="preserve">Clock Speed </t>
  </si>
  <si>
    <t>cores</t>
  </si>
  <si>
    <t>GFLOPS</t>
  </si>
  <si>
    <t>Hours</t>
  </si>
  <si>
    <t>Days</t>
  </si>
  <si>
    <t>Year</t>
  </si>
  <si>
    <t>Electricity_rates</t>
  </si>
  <si>
    <t>Sq.ft/rates</t>
  </si>
  <si>
    <t>KW</t>
  </si>
  <si>
    <t>m4.10xlarge</t>
  </si>
  <si>
    <t>EBS only</t>
  </si>
  <si>
    <t>m4.10xlarge.private</t>
  </si>
  <si>
    <t>300 Gb</t>
  </si>
  <si>
    <t>NO. of Instance per M</t>
  </si>
  <si>
    <t>Instances (public)</t>
  </si>
  <si>
    <t>Instances (public) Round</t>
  </si>
  <si>
    <t>GFLOPS private</t>
  </si>
  <si>
    <t>Machines (private)</t>
  </si>
  <si>
    <t>Final Machines (round)</t>
  </si>
  <si>
    <t>Device</t>
  </si>
  <si>
    <t>Intermediate Value</t>
  </si>
  <si>
    <t>Price/1</t>
  </si>
  <si>
    <t>No. of items</t>
  </si>
  <si>
    <t>Multiplier</t>
  </si>
  <si>
    <t>Price</t>
  </si>
  <si>
    <t>Chassis</t>
  </si>
  <si>
    <t>Processor</t>
  </si>
  <si>
    <t>Storage</t>
  </si>
  <si>
    <t>Memory</t>
  </si>
  <si>
    <t>Mother Board</t>
  </si>
  <si>
    <t>Network Switch</t>
  </si>
  <si>
    <t>Network Adapter</t>
  </si>
  <si>
    <t>Rack</t>
  </si>
  <si>
    <t>System Admin</t>
  </si>
  <si>
    <t>Cooling Power</t>
  </si>
  <si>
    <t>System Power</t>
  </si>
  <si>
    <t>UPS</t>
  </si>
  <si>
    <t>Firewall</t>
  </si>
  <si>
    <t>Housing</t>
  </si>
  <si>
    <t>TOTAL</t>
  </si>
  <si>
    <t>Cost/Hour</t>
  </si>
  <si>
    <t>Cost/Instance/Hour</t>
  </si>
  <si>
    <t>(Cost/hour)/GFLOP</t>
  </si>
  <si>
    <t>$/hour per TFlop/sec</t>
  </si>
  <si>
    <t>$/hour/flop</t>
  </si>
  <si>
    <t>Cost/GFLOPS</t>
  </si>
  <si>
    <t>Cost/GFLOP/Hour</t>
  </si>
  <si>
    <t>Devices</t>
  </si>
  <si>
    <t>Details</t>
  </si>
  <si>
    <t>price</t>
  </si>
  <si>
    <t>SUPERMICRO CSE-825TQ-R700LPB Black 2U Rackmount Server Case w/ 700W Redundant Power Supply</t>
  </si>
  <si>
    <t>2  INTEL XEON E5-2676 V3 2.40GHz SR1Y5 30Mb 12 Cores 24 Thread</t>
  </si>
  <si>
    <t xml:space="preserve">Intel 320 Series 2.5" 300GB SATA II MLC SSD </t>
  </si>
  <si>
    <t>http://www.newegg.com/Product/Product.aspx?Item=9SIA3ER1824608</t>
  </si>
  <si>
    <t xml:space="preserve">3 Kingston 64GB (4 x 16GB) 288-Pin DDR4 SDRAM ECC Registered DDR4 </t>
  </si>
  <si>
    <t>http://www.newegg.com/Product/Product.aspx?Item=N82E16820242019&amp;cm_re=kingston_ram_32_gb-_-20-242-019-_-Product</t>
  </si>
  <si>
    <t>ASUS Z10PE-D16/2L/10G-2T EEB Server Motherboard 2 x Socket R3 LGA 2011-3 Intel C612</t>
  </si>
  <si>
    <t>http://www.newegg.com/Product/Product.aspx?Item=N82E16813132564</t>
  </si>
  <si>
    <t>Cisco SG200-26FP 26-port Gigabit Full-PoE Smart Switch</t>
  </si>
  <si>
    <t>http://www.newegg.com/Product/ProductList.aspx?Submit=ENE&amp;DEPA=0&amp;Order=BESTMATCH&amp;Description=Cisco+SG200&amp;N=-1&amp;isNodeId=1</t>
  </si>
  <si>
    <t>Intel X540-BT2 10 Gigabit Ethernet Card</t>
  </si>
  <si>
    <t>Tripp Lite SR4POST25 25U</t>
  </si>
  <si>
    <t>90k * 5</t>
  </si>
  <si>
    <t>APC Smart-UPS SMC1500-2U 1440 VA 900 Watts 6 Outlets UPS</t>
  </si>
  <si>
    <t>Cisco Meraki MX400 Security Appliance + 7yr of Enterprise License and Support</t>
  </si>
  <si>
    <t>85000 sq.ft : $4.56/sq.ft/year</t>
  </si>
  <si>
    <t xml:space="preserve">TOTAL </t>
  </si>
  <si>
    <t>m3.large</t>
  </si>
  <si>
    <t>32 SSD</t>
  </si>
  <si>
    <t>m3.large.private</t>
  </si>
  <si>
    <t>400 SSD</t>
  </si>
  <si>
    <t>No of Instance per Machines</t>
  </si>
  <si>
    <t>Intel Xeon E5-2670 v2 Ivy Bridge-EP 2.5 GHz</t>
  </si>
  <si>
    <t>Intel DC S3710 2.5" 400GB SATA III MLC Internal SSD</t>
  </si>
  <si>
    <t>http://www.newegg.com/Product/Product.aspx?Item=9SIA5EM2V17713&amp;cm_re=internal_ssd-_-20-167-286-_-Product</t>
  </si>
  <si>
    <t>8 * Kingston 16GB 240-Pin DDR3 SDRAM ECC Registered DDR3</t>
  </si>
  <si>
    <t>http://www.newegg.com/Product/Product.aspx?Item=N82E16820239275&amp;cm_re=kingston_16_gb_ddr3-_-20-239-275-_-Product</t>
  </si>
  <si>
    <t>SUPERMICRO MBD-X9DRD-IF-O Extended ATX Server Motherboard Dual LGA 2011 DDR3 1600</t>
  </si>
  <si>
    <t>http://www.newegg.com/Product/Product.aspx?Item=N82E16813182350</t>
  </si>
  <si>
    <t>Intel Ethernet Server Adapter I350-T2</t>
  </si>
  <si>
    <t>http://www.newegg.com/Product/Product.aspx?Item=N82E16833106249&amp;nm_mc=KNC-GoogleAdwords-PC&amp;cm_mmc=KNC-GoogleAdwords-PC-_-pla-_-Network+-+Interface+Cards-_-N82E16833106249&amp;gclid=CjwKEAjwlq24BRDMjdK7g8mD6BASJABBl8n3ijLphzDL0Jv1weZyo307QHJ2tYCH-1BhvGCm9E_SSxoCXyPw_wcB&amp;gclsrc=aw.ds</t>
  </si>
  <si>
    <t>m3.2xlarge</t>
  </si>
  <si>
    <t>m3.2xlarge.private</t>
  </si>
  <si>
    <t>GPU GFLOPS</t>
  </si>
  <si>
    <t>GPU</t>
  </si>
  <si>
    <t>Intel Xeon E5-2670 2.6 GHz 8-Core Processor</t>
  </si>
  <si>
    <t>Intel 320 Series 160 GB SATA SSD</t>
  </si>
  <si>
    <t>Kingston 16GB 240-Pin DDR3 SDRAM ECC Registered DDR3</t>
  </si>
  <si>
    <t xml:space="preserve">Tripp Lite SR4POST25 25U </t>
  </si>
  <si>
    <t xml:space="preserve">NVIDIA® Quadro® K5000 4GB 2.1 Tflops </t>
  </si>
  <si>
    <t>http://www.newegg.com/Product/Product.aspx?Item=9SIA1N83YW9168&amp;cm_re=NVIDIA_Quadro_K5000_4GB_GDDR5_Graphics_card-_-14-133-486-_-Product</t>
  </si>
  <si>
    <t>r3.4xlarge</t>
  </si>
  <si>
    <t>r3.4xlarge.private</t>
  </si>
  <si>
    <t>c3.8xlarge.private</t>
  </si>
  <si>
    <t>g2.2xlarge.private</t>
  </si>
  <si>
    <t>i2.8xlarge.private</t>
  </si>
  <si>
    <t>d2.8xlarge.private</t>
  </si>
  <si>
    <t>c3.8xlarge</t>
  </si>
  <si>
    <t>g2.2xlarge</t>
  </si>
  <si>
    <t>i2.8xlarge</t>
  </si>
  <si>
    <t>d2.8xlarge</t>
  </si>
  <si>
    <t>r3.4xlrge</t>
  </si>
  <si>
    <t>c3.xlarge.private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</si>
</sst>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color rgb="FF00B050"/>
      <name val="Times New Roman"/>
      <family val="1"/>
    </font>
    <font>
      <b/>
      <sz val="12"/>
      <color rgb="FF00B050"/>
      <name val="Calibri"/>
      <family val="2"/>
      <scheme val="minor"/>
    </font>
    <font>
      <sz val="12"/>
      <color rgb="FF333333"/>
      <name val="Times New Roman"/>
      <family val="1"/>
    </font>
    <font>
      <sz val="16"/>
      <color rgb="FF333333"/>
      <name val="Times New Roman"/>
      <family val="1"/>
    </font>
    <font>
      <sz val="12"/>
      <color rgb="FF222222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4" fillId="0" borderId="0" xfId="1" applyFont="1"/>
    <xf numFmtId="0" fontId="1" fillId="0" borderId="0" xfId="1"/>
    <xf numFmtId="0" fontId="6" fillId="0" borderId="0" xfId="1" applyFont="1"/>
    <xf numFmtId="0" fontId="1" fillId="2" borderId="0" xfId="1" applyFill="1"/>
    <xf numFmtId="0" fontId="7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/>
    <xf numFmtId="0" fontId="10" fillId="0" borderId="0" xfId="1" applyFont="1" applyFill="1" applyBorder="1" applyAlignment="1">
      <alignment horizontal="center" vertical="center" wrapText="1"/>
    </xf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0" borderId="7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5" fillId="0" borderId="8" xfId="2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15" fillId="0" borderId="0" xfId="2"/>
    <xf numFmtId="0" fontId="15" fillId="0" borderId="11" xfId="2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 vertical="center" wrapText="1"/>
    </xf>
    <xf numFmtId="0" fontId="10" fillId="0" borderId="0" xfId="1" applyFont="1"/>
    <xf numFmtId="0" fontId="1" fillId="0" borderId="0" xfId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</a:t>
            </a:r>
            <a:r>
              <a:rPr lang="en-US" baseline="0"/>
              <a:t> Comparision: Private Cloud Vs. Public Cloud(Amazon EC2)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Utilization!$A$3</c:f>
              <c:strCache>
                <c:ptCount val="1"/>
                <c:pt idx="0">
                  <c:v>m4.10xlarge.private</c:v>
                </c:pt>
              </c:strCache>
            </c:strRef>
          </c:tx>
          <c:spPr>
            <a:ln cap="sq">
              <a:solidFill>
                <a:schemeClr val="accent6">
                  <a:lumMod val="75000"/>
                </a:schemeClr>
              </a:solidFill>
              <a:prstDash val="sysDot"/>
              <a:bevel/>
            </a:ln>
          </c:spPr>
          <c:marker>
            <c:symbol val="plus"/>
            <c:size val="7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Utilization!$B$3:$H$3</c:f>
              <c:numCache>
                <c:formatCode>General</c:formatCode>
                <c:ptCount val="7"/>
                <c:pt idx="0">
                  <c:v>11.524230356164384</c:v>
                </c:pt>
                <c:pt idx="1">
                  <c:v>11.524230356164384</c:v>
                </c:pt>
                <c:pt idx="2">
                  <c:v>11.524230356164384</c:v>
                </c:pt>
                <c:pt idx="3">
                  <c:v>5.9302235068493152</c:v>
                </c:pt>
                <c:pt idx="4">
                  <c:v>1.1425359660795826</c:v>
                </c:pt>
                <c:pt idx="5">
                  <c:v>0.43053068033044023</c:v>
                </c:pt>
                <c:pt idx="6">
                  <c:v>0.35384059877276536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0-4419-B937-634BCC27D077}"/>
            </c:ext>
          </c:extLst>
        </c:ser>
        <c:ser>
          <c:idx val="1"/>
          <c:order val="1"/>
          <c:tx>
            <c:strRef>
              <c:f>Utilization!$A$4</c:f>
              <c:strCache>
                <c:ptCount val="1"/>
                <c:pt idx="0">
                  <c:v>m3.large.private</c:v>
                </c:pt>
              </c:strCache>
            </c:strRef>
          </c:tx>
          <c:spPr>
            <a:ln cap="flat">
              <a:solidFill>
                <a:schemeClr val="accent4">
                  <a:lumMod val="75000"/>
                </a:schemeClr>
              </a:solidFill>
              <a:prstDash val="sysDash"/>
              <a:bevel/>
            </a:ln>
          </c:spPr>
          <c:marker>
            <c:symbol val="circle"/>
            <c:size val="7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Utilization!$B$4:$H$4</c:f>
              <c:numCache>
                <c:formatCode>General</c:formatCode>
                <c:ptCount val="7"/>
                <c:pt idx="0">
                  <c:v>11.406057300456622</c:v>
                </c:pt>
                <c:pt idx="1">
                  <c:v>11.406057300456622</c:v>
                </c:pt>
                <c:pt idx="2">
                  <c:v>2.2812114600913245</c:v>
                </c:pt>
                <c:pt idx="3">
                  <c:v>0.24608518210045663</c:v>
                </c:pt>
                <c:pt idx="4">
                  <c:v>4.5018561095890412E-2</c:v>
                </c:pt>
                <c:pt idx="5">
                  <c:v>2.4941341917808221E-2</c:v>
                </c:pt>
                <c:pt idx="6">
                  <c:v>2.2932143287671233E-2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0-4419-B937-634BCC27D077}"/>
            </c:ext>
          </c:extLst>
        </c:ser>
        <c:ser>
          <c:idx val="2"/>
          <c:order val="2"/>
          <c:tx>
            <c:strRef>
              <c:f>Utilization!$A$5</c:f>
              <c:strCache>
                <c:ptCount val="1"/>
                <c:pt idx="0">
                  <c:v>m3.2xlarge.private</c:v>
                </c:pt>
              </c:strCache>
            </c:strRef>
          </c:tx>
          <c:spPr>
            <a:ln>
              <a:prstDash val="sysDash"/>
            </a:ln>
          </c:spPr>
          <c:marker>
            <c:symbol val="star"/>
            <c:size val="7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Utilization!$B$5:$H$5</c:f>
              <c:numCache>
                <c:formatCode>General</c:formatCode>
                <c:ptCount val="7"/>
                <c:pt idx="0">
                  <c:v>11.431787652968037</c:v>
                </c:pt>
                <c:pt idx="1">
                  <c:v>11.431787652968037</c:v>
                </c:pt>
                <c:pt idx="2">
                  <c:v>5.7158938264840184</c:v>
                </c:pt>
                <c:pt idx="3">
                  <c:v>0.99574305303828603</c:v>
                </c:pt>
                <c:pt idx="4">
                  <c:v>0.21676472138812788</c:v>
                </c:pt>
                <c:pt idx="5">
                  <c:v>0.13534778082191784</c:v>
                </c:pt>
                <c:pt idx="6">
                  <c:v>0.12730230319634706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0-4419-B937-634BCC27D077}"/>
            </c:ext>
          </c:extLst>
        </c:ser>
        <c:ser>
          <c:idx val="3"/>
          <c:order val="3"/>
          <c:tx>
            <c:strRef>
              <c:f>Utilization!$A$6</c:f>
              <c:strCache>
                <c:ptCount val="1"/>
                <c:pt idx="0">
                  <c:v>c3.8xlarge.private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</c:spPr>
          <c:marker>
            <c:symbol val="squar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Utilization!$B$6:$H$6</c:f>
              <c:numCache>
                <c:formatCode>General</c:formatCode>
                <c:ptCount val="7"/>
                <c:pt idx="0">
                  <c:v>11.48271010045662</c:v>
                </c:pt>
                <c:pt idx="1">
                  <c:v>11.48271010045662</c:v>
                </c:pt>
                <c:pt idx="2">
                  <c:v>11.48271010045662</c:v>
                </c:pt>
                <c:pt idx="3">
                  <c:v>4.0283722009132417</c:v>
                </c:pt>
                <c:pt idx="4">
                  <c:v>0.70252500587084143</c:v>
                </c:pt>
                <c:pt idx="5">
                  <c:v>0.34359227592954994</c:v>
                </c:pt>
                <c:pt idx="6">
                  <c:v>0.30774472741312997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0-4419-B937-634BCC27D077}"/>
            </c:ext>
          </c:extLst>
        </c:ser>
        <c:ser>
          <c:idx val="4"/>
          <c:order val="4"/>
          <c:tx>
            <c:strRef>
              <c:f>Utilization!$A$7</c:f>
              <c:strCache>
                <c:ptCount val="1"/>
                <c:pt idx="0">
                  <c:v>g2.2xlarge.private</c:v>
                </c:pt>
              </c:strCache>
            </c:strRef>
          </c:tx>
          <c:spPr>
            <a:ln cap="flat">
              <a:solidFill>
                <a:schemeClr val="accent2">
                  <a:lumMod val="75000"/>
                </a:schemeClr>
              </a:solidFill>
              <a:prstDash val="sysDot"/>
              <a:miter lim="800000"/>
            </a:ln>
          </c:spPr>
          <c:marker>
            <c:symbol val="triangle"/>
            <c:size val="7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Utilization!$B$7:$H$7</c:f>
              <c:numCache>
                <c:formatCode>General</c:formatCode>
                <c:ptCount val="7"/>
                <c:pt idx="0">
                  <c:v>11.469568621004566</c:v>
                </c:pt>
                <c:pt idx="1">
                  <c:v>11.469568621004566</c:v>
                </c:pt>
                <c:pt idx="2">
                  <c:v>11.469568621004566</c:v>
                </c:pt>
                <c:pt idx="3">
                  <c:v>11.469568621004566</c:v>
                </c:pt>
                <c:pt idx="4">
                  <c:v>2.4091384328767118</c:v>
                </c:pt>
                <c:pt idx="5">
                  <c:v>0.3878367226523724</c:v>
                </c:pt>
                <c:pt idx="6">
                  <c:v>0.169932714955084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0-4419-B937-634BCC27D077}"/>
            </c:ext>
          </c:extLst>
        </c:ser>
        <c:ser>
          <c:idx val="5"/>
          <c:order val="5"/>
          <c:tx>
            <c:strRef>
              <c:f>Utilization!$A$8</c:f>
              <c:strCache>
                <c:ptCount val="1"/>
                <c:pt idx="0">
                  <c:v>r3.4xlarge.private</c:v>
                </c:pt>
              </c:strCache>
            </c:strRef>
          </c:tx>
          <c:spPr>
            <a:ln cap="sq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x"/>
            <c:size val="7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Utilization!$B$8:$H$8</c:f>
              <c:numCache>
                <c:formatCode>General</c:formatCode>
                <c:ptCount val="7"/>
                <c:pt idx="0">
                  <c:v>11.466560547945205</c:v>
                </c:pt>
                <c:pt idx="1">
                  <c:v>11.466560547945205</c:v>
                </c:pt>
                <c:pt idx="2">
                  <c:v>11.466560547945205</c:v>
                </c:pt>
                <c:pt idx="3">
                  <c:v>1.8840099934768428</c:v>
                </c:pt>
                <c:pt idx="4">
                  <c:v>0.46486162789012103</c:v>
                </c:pt>
                <c:pt idx="5">
                  <c:v>0.30546845662100458</c:v>
                </c:pt>
                <c:pt idx="6">
                  <c:v>0.28937750136986301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0-4419-B937-634BCC27D077}"/>
            </c:ext>
          </c:extLst>
        </c:ser>
        <c:ser>
          <c:idx val="6"/>
          <c:order val="6"/>
          <c:tx>
            <c:strRef>
              <c:f>Utilization!$A$9</c:f>
              <c:strCache>
                <c:ptCount val="1"/>
                <c:pt idx="0">
                  <c:v>i2.8xlarge.private</c:v>
                </c:pt>
              </c:strCache>
            </c:strRef>
          </c:tx>
          <c:spPr>
            <a:ln cap="rnd">
              <a:prstDash val="dash"/>
            </a:ln>
          </c:spPr>
          <c:marker>
            <c:symbol val="diamond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Utilization!$B$9:$H$9</c:f>
              <c:numCache>
                <c:formatCode>General</c:formatCode>
                <c:ptCount val="7"/>
                <c:pt idx="0">
                  <c:v>11.643028310502283</c:v>
                </c:pt>
                <c:pt idx="1">
                  <c:v>11.643028310502283</c:v>
                </c:pt>
                <c:pt idx="2">
                  <c:v>11.643028310502283</c:v>
                </c:pt>
                <c:pt idx="3">
                  <c:v>3.2552714611872151</c:v>
                </c:pt>
                <c:pt idx="4">
                  <c:v>0.81302759703196348</c:v>
                </c:pt>
                <c:pt idx="5">
                  <c:v>0.49976543977125182</c:v>
                </c:pt>
                <c:pt idx="6">
                  <c:v>0.46763248219178077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0-4419-B937-634BCC27D077}"/>
            </c:ext>
          </c:extLst>
        </c:ser>
        <c:ser>
          <c:idx val="7"/>
          <c:order val="7"/>
          <c:tx>
            <c:strRef>
              <c:f>Utilization!$A$10</c:f>
              <c:strCache>
                <c:ptCount val="1"/>
                <c:pt idx="0">
                  <c:v>d2.8xlarge.private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dash"/>
            </a:ln>
          </c:spPr>
          <c:marker>
            <c:symbol val="plus"/>
            <c:size val="7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Utilization!$B$10:$H$10</c:f>
              <c:numCache>
                <c:formatCode>General</c:formatCode>
                <c:ptCount val="7"/>
                <c:pt idx="0">
                  <c:v>11.568076602739726</c:v>
                </c:pt>
                <c:pt idx="1">
                  <c:v>11.568076602739726</c:v>
                </c:pt>
                <c:pt idx="2">
                  <c:v>11.568076602739726</c:v>
                </c:pt>
                <c:pt idx="3">
                  <c:v>5.9740697534246578</c:v>
                </c:pt>
                <c:pt idx="4">
                  <c:v>1.1334951719939117</c:v>
                </c:pt>
                <c:pt idx="5">
                  <c:v>0.46613045252716107</c:v>
                </c:pt>
                <c:pt idx="6">
                  <c:v>0.39682570732707884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0-4419-B937-634BCC27D077}"/>
            </c:ext>
          </c:extLst>
        </c:ser>
        <c:ser>
          <c:idx val="8"/>
          <c:order val="8"/>
          <c:tx>
            <c:strRef>
              <c:f>Utilization!$A$11</c:f>
              <c:strCache>
                <c:ptCount val="1"/>
                <c:pt idx="0">
                  <c:v>m4.10xlarge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7"/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Utilization!$B$11:$H$11</c:f>
              <c:numCache>
                <c:formatCode>General</c:formatCode>
                <c:ptCount val="7"/>
                <c:pt idx="0">
                  <c:v>2.3940000000000001</c:v>
                </c:pt>
                <c:pt idx="1">
                  <c:v>2.3940000000000001</c:v>
                </c:pt>
                <c:pt idx="2">
                  <c:v>2.3940000000000001</c:v>
                </c:pt>
                <c:pt idx="3">
                  <c:v>2.3940000000000001</c:v>
                </c:pt>
                <c:pt idx="4">
                  <c:v>2.3940000000000001</c:v>
                </c:pt>
                <c:pt idx="5">
                  <c:v>2.3940000000000001</c:v>
                </c:pt>
                <c:pt idx="6">
                  <c:v>2.3940000000000001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0-4419-B937-634BCC27D077}"/>
            </c:ext>
          </c:extLst>
        </c:ser>
        <c:ser>
          <c:idx val="9"/>
          <c:order val="9"/>
          <c:tx>
            <c:strRef>
              <c:f>Utilization!$A$12</c:f>
              <c:strCache>
                <c:ptCount val="1"/>
                <c:pt idx="0">
                  <c:v>m3.large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7"/>
            <c:spPr>
              <a:noFill/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Utilization!$B$12:$H$12</c:f>
              <c:numCache>
                <c:formatCode>General</c:formatCode>
                <c:ptCount val="7"/>
                <c:pt idx="0">
                  <c:v>0.13300000000000001</c:v>
                </c:pt>
                <c:pt idx="1">
                  <c:v>0.13300000000000001</c:v>
                </c:pt>
                <c:pt idx="2">
                  <c:v>0.13300000000000001</c:v>
                </c:pt>
                <c:pt idx="3">
                  <c:v>0.13300000000000001</c:v>
                </c:pt>
                <c:pt idx="4">
                  <c:v>0.13300000000000001</c:v>
                </c:pt>
                <c:pt idx="5">
                  <c:v>0.13300000000000001</c:v>
                </c:pt>
                <c:pt idx="6">
                  <c:v>0.13300000000000001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0-4419-B937-634BCC27D077}"/>
            </c:ext>
          </c:extLst>
        </c:ser>
        <c:ser>
          <c:idx val="10"/>
          <c:order val="10"/>
          <c:tx>
            <c:strRef>
              <c:f>Utilization!$A$13</c:f>
              <c:strCache>
                <c:ptCount val="1"/>
                <c:pt idx="0">
                  <c:v>m3.2xlarge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Utilization!$B$13:$H$13</c:f>
              <c:numCache>
                <c:formatCode>General</c:formatCode>
                <c:ptCount val="7"/>
                <c:pt idx="0">
                  <c:v>0.53200000000000003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0.53200000000000003</c:v>
                </c:pt>
                <c:pt idx="4">
                  <c:v>0.53200000000000003</c:v>
                </c:pt>
                <c:pt idx="5">
                  <c:v>0.53200000000000003</c:v>
                </c:pt>
                <c:pt idx="6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0-4419-B937-634BCC27D077}"/>
            </c:ext>
          </c:extLst>
        </c:ser>
        <c:ser>
          <c:idx val="11"/>
          <c:order val="11"/>
          <c:tx>
            <c:strRef>
              <c:f>Utilization!$A$14</c:f>
              <c:strCache>
                <c:ptCount val="1"/>
                <c:pt idx="0">
                  <c:v>c3.8xlarge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Utilization!$B$14:$H$14</c:f>
              <c:numCache>
                <c:formatCode>General</c:formatCode>
                <c:ptCount val="7"/>
                <c:pt idx="0">
                  <c:v>1.68</c:v>
                </c:pt>
                <c:pt idx="1">
                  <c:v>1.68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0-4419-B937-634BCC27D077}"/>
            </c:ext>
          </c:extLst>
        </c:ser>
        <c:ser>
          <c:idx val="12"/>
          <c:order val="12"/>
          <c:tx>
            <c:strRef>
              <c:f>Utilization!$A$15</c:f>
              <c:strCache>
                <c:ptCount val="1"/>
                <c:pt idx="0">
                  <c:v>g2.2xlarge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Utilization!$B$15:$H$15</c:f>
              <c:numCache>
                <c:formatCode>General</c:formatCode>
                <c:ptCount val="7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0-4419-B937-634BCC27D077}"/>
            </c:ext>
          </c:extLst>
        </c:ser>
        <c:ser>
          <c:idx val="13"/>
          <c:order val="13"/>
          <c:tx>
            <c:strRef>
              <c:f>Utilization!$A$16</c:f>
              <c:strCache>
                <c:ptCount val="1"/>
                <c:pt idx="0">
                  <c:v>r3.4xlarge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x"/>
            <c:size val="7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Utilization!$B$16:$H$16</c:f>
              <c:numCache>
                <c:formatCode>General</c:formatCode>
                <c:ptCount val="7"/>
                <c:pt idx="0">
                  <c:v>1.33</c:v>
                </c:pt>
                <c:pt idx="1">
                  <c:v>1.33</c:v>
                </c:pt>
                <c:pt idx="2">
                  <c:v>1.33</c:v>
                </c:pt>
                <c:pt idx="3">
                  <c:v>1.33</c:v>
                </c:pt>
                <c:pt idx="4">
                  <c:v>1.33</c:v>
                </c:pt>
                <c:pt idx="5">
                  <c:v>1.33</c:v>
                </c:pt>
                <c:pt idx="6">
                  <c:v>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0-4419-B937-634BCC27D077}"/>
            </c:ext>
          </c:extLst>
        </c:ser>
        <c:ser>
          <c:idx val="14"/>
          <c:order val="14"/>
          <c:tx>
            <c:strRef>
              <c:f>Utilization!$A$17</c:f>
              <c:strCache>
                <c:ptCount val="1"/>
                <c:pt idx="0">
                  <c:v>i2.8xlarge</c:v>
                </c:pt>
              </c:strCache>
            </c:strRef>
          </c:tx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Utilization!$B$17:$H$17</c:f>
              <c:numCache>
                <c:formatCode>General</c:formatCode>
                <c:ptCount val="7"/>
                <c:pt idx="0">
                  <c:v>6.82</c:v>
                </c:pt>
                <c:pt idx="1">
                  <c:v>6.82</c:v>
                </c:pt>
                <c:pt idx="2">
                  <c:v>6.82</c:v>
                </c:pt>
                <c:pt idx="3">
                  <c:v>6.82</c:v>
                </c:pt>
                <c:pt idx="4">
                  <c:v>6.82</c:v>
                </c:pt>
                <c:pt idx="5">
                  <c:v>6.82</c:v>
                </c:pt>
                <c:pt idx="6">
                  <c:v>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0-4419-B937-634BCC27D077}"/>
            </c:ext>
          </c:extLst>
        </c:ser>
        <c:ser>
          <c:idx val="15"/>
          <c:order val="15"/>
          <c:tx>
            <c:strRef>
              <c:f>Utilization!$A$18</c:f>
              <c:strCache>
                <c:ptCount val="1"/>
                <c:pt idx="0">
                  <c:v>d2.8xlarge</c:v>
                </c:pt>
              </c:strCache>
            </c:strRef>
          </c:tx>
          <c:cat>
            <c:numRef>
              <c:f>Utilization!$B$2:$H$2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Utilization!$B$18:$H$18</c:f>
              <c:numCache>
                <c:formatCode>General</c:formatCode>
                <c:ptCount val="7"/>
                <c:pt idx="0">
                  <c:v>5.52</c:v>
                </c:pt>
                <c:pt idx="1">
                  <c:v>5.52</c:v>
                </c:pt>
                <c:pt idx="2">
                  <c:v>5.52</c:v>
                </c:pt>
                <c:pt idx="3">
                  <c:v>5.52</c:v>
                </c:pt>
                <c:pt idx="4">
                  <c:v>5.52</c:v>
                </c:pt>
                <c:pt idx="5">
                  <c:v>5.52</c:v>
                </c:pt>
                <c:pt idx="6">
                  <c:v>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0-4419-B937-634BCC27D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777368"/>
        <c:axId val="-2106844920"/>
      </c:lineChart>
      <c:catAx>
        <c:axId val="2129777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6844920"/>
        <c:crossesAt val="1E-3"/>
        <c:auto val="1"/>
        <c:lblAlgn val="ctr"/>
        <c:lblOffset val="100"/>
        <c:noMultiLvlLbl val="0"/>
      </c:catAx>
      <c:valAx>
        <c:axId val="-21068449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 per Instance per  hour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777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 baseline="0">
                <a:latin typeface="Times New Roman" panose="02020603050405020304" pitchFamily="18" charset="0"/>
              </a:defRPr>
            </a:pPr>
            <a:r>
              <a:rPr lang="en-US" sz="2800" baseline="0">
                <a:latin typeface="Times New Roman" panose="02020603050405020304" pitchFamily="18" charset="0"/>
              </a:rPr>
              <a:t>Utilization of Private Cloud Instances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Utilization!$A$46</c:f>
              <c:strCache>
                <c:ptCount val="1"/>
                <c:pt idx="0">
                  <c:v>m4.10xlarge.private</c:v>
                </c:pt>
              </c:strCache>
            </c:strRef>
          </c:tx>
          <c:marker>
            <c:symbol val="circle"/>
            <c:size val="7"/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Utilization!$B$46:$H$46</c:f>
              <c:numCache>
                <c:formatCode>General</c:formatCode>
                <c:ptCount val="7"/>
                <c:pt idx="3">
                  <c:v>100</c:v>
                </c:pt>
                <c:pt idx="4">
                  <c:v>47.724977697559837</c:v>
                </c:pt>
                <c:pt idx="5">
                  <c:v>17.983737691329999</c:v>
                </c:pt>
                <c:pt idx="6">
                  <c:v>14.780309054835644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048-4C0F-9F99-15DC114FC291}"/>
            </c:ext>
          </c:extLst>
        </c:ser>
        <c:ser>
          <c:idx val="1"/>
          <c:order val="1"/>
          <c:tx>
            <c:strRef>
              <c:f>Utilization!$A$47</c:f>
              <c:strCache>
                <c:ptCount val="1"/>
                <c:pt idx="0">
                  <c:v>m3.large.private</c:v>
                </c:pt>
              </c:strCache>
            </c:strRef>
          </c:tx>
          <c:marker>
            <c:symbol val="plus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Utilization!$B$47:$H$47</c:f>
              <c:numCache>
                <c:formatCode>General</c:formatCode>
                <c:ptCount val="7"/>
                <c:pt idx="3">
                  <c:v>100</c:v>
                </c:pt>
                <c:pt idx="4">
                  <c:v>33.84854217736121</c:v>
                </c:pt>
                <c:pt idx="5">
                  <c:v>18.752888660006178</c:v>
                </c:pt>
                <c:pt idx="6">
                  <c:v>17.242212998249045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048-4C0F-9F99-15DC114FC291}"/>
            </c:ext>
          </c:extLst>
        </c:ser>
        <c:ser>
          <c:idx val="2"/>
          <c:order val="2"/>
          <c:tx>
            <c:strRef>
              <c:f>Utilization!$A$48</c:f>
              <c:strCache>
                <c:ptCount val="1"/>
                <c:pt idx="0">
                  <c:v>m3.2xlarge.private</c:v>
                </c:pt>
              </c:strCache>
            </c:strRef>
          </c:tx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Utilization!$B$48:$H$48</c:f>
              <c:numCache>
                <c:formatCode>General</c:formatCode>
                <c:ptCount val="7"/>
                <c:pt idx="3">
                  <c:v>100</c:v>
                </c:pt>
                <c:pt idx="4">
                  <c:v>40.745248381227043</c:v>
                </c:pt>
                <c:pt idx="5">
                  <c:v>25.441312184571022</c:v>
                </c:pt>
                <c:pt idx="6">
                  <c:v>23.929004360215611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048-4C0F-9F99-15DC114FC291}"/>
            </c:ext>
          </c:extLst>
        </c:ser>
        <c:ser>
          <c:idx val="3"/>
          <c:order val="3"/>
          <c:tx>
            <c:strRef>
              <c:f>Utilization!$A$49</c:f>
              <c:strCache>
                <c:ptCount val="1"/>
                <c:pt idx="0">
                  <c:v>c3.8xlarge.private</c:v>
                </c:pt>
              </c:strCache>
            </c:strRef>
          </c:tx>
          <c:marker>
            <c:symbol val="triangle"/>
            <c:size val="7"/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Utilization!$B$49:$H$49</c:f>
              <c:numCache>
                <c:formatCode>General</c:formatCode>
                <c:ptCount val="7"/>
                <c:pt idx="3">
                  <c:v>100</c:v>
                </c:pt>
                <c:pt idx="4">
                  <c:v>41.816964635169136</c:v>
                </c:pt>
                <c:pt idx="5">
                  <c:v>20.451921186282735</c:v>
                </c:pt>
                <c:pt idx="6">
                  <c:v>18.318138536495834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048-4C0F-9F99-15DC114FC291}"/>
            </c:ext>
          </c:extLst>
        </c:ser>
        <c:ser>
          <c:idx val="4"/>
          <c:order val="4"/>
          <c:tx>
            <c:strRef>
              <c:f>Utilization!$A$50</c:f>
              <c:strCache>
                <c:ptCount val="1"/>
                <c:pt idx="0">
                  <c:v>g2.2xlarge.private</c:v>
                </c:pt>
              </c:strCache>
            </c:strRef>
          </c:tx>
          <c:marker>
            <c:symbol val="diamond"/>
            <c:size val="7"/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Utilization!$B$50:$H$50</c:f>
              <c:numCache>
                <c:formatCode>General</c:formatCode>
                <c:ptCount val="7"/>
                <c:pt idx="4">
                  <c:v>100</c:v>
                </c:pt>
                <c:pt idx="5">
                  <c:v>59.667188100364989</c:v>
                </c:pt>
                <c:pt idx="6">
                  <c:v>26.143494608474459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048-4C0F-9F99-15DC114FC291}"/>
            </c:ext>
          </c:extLst>
        </c:ser>
        <c:ser>
          <c:idx val="5"/>
          <c:order val="5"/>
          <c:tx>
            <c:strRef>
              <c:f>Utilization!$A$51</c:f>
              <c:strCache>
                <c:ptCount val="1"/>
                <c:pt idx="0">
                  <c:v>r3.4xlarge.private</c:v>
                </c:pt>
              </c:strCache>
            </c:strRef>
          </c:tx>
          <c:marker>
            <c:symbol val="square"/>
            <c:size val="7"/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Utilization!$B$51:$H$51</c:f>
              <c:numCache>
                <c:formatCode>General</c:formatCode>
                <c:ptCount val="7"/>
                <c:pt idx="3">
                  <c:v>100</c:v>
                </c:pt>
                <c:pt idx="4">
                  <c:v>34.952002097001582</c:v>
                </c:pt>
                <c:pt idx="5">
                  <c:v>22.967553129398837</c:v>
                </c:pt>
                <c:pt idx="6">
                  <c:v>21.757706869914511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048-4C0F-9F99-15DC114FC291}"/>
            </c:ext>
          </c:extLst>
        </c:ser>
        <c:ser>
          <c:idx val="6"/>
          <c:order val="6"/>
          <c:tx>
            <c:strRef>
              <c:f>Utilization!$A$52</c:f>
              <c:strCache>
                <c:ptCount val="1"/>
                <c:pt idx="0">
                  <c:v>i2.8xlarge.private</c:v>
                </c:pt>
              </c:strCache>
            </c:strRef>
          </c:tx>
          <c:marker>
            <c:symbol val="star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Utilization!$B$52:$H$52</c:f>
              <c:numCache>
                <c:formatCode>General</c:formatCode>
                <c:ptCount val="7"/>
                <c:pt idx="2">
                  <c:v>100</c:v>
                </c:pt>
                <c:pt idx="3">
                  <c:v>47.731253096586727</c:v>
                </c:pt>
                <c:pt idx="4">
                  <c:v>11.921225762932016</c:v>
                </c:pt>
                <c:pt idx="5">
                  <c:v>7.3279389995784721</c:v>
                </c:pt>
                <c:pt idx="6">
                  <c:v>6.8567812638091024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048-4C0F-9F99-15DC114FC291}"/>
            </c:ext>
          </c:extLst>
        </c:ser>
        <c:ser>
          <c:idx val="7"/>
          <c:order val="7"/>
          <c:tx>
            <c:strRef>
              <c:f>Utilization!$A$53</c:f>
              <c:strCache>
                <c:ptCount val="1"/>
                <c:pt idx="0">
                  <c:v>d2.8xlarge.private</c:v>
                </c:pt>
              </c:strCache>
            </c:strRef>
          </c:tx>
          <c:spPr>
            <a:ln>
              <a:solidFill>
                <a:srgbClr val="00B0F0"/>
              </a:solidFill>
            </a:ln>
            <a:effectLst>
              <a:outerShdw blurRad="50800" dist="50800" dir="600000" algn="ctr" rotWithShape="0">
                <a:srgbClr val="000000">
                  <a:alpha val="47000"/>
                </a:srgbClr>
              </a:outerShdw>
            </a:effectLst>
          </c:spPr>
          <c:marker>
            <c:spPr>
              <a:effectLst>
                <a:outerShdw blurRad="50800" dist="50800" dir="600000" algn="ctr" rotWithShape="0">
                  <a:srgbClr val="000000">
                    <a:alpha val="47000"/>
                  </a:srgbClr>
                </a:outerShdw>
              </a:effectLst>
            </c:spPr>
          </c:marker>
          <c:cat>
            <c:numRef>
              <c:f>Utilization!$B$45:$H$45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Utilization!$B$53:$H$53</c:f>
              <c:numCache>
                <c:formatCode>General</c:formatCode>
                <c:ptCount val="7"/>
                <c:pt idx="3">
                  <c:v>100</c:v>
                </c:pt>
                <c:pt idx="4">
                  <c:v>20.534332825976666</c:v>
                </c:pt>
                <c:pt idx="5">
                  <c:v>8.4443922559268305</c:v>
                </c:pt>
                <c:pt idx="6">
                  <c:v>7.1888715095485303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48-4C0F-9F99-15DC114FC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815464"/>
        <c:axId val="2129822408"/>
      </c:lineChart>
      <c:catAx>
        <c:axId val="212981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GFLOPS</a:t>
                </a:r>
              </a:p>
            </c:rich>
          </c:tx>
          <c:layout>
            <c:manualLayout>
              <c:xMode val="edge"/>
              <c:yMode val="edge"/>
              <c:x val="0.41919653742390639"/>
              <c:y val="0.959522638001756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 b="1" i="0" baseline="0">
                <a:latin typeface="Times New Roman" panose="02020603050405020304" pitchFamily="18" charset="0"/>
              </a:defRPr>
            </a:pPr>
            <a:endParaRPr lang="en-US"/>
          </a:p>
        </c:txPr>
        <c:crossAx val="2129822408"/>
        <c:crosses val="autoZero"/>
        <c:auto val="1"/>
        <c:lblAlgn val="ctr"/>
        <c:lblOffset val="100"/>
        <c:noMultiLvlLbl val="0"/>
      </c:catAx>
      <c:valAx>
        <c:axId val="2129822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Times New Roman" panose="02020603050405020304" pitchFamily="18" charset="0"/>
                  </a:defRPr>
                </a:pPr>
                <a:r>
                  <a:rPr lang="en-US" sz="1400" baseline="0">
                    <a:latin typeface="Times New Roman" panose="02020603050405020304" pitchFamily="18" charset="0"/>
                  </a:rPr>
                  <a:t>Utilization of Private instances Vs. Public Instances (%)</a:t>
                </a:r>
              </a:p>
            </c:rich>
          </c:tx>
          <c:layout>
            <c:manualLayout>
              <c:xMode val="edge"/>
              <c:yMode val="edge"/>
              <c:x val="6.2381855151886559E-3"/>
              <c:y val="0.177579487226431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 i="0" baseline="0">
                <a:latin typeface="Times New Roman" panose="02020603050405020304" pitchFamily="18" charset="0"/>
              </a:defRPr>
            </a:pPr>
            <a:endParaRPr lang="en-US"/>
          </a:p>
        </c:txPr>
        <c:crossAx val="21298154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 b="1" i="0" baseline="0">
              <a:latin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aseline="0">
                <a:latin typeface="Times New Roman" panose="02020603050405020304" pitchFamily="18" charset="0"/>
              </a:rPr>
              <a:t>Cost comparision: Private Cloud Vs. Public Cloud</a:t>
            </a:r>
          </a:p>
          <a:p>
            <a:pPr>
              <a:defRPr/>
            </a:pPr>
            <a:endParaRPr lang="en-US" sz="2800" baseline="0">
              <a:latin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7859714755369133"/>
          <c:y val="1.488372180237886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86816997447698"/>
          <c:y val="5.7818571415847432E-2"/>
          <c:w val="0.73365313150904543"/>
          <c:h val="0.85516006120784793"/>
        </c:manualLayout>
      </c:layout>
      <c:lineChart>
        <c:grouping val="standard"/>
        <c:varyColors val="0"/>
        <c:ser>
          <c:idx val="0"/>
          <c:order val="0"/>
          <c:tx>
            <c:strRef>
              <c:f>'Cost per TFLOPS'!$A$2</c:f>
              <c:strCache>
                <c:ptCount val="1"/>
                <c:pt idx="0">
                  <c:v>m4.10xlarge.private</c:v>
                </c:pt>
              </c:strCache>
            </c:strRef>
          </c:tx>
          <c:spPr>
            <a:ln>
              <a:prstDash val="sysDot"/>
            </a:ln>
          </c:spPr>
          <c:marker>
            <c:symbol val="square"/>
            <c:size val="7"/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TFLOPS'!$B$2:$H$2</c:f>
              <c:numCache>
                <c:formatCode>General</c:formatCode>
                <c:ptCount val="7"/>
                <c:pt idx="0">
                  <c:v>15.005508276255709</c:v>
                </c:pt>
                <c:pt idx="1">
                  <c:v>15.005508276255709</c:v>
                </c:pt>
                <c:pt idx="2">
                  <c:v>15.005508276255709</c:v>
                </c:pt>
                <c:pt idx="3">
                  <c:v>7.7216451912100466</c:v>
                </c:pt>
                <c:pt idx="4">
                  <c:v>1.4876770391661231</c:v>
                </c:pt>
                <c:pt idx="5">
                  <c:v>0.56058682334692733</c:v>
                </c:pt>
                <c:pt idx="6">
                  <c:v>0.4607299463187049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9-4A3B-BFF7-948DAA417C2A}"/>
            </c:ext>
          </c:extLst>
        </c:ser>
        <c:ser>
          <c:idx val="1"/>
          <c:order val="1"/>
          <c:tx>
            <c:strRef>
              <c:f>'Cost per TFLOPS'!$A$3</c:f>
              <c:strCache>
                <c:ptCount val="1"/>
                <c:pt idx="0">
                  <c:v>m3.large.private</c:v>
                </c:pt>
              </c:strCache>
            </c:strRef>
          </c:tx>
          <c:spPr>
            <a:ln>
              <a:prstDash val="sysDash"/>
            </a:ln>
          </c:spPr>
          <c:marker>
            <c:symbol val="diamond"/>
            <c:size val="7"/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TFLOPS'!$B$3:$H$3</c:f>
              <c:numCache>
                <c:formatCode>General</c:formatCode>
                <c:ptCount val="7"/>
                <c:pt idx="0">
                  <c:v>570.30286502283116</c:v>
                </c:pt>
                <c:pt idx="1">
                  <c:v>570.30286502283116</c:v>
                </c:pt>
                <c:pt idx="2">
                  <c:v>114.06057300456622</c:v>
                </c:pt>
                <c:pt idx="3">
                  <c:v>12.304259105022831</c:v>
                </c:pt>
                <c:pt idx="4">
                  <c:v>2.2509280547945205</c:v>
                </c:pt>
                <c:pt idx="5">
                  <c:v>1.2470670958904111</c:v>
                </c:pt>
                <c:pt idx="6">
                  <c:v>1.1466071643835616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9-4A3B-BFF7-948DAA417C2A}"/>
            </c:ext>
          </c:extLst>
        </c:ser>
        <c:ser>
          <c:idx val="2"/>
          <c:order val="2"/>
          <c:tx>
            <c:strRef>
              <c:f>'Cost per TFLOPS'!$A$4</c:f>
              <c:strCache>
                <c:ptCount val="1"/>
                <c:pt idx="0">
                  <c:v>m3.2xlarge.private</c:v>
                </c:pt>
              </c:strCache>
            </c:strRef>
          </c:tx>
          <c:spPr>
            <a:ln>
              <a:prstDash val="dashDot"/>
            </a:ln>
          </c:spPr>
          <c:marker>
            <c:symbol val="plus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TFLOPS'!$B$4:$H$4</c:f>
              <c:numCache>
                <c:formatCode>General</c:formatCode>
                <c:ptCount val="7"/>
                <c:pt idx="0">
                  <c:v>142.89734566210046</c:v>
                </c:pt>
                <c:pt idx="1">
                  <c:v>142.89734566210046</c:v>
                </c:pt>
                <c:pt idx="2">
                  <c:v>71.448672831050231</c:v>
                </c:pt>
                <c:pt idx="3">
                  <c:v>12.446788162978576</c:v>
                </c:pt>
                <c:pt idx="4">
                  <c:v>2.7095590173515989</c:v>
                </c:pt>
                <c:pt idx="5">
                  <c:v>1.6918472602739729</c:v>
                </c:pt>
                <c:pt idx="6">
                  <c:v>1.5912787899543384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9-4A3B-BFF7-948DAA417C2A}"/>
            </c:ext>
          </c:extLst>
        </c:ser>
        <c:ser>
          <c:idx val="3"/>
          <c:order val="3"/>
          <c:tx>
            <c:strRef>
              <c:f>'Cost per TFLOPS'!$A$5</c:f>
              <c:strCache>
                <c:ptCount val="1"/>
                <c:pt idx="0">
                  <c:v>c3.8xlarge.private</c:v>
                </c:pt>
              </c:strCache>
            </c:strRef>
          </c:tx>
          <c:spPr>
            <a:ln>
              <a:prstDash val="dash"/>
            </a:ln>
          </c:spPr>
          <c:marker>
            <c:symbol val="triangle"/>
            <c:size val="7"/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TFLOPS'!$B$5:$H$5</c:f>
              <c:numCache>
                <c:formatCode>General</c:formatCode>
                <c:ptCount val="7"/>
                <c:pt idx="0">
                  <c:v>32.038811664220482</c:v>
                </c:pt>
                <c:pt idx="1">
                  <c:v>32.038811664220482</c:v>
                </c:pt>
                <c:pt idx="2">
                  <c:v>32.038811664220482</c:v>
                </c:pt>
                <c:pt idx="3">
                  <c:v>11.239877792726681</c:v>
                </c:pt>
                <c:pt idx="4">
                  <c:v>1.9601702172735531</c:v>
                </c:pt>
                <c:pt idx="5">
                  <c:v>0.95868380560700317</c:v>
                </c:pt>
                <c:pt idx="6">
                  <c:v>0.85866274389824226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9-4A3B-BFF7-948DAA417C2A}"/>
            </c:ext>
          </c:extLst>
        </c:ser>
        <c:ser>
          <c:idx val="4"/>
          <c:order val="4"/>
          <c:tx>
            <c:strRef>
              <c:f>'Cost per TFLOPS'!$A$6</c:f>
              <c:strCache>
                <c:ptCount val="1"/>
                <c:pt idx="0">
                  <c:v>g2.2xlarge.private</c:v>
                </c:pt>
              </c:strCache>
            </c:strRef>
          </c:tx>
          <c:spPr>
            <a:ln>
              <a:solidFill>
                <a:schemeClr val="bg2">
                  <a:lumMod val="50000"/>
                </a:schemeClr>
              </a:solidFill>
              <a:prstDash val="sysDash"/>
            </a:ln>
          </c:spPr>
          <c:marker>
            <c:symbol val="star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TFLOPS'!$B$6:$H$6</c:f>
              <c:numCache>
                <c:formatCode>General</c:formatCode>
                <c:ptCount val="7"/>
                <c:pt idx="0">
                  <c:v>5.2535583643296846</c:v>
                </c:pt>
                <c:pt idx="1">
                  <c:v>5.2535583643296846</c:v>
                </c:pt>
                <c:pt idx="2">
                  <c:v>5.2535583643296846</c:v>
                </c:pt>
                <c:pt idx="3">
                  <c:v>5.2535583643296846</c:v>
                </c:pt>
                <c:pt idx="4">
                  <c:v>1.1034895716730999</c:v>
                </c:pt>
                <c:pt idx="5">
                  <c:v>0.17764598875612517</c:v>
                </c:pt>
                <c:pt idx="6">
                  <c:v>7.7836531217975458E-2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79-4A3B-BFF7-948DAA417C2A}"/>
            </c:ext>
          </c:extLst>
        </c:ser>
        <c:ser>
          <c:idx val="5"/>
          <c:order val="5"/>
          <c:tx>
            <c:strRef>
              <c:f>'Cost per TFLOPS'!$A$7</c:f>
              <c:strCache>
                <c:ptCount val="1"/>
                <c:pt idx="0">
                  <c:v>r3.4xlarge.private</c:v>
                </c:pt>
              </c:strCache>
            </c:strRef>
          </c:tx>
          <c:spPr>
            <a:ln>
              <a:prstDash val="dash"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prstDash val="dash"/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TFLOPS'!$B$7:$H$7</c:f>
              <c:numCache>
                <c:formatCode>General</c:formatCode>
                <c:ptCount val="7"/>
                <c:pt idx="0">
                  <c:v>71.666003424657532</c:v>
                </c:pt>
                <c:pt idx="1">
                  <c:v>71.666003424657532</c:v>
                </c:pt>
                <c:pt idx="2">
                  <c:v>71.666003424657532</c:v>
                </c:pt>
                <c:pt idx="3">
                  <c:v>11.775062459230268</c:v>
                </c:pt>
                <c:pt idx="4">
                  <c:v>2.9053851743132566</c:v>
                </c:pt>
                <c:pt idx="5">
                  <c:v>1.9091778538812785</c:v>
                </c:pt>
                <c:pt idx="6">
                  <c:v>1.8086093835616439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79-4A3B-BFF7-948DAA417C2A}"/>
            </c:ext>
          </c:extLst>
        </c:ser>
        <c:ser>
          <c:idx val="6"/>
          <c:order val="6"/>
          <c:tx>
            <c:strRef>
              <c:f>'Cost per TFLOPS'!$A$8</c:f>
              <c:strCache>
                <c:ptCount val="1"/>
                <c:pt idx="0">
                  <c:v>i2.8xlarge.private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  <a:prstDash val="sysDot"/>
            </a:ln>
          </c:spPr>
          <c:marker>
            <c:symbol val="x"/>
            <c:size val="6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TFLOPS'!$B$8:$H$8</c:f>
              <c:numCache>
                <c:formatCode>General</c:formatCode>
                <c:ptCount val="7"/>
                <c:pt idx="0">
                  <c:v>36.384463470319638</c:v>
                </c:pt>
                <c:pt idx="1">
                  <c:v>36.384463470319638</c:v>
                </c:pt>
                <c:pt idx="2">
                  <c:v>36.384463470319638</c:v>
                </c:pt>
                <c:pt idx="3">
                  <c:v>10.172723316210048</c:v>
                </c:pt>
                <c:pt idx="4">
                  <c:v>2.5407112407248857</c:v>
                </c:pt>
                <c:pt idx="5">
                  <c:v>1.5617669992851619</c:v>
                </c:pt>
                <c:pt idx="6">
                  <c:v>1.461351506849315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79-4A3B-BFF7-948DAA417C2A}"/>
            </c:ext>
          </c:extLst>
        </c:ser>
        <c:ser>
          <c:idx val="7"/>
          <c:order val="7"/>
          <c:tx>
            <c:strRef>
              <c:f>'Cost per TFLOPS'!$A$9</c:f>
              <c:strCache>
                <c:ptCount val="1"/>
                <c:pt idx="0">
                  <c:v>d2.8xlarge.private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TFLOPS'!$B$9:$H$9</c:f>
              <c:numCache>
                <c:formatCode>General</c:formatCode>
                <c:ptCount val="7"/>
                <c:pt idx="0">
                  <c:v>16.736221936834095</c:v>
                </c:pt>
                <c:pt idx="1">
                  <c:v>16.736221936834095</c:v>
                </c:pt>
                <c:pt idx="2">
                  <c:v>16.736221936834095</c:v>
                </c:pt>
                <c:pt idx="3">
                  <c:v>8.6430407312278046</c:v>
                </c:pt>
                <c:pt idx="4">
                  <c:v>1.6398946354078585</c:v>
                </c:pt>
                <c:pt idx="5">
                  <c:v>0.67437854821637899</c:v>
                </c:pt>
                <c:pt idx="6">
                  <c:v>0.57411126638755616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79-4A3B-BFF7-948DAA417C2A}"/>
            </c:ext>
          </c:extLst>
        </c:ser>
        <c:ser>
          <c:idx val="8"/>
          <c:order val="8"/>
          <c:tx>
            <c:strRef>
              <c:f>'Cost per TFLOPS'!$A$10</c:f>
              <c:strCache>
                <c:ptCount val="1"/>
                <c:pt idx="0">
                  <c:v>m4.10xlarge</c:v>
                </c:pt>
              </c:strCache>
            </c:strRef>
          </c:tx>
          <c:marker>
            <c:symbol val="diamond"/>
            <c:size val="7"/>
            <c:spPr>
              <a:solidFill>
                <a:schemeClr val="tx1"/>
              </a:solidFill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TFLOPS'!$B$10:$H$10</c:f>
              <c:numCache>
                <c:formatCode>General</c:formatCode>
                <c:ptCount val="7"/>
                <c:pt idx="0">
                  <c:v>3.1171875</c:v>
                </c:pt>
                <c:pt idx="1">
                  <c:v>3.1171875</c:v>
                </c:pt>
                <c:pt idx="2">
                  <c:v>3.1171875</c:v>
                </c:pt>
                <c:pt idx="3">
                  <c:v>3.1171875</c:v>
                </c:pt>
                <c:pt idx="4">
                  <c:v>3.1171875</c:v>
                </c:pt>
                <c:pt idx="5">
                  <c:v>3.1171875</c:v>
                </c:pt>
                <c:pt idx="6">
                  <c:v>3.1171875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79-4A3B-BFF7-948DAA417C2A}"/>
            </c:ext>
          </c:extLst>
        </c:ser>
        <c:ser>
          <c:idx val="9"/>
          <c:order val="9"/>
          <c:tx>
            <c:strRef>
              <c:f>'Cost per TFLOPS'!$A$11</c:f>
              <c:strCache>
                <c:ptCount val="1"/>
                <c:pt idx="0">
                  <c:v>m3.large</c:v>
                </c:pt>
              </c:strCache>
            </c:strRef>
          </c:tx>
          <c:marker>
            <c:symbol val="plus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TFLOPS'!$B$11:$H$11</c:f>
              <c:numCache>
                <c:formatCode>General</c:formatCode>
                <c:ptCount val="7"/>
                <c:pt idx="0">
                  <c:v>6.65</c:v>
                </c:pt>
                <c:pt idx="1">
                  <c:v>6.65</c:v>
                </c:pt>
                <c:pt idx="2">
                  <c:v>6.65</c:v>
                </c:pt>
                <c:pt idx="3">
                  <c:v>6.65</c:v>
                </c:pt>
                <c:pt idx="4">
                  <c:v>6.65</c:v>
                </c:pt>
                <c:pt idx="5">
                  <c:v>6.65</c:v>
                </c:pt>
                <c:pt idx="6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79-4A3B-BFF7-948DAA417C2A}"/>
            </c:ext>
          </c:extLst>
        </c:ser>
        <c:ser>
          <c:idx val="10"/>
          <c:order val="10"/>
          <c:tx>
            <c:strRef>
              <c:f>'Cost per TFLOPS'!$A$12</c:f>
              <c:strCache>
                <c:ptCount val="1"/>
                <c:pt idx="0">
                  <c:v>m3.2xlarge</c:v>
                </c:pt>
              </c:strCache>
            </c:strRef>
          </c:tx>
          <c:marker>
            <c:symbol val="triangle"/>
            <c:size val="7"/>
            <c:spPr>
              <a:solidFill>
                <a:schemeClr val="tx1"/>
              </a:solidFill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TFLOPS'!$B$12:$H$12</c:f>
              <c:numCache>
                <c:formatCode>General</c:formatCode>
                <c:ptCount val="7"/>
                <c:pt idx="0">
                  <c:v>6.65</c:v>
                </c:pt>
                <c:pt idx="1">
                  <c:v>6.65</c:v>
                </c:pt>
                <c:pt idx="2">
                  <c:v>6.65</c:v>
                </c:pt>
                <c:pt idx="3">
                  <c:v>6.65</c:v>
                </c:pt>
                <c:pt idx="4">
                  <c:v>6.65</c:v>
                </c:pt>
                <c:pt idx="5">
                  <c:v>6.65</c:v>
                </c:pt>
                <c:pt idx="6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79-4A3B-BFF7-948DAA417C2A}"/>
            </c:ext>
          </c:extLst>
        </c:ser>
        <c:ser>
          <c:idx val="11"/>
          <c:order val="11"/>
          <c:tx>
            <c:strRef>
              <c:f>'Cost per TFLOPS'!$A$13</c:f>
              <c:strCache>
                <c:ptCount val="1"/>
                <c:pt idx="0">
                  <c:v>c3.8xlarge</c:v>
                </c:pt>
              </c:strCache>
            </c:strRef>
          </c:tx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TFLOPS'!$B$13:$H$13</c:f>
              <c:numCache>
                <c:formatCode>General</c:formatCode>
                <c:ptCount val="7"/>
                <c:pt idx="0">
                  <c:v>4.6875</c:v>
                </c:pt>
                <c:pt idx="1">
                  <c:v>4.6875</c:v>
                </c:pt>
                <c:pt idx="2">
                  <c:v>4.6875</c:v>
                </c:pt>
                <c:pt idx="3">
                  <c:v>4.6875</c:v>
                </c:pt>
                <c:pt idx="4">
                  <c:v>4.6875</c:v>
                </c:pt>
                <c:pt idx="5">
                  <c:v>4.6875</c:v>
                </c:pt>
                <c:pt idx="6">
                  <c:v>4.6875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79-4A3B-BFF7-948DAA417C2A}"/>
            </c:ext>
          </c:extLst>
        </c:ser>
        <c:ser>
          <c:idx val="12"/>
          <c:order val="12"/>
          <c:tx>
            <c:strRef>
              <c:f>'Cost per TFLOPS'!$A$14</c:f>
              <c:strCache>
                <c:ptCount val="1"/>
                <c:pt idx="0">
                  <c:v>g2.2xlarge</c:v>
                </c:pt>
              </c:strCache>
            </c:strRef>
          </c:tx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TFLOPS'!$B$14:$H$14</c:f>
              <c:numCache>
                <c:formatCode>General</c:formatCode>
                <c:ptCount val="7"/>
                <c:pt idx="0">
                  <c:v>0.29772810553316237</c:v>
                </c:pt>
                <c:pt idx="1">
                  <c:v>0.29772810553316237</c:v>
                </c:pt>
                <c:pt idx="2">
                  <c:v>0.29772810553316237</c:v>
                </c:pt>
                <c:pt idx="3">
                  <c:v>0.29772810553316237</c:v>
                </c:pt>
                <c:pt idx="4">
                  <c:v>0.29772810553316237</c:v>
                </c:pt>
                <c:pt idx="5">
                  <c:v>0.29772810553316237</c:v>
                </c:pt>
                <c:pt idx="6">
                  <c:v>0.29772810553316237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79-4A3B-BFF7-948DAA417C2A}"/>
            </c:ext>
          </c:extLst>
        </c:ser>
        <c:ser>
          <c:idx val="13"/>
          <c:order val="13"/>
          <c:tx>
            <c:strRef>
              <c:f>'Cost per TFLOPS'!$A$15</c:f>
              <c:strCache>
                <c:ptCount val="1"/>
                <c:pt idx="0">
                  <c:v>r3.4xlarge</c:v>
                </c:pt>
              </c:strCache>
            </c:strRef>
          </c:tx>
          <c:marker>
            <c:symbol val="star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TFLOPS'!$B$15:$H$15</c:f>
              <c:numCache>
                <c:formatCode>General</c:formatCode>
                <c:ptCount val="7"/>
                <c:pt idx="0">
                  <c:v>4.0625</c:v>
                </c:pt>
                <c:pt idx="1">
                  <c:v>4.0625</c:v>
                </c:pt>
                <c:pt idx="2">
                  <c:v>4.0625</c:v>
                </c:pt>
                <c:pt idx="3">
                  <c:v>4.0625</c:v>
                </c:pt>
                <c:pt idx="4">
                  <c:v>4.0625</c:v>
                </c:pt>
                <c:pt idx="5">
                  <c:v>4.0625</c:v>
                </c:pt>
                <c:pt idx="6">
                  <c:v>4.0625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79-4A3B-BFF7-948DAA417C2A}"/>
            </c:ext>
          </c:extLst>
        </c:ser>
        <c:ser>
          <c:idx val="14"/>
          <c:order val="14"/>
          <c:tx>
            <c:strRef>
              <c:f>'Cost per TFLOPS'!$A$16</c:f>
              <c:strCache>
                <c:ptCount val="1"/>
                <c:pt idx="0">
                  <c:v>i2.8xlarge</c:v>
                </c:pt>
              </c:strCache>
            </c:strRef>
          </c:tx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TFLOPS'!$B$16:$H$16</c:f>
              <c:numCache>
                <c:formatCode>General</c:formatCode>
                <c:ptCount val="7"/>
                <c:pt idx="0">
                  <c:v>21.3125</c:v>
                </c:pt>
                <c:pt idx="1">
                  <c:v>21.3125</c:v>
                </c:pt>
                <c:pt idx="2">
                  <c:v>21.3125</c:v>
                </c:pt>
                <c:pt idx="3">
                  <c:v>21.3125</c:v>
                </c:pt>
                <c:pt idx="4">
                  <c:v>21.3125</c:v>
                </c:pt>
                <c:pt idx="5">
                  <c:v>21.3125</c:v>
                </c:pt>
                <c:pt idx="6">
                  <c:v>21.3125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79-4A3B-BFF7-948DAA417C2A}"/>
            </c:ext>
          </c:extLst>
        </c:ser>
        <c:ser>
          <c:idx val="15"/>
          <c:order val="15"/>
          <c:tx>
            <c:strRef>
              <c:f>'Cost per TFLOPS'!$A$17</c:f>
              <c:strCache>
                <c:ptCount val="1"/>
                <c:pt idx="0">
                  <c:v>d2.8xlarge</c:v>
                </c:pt>
              </c:strCache>
            </c:strRef>
          </c:tx>
          <c:cat>
            <c:numRef>
              <c:f>'Cost per TFLOPS'!$B$1:$H$1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TFLOPS'!$B$17:$H$17</c:f>
              <c:numCache>
                <c:formatCode>General</c:formatCode>
                <c:ptCount val="7"/>
                <c:pt idx="0">
                  <c:v>7.9861111111111107</c:v>
                </c:pt>
                <c:pt idx="1">
                  <c:v>7.9861111111111107</c:v>
                </c:pt>
                <c:pt idx="2">
                  <c:v>7.9861111111111107</c:v>
                </c:pt>
                <c:pt idx="3">
                  <c:v>7.9861111111111107</c:v>
                </c:pt>
                <c:pt idx="4">
                  <c:v>7.9861111111111107</c:v>
                </c:pt>
                <c:pt idx="5">
                  <c:v>7.9861111111111107</c:v>
                </c:pt>
                <c:pt idx="6">
                  <c:v>7.9861111111111107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79-4A3B-BFF7-948DAA417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128552"/>
        <c:axId val="2129792152"/>
      </c:lineChart>
      <c:catAx>
        <c:axId val="-212712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baseline="0">
                    <a:latin typeface="Times New Roman" panose="02020603050405020304" pitchFamily="18" charset="0"/>
                  </a:defRPr>
                </a:pPr>
                <a:r>
                  <a:rPr lang="en-US" sz="2000" b="1" baseline="0">
                    <a:latin typeface="Times New Roman" panose="02020603050405020304" pitchFamily="18" charset="0"/>
                  </a:rPr>
                  <a:t>GFLOPS</a:t>
                </a:r>
              </a:p>
            </c:rich>
          </c:tx>
          <c:layout>
            <c:manualLayout>
              <c:xMode val="edge"/>
              <c:yMode val="edge"/>
              <c:x val="0.45838713284361443"/>
              <c:y val="0.9527087870840855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 b="1" i="0" baseline="0">
                <a:latin typeface="Times New Roman" panose="02020603050405020304" pitchFamily="18" charset="0"/>
              </a:defRPr>
            </a:pPr>
            <a:endParaRPr lang="en-US"/>
          </a:p>
        </c:txPr>
        <c:crossAx val="2129792152"/>
        <c:crossesAt val="1E-4"/>
        <c:auto val="1"/>
        <c:lblAlgn val="ctr"/>
        <c:lblOffset val="100"/>
        <c:tickLblSkip val="1"/>
        <c:noMultiLvlLbl val="0"/>
      </c:catAx>
      <c:valAx>
        <c:axId val="2129792152"/>
        <c:scaling>
          <c:logBase val="5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</a:rPr>
                  <a:t>Cost($)/hour per GFLOP/sec</a:t>
                </a:r>
              </a:p>
              <a:p>
                <a:pPr>
                  <a:defRPr sz="1400" baseline="0">
                    <a:latin typeface="Times New Roman" panose="02020603050405020304" pitchFamily="18" charset="0"/>
                  </a:defRPr>
                </a:pPr>
                <a:endParaRPr lang="en-US" sz="1600" baseline="0"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3273981157128965E-2"/>
              <c:y val="0.4088846756110668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 i="0" baseline="0">
                <a:latin typeface="Times New Roman" panose="02020603050405020304" pitchFamily="18" charset="0"/>
              </a:defRPr>
            </a:pPr>
            <a:endParaRPr lang="en-US"/>
          </a:p>
        </c:txPr>
        <c:crossAx val="-2127128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82152911330996"/>
          <c:y val="0.31117514366893351"/>
          <c:w val="0.18117847088669004"/>
          <c:h val="0.50741911016059549"/>
        </c:manualLayout>
      </c:layout>
      <c:overlay val="0"/>
      <c:txPr>
        <a:bodyPr/>
        <a:lstStyle/>
        <a:p>
          <a:pPr>
            <a:defRPr sz="1400" b="1" i="0" baseline="0">
              <a:latin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aseline="0">
                <a:latin typeface="Times New Roman" panose="02020603050405020304" pitchFamily="18" charset="0"/>
              </a:rPr>
              <a:t>Cost comparision: Private Cloud Vs. Public Cloud</a:t>
            </a:r>
          </a:p>
        </c:rich>
      </c:tx>
      <c:layout>
        <c:manualLayout>
          <c:xMode val="edge"/>
          <c:yMode val="edge"/>
          <c:x val="0.28813291405794805"/>
          <c:y val="4.46511654071365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86816997447698"/>
          <c:y val="5.7818571415847432E-2"/>
          <c:w val="0.73365313150904543"/>
          <c:h val="0.85516006120784793"/>
        </c:manualLayout>
      </c:layout>
      <c:lineChart>
        <c:grouping val="standard"/>
        <c:varyColors val="0"/>
        <c:ser>
          <c:idx val="0"/>
          <c:order val="0"/>
          <c:tx>
            <c:strRef>
              <c:f>'Cost per GFLOPS (2)'!$A$2</c:f>
              <c:strCache>
                <c:ptCount val="1"/>
                <c:pt idx="0">
                  <c:v>m4.10xlarge.private</c:v>
                </c:pt>
              </c:strCache>
            </c:strRef>
          </c:tx>
          <c:spPr>
            <a:ln>
              <a:prstDash val="sysDot"/>
            </a:ln>
          </c:spPr>
          <c:marker>
            <c:symbol val="square"/>
            <c:size val="7"/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(2)'!$B$2:$H$2</c:f>
              <c:numCache>
                <c:formatCode>General</c:formatCode>
                <c:ptCount val="7"/>
                <c:pt idx="0">
                  <c:v>7.2618236586757992E-2</c:v>
                </c:pt>
                <c:pt idx="1">
                  <c:v>7.2618236586757992E-2</c:v>
                </c:pt>
                <c:pt idx="2">
                  <c:v>7.2618236586757992E-2</c:v>
                </c:pt>
                <c:pt idx="3">
                  <c:v>3.6528009346461179E-2</c:v>
                </c:pt>
                <c:pt idx="4">
                  <c:v>5.6028719184877144E-3</c:v>
                </c:pt>
                <c:pt idx="5">
                  <c:v>1.0003786425110668E-3</c:v>
                </c:pt>
                <c:pt idx="6">
                  <c:v>5.0494539398601289E-4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3-4AA8-818F-2EFF1420EA3C}"/>
            </c:ext>
          </c:extLst>
        </c:ser>
        <c:ser>
          <c:idx val="1"/>
          <c:order val="1"/>
          <c:tx>
            <c:strRef>
              <c:f>'Cost per GFLOPS (2)'!$A$3</c:f>
              <c:strCache>
                <c:ptCount val="1"/>
                <c:pt idx="0">
                  <c:v>m3.large.private</c:v>
                </c:pt>
              </c:strCache>
            </c:strRef>
          </c:tx>
          <c:spPr>
            <a:ln>
              <a:prstDash val="sysDash"/>
            </a:ln>
          </c:spPr>
          <c:marker>
            <c:symbol val="diamond"/>
            <c:size val="7"/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(2)'!$B$3:$H$3</c:f>
              <c:numCache>
                <c:formatCode>General</c:formatCode>
                <c:ptCount val="7"/>
                <c:pt idx="0">
                  <c:v>2.782631632146118</c:v>
                </c:pt>
                <c:pt idx="1">
                  <c:v>2.782631632146118</c:v>
                </c:pt>
                <c:pt idx="2">
                  <c:v>0.55652632642922362</c:v>
                </c:pt>
                <c:pt idx="3">
                  <c:v>5.6550834447488582E-2</c:v>
                </c:pt>
                <c:pt idx="4">
                  <c:v>6.6755855890410958E-3</c:v>
                </c:pt>
                <c:pt idx="5">
                  <c:v>1.6895328493150685E-3</c:v>
                </c:pt>
                <c:pt idx="6">
                  <c:v>1.1908537397260276E-3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3-4AA8-818F-2EFF1420EA3C}"/>
            </c:ext>
          </c:extLst>
        </c:ser>
        <c:ser>
          <c:idx val="2"/>
          <c:order val="2"/>
          <c:tx>
            <c:strRef>
              <c:f>'Cost per GFLOPS (2)'!$A$4</c:f>
              <c:strCache>
                <c:ptCount val="1"/>
                <c:pt idx="0">
                  <c:v>m3.2xlarge.private</c:v>
                </c:pt>
              </c:strCache>
            </c:strRef>
          </c:tx>
          <c:spPr>
            <a:ln>
              <a:prstDash val="dashDot"/>
            </a:ln>
          </c:spPr>
          <c:marker>
            <c:symbol val="plus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(2)'!$B$4:$H$4</c:f>
              <c:numCache>
                <c:formatCode>General</c:formatCode>
                <c:ptCount val="7"/>
                <c:pt idx="0">
                  <c:v>0.69597953744292229</c:v>
                </c:pt>
                <c:pt idx="1">
                  <c:v>0.69597953744292229</c:v>
                </c:pt>
                <c:pt idx="2">
                  <c:v>0.34798976872146115</c:v>
                </c:pt>
                <c:pt idx="3">
                  <c:v>5.4499505971197751E-2</c:v>
                </c:pt>
                <c:pt idx="4">
                  <c:v>6.8042373515981736E-3</c:v>
                </c:pt>
                <c:pt idx="5">
                  <c:v>1.8181846118721465E-3</c:v>
                </c:pt>
                <c:pt idx="6">
                  <c:v>1.3195055022831052E-3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43-4AA8-818F-2EFF1420EA3C}"/>
            </c:ext>
          </c:extLst>
        </c:ser>
        <c:ser>
          <c:idx val="3"/>
          <c:order val="3"/>
          <c:tx>
            <c:strRef>
              <c:f>'Cost per GFLOPS (2)'!$A$5</c:f>
              <c:strCache>
                <c:ptCount val="1"/>
                <c:pt idx="0">
                  <c:v>c3.8xlarge.private</c:v>
                </c:pt>
              </c:strCache>
            </c:strRef>
          </c:tx>
          <c:spPr>
            <a:ln>
              <a:prstDash val="dash"/>
            </a:ln>
          </c:spPr>
          <c:marker>
            <c:symbol val="triangle"/>
            <c:size val="7"/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(2)'!$B$5:$H$5</c:f>
              <c:numCache>
                <c:formatCode>General</c:formatCode>
                <c:ptCount val="7"/>
                <c:pt idx="0">
                  <c:v>0.15549465804386822</c:v>
                </c:pt>
                <c:pt idx="1">
                  <c:v>0.15549465804386822</c:v>
                </c:pt>
                <c:pt idx="2">
                  <c:v>0.15549465804386822</c:v>
                </c:pt>
                <c:pt idx="3">
                  <c:v>5.2391826585942589E-2</c:v>
                </c:pt>
                <c:pt idx="4">
                  <c:v>6.369307587975259E-3</c:v>
                </c:pt>
                <c:pt idx="5">
                  <c:v>1.3995975426771739E-3</c:v>
                </c:pt>
                <c:pt idx="6">
                  <c:v>9.0289629688270921E-4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43-4AA8-818F-2EFF1420EA3C}"/>
            </c:ext>
          </c:extLst>
        </c:ser>
        <c:ser>
          <c:idx val="4"/>
          <c:order val="4"/>
          <c:tx>
            <c:strRef>
              <c:f>'Cost per GFLOPS (2)'!$A$6</c:f>
              <c:strCache>
                <c:ptCount val="1"/>
                <c:pt idx="0">
                  <c:v>g2.2xlarge.private</c:v>
                </c:pt>
              </c:strCache>
            </c:strRef>
          </c:tx>
          <c:spPr>
            <a:ln>
              <a:solidFill>
                <a:schemeClr val="bg2">
                  <a:lumMod val="50000"/>
                </a:schemeClr>
              </a:solidFill>
              <a:prstDash val="sysDash"/>
            </a:ln>
          </c:spPr>
          <c:marker>
            <c:symbol val="star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(2)'!$B$6:$H$6</c:f>
              <c:numCache>
                <c:formatCode>General</c:formatCode>
                <c:ptCount val="7"/>
                <c:pt idx="0">
                  <c:v>2.5520403061318395E-2</c:v>
                </c:pt>
                <c:pt idx="1">
                  <c:v>2.5520403061318395E-2</c:v>
                </c:pt>
                <c:pt idx="2">
                  <c:v>2.5520403061318395E-2</c:v>
                </c:pt>
                <c:pt idx="3">
                  <c:v>2.5520403061318395E-2</c:v>
                </c:pt>
                <c:pt idx="4">
                  <c:v>5.1568585110708413E-3</c:v>
                </c:pt>
                <c:pt idx="5">
                  <c:v>6.1822956912544499E-4</c:v>
                </c:pt>
                <c:pt idx="6">
                  <c:v>1.2199087696304889E-4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43-4AA8-818F-2EFF1420EA3C}"/>
            </c:ext>
          </c:extLst>
        </c:ser>
        <c:ser>
          <c:idx val="5"/>
          <c:order val="5"/>
          <c:tx>
            <c:strRef>
              <c:f>'Cost per GFLOPS (2)'!$A$7</c:f>
              <c:strCache>
                <c:ptCount val="1"/>
                <c:pt idx="0">
                  <c:v>r3.4xlarge.private</c:v>
                </c:pt>
              </c:strCache>
            </c:strRef>
          </c:tx>
          <c:spPr>
            <a:ln>
              <a:prstDash val="dash"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prstDash val="dash"/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(2)'!$B$7:$H$7</c:f>
              <c:numCache>
                <c:formatCode>General</c:formatCode>
                <c:ptCount val="7"/>
                <c:pt idx="0">
                  <c:v>0.34820709931506849</c:v>
                </c:pt>
                <c:pt idx="1">
                  <c:v>0.34820709931506849</c:v>
                </c:pt>
                <c:pt idx="2">
                  <c:v>0.34820709931506849</c:v>
                </c:pt>
                <c:pt idx="3">
                  <c:v>5.1280933300717535E-2</c:v>
                </c:pt>
                <c:pt idx="4">
                  <c:v>7.294926378922954E-3</c:v>
                </c:pt>
                <c:pt idx="5">
                  <c:v>2.3516436073059361E-3</c:v>
                </c:pt>
                <c:pt idx="6">
                  <c:v>1.8528559589041098E-3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43-4AA8-818F-2EFF1420EA3C}"/>
            </c:ext>
          </c:extLst>
        </c:ser>
        <c:ser>
          <c:idx val="6"/>
          <c:order val="6"/>
          <c:tx>
            <c:strRef>
              <c:f>'Cost per GFLOPS (2)'!$A$8</c:f>
              <c:strCache>
                <c:ptCount val="1"/>
                <c:pt idx="0">
                  <c:v>i2.8xlarge.private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  <a:prstDash val="sysDot"/>
            </a:ln>
          </c:spPr>
          <c:marker>
            <c:symbol val="x"/>
            <c:size val="6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(2)'!$B$8:$H$8</c:f>
              <c:numCache>
                <c:formatCode>General</c:formatCode>
                <c:ptCount val="7"/>
                <c:pt idx="0">
                  <c:v>0.17465501141552509</c:v>
                </c:pt>
                <c:pt idx="1">
                  <c:v>0.17465501141552509</c:v>
                </c:pt>
                <c:pt idx="2">
                  <c:v>0.17465501141552509</c:v>
                </c:pt>
                <c:pt idx="3">
                  <c:v>4.4740360302511405E-2</c:v>
                </c:pt>
                <c:pt idx="4">
                  <c:v>6.8616658640125562E-3</c:v>
                </c:pt>
                <c:pt idx="5">
                  <c:v>2.0035259384072242E-3</c:v>
                </c:pt>
                <c:pt idx="6">
                  <c:v>1.5055980821917809E-3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43-4AA8-818F-2EFF1420EA3C}"/>
            </c:ext>
          </c:extLst>
        </c:ser>
        <c:ser>
          <c:idx val="7"/>
          <c:order val="7"/>
          <c:tx>
            <c:strRef>
              <c:f>'Cost per GFLOPS (2)'!$A$9</c:f>
              <c:strCache>
                <c:ptCount val="1"/>
                <c:pt idx="0">
                  <c:v>d2.8xlarge.private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(2)'!$B$9:$H$9</c:f>
              <c:numCache>
                <c:formatCode>General</c:formatCode>
                <c:ptCount val="7"/>
                <c:pt idx="0">
                  <c:v>8.0750364504058841E-2</c:v>
                </c:pt>
                <c:pt idx="1">
                  <c:v>8.0750364504058841E-2</c:v>
                </c:pt>
                <c:pt idx="2">
                  <c:v>8.0750364504058841E-2</c:v>
                </c:pt>
                <c:pt idx="3">
                  <c:v>4.0650112014840187E-2</c:v>
                </c:pt>
                <c:pt idx="4">
                  <c:v>5.9075041398895089E-3</c:v>
                </c:pt>
                <c:pt idx="5">
                  <c:v>1.1158553935075842E-3</c:v>
                </c:pt>
                <c:pt idx="6">
                  <c:v>6.1835048032482282E-4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43-4AA8-818F-2EFF1420EA3C}"/>
            </c:ext>
          </c:extLst>
        </c:ser>
        <c:ser>
          <c:idx val="8"/>
          <c:order val="8"/>
          <c:tx>
            <c:strRef>
              <c:f>'Cost per GFLOPS (2)'!$A$10</c:f>
              <c:strCache>
                <c:ptCount val="1"/>
                <c:pt idx="0">
                  <c:v>m4.10xlarge</c:v>
                </c:pt>
              </c:strCache>
            </c:strRef>
          </c:tx>
          <c:marker>
            <c:symbol val="diamond"/>
            <c:size val="7"/>
            <c:spPr>
              <a:solidFill>
                <a:schemeClr val="tx1"/>
              </a:solidFill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(2)'!$B$10:$H$10</c:f>
              <c:numCache>
                <c:formatCode>General</c:formatCode>
                <c:ptCount val="7"/>
                <c:pt idx="0">
                  <c:v>3.1171875000000002E-3</c:v>
                </c:pt>
                <c:pt idx="1">
                  <c:v>3.1171875000000002E-3</c:v>
                </c:pt>
                <c:pt idx="2">
                  <c:v>3.1171875000000002E-3</c:v>
                </c:pt>
                <c:pt idx="3">
                  <c:v>3.1171875000000002E-3</c:v>
                </c:pt>
                <c:pt idx="4">
                  <c:v>3.1171875000000002E-3</c:v>
                </c:pt>
                <c:pt idx="5">
                  <c:v>3.1171875000000002E-3</c:v>
                </c:pt>
                <c:pt idx="6">
                  <c:v>3.1171875000000002E-3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43-4AA8-818F-2EFF1420EA3C}"/>
            </c:ext>
          </c:extLst>
        </c:ser>
        <c:ser>
          <c:idx val="9"/>
          <c:order val="9"/>
          <c:tx>
            <c:strRef>
              <c:f>'Cost per GFLOPS (2)'!$A$11</c:f>
              <c:strCache>
                <c:ptCount val="1"/>
                <c:pt idx="0">
                  <c:v>m3.large</c:v>
                </c:pt>
              </c:strCache>
            </c:strRef>
          </c:tx>
          <c:marker>
            <c:symbol val="plus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(2)'!$B$11:$H$11</c:f>
              <c:numCache>
                <c:formatCode>General</c:formatCode>
                <c:ptCount val="7"/>
                <c:pt idx="0">
                  <c:v>6.6500000000000005E-3</c:v>
                </c:pt>
                <c:pt idx="1">
                  <c:v>6.6500000000000005E-3</c:v>
                </c:pt>
                <c:pt idx="2">
                  <c:v>6.6500000000000005E-3</c:v>
                </c:pt>
                <c:pt idx="3">
                  <c:v>6.6500000000000005E-3</c:v>
                </c:pt>
                <c:pt idx="4">
                  <c:v>6.6500000000000005E-3</c:v>
                </c:pt>
                <c:pt idx="5">
                  <c:v>6.6500000000000005E-3</c:v>
                </c:pt>
                <c:pt idx="6">
                  <c:v>6.6500000000000005E-3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43-4AA8-818F-2EFF1420EA3C}"/>
            </c:ext>
          </c:extLst>
        </c:ser>
        <c:ser>
          <c:idx val="10"/>
          <c:order val="10"/>
          <c:tx>
            <c:strRef>
              <c:f>'Cost per GFLOPS (2)'!$A$12</c:f>
              <c:strCache>
                <c:ptCount val="1"/>
                <c:pt idx="0">
                  <c:v>m3.2xlarge</c:v>
                </c:pt>
              </c:strCache>
            </c:strRef>
          </c:tx>
          <c:marker>
            <c:symbol val="triangle"/>
            <c:size val="7"/>
            <c:spPr>
              <a:solidFill>
                <a:schemeClr val="tx1"/>
              </a:solidFill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(2)'!$B$12:$H$12</c:f>
              <c:numCache>
                <c:formatCode>General</c:formatCode>
                <c:ptCount val="7"/>
                <c:pt idx="0">
                  <c:v>6.6500000000000005E-3</c:v>
                </c:pt>
                <c:pt idx="1">
                  <c:v>6.6500000000000005E-3</c:v>
                </c:pt>
                <c:pt idx="2">
                  <c:v>6.6500000000000005E-3</c:v>
                </c:pt>
                <c:pt idx="3">
                  <c:v>6.6500000000000005E-3</c:v>
                </c:pt>
                <c:pt idx="4">
                  <c:v>6.6500000000000005E-3</c:v>
                </c:pt>
                <c:pt idx="5">
                  <c:v>6.6500000000000005E-3</c:v>
                </c:pt>
                <c:pt idx="6">
                  <c:v>6.6500000000000005E-3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43-4AA8-818F-2EFF1420EA3C}"/>
            </c:ext>
          </c:extLst>
        </c:ser>
        <c:ser>
          <c:idx val="11"/>
          <c:order val="11"/>
          <c:tx>
            <c:strRef>
              <c:f>'Cost per GFLOPS (2)'!$A$13</c:f>
              <c:strCache>
                <c:ptCount val="1"/>
                <c:pt idx="0">
                  <c:v>c3.8xlarge</c:v>
                </c:pt>
              </c:strCache>
            </c:strRef>
          </c:tx>
          <c:marker>
            <c:symbol val="x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(2)'!$B$13:$H$13</c:f>
              <c:numCache>
                <c:formatCode>General</c:formatCode>
                <c:ptCount val="7"/>
                <c:pt idx="0">
                  <c:v>4.6874999999999998E-3</c:v>
                </c:pt>
                <c:pt idx="1">
                  <c:v>4.6874999999999998E-3</c:v>
                </c:pt>
                <c:pt idx="2">
                  <c:v>4.6874999999999998E-3</c:v>
                </c:pt>
                <c:pt idx="3">
                  <c:v>4.6874999999999998E-3</c:v>
                </c:pt>
                <c:pt idx="4">
                  <c:v>4.6874999999999998E-3</c:v>
                </c:pt>
                <c:pt idx="5">
                  <c:v>4.6874999999999998E-3</c:v>
                </c:pt>
                <c:pt idx="6">
                  <c:v>4.6874999999999998E-3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643-4AA8-818F-2EFF1420EA3C}"/>
            </c:ext>
          </c:extLst>
        </c:ser>
        <c:ser>
          <c:idx val="12"/>
          <c:order val="12"/>
          <c:tx>
            <c:strRef>
              <c:f>'Cost per GFLOPS (2)'!$A$14</c:f>
              <c:strCache>
                <c:ptCount val="1"/>
                <c:pt idx="0">
                  <c:v>g2.2xlarge</c:v>
                </c:pt>
              </c:strCache>
            </c:strRef>
          </c:tx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(2)'!$B$14:$H$14</c:f>
              <c:numCache>
                <c:formatCode>General</c:formatCode>
                <c:ptCount val="7"/>
                <c:pt idx="0">
                  <c:v>2.9772810553316237E-4</c:v>
                </c:pt>
                <c:pt idx="1">
                  <c:v>2.9772810553316237E-4</c:v>
                </c:pt>
                <c:pt idx="2">
                  <c:v>2.9772810553316237E-4</c:v>
                </c:pt>
                <c:pt idx="3">
                  <c:v>2.9772810553316237E-4</c:v>
                </c:pt>
                <c:pt idx="4">
                  <c:v>2.9772810553316237E-4</c:v>
                </c:pt>
                <c:pt idx="5">
                  <c:v>2.9772810553316237E-4</c:v>
                </c:pt>
                <c:pt idx="6">
                  <c:v>2.9772810553316237E-4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643-4AA8-818F-2EFF1420EA3C}"/>
            </c:ext>
          </c:extLst>
        </c:ser>
        <c:ser>
          <c:idx val="13"/>
          <c:order val="13"/>
          <c:tx>
            <c:strRef>
              <c:f>'Cost per GFLOPS (2)'!$A$15</c:f>
              <c:strCache>
                <c:ptCount val="1"/>
                <c:pt idx="0">
                  <c:v>r3.4xlarge</c:v>
                </c:pt>
              </c:strCache>
            </c:strRef>
          </c:tx>
          <c:marker>
            <c:symbol val="star"/>
            <c:size val="7"/>
            <c:spPr>
              <a:ln>
                <a:solidFill>
                  <a:schemeClr val="tx1"/>
                </a:solidFill>
              </a:ln>
            </c:spPr>
          </c:marker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(2)'!$B$15:$H$15</c:f>
              <c:numCache>
                <c:formatCode>General</c:formatCode>
                <c:ptCount val="7"/>
                <c:pt idx="0">
                  <c:v>4.0625000000000001E-3</c:v>
                </c:pt>
                <c:pt idx="1">
                  <c:v>4.0625000000000001E-3</c:v>
                </c:pt>
                <c:pt idx="2">
                  <c:v>4.0625000000000001E-3</c:v>
                </c:pt>
                <c:pt idx="3">
                  <c:v>4.0625000000000001E-3</c:v>
                </c:pt>
                <c:pt idx="4">
                  <c:v>4.0625000000000001E-3</c:v>
                </c:pt>
                <c:pt idx="5">
                  <c:v>4.0625000000000001E-3</c:v>
                </c:pt>
                <c:pt idx="6">
                  <c:v>4.0625000000000001E-3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643-4AA8-818F-2EFF1420EA3C}"/>
            </c:ext>
          </c:extLst>
        </c:ser>
        <c:ser>
          <c:idx val="14"/>
          <c:order val="14"/>
          <c:tx>
            <c:strRef>
              <c:f>'Cost per GFLOPS (2)'!$A$16</c:f>
              <c:strCache>
                <c:ptCount val="1"/>
                <c:pt idx="0">
                  <c:v>i2.8xlarge</c:v>
                </c:pt>
              </c:strCache>
            </c:strRef>
          </c:tx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(2)'!$B$16:$H$16</c:f>
              <c:numCache>
                <c:formatCode>General</c:formatCode>
                <c:ptCount val="7"/>
                <c:pt idx="0">
                  <c:v>2.1312500000000002E-2</c:v>
                </c:pt>
                <c:pt idx="1">
                  <c:v>2.1312500000000002E-2</c:v>
                </c:pt>
                <c:pt idx="2">
                  <c:v>2.1312500000000002E-2</c:v>
                </c:pt>
                <c:pt idx="3">
                  <c:v>2.1312500000000002E-2</c:v>
                </c:pt>
                <c:pt idx="4">
                  <c:v>2.1312500000000002E-2</c:v>
                </c:pt>
                <c:pt idx="5">
                  <c:v>2.1312500000000002E-2</c:v>
                </c:pt>
                <c:pt idx="6">
                  <c:v>2.1312500000000002E-2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643-4AA8-818F-2EFF1420EA3C}"/>
            </c:ext>
          </c:extLst>
        </c:ser>
        <c:ser>
          <c:idx val="15"/>
          <c:order val="15"/>
          <c:tx>
            <c:strRef>
              <c:f>'Cost per GFLOPS (2)'!$A$17</c:f>
              <c:strCache>
                <c:ptCount val="1"/>
                <c:pt idx="0">
                  <c:v>d2.8xlarge</c:v>
                </c:pt>
              </c:strCache>
            </c:strRef>
          </c:tx>
          <c:cat>
            <c:numRef>
              <c:f>'Cost per GFLOPS (2)'!$B$1:$H$1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cat>
          <c:val>
            <c:numRef>
              <c:f>'Cost per GFLOPS (2)'!$B$17:$H$17</c:f>
              <c:numCache>
                <c:formatCode>General</c:formatCode>
                <c:ptCount val="7"/>
                <c:pt idx="0">
                  <c:v>7.9861111111111105E-3</c:v>
                </c:pt>
                <c:pt idx="1">
                  <c:v>7.9861111111111105E-3</c:v>
                </c:pt>
                <c:pt idx="2">
                  <c:v>7.9861111111111105E-3</c:v>
                </c:pt>
                <c:pt idx="3">
                  <c:v>7.9861111111111105E-3</c:v>
                </c:pt>
                <c:pt idx="4">
                  <c:v>7.9861111111111105E-3</c:v>
                </c:pt>
                <c:pt idx="5">
                  <c:v>7.9861111111111105E-3</c:v>
                </c:pt>
                <c:pt idx="6">
                  <c:v>7.9861111111111105E-3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643-4AA8-818F-2EFF1420E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128552"/>
        <c:axId val="2129792152"/>
      </c:lineChart>
      <c:catAx>
        <c:axId val="-212712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baseline="0">
                    <a:latin typeface="Times New Roman" panose="02020603050405020304" pitchFamily="18" charset="0"/>
                  </a:defRPr>
                </a:pPr>
                <a:r>
                  <a:rPr lang="en-US" sz="2000" b="1" baseline="0">
                    <a:latin typeface="Times New Roman" panose="02020603050405020304" pitchFamily="18" charset="0"/>
                  </a:rPr>
                  <a:t>GFLOPS</a:t>
                </a:r>
              </a:p>
            </c:rich>
          </c:tx>
          <c:layout>
            <c:manualLayout>
              <c:xMode val="edge"/>
              <c:yMode val="edge"/>
              <c:x val="0.45838713284361443"/>
              <c:y val="0.9527087870840855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 b="1" i="0" baseline="0">
                <a:latin typeface="Times New Roman" panose="02020603050405020304" pitchFamily="18" charset="0"/>
              </a:defRPr>
            </a:pPr>
            <a:endParaRPr lang="en-US"/>
          </a:p>
        </c:txPr>
        <c:crossAx val="2129792152"/>
        <c:crossesAt val="1E-4"/>
        <c:auto val="1"/>
        <c:lblAlgn val="ctr"/>
        <c:lblOffset val="100"/>
        <c:tickLblSkip val="1"/>
        <c:noMultiLvlLbl val="0"/>
      </c:catAx>
      <c:valAx>
        <c:axId val="2129792152"/>
        <c:scaling>
          <c:logBase val="5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</a:rPr>
                  <a:t>Cost($)/hour per GFLOP/sec</a:t>
                </a:r>
              </a:p>
              <a:p>
                <a:pPr>
                  <a:defRPr sz="1400" baseline="0">
                    <a:latin typeface="Times New Roman" panose="02020603050405020304" pitchFamily="18" charset="0"/>
                  </a:defRPr>
                </a:pPr>
                <a:endParaRPr lang="en-US" sz="1600" baseline="0"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952374132377416E-2"/>
              <c:y val="0.408884667797673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 i="0" baseline="0">
                <a:latin typeface="Times New Roman" panose="02020603050405020304" pitchFamily="18" charset="0"/>
              </a:defRPr>
            </a:pPr>
            <a:endParaRPr lang="en-US"/>
          </a:p>
        </c:txPr>
        <c:crossAx val="-2127128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124311743671531"/>
          <c:y val="0.31117514366893351"/>
          <c:w val="0.16875688256328469"/>
          <c:h val="0.50741911016059549"/>
        </c:manualLayout>
      </c:layout>
      <c:overlay val="0"/>
      <c:txPr>
        <a:bodyPr/>
        <a:lstStyle/>
        <a:p>
          <a:pPr>
            <a:defRPr sz="1400" b="1" i="0" baseline="0">
              <a:latin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0</xdr:rowOff>
    </xdr:from>
    <xdr:to>
      <xdr:col>19</xdr:col>
      <xdr:colOff>812800</xdr:colOff>
      <xdr:row>38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125077</xdr:colOff>
      <xdr:row>42</xdr:row>
      <xdr:rowOff>25400</xdr:rowOff>
    </xdr:from>
    <xdr:to>
      <xdr:col>20</xdr:col>
      <xdr:colOff>606137</xdr:colOff>
      <xdr:row>74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458609</xdr:colOff>
      <xdr:row>8</xdr:row>
      <xdr:rowOff>189414</xdr:rowOff>
    </xdr:from>
    <xdr:to>
      <xdr:col>24</xdr:col>
      <xdr:colOff>345721</xdr:colOff>
      <xdr:row>49</xdr:row>
      <xdr:rowOff>58003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458610</xdr:colOff>
      <xdr:row>8</xdr:row>
      <xdr:rowOff>189414</xdr:rowOff>
    </xdr:from>
    <xdr:to>
      <xdr:col>23</xdr:col>
      <xdr:colOff>747888</xdr:colOff>
      <xdr:row>49</xdr:row>
      <xdr:rowOff>58003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y%20cloud%20Cla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3.8xlarge"/>
      <sheetName val="g2.2xlarge"/>
      <sheetName val="r3.4xlarge"/>
      <sheetName val="i2.8xlarge"/>
      <sheetName val="d2.8xlarge"/>
      <sheetName val="m3.2xlarge"/>
      <sheetName val="m3.large"/>
      <sheetName val="m4.10xlarge"/>
      <sheetName val="Utilization"/>
      <sheetName val="Cost per Instance"/>
      <sheetName val="Cost per TFLOPS"/>
      <sheetName val="Cost per GFLOPS (2)"/>
      <sheetName val="Cost per GFL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>
            <v>1</v>
          </cell>
          <cell r="C2">
            <v>10</v>
          </cell>
          <cell r="D2">
            <v>100</v>
          </cell>
          <cell r="E2">
            <v>1000</v>
          </cell>
          <cell r="F2">
            <v>10000</v>
          </cell>
          <cell r="G2">
            <v>100000</v>
          </cell>
          <cell r="H2">
            <v>1000000</v>
          </cell>
        </row>
        <row r="3">
          <cell r="A3" t="str">
            <v>m4.10xlarge.private</v>
          </cell>
          <cell r="B3">
            <v>11.524230356164384</v>
          </cell>
          <cell r="C3">
            <v>11.524230356164384</v>
          </cell>
          <cell r="D3">
            <v>11.524230356164384</v>
          </cell>
          <cell r="E3">
            <v>5.9302235068493152</v>
          </cell>
          <cell r="F3">
            <v>1.1425359660795826</v>
          </cell>
          <cell r="G3">
            <v>0.43053068033044023</v>
          </cell>
          <cell r="H3">
            <v>0.35384059877276536</v>
          </cell>
        </row>
        <row r="4">
          <cell r="A4" t="str">
            <v>m3.large.private</v>
          </cell>
          <cell r="B4">
            <v>11.406057300456622</v>
          </cell>
          <cell r="C4">
            <v>11.406057300456622</v>
          </cell>
          <cell r="D4">
            <v>2.2812114600913245</v>
          </cell>
          <cell r="E4">
            <v>0.24608518210045663</v>
          </cell>
          <cell r="F4">
            <v>4.5018561095890412E-2</v>
          </cell>
          <cell r="G4">
            <v>2.4941341917808221E-2</v>
          </cell>
          <cell r="H4">
            <v>2.2932143287671233E-2</v>
          </cell>
        </row>
        <row r="5">
          <cell r="A5" t="str">
            <v>m3.2xlarge.private</v>
          </cell>
          <cell r="B5">
            <v>11.431787652968037</v>
          </cell>
          <cell r="C5">
            <v>11.431787652968037</v>
          </cell>
          <cell r="D5">
            <v>5.7158938264840184</v>
          </cell>
          <cell r="E5">
            <v>0.99574305303828603</v>
          </cell>
          <cell r="F5">
            <v>0.21676472138812788</v>
          </cell>
          <cell r="G5">
            <v>0.13534778082191784</v>
          </cell>
          <cell r="H5">
            <v>0.12730230319634706</v>
          </cell>
        </row>
        <row r="6">
          <cell r="A6" t="str">
            <v>c3.8xlarge.private</v>
          </cell>
          <cell r="B6">
            <v>11.48271010045662</v>
          </cell>
          <cell r="C6">
            <v>11.48271010045662</v>
          </cell>
          <cell r="D6">
            <v>11.48271010045662</v>
          </cell>
          <cell r="E6">
            <v>4.0283722009132417</v>
          </cell>
          <cell r="F6">
            <v>0.70252500587084143</v>
          </cell>
          <cell r="G6">
            <v>0.34359227592954994</v>
          </cell>
          <cell r="H6">
            <v>0.30774472741312997</v>
          </cell>
        </row>
        <row r="7">
          <cell r="A7" t="str">
            <v>g2.2xlarge.private</v>
          </cell>
          <cell r="B7">
            <v>11.469568621004566</v>
          </cell>
          <cell r="C7">
            <v>11.469568621004566</v>
          </cell>
          <cell r="D7">
            <v>11.469568621004566</v>
          </cell>
          <cell r="E7">
            <v>11.469568621004566</v>
          </cell>
          <cell r="F7">
            <v>2.4091384328767118</v>
          </cell>
          <cell r="G7">
            <v>0.3878367226523724</v>
          </cell>
          <cell r="H7">
            <v>0.169932714955084</v>
          </cell>
        </row>
        <row r="8">
          <cell r="A8" t="str">
            <v>r3.4xlarge.private</v>
          </cell>
          <cell r="B8">
            <v>11.466560547945205</v>
          </cell>
          <cell r="C8">
            <v>11.466560547945205</v>
          </cell>
          <cell r="D8">
            <v>11.466560547945205</v>
          </cell>
          <cell r="E8">
            <v>1.8840099934768428</v>
          </cell>
          <cell r="F8">
            <v>0.46486162789012103</v>
          </cell>
          <cell r="G8">
            <v>0.30546845662100458</v>
          </cell>
          <cell r="H8">
            <v>0.28937750136986301</v>
          </cell>
        </row>
        <row r="9">
          <cell r="A9" t="str">
            <v>i2.8xlarge.private</v>
          </cell>
          <cell r="B9">
            <v>11.643028310502283</v>
          </cell>
          <cell r="C9">
            <v>11.643028310502283</v>
          </cell>
          <cell r="D9">
            <v>11.643028310502283</v>
          </cell>
          <cell r="E9">
            <v>3.2552714611872151</v>
          </cell>
          <cell r="F9">
            <v>0.81302759703196348</v>
          </cell>
          <cell r="G9">
            <v>0.49976543977125182</v>
          </cell>
          <cell r="H9">
            <v>0.46763248219178077</v>
          </cell>
        </row>
        <row r="10">
          <cell r="A10" t="str">
            <v>d2.8xlarge.private</v>
          </cell>
          <cell r="B10">
            <v>11.568076602739726</v>
          </cell>
          <cell r="C10">
            <v>11.568076602739726</v>
          </cell>
          <cell r="D10">
            <v>11.568076602739726</v>
          </cell>
          <cell r="E10">
            <v>5.9740697534246578</v>
          </cell>
          <cell r="F10">
            <v>1.1334951719939117</v>
          </cell>
          <cell r="G10">
            <v>0.46613045252716107</v>
          </cell>
          <cell r="H10">
            <v>0.39682570732707884</v>
          </cell>
        </row>
        <row r="11">
          <cell r="A11" t="str">
            <v>m4.10xlarge</v>
          </cell>
          <cell r="B11">
            <v>2.3940000000000001</v>
          </cell>
          <cell r="C11">
            <v>2.3940000000000001</v>
          </cell>
          <cell r="D11">
            <v>2.3940000000000001</v>
          </cell>
          <cell r="E11">
            <v>2.3940000000000001</v>
          </cell>
          <cell r="F11">
            <v>2.3940000000000001</v>
          </cell>
          <cell r="G11">
            <v>2.3940000000000001</v>
          </cell>
          <cell r="H11">
            <v>2.3940000000000001</v>
          </cell>
        </row>
        <row r="12">
          <cell r="A12" t="str">
            <v>m3.large</v>
          </cell>
          <cell r="B12">
            <v>0.13300000000000001</v>
          </cell>
          <cell r="C12">
            <v>0.13300000000000001</v>
          </cell>
          <cell r="D12">
            <v>0.13300000000000001</v>
          </cell>
          <cell r="E12">
            <v>0.13300000000000001</v>
          </cell>
          <cell r="F12">
            <v>0.13300000000000001</v>
          </cell>
          <cell r="G12">
            <v>0.13300000000000001</v>
          </cell>
          <cell r="H12">
            <v>0.13300000000000001</v>
          </cell>
        </row>
        <row r="13">
          <cell r="A13" t="str">
            <v>m3.2xlarge</v>
          </cell>
          <cell r="B13">
            <v>0.53200000000000003</v>
          </cell>
          <cell r="C13">
            <v>0.53200000000000003</v>
          </cell>
          <cell r="D13">
            <v>0.53200000000000003</v>
          </cell>
          <cell r="E13">
            <v>0.53200000000000003</v>
          </cell>
          <cell r="F13">
            <v>0.53200000000000003</v>
          </cell>
          <cell r="G13">
            <v>0.53200000000000003</v>
          </cell>
          <cell r="H13">
            <v>0.53200000000000003</v>
          </cell>
        </row>
        <row r="14">
          <cell r="A14" t="str">
            <v>c3.8xlarge</v>
          </cell>
          <cell r="B14">
            <v>1.68</v>
          </cell>
          <cell r="C14">
            <v>1.68</v>
          </cell>
          <cell r="D14">
            <v>1.68</v>
          </cell>
          <cell r="E14">
            <v>1.68</v>
          </cell>
          <cell r="F14">
            <v>1.68</v>
          </cell>
          <cell r="G14">
            <v>1.68</v>
          </cell>
          <cell r="H14">
            <v>1.68</v>
          </cell>
        </row>
        <row r="15">
          <cell r="A15" t="str">
            <v>g2.2xlarge</v>
          </cell>
          <cell r="B15">
            <v>0.65</v>
          </cell>
          <cell r="C15">
            <v>0.65</v>
          </cell>
          <cell r="D15">
            <v>0.65</v>
          </cell>
          <cell r="E15">
            <v>0.65</v>
          </cell>
          <cell r="F15">
            <v>0.65</v>
          </cell>
          <cell r="G15">
            <v>0.65</v>
          </cell>
          <cell r="H15">
            <v>0.65</v>
          </cell>
        </row>
        <row r="16">
          <cell r="A16" t="str">
            <v>r3.4xlarge</v>
          </cell>
          <cell r="B16">
            <v>1.33</v>
          </cell>
          <cell r="C16">
            <v>1.33</v>
          </cell>
          <cell r="D16">
            <v>1.33</v>
          </cell>
          <cell r="E16">
            <v>1.33</v>
          </cell>
          <cell r="F16">
            <v>1.33</v>
          </cell>
          <cell r="G16">
            <v>1.33</v>
          </cell>
          <cell r="H16">
            <v>1.33</v>
          </cell>
        </row>
        <row r="17">
          <cell r="A17" t="str">
            <v>i2.8xlarge</v>
          </cell>
          <cell r="B17">
            <v>6.82</v>
          </cell>
          <cell r="C17">
            <v>6.82</v>
          </cell>
          <cell r="D17">
            <v>6.82</v>
          </cell>
          <cell r="E17">
            <v>6.82</v>
          </cell>
          <cell r="F17">
            <v>6.82</v>
          </cell>
          <cell r="G17">
            <v>6.82</v>
          </cell>
          <cell r="H17">
            <v>6.82</v>
          </cell>
        </row>
        <row r="18">
          <cell r="A18" t="str">
            <v>d2.8xlarge</v>
          </cell>
          <cell r="B18">
            <v>5.52</v>
          </cell>
          <cell r="C18">
            <v>5.52</v>
          </cell>
          <cell r="D18">
            <v>5.52</v>
          </cell>
          <cell r="E18">
            <v>5.52</v>
          </cell>
          <cell r="F18">
            <v>5.52</v>
          </cell>
          <cell r="G18">
            <v>5.52</v>
          </cell>
          <cell r="H18">
            <v>5.52</v>
          </cell>
        </row>
        <row r="45">
          <cell r="B45">
            <v>1</v>
          </cell>
          <cell r="C45">
            <v>10</v>
          </cell>
          <cell r="D45">
            <v>100</v>
          </cell>
          <cell r="E45">
            <v>1000</v>
          </cell>
          <cell r="F45">
            <v>10000</v>
          </cell>
          <cell r="G45">
            <v>100000</v>
          </cell>
          <cell r="H45">
            <v>1000000</v>
          </cell>
        </row>
        <row r="46">
          <cell r="A46" t="str">
            <v>m4.10xlarge.private</v>
          </cell>
          <cell r="E46">
            <v>100</v>
          </cell>
          <cell r="F46">
            <v>47.724977697559837</v>
          </cell>
          <cell r="G46">
            <v>17.983737691329999</v>
          </cell>
          <cell r="H46">
            <v>14.780309054835644</v>
          </cell>
        </row>
        <row r="47">
          <cell r="A47" t="str">
            <v>m3.large.private</v>
          </cell>
          <cell r="E47">
            <v>100</v>
          </cell>
          <cell r="F47">
            <v>33.84854217736121</v>
          </cell>
          <cell r="G47">
            <v>18.752888660006178</v>
          </cell>
          <cell r="H47">
            <v>17.242212998249045</v>
          </cell>
        </row>
        <row r="48">
          <cell r="A48" t="str">
            <v>m3.2xlarge.private</v>
          </cell>
          <cell r="E48">
            <v>100</v>
          </cell>
          <cell r="F48">
            <v>40.745248381227043</v>
          </cell>
          <cell r="G48">
            <v>25.441312184571022</v>
          </cell>
          <cell r="H48">
            <v>23.929004360215611</v>
          </cell>
        </row>
        <row r="49">
          <cell r="A49" t="str">
            <v>c3.8xlarge.private</v>
          </cell>
          <cell r="E49">
            <v>100</v>
          </cell>
          <cell r="F49">
            <v>41.816964635169136</v>
          </cell>
          <cell r="G49">
            <v>20.451921186282735</v>
          </cell>
          <cell r="H49">
            <v>18.318138536495834</v>
          </cell>
        </row>
        <row r="50">
          <cell r="A50" t="str">
            <v>g2.2xlarge.private</v>
          </cell>
          <cell r="F50">
            <v>100</v>
          </cell>
          <cell r="G50">
            <v>59.667188100364989</v>
          </cell>
          <cell r="H50">
            <v>26.143494608474459</v>
          </cell>
        </row>
        <row r="51">
          <cell r="A51" t="str">
            <v>r3.4xlarge.private</v>
          </cell>
          <cell r="E51">
            <v>100</v>
          </cell>
          <cell r="F51">
            <v>34.952002097001582</v>
          </cell>
          <cell r="G51">
            <v>22.967553129398837</v>
          </cell>
          <cell r="H51">
            <v>21.757706869914511</v>
          </cell>
        </row>
        <row r="52">
          <cell r="A52" t="str">
            <v>i2.8xlarge.private</v>
          </cell>
          <cell r="D52">
            <v>100</v>
          </cell>
          <cell r="E52">
            <v>47.731253096586727</v>
          </cell>
          <cell r="F52">
            <v>11.921225762932016</v>
          </cell>
          <cell r="G52">
            <v>7.3279389995784721</v>
          </cell>
          <cell r="H52">
            <v>6.8567812638091024</v>
          </cell>
        </row>
        <row r="53">
          <cell r="A53" t="str">
            <v>d2.8xlarge.private</v>
          </cell>
          <cell r="E53">
            <v>100</v>
          </cell>
          <cell r="F53">
            <v>20.534332825976666</v>
          </cell>
          <cell r="G53">
            <v>8.4443922559268305</v>
          </cell>
          <cell r="H53">
            <v>7.1888715095485303</v>
          </cell>
        </row>
      </sheetData>
      <sheetData sheetId="10"/>
      <sheetData sheetId="11">
        <row r="1">
          <cell r="B1">
            <v>1</v>
          </cell>
          <cell r="C1">
            <v>10</v>
          </cell>
          <cell r="D1">
            <v>100</v>
          </cell>
          <cell r="E1">
            <v>1000</v>
          </cell>
          <cell r="F1">
            <v>10000</v>
          </cell>
          <cell r="G1">
            <v>100000</v>
          </cell>
          <cell r="H1">
            <v>1000000</v>
          </cell>
        </row>
        <row r="2">
          <cell r="A2" t="str">
            <v>m4.10xlarge.private</v>
          </cell>
          <cell r="B2">
            <v>15.005508276255709</v>
          </cell>
          <cell r="C2">
            <v>15.005508276255709</v>
          </cell>
          <cell r="D2">
            <v>15.005508276255709</v>
          </cell>
          <cell r="E2">
            <v>7.7216451912100466</v>
          </cell>
          <cell r="F2">
            <v>1.4876770391661231</v>
          </cell>
          <cell r="G2">
            <v>0.56058682334692733</v>
          </cell>
          <cell r="H2">
            <v>0.4607299463187049</v>
          </cell>
        </row>
        <row r="3">
          <cell r="A3" t="str">
            <v>m3.large.private</v>
          </cell>
          <cell r="B3">
            <v>570.30286502283116</v>
          </cell>
          <cell r="C3">
            <v>570.30286502283116</v>
          </cell>
          <cell r="D3">
            <v>114.06057300456622</v>
          </cell>
          <cell r="E3">
            <v>12.304259105022831</v>
          </cell>
          <cell r="F3">
            <v>2.2509280547945205</v>
          </cell>
          <cell r="G3">
            <v>1.2470670958904111</v>
          </cell>
          <cell r="H3">
            <v>1.1466071643835616</v>
          </cell>
        </row>
        <row r="4">
          <cell r="A4" t="str">
            <v>m3.2xlarge.private</v>
          </cell>
          <cell r="B4">
            <v>142.89734566210046</v>
          </cell>
          <cell r="C4">
            <v>142.89734566210046</v>
          </cell>
          <cell r="D4">
            <v>71.448672831050231</v>
          </cell>
          <cell r="E4">
            <v>12.446788162978576</v>
          </cell>
          <cell r="F4">
            <v>2.7095590173515989</v>
          </cell>
          <cell r="G4">
            <v>1.6918472602739729</v>
          </cell>
          <cell r="H4">
            <v>1.5912787899543384</v>
          </cell>
        </row>
        <row r="5">
          <cell r="A5" t="str">
            <v>c3.8xlarge.private</v>
          </cell>
          <cell r="B5">
            <v>32.038811664220482</v>
          </cell>
          <cell r="C5">
            <v>32.038811664220482</v>
          </cell>
          <cell r="D5">
            <v>32.038811664220482</v>
          </cell>
          <cell r="E5">
            <v>11.239877792726681</v>
          </cell>
          <cell r="F5">
            <v>1.9601702172735531</v>
          </cell>
          <cell r="G5">
            <v>0.95868380560700317</v>
          </cell>
          <cell r="H5">
            <v>0.85866274389824226</v>
          </cell>
        </row>
        <row r="6">
          <cell r="A6" t="str">
            <v>g2.2xlarge.private</v>
          </cell>
          <cell r="B6">
            <v>5.2535583643296846</v>
          </cell>
          <cell r="C6">
            <v>5.2535583643296846</v>
          </cell>
          <cell r="D6">
            <v>5.2535583643296846</v>
          </cell>
          <cell r="E6">
            <v>5.2535583643296846</v>
          </cell>
          <cell r="F6">
            <v>1.1034895716730999</v>
          </cell>
          <cell r="G6">
            <v>0.17764598875612517</v>
          </cell>
          <cell r="H6">
            <v>7.7836531217975458E-2</v>
          </cell>
        </row>
        <row r="7">
          <cell r="A7" t="str">
            <v>r3.4xlarge.private</v>
          </cell>
          <cell r="B7">
            <v>71.666003424657532</v>
          </cell>
          <cell r="C7">
            <v>71.666003424657532</v>
          </cell>
          <cell r="D7">
            <v>71.666003424657532</v>
          </cell>
          <cell r="E7">
            <v>11.775062459230268</v>
          </cell>
          <cell r="F7">
            <v>2.9053851743132566</v>
          </cell>
          <cell r="G7">
            <v>1.9091778538812785</v>
          </cell>
          <cell r="H7">
            <v>1.8086093835616439</v>
          </cell>
        </row>
        <row r="8">
          <cell r="A8" t="str">
            <v>i2.8xlarge.private</v>
          </cell>
          <cell r="B8">
            <v>36.384463470319638</v>
          </cell>
          <cell r="C8">
            <v>36.384463470319638</v>
          </cell>
          <cell r="D8">
            <v>36.384463470319638</v>
          </cell>
          <cell r="E8">
            <v>10.172723316210048</v>
          </cell>
          <cell r="F8">
            <v>2.5407112407248857</v>
          </cell>
          <cell r="G8">
            <v>1.5617669992851619</v>
          </cell>
          <cell r="H8">
            <v>1.461351506849315</v>
          </cell>
        </row>
        <row r="9">
          <cell r="A9" t="str">
            <v>d2.8xlarge.private</v>
          </cell>
          <cell r="B9">
            <v>16.736221936834095</v>
          </cell>
          <cell r="C9">
            <v>16.736221936834095</v>
          </cell>
          <cell r="D9">
            <v>16.736221936834095</v>
          </cell>
          <cell r="E9">
            <v>8.6430407312278046</v>
          </cell>
          <cell r="F9">
            <v>1.6398946354078585</v>
          </cell>
          <cell r="G9">
            <v>0.67437854821637899</v>
          </cell>
          <cell r="H9">
            <v>0.57411126638755616</v>
          </cell>
        </row>
        <row r="10">
          <cell r="A10" t="str">
            <v>m4.10xlarge</v>
          </cell>
          <cell r="B10">
            <v>3.1171875</v>
          </cell>
          <cell r="C10">
            <v>3.1171875</v>
          </cell>
          <cell r="D10">
            <v>3.1171875</v>
          </cell>
          <cell r="E10">
            <v>3.1171875</v>
          </cell>
          <cell r="F10">
            <v>3.1171875</v>
          </cell>
          <cell r="G10">
            <v>3.1171875</v>
          </cell>
          <cell r="H10">
            <v>3.1171875</v>
          </cell>
        </row>
        <row r="11">
          <cell r="A11" t="str">
            <v>m3.large</v>
          </cell>
          <cell r="B11">
            <v>6.65</v>
          </cell>
          <cell r="C11">
            <v>6.65</v>
          </cell>
          <cell r="D11">
            <v>6.65</v>
          </cell>
          <cell r="E11">
            <v>6.65</v>
          </cell>
          <cell r="F11">
            <v>6.65</v>
          </cell>
          <cell r="G11">
            <v>6.65</v>
          </cell>
          <cell r="H11">
            <v>6.65</v>
          </cell>
        </row>
        <row r="12">
          <cell r="A12" t="str">
            <v>m3.2xlarge</v>
          </cell>
          <cell r="B12">
            <v>6.65</v>
          </cell>
          <cell r="C12">
            <v>6.65</v>
          </cell>
          <cell r="D12">
            <v>6.65</v>
          </cell>
          <cell r="E12">
            <v>6.65</v>
          </cell>
          <cell r="F12">
            <v>6.65</v>
          </cell>
          <cell r="G12">
            <v>6.65</v>
          </cell>
          <cell r="H12">
            <v>6.65</v>
          </cell>
        </row>
        <row r="13">
          <cell r="A13" t="str">
            <v>c3.8xlarge</v>
          </cell>
          <cell r="B13">
            <v>4.6875</v>
          </cell>
          <cell r="C13">
            <v>4.6875</v>
          </cell>
          <cell r="D13">
            <v>4.6875</v>
          </cell>
          <cell r="E13">
            <v>4.6875</v>
          </cell>
          <cell r="F13">
            <v>4.6875</v>
          </cell>
          <cell r="G13">
            <v>4.6875</v>
          </cell>
          <cell r="H13">
            <v>4.6875</v>
          </cell>
        </row>
        <row r="14">
          <cell r="A14" t="str">
            <v>g2.2xlarge</v>
          </cell>
          <cell r="B14">
            <v>0.29772810553316237</v>
          </cell>
          <cell r="C14">
            <v>0.29772810553316237</v>
          </cell>
          <cell r="D14">
            <v>0.29772810553316237</v>
          </cell>
          <cell r="E14">
            <v>0.29772810553316237</v>
          </cell>
          <cell r="F14">
            <v>0.29772810553316237</v>
          </cell>
          <cell r="G14">
            <v>0.29772810553316237</v>
          </cell>
          <cell r="H14">
            <v>0.29772810553316237</v>
          </cell>
        </row>
        <row r="15">
          <cell r="A15" t="str">
            <v>r3.4xlarge</v>
          </cell>
          <cell r="B15">
            <v>4.0625</v>
          </cell>
          <cell r="C15">
            <v>4.0625</v>
          </cell>
          <cell r="D15">
            <v>4.0625</v>
          </cell>
          <cell r="E15">
            <v>4.0625</v>
          </cell>
          <cell r="F15">
            <v>4.0625</v>
          </cell>
          <cell r="G15">
            <v>4.0625</v>
          </cell>
          <cell r="H15">
            <v>4.0625</v>
          </cell>
        </row>
        <row r="16">
          <cell r="A16" t="str">
            <v>i2.8xlarge</v>
          </cell>
          <cell r="B16">
            <v>21.3125</v>
          </cell>
          <cell r="C16">
            <v>21.3125</v>
          </cell>
          <cell r="D16">
            <v>21.3125</v>
          </cell>
          <cell r="E16">
            <v>21.3125</v>
          </cell>
          <cell r="F16">
            <v>21.3125</v>
          </cell>
          <cell r="G16">
            <v>21.3125</v>
          </cell>
          <cell r="H16">
            <v>21.3125</v>
          </cell>
        </row>
        <row r="17">
          <cell r="A17" t="str">
            <v>d2.8xlarge</v>
          </cell>
          <cell r="B17">
            <v>7.9861111111111107</v>
          </cell>
          <cell r="C17">
            <v>7.9861111111111107</v>
          </cell>
          <cell r="D17">
            <v>7.9861111111111107</v>
          </cell>
          <cell r="E17">
            <v>7.9861111111111107</v>
          </cell>
          <cell r="F17">
            <v>7.9861111111111107</v>
          </cell>
          <cell r="G17">
            <v>7.9861111111111107</v>
          </cell>
          <cell r="H17">
            <v>7.9861111111111107</v>
          </cell>
        </row>
      </sheetData>
      <sheetData sheetId="12">
        <row r="1">
          <cell r="B1">
            <v>1</v>
          </cell>
          <cell r="C1">
            <v>10</v>
          </cell>
          <cell r="D1">
            <v>100</v>
          </cell>
          <cell r="E1">
            <v>1000</v>
          </cell>
          <cell r="F1">
            <v>10000</v>
          </cell>
          <cell r="G1">
            <v>100000</v>
          </cell>
          <cell r="H1">
            <v>1000000</v>
          </cell>
        </row>
        <row r="2">
          <cell r="A2" t="str">
            <v>m4.10xlarge.private</v>
          </cell>
          <cell r="B2">
            <v>7.2618236586757992E-2</v>
          </cell>
          <cell r="C2">
            <v>7.2618236586757992E-2</v>
          </cell>
          <cell r="D2">
            <v>7.2618236586757992E-2</v>
          </cell>
          <cell r="E2">
            <v>3.6528009346461179E-2</v>
          </cell>
          <cell r="F2">
            <v>5.6028719184877144E-3</v>
          </cell>
          <cell r="G2">
            <v>1.0003786425110668E-3</v>
          </cell>
          <cell r="H2">
            <v>5.0494539398601289E-4</v>
          </cell>
        </row>
        <row r="3">
          <cell r="A3" t="str">
            <v>m3.large.private</v>
          </cell>
          <cell r="B3">
            <v>2.782631632146118</v>
          </cell>
          <cell r="C3">
            <v>2.782631632146118</v>
          </cell>
          <cell r="D3">
            <v>0.55652632642922362</v>
          </cell>
          <cell r="E3">
            <v>5.6550834447488582E-2</v>
          </cell>
          <cell r="F3">
            <v>6.6755855890410958E-3</v>
          </cell>
          <cell r="G3">
            <v>1.6895328493150685E-3</v>
          </cell>
          <cell r="H3">
            <v>1.1908537397260276E-3</v>
          </cell>
        </row>
        <row r="4">
          <cell r="A4" t="str">
            <v>m3.2xlarge.private</v>
          </cell>
          <cell r="B4">
            <v>0.69597953744292229</v>
          </cell>
          <cell r="C4">
            <v>0.69597953744292229</v>
          </cell>
          <cell r="D4">
            <v>0.34798976872146115</v>
          </cell>
          <cell r="E4">
            <v>5.4499505971197751E-2</v>
          </cell>
          <cell r="F4">
            <v>6.8042373515981736E-3</v>
          </cell>
          <cell r="G4">
            <v>1.8181846118721465E-3</v>
          </cell>
          <cell r="H4">
            <v>1.3195055022831052E-3</v>
          </cell>
        </row>
        <row r="5">
          <cell r="A5" t="str">
            <v>c3.8xlarge.private</v>
          </cell>
          <cell r="B5">
            <v>0.15549465804386822</v>
          </cell>
          <cell r="C5">
            <v>0.15549465804386822</v>
          </cell>
          <cell r="D5">
            <v>0.15549465804386822</v>
          </cell>
          <cell r="E5">
            <v>5.2391826585942589E-2</v>
          </cell>
          <cell r="F5">
            <v>6.369307587975259E-3</v>
          </cell>
          <cell r="G5">
            <v>1.3995975426771739E-3</v>
          </cell>
          <cell r="H5">
            <v>9.0289629688270921E-4</v>
          </cell>
        </row>
        <row r="6">
          <cell r="A6" t="str">
            <v>g2.2xlarge.private</v>
          </cell>
          <cell r="B6">
            <v>2.5520403061318395E-2</v>
          </cell>
          <cell r="C6">
            <v>2.5520403061318395E-2</v>
          </cell>
          <cell r="D6">
            <v>2.5520403061318395E-2</v>
          </cell>
          <cell r="E6">
            <v>2.5520403061318395E-2</v>
          </cell>
          <cell r="F6">
            <v>5.1568585110708413E-3</v>
          </cell>
          <cell r="G6">
            <v>6.1822956912544499E-4</v>
          </cell>
          <cell r="H6">
            <v>1.2199087696304889E-4</v>
          </cell>
        </row>
        <row r="7">
          <cell r="A7" t="str">
            <v>r3.4xlarge.private</v>
          </cell>
          <cell r="B7">
            <v>0.34820709931506849</v>
          </cell>
          <cell r="C7">
            <v>0.34820709931506849</v>
          </cell>
          <cell r="D7">
            <v>0.34820709931506849</v>
          </cell>
          <cell r="E7">
            <v>5.1280933300717535E-2</v>
          </cell>
          <cell r="F7">
            <v>7.294926378922954E-3</v>
          </cell>
          <cell r="G7">
            <v>2.3516436073059361E-3</v>
          </cell>
          <cell r="H7">
            <v>1.8528559589041098E-3</v>
          </cell>
        </row>
        <row r="8">
          <cell r="A8" t="str">
            <v>i2.8xlarge.private</v>
          </cell>
          <cell r="B8">
            <v>0.17465501141552509</v>
          </cell>
          <cell r="C8">
            <v>0.17465501141552509</v>
          </cell>
          <cell r="D8">
            <v>0.17465501141552509</v>
          </cell>
          <cell r="E8">
            <v>4.4740360302511405E-2</v>
          </cell>
          <cell r="F8">
            <v>6.8616658640125562E-3</v>
          </cell>
          <cell r="G8">
            <v>2.0035259384072242E-3</v>
          </cell>
          <cell r="H8">
            <v>1.5055980821917809E-3</v>
          </cell>
        </row>
        <row r="9">
          <cell r="A9" t="str">
            <v>d2.8xlarge.private</v>
          </cell>
          <cell r="B9">
            <v>8.0750364504058841E-2</v>
          </cell>
          <cell r="C9">
            <v>8.0750364504058841E-2</v>
          </cell>
          <cell r="D9">
            <v>8.0750364504058841E-2</v>
          </cell>
          <cell r="E9">
            <v>4.0650112014840187E-2</v>
          </cell>
          <cell r="F9">
            <v>5.9075041398895089E-3</v>
          </cell>
          <cell r="G9">
            <v>1.1158553935075842E-3</v>
          </cell>
          <cell r="H9">
            <v>6.1835048032482282E-4</v>
          </cell>
        </row>
        <row r="10">
          <cell r="A10" t="str">
            <v>m4.10xlarge</v>
          </cell>
          <cell r="B10">
            <v>3.1171875000000002E-3</v>
          </cell>
          <cell r="C10">
            <v>3.1171875000000002E-3</v>
          </cell>
          <cell r="D10">
            <v>3.1171875000000002E-3</v>
          </cell>
          <cell r="E10">
            <v>3.1171875000000002E-3</v>
          </cell>
          <cell r="F10">
            <v>3.1171875000000002E-3</v>
          </cell>
          <cell r="G10">
            <v>3.1171875000000002E-3</v>
          </cell>
          <cell r="H10">
            <v>3.1171875000000002E-3</v>
          </cell>
        </row>
        <row r="11">
          <cell r="A11" t="str">
            <v>m3.large</v>
          </cell>
          <cell r="B11">
            <v>6.6500000000000005E-3</v>
          </cell>
          <cell r="C11">
            <v>6.6500000000000005E-3</v>
          </cell>
          <cell r="D11">
            <v>6.6500000000000005E-3</v>
          </cell>
          <cell r="E11">
            <v>6.6500000000000005E-3</v>
          </cell>
          <cell r="F11">
            <v>6.6500000000000005E-3</v>
          </cell>
          <cell r="G11">
            <v>6.6500000000000005E-3</v>
          </cell>
          <cell r="H11">
            <v>6.6500000000000005E-3</v>
          </cell>
        </row>
        <row r="12">
          <cell r="A12" t="str">
            <v>m3.2xlarge</v>
          </cell>
          <cell r="B12">
            <v>6.6500000000000005E-3</v>
          </cell>
          <cell r="C12">
            <v>6.6500000000000005E-3</v>
          </cell>
          <cell r="D12">
            <v>6.6500000000000005E-3</v>
          </cell>
          <cell r="E12">
            <v>6.6500000000000005E-3</v>
          </cell>
          <cell r="F12">
            <v>6.6500000000000005E-3</v>
          </cell>
          <cell r="G12">
            <v>6.6500000000000005E-3</v>
          </cell>
          <cell r="H12">
            <v>6.6500000000000005E-3</v>
          </cell>
        </row>
        <row r="13">
          <cell r="A13" t="str">
            <v>c3.8xlarge</v>
          </cell>
          <cell r="B13">
            <v>4.6874999999999998E-3</v>
          </cell>
          <cell r="C13">
            <v>4.6874999999999998E-3</v>
          </cell>
          <cell r="D13">
            <v>4.6874999999999998E-3</v>
          </cell>
          <cell r="E13">
            <v>4.6874999999999998E-3</v>
          </cell>
          <cell r="F13">
            <v>4.6874999999999998E-3</v>
          </cell>
          <cell r="G13">
            <v>4.6874999999999998E-3</v>
          </cell>
          <cell r="H13">
            <v>4.6874999999999998E-3</v>
          </cell>
        </row>
        <row r="14">
          <cell r="A14" t="str">
            <v>g2.2xlarge</v>
          </cell>
          <cell r="B14">
            <v>2.9772810553316237E-4</v>
          </cell>
          <cell r="C14">
            <v>2.9772810553316237E-4</v>
          </cell>
          <cell r="D14">
            <v>2.9772810553316237E-4</v>
          </cell>
          <cell r="E14">
            <v>2.9772810553316237E-4</v>
          </cell>
          <cell r="F14">
            <v>2.9772810553316237E-4</v>
          </cell>
          <cell r="G14">
            <v>2.9772810553316237E-4</v>
          </cell>
          <cell r="H14">
            <v>2.9772810553316237E-4</v>
          </cell>
        </row>
        <row r="15">
          <cell r="A15" t="str">
            <v>r3.4xlarge</v>
          </cell>
          <cell r="B15">
            <v>4.0625000000000001E-3</v>
          </cell>
          <cell r="C15">
            <v>4.0625000000000001E-3</v>
          </cell>
          <cell r="D15">
            <v>4.0625000000000001E-3</v>
          </cell>
          <cell r="E15">
            <v>4.0625000000000001E-3</v>
          </cell>
          <cell r="F15">
            <v>4.0625000000000001E-3</v>
          </cell>
          <cell r="G15">
            <v>4.0625000000000001E-3</v>
          </cell>
          <cell r="H15">
            <v>4.0625000000000001E-3</v>
          </cell>
        </row>
        <row r="16">
          <cell r="A16" t="str">
            <v>i2.8xlarge</v>
          </cell>
          <cell r="B16">
            <v>2.1312500000000002E-2</v>
          </cell>
          <cell r="C16">
            <v>2.1312500000000002E-2</v>
          </cell>
          <cell r="D16">
            <v>2.1312500000000002E-2</v>
          </cell>
          <cell r="E16">
            <v>2.1312500000000002E-2</v>
          </cell>
          <cell r="F16">
            <v>2.1312500000000002E-2</v>
          </cell>
          <cell r="G16">
            <v>2.1312500000000002E-2</v>
          </cell>
          <cell r="H16">
            <v>2.1312500000000002E-2</v>
          </cell>
        </row>
        <row r="17">
          <cell r="A17" t="str">
            <v>d2.8xlarge</v>
          </cell>
          <cell r="B17">
            <v>7.9861111111111105E-3</v>
          </cell>
          <cell r="C17">
            <v>7.9861111111111105E-3</v>
          </cell>
          <cell r="D17">
            <v>7.9861111111111105E-3</v>
          </cell>
          <cell r="E17">
            <v>7.9861111111111105E-3</v>
          </cell>
          <cell r="F17">
            <v>7.9861111111111105E-3</v>
          </cell>
          <cell r="G17">
            <v>7.9861111111111105E-3</v>
          </cell>
          <cell r="H17">
            <v>7.9861111111111105E-3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9SIA5EM2V17713&amp;cm_re=internal_ssd-_-20-167-286-_-Product" TargetMode="External"/><Relationship Id="rId2" Type="http://schemas.openxmlformats.org/officeDocument/2006/relationships/hyperlink" Target="http://www.newegg.com/Product/Product.aspx?Item=N82E16833420592&amp;cm_re=Cisco_SG200-_-33-420-592-_-Product" TargetMode="External"/><Relationship Id="rId1" Type="http://schemas.openxmlformats.org/officeDocument/2006/relationships/hyperlink" Target="http://www.newegg.com/Product/Product.aspx?Item=N82E168131823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newegg.com/Product/Product.aspx?Item=N82E16813182350" TargetMode="External"/><Relationship Id="rId4" Type="http://schemas.openxmlformats.org/officeDocument/2006/relationships/hyperlink" Target="http://www.newegg.com/Product/Product.aspx?Item=N82E16820239275&amp;cm_re=kingston_16_gb_ddr3-_-20-239-275-_-Produ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egg.com/Product/Product.aspx?Item=9SIA1N83YW9168" TargetMode="External"/><Relationship Id="rId3" Type="http://schemas.openxmlformats.org/officeDocument/2006/relationships/hyperlink" Target="http://www.newegg.com/Product/Product.aspx?Item=N82E16813182350" TargetMode="External"/><Relationship Id="rId7" Type="http://schemas.openxmlformats.org/officeDocument/2006/relationships/hyperlink" Target="http://www.newegg.com/Product/Product.aspx?Item=N82E16833420592&amp;cm_re=Cisco_SG200-_-33-420-592-_-Product" TargetMode="External"/><Relationship Id="rId2" Type="http://schemas.openxmlformats.org/officeDocument/2006/relationships/hyperlink" Target="http://www.newegg.com/Product/Product.aspx?Item=N82E16820239275&amp;cm_re=kingston_16_gb_ddr3-_-20-239-275-_-Product" TargetMode="External"/><Relationship Id="rId1" Type="http://schemas.openxmlformats.org/officeDocument/2006/relationships/hyperlink" Target="http://www.newegg.com/Product/Product.aspx?Item=9SIA5EM2V17713&amp;cm_re=internal_ssd-_-20-167-286-_-Product" TargetMode="External"/><Relationship Id="rId6" Type="http://schemas.openxmlformats.org/officeDocument/2006/relationships/hyperlink" Target="http://www.newegg.com/Product/Product.aspx?Item=N82E16813182350" TargetMode="External"/><Relationship Id="rId5" Type="http://schemas.openxmlformats.org/officeDocument/2006/relationships/hyperlink" Target="http://www.newegg.com/Product/Product.aspx?Item=9SIA3ER27Y1371" TargetMode="External"/><Relationship Id="rId4" Type="http://schemas.openxmlformats.org/officeDocument/2006/relationships/hyperlink" Target="http://www.newegg.com/Product/Product.aspx?Item=9SIA75M3GE7219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9SIA5EM2V17713&amp;cm_re=internal_ssd-_-20-167-286-_-Product" TargetMode="External"/><Relationship Id="rId2" Type="http://schemas.openxmlformats.org/officeDocument/2006/relationships/hyperlink" Target="http://www.newegg.com/Product/Product.aspx?Item=N82E16833420592&amp;cm_re=Cisco_SG200-_-33-420-592-_-Product" TargetMode="External"/><Relationship Id="rId1" Type="http://schemas.openxmlformats.org/officeDocument/2006/relationships/hyperlink" Target="http://www.newegg.com/Product/Product.aspx?Item=N82E1681318235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newegg.com/Product/Product.aspx?Item=N82E16813182350" TargetMode="External"/><Relationship Id="rId4" Type="http://schemas.openxmlformats.org/officeDocument/2006/relationships/hyperlink" Target="http://www.newegg.com/Product/Product.aspx?Item=N82E16820239275&amp;cm_re=kingston_16_gb_ddr3-_-20-239-275-_-Produ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9SIA5EM2V17713&amp;cm_re=internal_ssd-_-20-167-286-_-Product" TargetMode="External"/><Relationship Id="rId2" Type="http://schemas.openxmlformats.org/officeDocument/2006/relationships/hyperlink" Target="http://www.newegg.com/Product/Product.aspx?Item=N82E16833420592&amp;cm_re=Cisco_SG200-_-33-420-592-_-Product" TargetMode="External"/><Relationship Id="rId1" Type="http://schemas.openxmlformats.org/officeDocument/2006/relationships/hyperlink" Target="http://www.newegg.com/Product/Product.aspx?Item=N82E16813182350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newegg.com/Product/Product.aspx?Item=N82E16813182350" TargetMode="External"/><Relationship Id="rId4" Type="http://schemas.openxmlformats.org/officeDocument/2006/relationships/hyperlink" Target="http://www.newegg.com/Product/Product.aspx?Item=N82E16820239275&amp;cm_re=kingston_16_gb_ddr3-_-20-239-275-_-Produc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9SIA5EM2V17713&amp;cm_re=internal_ssd-_-20-167-286-_-Product" TargetMode="External"/><Relationship Id="rId2" Type="http://schemas.openxmlformats.org/officeDocument/2006/relationships/hyperlink" Target="http://www.newegg.com/Product/Product.aspx?Item=N82E16833420592&amp;cm_re=Cisco_SG200-_-33-420-592-_-Product" TargetMode="External"/><Relationship Id="rId1" Type="http://schemas.openxmlformats.org/officeDocument/2006/relationships/hyperlink" Target="http://www.newegg.com/Product/Product.aspx?Item=N82E1681318235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newegg.com/Product/Product.aspx?Item=N82E16813182350" TargetMode="External"/><Relationship Id="rId4" Type="http://schemas.openxmlformats.org/officeDocument/2006/relationships/hyperlink" Target="http://www.newegg.com/Product/Product.aspx?Item=N82E16820239275&amp;cm_re=kingston_16_gb_ddr3-_-20-239-275-_-Produ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9SIA5EM2V17713&amp;cm_re=internal_ssd-_-20-167-286-_-Product" TargetMode="External"/><Relationship Id="rId2" Type="http://schemas.openxmlformats.org/officeDocument/2006/relationships/hyperlink" Target="http://www.newegg.com/Product/Product.aspx?Item=N82E16833420592&amp;cm_re=Cisco_SG200-_-33-420-592-_-Product" TargetMode="External"/><Relationship Id="rId1" Type="http://schemas.openxmlformats.org/officeDocument/2006/relationships/hyperlink" Target="http://www.newegg.com/Product/Product.aspx?Item=N82E16813182350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newegg.com/Product/Product.aspx?Item=N82E16813182350" TargetMode="External"/><Relationship Id="rId4" Type="http://schemas.openxmlformats.org/officeDocument/2006/relationships/hyperlink" Target="http://www.newegg.com/Product/Product.aspx?Item=N82E16820239275&amp;cm_re=kingston_16_gb_ddr3-_-20-239-275-_-Produc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9SIA5EM2V17713&amp;cm_re=internal_ssd-_-20-167-286-_-Product" TargetMode="External"/><Relationship Id="rId2" Type="http://schemas.openxmlformats.org/officeDocument/2006/relationships/hyperlink" Target="http://www.newegg.com/Product/Product.aspx?Item=N82E16820239275&amp;cm_re=kingston_16_gb_ddr3-_-20-239-275-_-Product" TargetMode="External"/><Relationship Id="rId1" Type="http://schemas.openxmlformats.org/officeDocument/2006/relationships/hyperlink" Target="http://www.newegg.com/Product/Product.aspx?Item=N82E1681318235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www.newegg.com/Product/Product.aspx?Item=N82E16833420592&amp;cm_re=Cisco_SG200-_-33-420-592-_-Product" TargetMode="External"/><Relationship Id="rId4" Type="http://schemas.openxmlformats.org/officeDocument/2006/relationships/hyperlink" Target="http://www.newegg.com/Product/Product.aspx?Item=N82E1681318235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egg.com/Product/Product.aspx?Item=N82E16833106275&amp;cm_re=Intel_10Gigabit_Ethernet_Card_10Gbps-_-33-106-275-_-Product" TargetMode="External"/><Relationship Id="rId2" Type="http://schemas.openxmlformats.org/officeDocument/2006/relationships/hyperlink" Target="http://www.newegg.com/Product/Product.aspx?Item=N82E16833420592&amp;cm_re=Cisco_SG200-_-33-420-592-_-Product" TargetMode="External"/><Relationship Id="rId1" Type="http://schemas.openxmlformats.org/officeDocument/2006/relationships/hyperlink" Target="http://www.newegg.com/Product/Product.aspx?Item=N82E16820242019&amp;cm_re=kingston_ram_32_gb-_-20-242-019-_-Product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Ruler="0" zoomScale="70" zoomScaleNormal="70" workbookViewId="0">
      <selection activeCell="A4" sqref="A4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103</v>
      </c>
      <c r="B2" s="4">
        <v>8</v>
      </c>
      <c r="C2" s="4">
        <v>30</v>
      </c>
      <c r="D2" s="5" t="s">
        <v>74</v>
      </c>
      <c r="E2" s="4">
        <v>0.53200000000000003</v>
      </c>
      <c r="F2" s="4">
        <v>8</v>
      </c>
      <c r="G2" s="4">
        <v>2.8</v>
      </c>
      <c r="H2" s="4">
        <v>16</v>
      </c>
      <c r="I2" s="4">
        <f>(F2*G2*H2)</f>
        <v>358.4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108</v>
      </c>
      <c r="B3" s="6">
        <v>8</v>
      </c>
      <c r="C3" s="6">
        <v>8</v>
      </c>
      <c r="D3" s="6" t="s">
        <v>76</v>
      </c>
      <c r="F3" s="6">
        <v>8</v>
      </c>
      <c r="G3" s="6">
        <v>2.8</v>
      </c>
      <c r="H3" s="6">
        <v>16</v>
      </c>
      <c r="I3" s="4">
        <f>(F3*G3*H3)</f>
        <v>358.4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77</v>
      </c>
      <c r="B5" s="6">
        <v>1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(I2)</f>
        <v>358.4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2.7901785714285715E-3</v>
      </c>
      <c r="I8" s="6">
        <f>I7/G7</f>
        <v>2.7901785714285716E-2</v>
      </c>
      <c r="J8" s="6">
        <f>J7/G7</f>
        <v>0.27901785714285715</v>
      </c>
      <c r="K8" s="6">
        <f>K7/G7</f>
        <v>2.7901785714285716</v>
      </c>
      <c r="L8" s="6">
        <f>L7/G7</f>
        <v>27.901785714285715</v>
      </c>
      <c r="M8" s="6">
        <f>M7/G7</f>
        <v>279.01785714285717</v>
      </c>
      <c r="N8" s="6">
        <f>N7/G7</f>
        <v>2790.1785714285716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1</v>
      </c>
      <c r="K9" s="6">
        <f t="shared" si="0"/>
        <v>3</v>
      </c>
      <c r="L9" s="6">
        <f t="shared" si="0"/>
        <v>28</v>
      </c>
      <c r="M9" s="6">
        <f t="shared" si="0"/>
        <v>280</v>
      </c>
      <c r="N9" s="6">
        <f t="shared" si="0"/>
        <v>2791</v>
      </c>
    </row>
    <row r="10" spans="1:15" x14ac:dyDescent="0.35">
      <c r="A10" s="6" t="s">
        <v>22</v>
      </c>
      <c r="D10" s="7"/>
      <c r="G10" s="6">
        <f>I3*B5</f>
        <v>358.4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2.7901785714285715E-3</v>
      </c>
      <c r="I11" s="6">
        <f>I10/G10</f>
        <v>2.7901785714285716E-2</v>
      </c>
      <c r="J11" s="6">
        <f>J10/G10</f>
        <v>0.27901785714285715</v>
      </c>
      <c r="K11" s="6">
        <f>K10/G10</f>
        <v>2.7901785714285716</v>
      </c>
      <c r="L11" s="6">
        <f>L10/G10</f>
        <v>27.901785714285715</v>
      </c>
      <c r="M11" s="6">
        <f>M10/G10</f>
        <v>279.01785714285717</v>
      </c>
      <c r="N11" s="6">
        <f>N10/G10</f>
        <v>2790.1785714285716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3</v>
      </c>
      <c r="L12" s="6">
        <f t="shared" si="1"/>
        <v>28</v>
      </c>
      <c r="M12" s="6">
        <f t="shared" si="1"/>
        <v>280</v>
      </c>
      <c r="N12" s="6">
        <f t="shared" si="1"/>
        <v>2791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 t="shared" ref="G15:G28" si="2"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1140</v>
      </c>
      <c r="L15" s="6">
        <f>(_xlfn.CEILING.MATH(L12/E15)*G15)</f>
        <v>7980</v>
      </c>
      <c r="M15" s="6">
        <f>(_xlfn.CEILING.MATH(M12/E15)*G15)</f>
        <v>79800</v>
      </c>
      <c r="N15" s="6">
        <f>(_xlfn.CEILING.MATH(N12/E15)*G15)</f>
        <v>795720</v>
      </c>
    </row>
    <row r="16" spans="1:15" ht="16" thickBot="1" x14ac:dyDescent="0.4">
      <c r="A16" s="11" t="s">
        <v>32</v>
      </c>
      <c r="C16" s="12">
        <v>1770</v>
      </c>
      <c r="D16" s="6">
        <v>2</v>
      </c>
      <c r="E16" s="6">
        <v>1</v>
      </c>
      <c r="G16" s="6">
        <f t="shared" si="2"/>
        <v>3540</v>
      </c>
      <c r="H16" s="6">
        <f>(_xlfn.CEILING.MATH(H12/E16)*G16)</f>
        <v>3540</v>
      </c>
      <c r="I16" s="6">
        <f>(_xlfn.CEILING.MATH(I12/E16)*G16)</f>
        <v>3540</v>
      </c>
      <c r="J16" s="6">
        <f>(_xlfn.CEILING.MATH(J12/E16)*G16)</f>
        <v>3540</v>
      </c>
      <c r="K16" s="6">
        <f>(_xlfn.CEILING.MATH(K12/E16)*G16)</f>
        <v>10620</v>
      </c>
      <c r="L16" s="6">
        <f>(_xlfn.CEILING.MATH(L12/E16)*G16)</f>
        <v>99120</v>
      </c>
      <c r="M16" s="6">
        <f>(_xlfn.CEILING.MATH(M12/E16)*G16)</f>
        <v>991200</v>
      </c>
      <c r="N16" s="6">
        <f>(_xlfn.CEILING.MATH(N12/E16)*G16)</f>
        <v>9880140</v>
      </c>
    </row>
    <row r="17" spans="1:14" ht="16" thickBot="1" x14ac:dyDescent="0.4">
      <c r="A17" s="11" t="s">
        <v>33</v>
      </c>
      <c r="C17" s="12">
        <v>638</v>
      </c>
      <c r="D17" s="6">
        <v>1</v>
      </c>
      <c r="E17" s="6">
        <v>1</v>
      </c>
      <c r="G17" s="6">
        <f t="shared" si="2"/>
        <v>638</v>
      </c>
      <c r="H17" s="6">
        <f>(_xlfn.CEILING.MATH(H12/E17)*G17)</f>
        <v>638</v>
      </c>
      <c r="I17" s="6">
        <f>(_xlfn.CEILING.MATH(I12/E17)*G17)</f>
        <v>638</v>
      </c>
      <c r="J17" s="6">
        <f>(_xlfn.CEILING.MATH(J12/E17)*G17)</f>
        <v>638</v>
      </c>
      <c r="K17" s="6">
        <f>(_xlfn.CEILING.MATH(K12/E17)*G17)</f>
        <v>1914</v>
      </c>
      <c r="L17" s="6">
        <f>(_xlfn.CEILING.MATH(L12/E17)*G17)</f>
        <v>17864</v>
      </c>
      <c r="M17" s="6">
        <f>(_xlfn.CEILING.MATH(M12/E17)*G17)</f>
        <v>178640</v>
      </c>
      <c r="N17" s="6">
        <f>(_xlfn.CEILING.MATH(N12/E17)*G17)</f>
        <v>1780658</v>
      </c>
    </row>
    <row r="18" spans="1:14" ht="16" thickBot="1" x14ac:dyDescent="0.4">
      <c r="A18" s="11" t="s">
        <v>34</v>
      </c>
      <c r="C18" s="12">
        <v>365</v>
      </c>
      <c r="D18" s="6">
        <v>1</v>
      </c>
      <c r="E18" s="6">
        <v>1</v>
      </c>
      <c r="G18" s="6">
        <f t="shared" si="2"/>
        <v>365</v>
      </c>
      <c r="H18" s="6">
        <f>(_xlfn.CEILING.MATH(H12/E18)*G18)</f>
        <v>365</v>
      </c>
      <c r="I18" s="6">
        <f>(_xlfn.CEILING.MATH(I12/E18)*G18)</f>
        <v>365</v>
      </c>
      <c r="J18" s="6">
        <f>(_xlfn.CEILING.MATH(J12/E18)*G18)</f>
        <v>365</v>
      </c>
      <c r="K18" s="6">
        <f>(_xlfn.CEILING.MATH(K12/E18)*G18)</f>
        <v>1095</v>
      </c>
      <c r="L18" s="6">
        <f>(_xlfn.CEILING.MATH(L12/E18)*G18)</f>
        <v>10220</v>
      </c>
      <c r="M18" s="6">
        <f>(_xlfn.CEILING.MATH(M12/E18)*G18)</f>
        <v>102200</v>
      </c>
      <c r="N18" s="6">
        <f>(_xlfn.CEILING.MATH(N12/E18)*G18)</f>
        <v>1018715</v>
      </c>
    </row>
    <row r="19" spans="1:14" ht="16" thickBot="1" x14ac:dyDescent="0.4">
      <c r="A19" s="11" t="s">
        <v>35</v>
      </c>
      <c r="C19" s="12">
        <v>600</v>
      </c>
      <c r="D19" s="6">
        <v>1</v>
      </c>
      <c r="E19" s="6">
        <v>1</v>
      </c>
      <c r="G19" s="6">
        <f t="shared" si="2"/>
        <v>600</v>
      </c>
      <c r="H19" s="6">
        <f>(_xlfn.CEILING.MATH(H12/E19)*G19)</f>
        <v>600</v>
      </c>
      <c r="I19" s="6">
        <f>(_xlfn.CEILING.MATH(I12/E19)*G19)</f>
        <v>600</v>
      </c>
      <c r="J19" s="6">
        <f>(_xlfn.CEILING.MATH(J12/E19)*G19)</f>
        <v>600</v>
      </c>
      <c r="K19" s="6">
        <f>(_xlfn.CEILING.MATH(K12/E19)*G19)</f>
        <v>1800</v>
      </c>
      <c r="L19" s="6">
        <f>(_xlfn.CEILING.MATH(L12/E19)*G19)</f>
        <v>16800</v>
      </c>
      <c r="M19" s="6">
        <f>(_xlfn.CEILING.MATH(M12/E19)*G19)</f>
        <v>168000</v>
      </c>
      <c r="N19" s="6">
        <f>(_xlfn.CEILING.MATH(N12/E19)*G19)</f>
        <v>1674600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924</v>
      </c>
      <c r="M20" s="6">
        <f>(_xlfn.CEILING.MATH(M12/E20)*G20)</f>
        <v>5082</v>
      </c>
      <c r="N20" s="6">
        <f>(_xlfn.CEILING.MATH(N12/E20)*G20)</f>
        <v>49896</v>
      </c>
    </row>
    <row r="21" spans="1:14" ht="16" thickBot="1" x14ac:dyDescent="0.4">
      <c r="A21" s="11" t="s">
        <v>37</v>
      </c>
      <c r="C21" s="12">
        <v>448</v>
      </c>
      <c r="D21" s="6">
        <v>1</v>
      </c>
      <c r="E21" s="6">
        <v>1</v>
      </c>
      <c r="G21" s="6">
        <f t="shared" si="2"/>
        <v>448</v>
      </c>
      <c r="H21" s="6">
        <f>(_xlfn.CEILING.MATH(H12/E21)*G21)</f>
        <v>448</v>
      </c>
      <c r="I21" s="6">
        <f>(_xlfn.CEILING.MATH(I12/E21)*G21)</f>
        <v>448</v>
      </c>
      <c r="J21" s="6">
        <f>(_xlfn.CEILING.MATH(J12/E21)*G21)</f>
        <v>448</v>
      </c>
      <c r="K21" s="6">
        <f>(_xlfn.CEILING.MATH(K12/E21)*G21)</f>
        <v>1344</v>
      </c>
      <c r="L21" s="6">
        <f>(_xlfn.CEILING.MATH(L12/E21)*G21)</f>
        <v>12544</v>
      </c>
      <c r="M21" s="6">
        <f>(_xlfn.CEILING.MATH(M12/E21)*G21)</f>
        <v>125440</v>
      </c>
      <c r="N21" s="6">
        <f>(_xlfn.CEILING.MATH(N12/E21)*G21)</f>
        <v>1250368</v>
      </c>
    </row>
    <row r="22" spans="1:14" ht="16" thickBot="1" x14ac:dyDescent="0.4">
      <c r="A22" s="11" t="s">
        <v>38</v>
      </c>
      <c r="C22" s="12">
        <v>294</v>
      </c>
      <c r="D22" s="6">
        <v>1</v>
      </c>
      <c r="E22" s="6">
        <v>25</v>
      </c>
      <c r="G22" s="6">
        <f t="shared" si="2"/>
        <v>294</v>
      </c>
      <c r="H22" s="6">
        <f>(_xlfn.CEILING.MATH(H12/E22)*G22)</f>
        <v>294</v>
      </c>
      <c r="I22" s="6">
        <f>(_xlfn.CEILING.MATH(I12/E22)*G22)</f>
        <v>294</v>
      </c>
      <c r="J22" s="6">
        <f>(_xlfn.CEILING.MATH(J12/E22)*G22)</f>
        <v>294</v>
      </c>
      <c r="K22" s="6">
        <f>(_xlfn.CEILING.MATH(K12/E22)*G22)</f>
        <v>294</v>
      </c>
      <c r="L22" s="6">
        <f>(_xlfn.CEILING.MATH(L12/E22)*G22)</f>
        <v>588</v>
      </c>
      <c r="M22" s="6">
        <f>(_xlfn.CEILING.MATH(M12/E22)*G22)</f>
        <v>3528</v>
      </c>
      <c r="N22" s="6">
        <f>(_xlfn.CEILING.MATH(N12/E22)*G22)</f>
        <v>32928</v>
      </c>
    </row>
    <row r="23" spans="1:14" ht="16" thickBot="1" x14ac:dyDescent="0.4">
      <c r="A23" s="11" t="s">
        <v>39</v>
      </c>
      <c r="B23" s="6">
        <v>90000</v>
      </c>
      <c r="C23" s="12">
        <f>B23*L2</f>
        <v>450000</v>
      </c>
      <c r="D23" s="6">
        <v>1</v>
      </c>
      <c r="E23" s="6">
        <v>1</v>
      </c>
      <c r="G23" s="6">
        <f t="shared" si="2"/>
        <v>450000</v>
      </c>
      <c r="H23" s="6">
        <f>(_xlfn.CEILING.MATH(H12/E23)*G23)</f>
        <v>450000</v>
      </c>
      <c r="I23" s="6">
        <f>(_xlfn.CEILING.MATH(I12/E23)*G23)</f>
        <v>450000</v>
      </c>
      <c r="J23" s="6">
        <f>(_xlfn.CEILING.MATH(J12/J12)*G23)</f>
        <v>450000</v>
      </c>
      <c r="K23" s="6">
        <f>(_xlfn.CEILING.MATH(K12/K12)*G23)</f>
        <v>450000</v>
      </c>
      <c r="L23" s="6">
        <f>(_xlfn.CEILING.MATH(L12/L12)*G23)</f>
        <v>450000</v>
      </c>
      <c r="M23" s="6">
        <f>(_xlfn.CEILING.MATH(M12/M12)*G23)</f>
        <v>450000</v>
      </c>
      <c r="N23" s="6">
        <f>(_xlfn.CEILING.MATH(N12/N12)*G23)</f>
        <v>450000</v>
      </c>
    </row>
    <row r="24" spans="1:14" ht="16.5" thickTop="1" thickBot="1" x14ac:dyDescent="0.4">
      <c r="A24" s="11" t="s">
        <v>40</v>
      </c>
      <c r="B24" s="35">
        <v>489.8</v>
      </c>
      <c r="C24" s="12">
        <f>(B24*J2*K2*L2*M2)/O2</f>
        <v>1716.2592</v>
      </c>
      <c r="D24" s="6">
        <v>1</v>
      </c>
      <c r="E24" s="6">
        <v>1</v>
      </c>
      <c r="G24" s="6">
        <f t="shared" si="2"/>
        <v>1716.2592</v>
      </c>
      <c r="H24" s="6">
        <f>(_xlfn.CEILING.MATH(H12/E24)*G24)</f>
        <v>1716.2592</v>
      </c>
      <c r="I24" s="6">
        <f>(_xlfn.CEILING.MATH(I12/E24)*G24)</f>
        <v>1716.2592</v>
      </c>
      <c r="J24" s="6">
        <f>(_xlfn.CEILING.MATH(J12/E24)*G24)</f>
        <v>1716.2592</v>
      </c>
      <c r="K24" s="6">
        <f>(_xlfn.CEILING.MATH(K12/E24)*G24)</f>
        <v>5148.7775999999994</v>
      </c>
      <c r="L24" s="6">
        <f>(_xlfn.CEILING.MATH(L12/E24)*G24)</f>
        <v>48055.257599999997</v>
      </c>
      <c r="M24" s="6">
        <f>(_xlfn.CEILING.MATH(M12/E24)*G24)</f>
        <v>480552.576</v>
      </c>
      <c r="N24" s="6">
        <f>(_xlfn.CEILING.MATH(N12/E24)*G24)</f>
        <v>4790079.4271999998</v>
      </c>
    </row>
    <row r="25" spans="1:14" ht="16" thickBot="1" x14ac:dyDescent="0.4">
      <c r="A25" s="11" t="s">
        <v>41</v>
      </c>
      <c r="B25" s="34">
        <v>1598.3</v>
      </c>
      <c r="C25" s="12">
        <f>(B25*J2*K2*L2*M2)/O2</f>
        <v>5600.4431999999997</v>
      </c>
      <c r="D25" s="6">
        <v>1</v>
      </c>
      <c r="E25" s="6">
        <v>1</v>
      </c>
      <c r="G25" s="6">
        <f t="shared" si="2"/>
        <v>5600.4431999999997</v>
      </c>
      <c r="H25" s="6">
        <f>(_xlfn.CEILING.MATH(H12/E25)*G25)</f>
        <v>5600.4431999999997</v>
      </c>
      <c r="I25" s="6">
        <f>(_xlfn.CEILING.MATH(I12/E25)*G25)</f>
        <v>5600.4431999999997</v>
      </c>
      <c r="J25" s="6">
        <f>(_xlfn.CEILING.MATH(J12/E25)*G25)</f>
        <v>5600.4431999999997</v>
      </c>
      <c r="K25" s="6">
        <f>(_xlfn.CEILING.MATH(K12/E25)*G25)</f>
        <v>16801.329599999997</v>
      </c>
      <c r="L25" s="6">
        <f>(_xlfn.CEILING.MATH(L12/E25)*G25)</f>
        <v>156812.40959999998</v>
      </c>
      <c r="M25" s="6">
        <f>(_xlfn.CEILING.MATH(M12/E25)*G25)</f>
        <v>1568124.0959999999</v>
      </c>
      <c r="N25" s="6">
        <f>(_xlfn.CEILING.MATH(N12/E25)*G25)</f>
        <v>15630836.971199999</v>
      </c>
    </row>
    <row r="26" spans="1:14" ht="16" thickBot="1" x14ac:dyDescent="0.4">
      <c r="A26" s="11" t="s">
        <v>42</v>
      </c>
      <c r="C26" s="12">
        <v>490</v>
      </c>
      <c r="D26" s="6">
        <v>1</v>
      </c>
      <c r="E26" s="6">
        <v>6</v>
      </c>
      <c r="G26" s="6">
        <f t="shared" si="2"/>
        <v>490</v>
      </c>
      <c r="H26" s="6">
        <f>(_xlfn.CEILING.MATH(H12/E26)*G26)</f>
        <v>490</v>
      </c>
      <c r="I26" s="6">
        <f>(_xlfn.CEILING.MATH(I12/E26)*G26)</f>
        <v>490</v>
      </c>
      <c r="J26" s="6">
        <f>(_xlfn.CEILING.MATH(J12/E26)*G26)</f>
        <v>490</v>
      </c>
      <c r="K26" s="6">
        <f>(_xlfn.CEILING.MATH(K12/E26)*G26)</f>
        <v>490</v>
      </c>
      <c r="L26" s="6">
        <f>(_xlfn.CEILING.MATH(L12/E26)*G26)</f>
        <v>2450</v>
      </c>
      <c r="M26" s="6">
        <f>(_xlfn.CEILING.MATH(M12/E26)*G26)</f>
        <v>23030</v>
      </c>
      <c r="N26" s="6">
        <f>(_xlfn.CEILING.MATH(N12/E26)*G26)</f>
        <v>228340</v>
      </c>
    </row>
    <row r="27" spans="1:14" ht="16" thickBot="1" x14ac:dyDescent="0.4">
      <c r="A27" s="11" t="s">
        <v>43</v>
      </c>
      <c r="C27" s="12">
        <v>38219</v>
      </c>
      <c r="D27" s="6">
        <v>1</v>
      </c>
      <c r="E27" s="6">
        <v>1</v>
      </c>
      <c r="G27" s="6">
        <f t="shared" si="2"/>
        <v>38219</v>
      </c>
      <c r="H27" s="6">
        <f>(_xlfn.CEILING.MATH(H12/E27)*G27)</f>
        <v>38219</v>
      </c>
      <c r="I27" s="6">
        <f>(_xlfn.CEILING.MATH(I12/E27)*G27)</f>
        <v>38219</v>
      </c>
      <c r="J27" s="6">
        <f>(_xlfn.CEILING.MATH(J12/E27)*G27)</f>
        <v>38219</v>
      </c>
      <c r="K27" s="6">
        <f>(_xlfn.CEILING.MATH(K12/K12)*G27)</f>
        <v>38219</v>
      </c>
      <c r="L27" s="6">
        <f>(_xlfn.CEILING.MATH(L12/L12)*G27)</f>
        <v>38219</v>
      </c>
      <c r="M27" s="6">
        <f>(_xlfn.CEILING.MATH(M12/M12)*G27)</f>
        <v>38219</v>
      </c>
      <c r="N27" s="6">
        <f>(_xlfn.CEILING.MATH(N12/N12)*G27)</f>
        <v>38219</v>
      </c>
    </row>
    <row r="28" spans="1:14" ht="16" thickBot="1" x14ac:dyDescent="0.4">
      <c r="A28" s="13" t="s">
        <v>44</v>
      </c>
      <c r="B28" s="6">
        <v>0</v>
      </c>
      <c r="C28" s="14">
        <f>B28*L2*N2</f>
        <v>0</v>
      </c>
      <c r="D28" s="6">
        <v>1</v>
      </c>
      <c r="E28" s="6">
        <v>1</v>
      </c>
      <c r="G28" s="6">
        <f t="shared" si="2"/>
        <v>0</v>
      </c>
      <c r="H28" s="6">
        <f>(_xlfn.CEILING.MATH(H12/E28)*G28)</f>
        <v>0</v>
      </c>
      <c r="I28" s="6">
        <f>(_xlfn.CEILING.MATH(I12/E28)*G28)</f>
        <v>0</v>
      </c>
      <c r="J28" s="6">
        <f>(_xlfn.CEILING.MATH(J12/J12)*G28)</f>
        <v>0</v>
      </c>
      <c r="K28" s="6">
        <f>(_xlfn.CEILING.MATH(K12/K12)*G28)</f>
        <v>0</v>
      </c>
      <c r="L28" s="6">
        <f>(_xlfn.CEILING.MATH(L12/L12)*G28)</f>
        <v>0</v>
      </c>
      <c r="M28" s="6">
        <f>(_xlfn.CEILING.MATH(M12/M12)*G28)</f>
        <v>0</v>
      </c>
      <c r="N28" s="6">
        <f>(_xlfn.CEILING.MATH(N12/N12)*G28)</f>
        <v>0</v>
      </c>
    </row>
    <row r="29" spans="1:14" ht="16" thickTop="1" x14ac:dyDescent="0.35"/>
    <row r="30" spans="1:14" x14ac:dyDescent="0.35">
      <c r="A30" s="15" t="s">
        <v>45</v>
      </c>
      <c r="C30" s="6">
        <f t="shared" ref="C30:N30" si="3">SUM(C15:C28)</f>
        <v>501172.70239999995</v>
      </c>
      <c r="D30" s="6">
        <f t="shared" si="3"/>
        <v>15</v>
      </c>
      <c r="E30" s="6">
        <f t="shared" si="3"/>
        <v>69</v>
      </c>
      <c r="F30" s="6">
        <f t="shared" si="3"/>
        <v>0</v>
      </c>
      <c r="G30" s="6">
        <f t="shared" si="3"/>
        <v>502942.70239999995</v>
      </c>
      <c r="H30" s="6">
        <f t="shared" si="3"/>
        <v>502942.70239999995</v>
      </c>
      <c r="I30" s="6">
        <f t="shared" si="3"/>
        <v>502942.70239999995</v>
      </c>
      <c r="J30" s="6">
        <f t="shared" si="3"/>
        <v>502942.70239999995</v>
      </c>
      <c r="K30" s="6">
        <f t="shared" si="3"/>
        <v>529328.10719999997</v>
      </c>
      <c r="L30" s="6">
        <f t="shared" si="3"/>
        <v>861576.66720000003</v>
      </c>
      <c r="M30" s="6">
        <f t="shared" si="3"/>
        <v>4213815.6720000003</v>
      </c>
      <c r="N30" s="6">
        <f t="shared" si="3"/>
        <v>37620500.398400001</v>
      </c>
    </row>
    <row r="32" spans="1:14" ht="15.5" customHeight="1" x14ac:dyDescent="0.35">
      <c r="A32" s="15" t="s">
        <v>46</v>
      </c>
      <c r="C32" s="6">
        <f>(C30/(J2*K2*L2))</f>
        <v>11.44229914155251</v>
      </c>
      <c r="G32" s="6">
        <f>(G30/(J2*K2*L2))</f>
        <v>11.48271010045662</v>
      </c>
      <c r="H32" s="6">
        <f>(H30/(J2*K2*L2))</f>
        <v>11.48271010045662</v>
      </c>
      <c r="I32" s="6">
        <f>(I30/(J2*K2*L2))</f>
        <v>11.48271010045662</v>
      </c>
      <c r="J32" s="6">
        <f>(J30/(J2*K2*L2))</f>
        <v>11.48271010045662</v>
      </c>
      <c r="K32" s="6">
        <f>(K30/(J2*K2*L2))</f>
        <v>12.085116602739726</v>
      </c>
      <c r="L32" s="6">
        <f>(L30/(J2*K2*L2))</f>
        <v>19.670700164383561</v>
      </c>
      <c r="M32" s="6">
        <f>(M30/(J2*K2*L2))</f>
        <v>96.205837260273981</v>
      </c>
      <c r="N32" s="6">
        <f>(N30/(J2*K2*L2))</f>
        <v>858.91553421004573</v>
      </c>
    </row>
    <row r="33" spans="1:14" s="16" customFormat="1" x14ac:dyDescent="0.35">
      <c r="A33" s="16" t="s">
        <v>47</v>
      </c>
      <c r="C33" s="16">
        <f>(C32/H9)</f>
        <v>11.44229914155251</v>
      </c>
      <c r="D33" s="16">
        <f>(D32/I9)</f>
        <v>0</v>
      </c>
      <c r="E33" s="16">
        <f>(E32/J9)</f>
        <v>0</v>
      </c>
      <c r="F33" s="16">
        <f>(F32/K9)</f>
        <v>0</v>
      </c>
      <c r="G33" s="16">
        <f t="shared" ref="G33:N33" si="4">(G32/G9)</f>
        <v>11.48271010045662</v>
      </c>
      <c r="H33" s="16">
        <f t="shared" si="4"/>
        <v>11.48271010045662</v>
      </c>
      <c r="I33" s="16">
        <f t="shared" si="4"/>
        <v>11.48271010045662</v>
      </c>
      <c r="J33" s="16">
        <f t="shared" si="4"/>
        <v>11.48271010045662</v>
      </c>
      <c r="K33" s="16">
        <f t="shared" si="4"/>
        <v>4.0283722009132417</v>
      </c>
      <c r="L33" s="16">
        <f t="shared" si="4"/>
        <v>0.70252500587084143</v>
      </c>
      <c r="M33" s="16">
        <f t="shared" si="4"/>
        <v>0.34359227592954994</v>
      </c>
      <c r="N33" s="16">
        <f t="shared" si="4"/>
        <v>0.30774472741312997</v>
      </c>
    </row>
    <row r="34" spans="1:14" s="18" customFormat="1" x14ac:dyDescent="0.35">
      <c r="A34" s="17" t="s">
        <v>48</v>
      </c>
      <c r="H34" s="18">
        <f>H33/G7</f>
        <v>3.2038811664220485E-2</v>
      </c>
      <c r="I34" s="18">
        <f>I33/G7</f>
        <v>3.2038811664220485E-2</v>
      </c>
      <c r="J34" s="18">
        <f>J33/G7</f>
        <v>3.2038811664220485E-2</v>
      </c>
      <c r="K34" s="18">
        <f>K33/G7</f>
        <v>1.123987779272668E-2</v>
      </c>
      <c r="L34" s="18">
        <f>L33/G7</f>
        <v>1.9601702172735531E-3</v>
      </c>
      <c r="M34" s="18">
        <f>M33/G7</f>
        <v>9.586838056070032E-4</v>
      </c>
      <c r="N34" s="18">
        <f>N33/G7</f>
        <v>8.5866274389824221E-4</v>
      </c>
    </row>
    <row r="35" spans="1:14" x14ac:dyDescent="0.35">
      <c r="A35" s="19" t="s">
        <v>49</v>
      </c>
      <c r="C35" s="6">
        <f>G7/1000</f>
        <v>0.3584</v>
      </c>
      <c r="H35" s="6">
        <f t="shared" ref="H35:N35" si="5">H34*1000</f>
        <v>32.038811664220482</v>
      </c>
      <c r="I35" s="6">
        <f t="shared" si="5"/>
        <v>32.038811664220482</v>
      </c>
      <c r="J35" s="6">
        <f t="shared" si="5"/>
        <v>32.038811664220482</v>
      </c>
      <c r="K35" s="6">
        <f t="shared" si="5"/>
        <v>11.239877792726681</v>
      </c>
      <c r="L35" s="6">
        <f t="shared" si="5"/>
        <v>1.9601702172735531</v>
      </c>
      <c r="M35" s="6">
        <f t="shared" si="5"/>
        <v>0.95868380560700317</v>
      </c>
      <c r="N35" s="6">
        <f t="shared" si="5"/>
        <v>0.85866274389824226</v>
      </c>
    </row>
    <row r="36" spans="1:14" x14ac:dyDescent="0.35">
      <c r="A36" s="15"/>
    </row>
    <row r="37" spans="1:14" x14ac:dyDescent="0.35">
      <c r="C37" s="6">
        <v>1</v>
      </c>
      <c r="D37" s="6">
        <v>10</v>
      </c>
      <c r="E37" s="6">
        <v>100</v>
      </c>
      <c r="F37" s="6">
        <v>1000</v>
      </c>
      <c r="G37" s="6">
        <v>10000</v>
      </c>
      <c r="H37" s="6">
        <v>100000</v>
      </c>
      <c r="I37" s="6">
        <v>1000000</v>
      </c>
    </row>
    <row r="38" spans="1:14" x14ac:dyDescent="0.35">
      <c r="C38" s="6">
        <v>1</v>
      </c>
      <c r="D38" s="6">
        <v>1</v>
      </c>
      <c r="E38" s="6">
        <v>1</v>
      </c>
      <c r="F38" s="6">
        <v>3</v>
      </c>
      <c r="G38" s="6">
        <v>28</v>
      </c>
      <c r="H38" s="6">
        <v>280</v>
      </c>
      <c r="I38" s="6">
        <v>2791</v>
      </c>
    </row>
    <row r="39" spans="1:14" x14ac:dyDescent="0.35">
      <c r="C39" s="6">
        <v>11.48271010045662</v>
      </c>
      <c r="D39" s="6">
        <v>11.48271010045662</v>
      </c>
      <c r="E39" s="6">
        <v>11.48271010045662</v>
      </c>
      <c r="F39" s="6">
        <v>4.0283722009132417</v>
      </c>
      <c r="G39" s="6">
        <v>0.70252500587084143</v>
      </c>
      <c r="H39" s="6">
        <v>0.34359227592954994</v>
      </c>
      <c r="I39" s="6">
        <v>0.30774472741312997</v>
      </c>
    </row>
    <row r="42" spans="1:14" x14ac:dyDescent="0.35">
      <c r="A42" s="15" t="s">
        <v>51</v>
      </c>
      <c r="C42" s="6">
        <f>C33/H7</f>
        <v>11.44229914155251</v>
      </c>
      <c r="D42" s="6">
        <f>D33/I7</f>
        <v>0</v>
      </c>
      <c r="E42" s="6">
        <f>E33/J7</f>
        <v>0</v>
      </c>
      <c r="F42" s="6">
        <f>F33/K7</f>
        <v>0</v>
      </c>
      <c r="H42" s="6">
        <f>H30/G10</f>
        <v>1403.2999508928572</v>
      </c>
      <c r="I42" s="6">
        <f>I30/G10</f>
        <v>1403.2999508928572</v>
      </c>
      <c r="J42" s="6">
        <f>J30/G10</f>
        <v>1403.2999508928572</v>
      </c>
      <c r="K42" s="6">
        <f>K30/G10</f>
        <v>1476.9199419642857</v>
      </c>
      <c r="L42" s="6">
        <f>L30/G10</f>
        <v>2403.952754464286</v>
      </c>
      <c r="M42" s="6">
        <f>M30/G10</f>
        <v>11757.298191964288</v>
      </c>
      <c r="N42" s="6">
        <f>N30/G10</f>
        <v>104967.91405803572</v>
      </c>
    </row>
    <row r="43" spans="1:14" x14ac:dyDescent="0.35">
      <c r="A43" s="15" t="s">
        <v>52</v>
      </c>
      <c r="H43" s="6">
        <f t="shared" ref="H43:N43" si="6">H42/43800</f>
        <v>3.2038811664220485E-2</v>
      </c>
      <c r="I43" s="6">
        <f t="shared" si="6"/>
        <v>3.2038811664220485E-2</v>
      </c>
      <c r="J43" s="6">
        <f t="shared" si="6"/>
        <v>3.2038811664220485E-2</v>
      </c>
      <c r="K43" s="6">
        <f t="shared" si="6"/>
        <v>3.3719633378180042E-2</v>
      </c>
      <c r="L43" s="6">
        <f t="shared" si="6"/>
        <v>5.4884766083659497E-2</v>
      </c>
      <c r="M43" s="6">
        <f t="shared" si="6"/>
        <v>0.26843146556996089</v>
      </c>
      <c r="N43" s="6">
        <f t="shared" si="6"/>
        <v>2.3965277182199936</v>
      </c>
    </row>
    <row r="46" spans="1:14" x14ac:dyDescent="0.35">
      <c r="A46" s="6" t="s">
        <v>53</v>
      </c>
      <c r="B46" s="6" t="s">
        <v>54</v>
      </c>
      <c r="C46" s="6" t="s">
        <v>55</v>
      </c>
      <c r="E46" s="6" t="s">
        <v>28</v>
      </c>
    </row>
    <row r="47" spans="1:14" ht="16" thickBot="1" x14ac:dyDescent="0.4"/>
    <row r="48" spans="1:14" ht="94" thickTop="1" thickBot="1" x14ac:dyDescent="0.4">
      <c r="A48" s="9" t="s">
        <v>31</v>
      </c>
      <c r="B48" s="28" t="s">
        <v>56</v>
      </c>
      <c r="C48" s="10">
        <v>570</v>
      </c>
      <c r="E48" s="6">
        <v>1</v>
      </c>
      <c r="G48" s="10">
        <f t="shared" ref="G48:G61" si="7">(C48*E48)</f>
        <v>570</v>
      </c>
      <c r="H48" s="22"/>
      <c r="I48" s="22"/>
    </row>
    <row r="49" spans="1:9" ht="47.5" thickTop="1" thickBot="1" x14ac:dyDescent="0.4">
      <c r="A49" s="11" t="s">
        <v>32</v>
      </c>
      <c r="B49" s="29" t="s">
        <v>78</v>
      </c>
      <c r="C49" s="12">
        <v>1560</v>
      </c>
      <c r="E49" s="6">
        <v>1</v>
      </c>
      <c r="G49" s="10">
        <f t="shared" si="7"/>
        <v>1560</v>
      </c>
      <c r="H49" s="22"/>
      <c r="I49" s="22"/>
    </row>
    <row r="50" spans="1:9" ht="47.5" thickTop="1" thickBot="1" x14ac:dyDescent="0.4">
      <c r="A50" s="11" t="s">
        <v>33</v>
      </c>
      <c r="B50" s="29" t="s">
        <v>79</v>
      </c>
      <c r="C50" s="12">
        <v>570</v>
      </c>
      <c r="D50" s="30" t="s">
        <v>80</v>
      </c>
      <c r="E50" s="6">
        <v>1</v>
      </c>
      <c r="G50" s="10">
        <f t="shared" si="7"/>
        <v>570</v>
      </c>
      <c r="H50" s="22"/>
      <c r="I50" s="22"/>
    </row>
    <row r="51" spans="1:9" ht="63" thickTop="1" thickBot="1" x14ac:dyDescent="0.4">
      <c r="A51" s="11" t="s">
        <v>34</v>
      </c>
      <c r="B51" s="29" t="s">
        <v>81</v>
      </c>
      <c r="C51" s="12">
        <v>97</v>
      </c>
      <c r="D51" s="30" t="s">
        <v>82</v>
      </c>
      <c r="E51" s="6">
        <v>4</v>
      </c>
      <c r="G51" s="10">
        <f t="shared" si="7"/>
        <v>388</v>
      </c>
      <c r="H51" s="22"/>
      <c r="I51" s="22"/>
    </row>
    <row r="52" spans="1:9" ht="78.5" thickTop="1" thickBot="1" x14ac:dyDescent="0.4">
      <c r="A52" s="11" t="s">
        <v>35</v>
      </c>
      <c r="B52" s="31" t="s">
        <v>83</v>
      </c>
      <c r="C52" s="12">
        <v>365</v>
      </c>
      <c r="D52" s="30" t="s">
        <v>84</v>
      </c>
      <c r="E52" s="6">
        <v>1</v>
      </c>
      <c r="G52" s="10">
        <f t="shared" si="7"/>
        <v>365</v>
      </c>
      <c r="H52" s="22"/>
      <c r="I52" s="22"/>
    </row>
    <row r="53" spans="1:9" ht="47.5" thickTop="1" thickBot="1" x14ac:dyDescent="0.4">
      <c r="A53" s="11" t="s">
        <v>36</v>
      </c>
      <c r="B53" s="31" t="s">
        <v>64</v>
      </c>
      <c r="C53" s="12">
        <v>462</v>
      </c>
      <c r="D53" s="6" t="s">
        <v>65</v>
      </c>
      <c r="E53" s="6">
        <v>1</v>
      </c>
      <c r="G53" s="10">
        <f t="shared" si="7"/>
        <v>462</v>
      </c>
      <c r="H53" s="22"/>
      <c r="I53" s="22"/>
    </row>
    <row r="54" spans="1:9" ht="32" thickTop="1" thickBot="1" x14ac:dyDescent="0.4">
      <c r="A54" s="11" t="s">
        <v>37</v>
      </c>
      <c r="B54" s="29" t="s">
        <v>85</v>
      </c>
      <c r="C54" s="12">
        <v>130</v>
      </c>
      <c r="D54" s="6" t="s">
        <v>86</v>
      </c>
      <c r="E54" s="6">
        <v>1</v>
      </c>
      <c r="G54" s="10">
        <f t="shared" si="7"/>
        <v>130</v>
      </c>
      <c r="H54" s="22"/>
      <c r="I54" s="22"/>
    </row>
    <row r="55" spans="1:9" ht="32" thickTop="1" thickBot="1" x14ac:dyDescent="0.4">
      <c r="A55" s="11" t="s">
        <v>38</v>
      </c>
      <c r="B55" s="29" t="s">
        <v>67</v>
      </c>
      <c r="C55" s="12">
        <v>294</v>
      </c>
      <c r="E55" s="6">
        <v>1</v>
      </c>
      <c r="G55" s="10">
        <f t="shared" si="7"/>
        <v>294</v>
      </c>
      <c r="H55" s="22"/>
      <c r="I55" s="22"/>
    </row>
    <row r="56" spans="1:9" ht="16.5" thickTop="1" thickBot="1" x14ac:dyDescent="0.4">
      <c r="A56" s="11" t="s">
        <v>39</v>
      </c>
      <c r="B56" s="32" t="s">
        <v>68</v>
      </c>
      <c r="C56" s="12">
        <v>450000</v>
      </c>
      <c r="E56" s="6">
        <v>1</v>
      </c>
      <c r="G56" s="10">
        <f t="shared" si="7"/>
        <v>450000</v>
      </c>
      <c r="H56" s="22"/>
      <c r="I56" s="22"/>
    </row>
    <row r="57" spans="1:9" ht="16.5" thickTop="1" thickBot="1" x14ac:dyDescent="0.4">
      <c r="A57" s="11" t="s">
        <v>40</v>
      </c>
      <c r="B57" s="35">
        <v>465.6</v>
      </c>
      <c r="C57" s="12">
        <v>1631.4624000000003</v>
      </c>
      <c r="E57" s="6">
        <v>1</v>
      </c>
      <c r="G57" s="10">
        <f t="shared" si="7"/>
        <v>1631.4624000000003</v>
      </c>
      <c r="H57" s="22"/>
      <c r="I57" s="22"/>
    </row>
    <row r="58" spans="1:9" ht="16.5" thickTop="1" thickBot="1" x14ac:dyDescent="0.4">
      <c r="A58" s="11" t="s">
        <v>41</v>
      </c>
      <c r="B58" s="34">
        <v>1721.7</v>
      </c>
      <c r="C58" s="12">
        <v>6032.8368000000019</v>
      </c>
      <c r="E58" s="6">
        <v>1</v>
      </c>
      <c r="G58" s="10">
        <f t="shared" si="7"/>
        <v>6032.8368000000019</v>
      </c>
      <c r="H58" s="22"/>
      <c r="I58" s="22"/>
    </row>
    <row r="59" spans="1:9" ht="63" thickTop="1" thickBot="1" x14ac:dyDescent="0.4">
      <c r="A59" s="11" t="s">
        <v>42</v>
      </c>
      <c r="B59" s="29" t="s">
        <v>69</v>
      </c>
      <c r="C59" s="12">
        <v>490</v>
      </c>
      <c r="E59" s="6">
        <v>1</v>
      </c>
      <c r="G59" s="10">
        <f t="shared" si="7"/>
        <v>490</v>
      </c>
      <c r="H59" s="22"/>
      <c r="I59" s="22"/>
    </row>
    <row r="60" spans="1:9" ht="63" thickTop="1" thickBot="1" x14ac:dyDescent="0.4">
      <c r="A60" s="11" t="s">
        <v>43</v>
      </c>
      <c r="B60" s="29" t="s">
        <v>70</v>
      </c>
      <c r="C60" s="12">
        <v>38219</v>
      </c>
      <c r="E60" s="6">
        <v>1</v>
      </c>
      <c r="G60" s="10">
        <f t="shared" si="7"/>
        <v>38219</v>
      </c>
      <c r="H60" s="22"/>
      <c r="I60" s="22"/>
    </row>
    <row r="61" spans="1:9" ht="32" thickTop="1" thickBot="1" x14ac:dyDescent="0.4">
      <c r="A61" s="13" t="s">
        <v>44</v>
      </c>
      <c r="B61" s="34" t="s">
        <v>71</v>
      </c>
      <c r="C61" s="14">
        <v>1937999.9999999998</v>
      </c>
      <c r="E61" s="6">
        <v>1</v>
      </c>
      <c r="G61" s="10">
        <f t="shared" si="7"/>
        <v>1937999.9999999998</v>
      </c>
      <c r="H61" s="22"/>
      <c r="I61" s="22"/>
    </row>
    <row r="62" spans="1:9" ht="16" thickTop="1" x14ac:dyDescent="0.35"/>
    <row r="63" spans="1:9" x14ac:dyDescent="0.35">
      <c r="A63" s="15" t="s">
        <v>72</v>
      </c>
      <c r="G63" s="15">
        <f>SUM(G48:G61)</f>
        <v>2438712.2991999998</v>
      </c>
      <c r="H63" s="15"/>
      <c r="I63" s="15"/>
    </row>
  </sheetData>
  <hyperlinks>
    <hyperlink ref="B52" r:id="rId1" tooltip="SUPERMICRO MBD-X9DRD-IF-O Extended ATX Server Motherboard Dual LGA 2011 DDR3 1600" display="http://www.newegg.com/Product/Product.aspx?Item=N82E16813182350"/>
    <hyperlink ref="B53" r:id="rId2" tooltip="View Details" display="http://www.newegg.com/Product/Product.aspx?Item=N82E16833420592&amp;cm_re=Cisco_SG200-_-33-420-592-_-Product"/>
    <hyperlink ref="D50" r:id="rId3"/>
    <hyperlink ref="D51" r:id="rId4"/>
    <hyperlink ref="D52" r:id="rId5"/>
  </hyperlinks>
  <pageMargins left="0.75" right="0.75" top="1" bottom="1" header="0.5" footer="0.5"/>
  <pageSetup paperSize="9" orientation="portrait" horizontalDpi="4294967292" verticalDpi="429496729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showRuler="0" zoomScale="70" zoomScaleNormal="70" workbookViewId="0">
      <selection activeCell="A3" sqref="A3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104</v>
      </c>
      <c r="B2" s="4">
        <v>8</v>
      </c>
      <c r="C2" s="4">
        <v>30</v>
      </c>
      <c r="D2" s="5" t="s">
        <v>74</v>
      </c>
      <c r="E2" s="4">
        <v>0.53200000000000003</v>
      </c>
      <c r="F2" s="4">
        <v>8</v>
      </c>
      <c r="G2" s="4">
        <v>2.6</v>
      </c>
      <c r="H2" s="4">
        <v>4</v>
      </c>
      <c r="I2" s="4">
        <f>(F2*G2*H2)</f>
        <v>83.2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100</v>
      </c>
      <c r="B3" s="6">
        <v>8</v>
      </c>
      <c r="C3" s="6">
        <v>8</v>
      </c>
      <c r="D3" s="6" t="s">
        <v>76</v>
      </c>
      <c r="F3" s="6">
        <v>8</v>
      </c>
      <c r="G3" s="6">
        <v>2.6</v>
      </c>
      <c r="H3" s="6">
        <v>4</v>
      </c>
      <c r="I3" s="4">
        <f>(F3*G3*H3)</f>
        <v>83.2</v>
      </c>
    </row>
    <row r="4" spans="1:15" ht="18.5" x14ac:dyDescent="0.45">
      <c r="H4" s="16" t="s">
        <v>89</v>
      </c>
      <c r="I4" s="6">
        <v>2100</v>
      </c>
      <c r="K4" s="4">
        <f>J2*K2*L2</f>
        <v>43800</v>
      </c>
    </row>
    <row r="5" spans="1:15" ht="18.5" x14ac:dyDescent="0.45">
      <c r="A5" s="6" t="s">
        <v>77</v>
      </c>
      <c r="B5" s="6">
        <v>2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SUM(I2,I4)</f>
        <v>2183.1999999999998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4.5804323928178822E-4</v>
      </c>
      <c r="I8" s="6">
        <f>I7/G7</f>
        <v>4.5804323928178821E-3</v>
      </c>
      <c r="J8" s="6">
        <f>J7/G7</f>
        <v>4.5804323928178826E-2</v>
      </c>
      <c r="K8" s="6">
        <f>K7/G7</f>
        <v>0.45804323928178825</v>
      </c>
      <c r="L8" s="6">
        <f>L7/G7</f>
        <v>4.5804323928178823</v>
      </c>
      <c r="M8" s="6">
        <f>M7/G7</f>
        <v>45.804323928178825</v>
      </c>
      <c r="N8" s="6">
        <f>N7/G7</f>
        <v>458.04323928178826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1</v>
      </c>
      <c r="K9" s="6">
        <f t="shared" si="0"/>
        <v>1</v>
      </c>
      <c r="L9" s="6">
        <f t="shared" si="0"/>
        <v>5</v>
      </c>
      <c r="M9" s="6">
        <f t="shared" si="0"/>
        <v>46</v>
      </c>
      <c r="N9" s="6">
        <f t="shared" si="0"/>
        <v>459</v>
      </c>
    </row>
    <row r="10" spans="1:15" x14ac:dyDescent="0.35">
      <c r="A10" s="6" t="s">
        <v>22</v>
      </c>
      <c r="D10" s="7"/>
      <c r="G10" s="6">
        <f>(I3+I4)*B5</f>
        <v>4366.3999999999996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2.2902161964089411E-4</v>
      </c>
      <c r="I11" s="6">
        <f>I10/G10</f>
        <v>2.2902161964089411E-3</v>
      </c>
      <c r="J11" s="6">
        <f>J10/G10</f>
        <v>2.2902161964089413E-2</v>
      </c>
      <c r="K11" s="6">
        <f>K10/G10</f>
        <v>0.22902161964089413</v>
      </c>
      <c r="L11" s="6">
        <f>L10/G10</f>
        <v>2.2902161964089411</v>
      </c>
      <c r="M11" s="6">
        <f>M10/G10</f>
        <v>22.902161964089412</v>
      </c>
      <c r="N11" s="6">
        <f>N10/G10</f>
        <v>229.02161964089413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1</v>
      </c>
      <c r="L12" s="6">
        <f t="shared" si="1"/>
        <v>3</v>
      </c>
      <c r="M12" s="6">
        <f t="shared" si="1"/>
        <v>23</v>
      </c>
      <c r="N12" s="6">
        <f t="shared" si="1"/>
        <v>230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570</v>
      </c>
      <c r="L15" s="6">
        <f>(_xlfn.CEILING.MATH(L12/E15)*G15)</f>
        <v>1140</v>
      </c>
      <c r="M15" s="6">
        <f>(_xlfn.CEILING.MATH(M12/E15)*G15)</f>
        <v>6840</v>
      </c>
      <c r="N15" s="6">
        <f>(_xlfn.CEILING.MATH(N12/E15)*G15)</f>
        <v>65550</v>
      </c>
    </row>
    <row r="16" spans="1:15" ht="16" thickBot="1" x14ac:dyDescent="0.4">
      <c r="A16" s="11" t="s">
        <v>32</v>
      </c>
      <c r="C16" s="12">
        <v>1350</v>
      </c>
      <c r="D16" s="6">
        <v>1</v>
      </c>
      <c r="E16" s="6">
        <v>1</v>
      </c>
      <c r="G16" s="6">
        <f t="shared" ref="G16:G29" si="2">(C16*D16)</f>
        <v>1350</v>
      </c>
      <c r="H16" s="6">
        <f>(_xlfn.CEILING.MATH(H12/E16)*G16)</f>
        <v>1350</v>
      </c>
      <c r="I16" s="6">
        <f>(_xlfn.CEILING.MATH(I12/E16)*G16)</f>
        <v>1350</v>
      </c>
      <c r="J16" s="6">
        <f>(_xlfn.CEILING.MATH(J12/E16)*G16)</f>
        <v>1350</v>
      </c>
      <c r="K16" s="6">
        <f>(_xlfn.CEILING.MATH(K12/E16)*G16)</f>
        <v>1350</v>
      </c>
      <c r="L16" s="6">
        <f>(_xlfn.CEILING.MATH(L12/E16)*G16)</f>
        <v>4050</v>
      </c>
      <c r="M16" s="6">
        <f>(_xlfn.CEILING.MATH(M12/E16)*G16)</f>
        <v>31050</v>
      </c>
      <c r="N16" s="6">
        <f>(_xlfn.CEILING.MATH(N12/E16)*G16)</f>
        <v>310500</v>
      </c>
    </row>
    <row r="17" spans="1:14" ht="16" thickBot="1" x14ac:dyDescent="0.4">
      <c r="A17" s="11" t="s">
        <v>33</v>
      </c>
      <c r="C17" s="12">
        <v>270</v>
      </c>
      <c r="D17" s="6">
        <v>1</v>
      </c>
      <c r="E17" s="6">
        <v>1</v>
      </c>
      <c r="G17" s="6">
        <f t="shared" si="2"/>
        <v>270</v>
      </c>
      <c r="H17" s="6">
        <f>(_xlfn.CEILING.MATH(H12/E17)*G17)</f>
        <v>270</v>
      </c>
      <c r="I17" s="6">
        <f>(_xlfn.CEILING.MATH(I12/E17)*G17)</f>
        <v>270</v>
      </c>
      <c r="J17" s="6">
        <f>(_xlfn.CEILING.MATH(J12/E17)*G17)</f>
        <v>270</v>
      </c>
      <c r="K17" s="6">
        <f>(_xlfn.CEILING.MATH(K12/E17)*G17)</f>
        <v>270</v>
      </c>
      <c r="L17" s="6">
        <f>(_xlfn.CEILING.MATH(L12/E17)*G17)</f>
        <v>810</v>
      </c>
      <c r="M17" s="6">
        <f>(_xlfn.CEILING.MATH(M12/E17)*G17)</f>
        <v>6210</v>
      </c>
      <c r="N17" s="6">
        <f>(_xlfn.CEILING.MATH(N12/E17)*G17)</f>
        <v>62100</v>
      </c>
    </row>
    <row r="18" spans="1:14" ht="16" thickBot="1" x14ac:dyDescent="0.4">
      <c r="A18" s="11" t="s">
        <v>34</v>
      </c>
      <c r="C18" s="12">
        <v>97</v>
      </c>
      <c r="D18" s="6">
        <v>1</v>
      </c>
      <c r="E18" s="6">
        <v>1</v>
      </c>
      <c r="G18" s="6">
        <f t="shared" si="2"/>
        <v>97</v>
      </c>
      <c r="H18" s="6">
        <f>(_xlfn.CEILING.MATH(H12/E18)*G18)</f>
        <v>97</v>
      </c>
      <c r="I18" s="6">
        <f>(_xlfn.CEILING.MATH(I12/E18)*G18)</f>
        <v>97</v>
      </c>
      <c r="J18" s="6">
        <f>(_xlfn.CEILING.MATH(J12/E18)*G18)</f>
        <v>97</v>
      </c>
      <c r="K18" s="6">
        <f>(_xlfn.CEILING.MATH(K12/E18)*G18)</f>
        <v>97</v>
      </c>
      <c r="L18" s="6">
        <f>(_xlfn.CEILING.MATH(L12/E18)*G18)</f>
        <v>291</v>
      </c>
      <c r="M18" s="6">
        <f>(_xlfn.CEILING.MATH(M12/E18)*G18)</f>
        <v>2231</v>
      </c>
      <c r="N18" s="6">
        <f>(_xlfn.CEILING.MATH(N12/E18)*G18)</f>
        <v>22310</v>
      </c>
    </row>
    <row r="19" spans="1:14" ht="16" thickBot="1" x14ac:dyDescent="0.4">
      <c r="A19" s="11" t="s">
        <v>35</v>
      </c>
      <c r="C19" s="12">
        <v>365</v>
      </c>
      <c r="D19" s="6">
        <v>1</v>
      </c>
      <c r="E19" s="6">
        <v>1</v>
      </c>
      <c r="G19" s="6">
        <f t="shared" si="2"/>
        <v>365</v>
      </c>
      <c r="H19" s="6">
        <f>(_xlfn.CEILING.MATH(H12/E19)*G19)</f>
        <v>365</v>
      </c>
      <c r="I19" s="6">
        <f>(_xlfn.CEILING.MATH(I12/E19)*G19)</f>
        <v>365</v>
      </c>
      <c r="J19" s="6">
        <f>(_xlfn.CEILING.MATH(J12/E19)*G19)</f>
        <v>365</v>
      </c>
      <c r="K19" s="6">
        <f>(_xlfn.CEILING.MATH(K12/E19)*G19)</f>
        <v>365</v>
      </c>
      <c r="L19" s="6">
        <f>(_xlfn.CEILING.MATH(L12/E19)*G19)</f>
        <v>1095</v>
      </c>
      <c r="M19" s="6">
        <f>(_xlfn.CEILING.MATH(M12/E19)*G19)</f>
        <v>8395</v>
      </c>
      <c r="N19" s="6">
        <f>(_xlfn.CEILING.MATH(N12/E19)*G19)</f>
        <v>83950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462</v>
      </c>
      <c r="M20" s="6">
        <f>(_xlfn.CEILING.MATH(M12/E20)*G20)</f>
        <v>462</v>
      </c>
      <c r="N20" s="6">
        <f>(_xlfn.CEILING.MATH(N12/E20)*G20)</f>
        <v>4158</v>
      </c>
    </row>
    <row r="21" spans="1:14" ht="16" thickBot="1" x14ac:dyDescent="0.4">
      <c r="A21" s="11" t="s">
        <v>37</v>
      </c>
      <c r="C21" s="12">
        <v>130</v>
      </c>
      <c r="D21" s="6">
        <v>1</v>
      </c>
      <c r="E21" s="6">
        <v>1</v>
      </c>
      <c r="G21" s="6">
        <f t="shared" si="2"/>
        <v>130</v>
      </c>
      <c r="H21" s="6">
        <f>(_xlfn.CEILING.MATH(H12/E21)*G21)</f>
        <v>130</v>
      </c>
      <c r="I21" s="6">
        <f>(_xlfn.CEILING.MATH(I12/E21)*G21)</f>
        <v>130</v>
      </c>
      <c r="J21" s="6">
        <f>(_xlfn.CEILING.MATH(J12/E21)*G21)</f>
        <v>130</v>
      </c>
      <c r="K21" s="6">
        <f>(_xlfn.CEILING.MATH(K12/E21)*G21)</f>
        <v>130</v>
      </c>
      <c r="L21" s="6">
        <f>(_xlfn.CEILING.MATH(L12/E21)*G21)</f>
        <v>390</v>
      </c>
      <c r="M21" s="6">
        <f>(_xlfn.CEILING.MATH(M12/E21)*G21)</f>
        <v>2990</v>
      </c>
      <c r="N21" s="6">
        <f>(_xlfn.CEILING.MATH(N12/E21)*G21)</f>
        <v>29900</v>
      </c>
    </row>
    <row r="22" spans="1:14" ht="16" thickBot="1" x14ac:dyDescent="0.4">
      <c r="A22" s="11" t="s">
        <v>90</v>
      </c>
      <c r="C22" s="12">
        <v>1837</v>
      </c>
      <c r="D22" s="6">
        <v>1</v>
      </c>
      <c r="E22" s="6">
        <v>1</v>
      </c>
      <c r="G22" s="6">
        <f t="shared" si="2"/>
        <v>1837</v>
      </c>
      <c r="H22" s="6">
        <f>(_xlfn.CEILING.MATH(H12/E22)*G22)</f>
        <v>1837</v>
      </c>
      <c r="I22" s="6">
        <f>(_xlfn.CEILING.MATH(I12/E22)*G22)</f>
        <v>1837</v>
      </c>
      <c r="J22" s="6">
        <f>(_xlfn.CEILING.MATH(J12/E22)*G22)</f>
        <v>1837</v>
      </c>
      <c r="K22" s="6">
        <f>(_xlfn.CEILING.MATH(K12/E22)*G22)</f>
        <v>1837</v>
      </c>
      <c r="L22" s="6">
        <f>(_xlfn.CEILING.MATH(L12/E22)*G22)</f>
        <v>5511</v>
      </c>
      <c r="M22" s="6">
        <f>(_xlfn.CEILING.MATH(M12/E22)*G22)</f>
        <v>42251</v>
      </c>
      <c r="N22" s="6">
        <f>(_xlfn.CEILING.MATH(N12/E22)*G22)</f>
        <v>422510</v>
      </c>
    </row>
    <row r="23" spans="1:14" ht="16" thickBot="1" x14ac:dyDescent="0.4">
      <c r="A23" s="11" t="s">
        <v>38</v>
      </c>
      <c r="C23" s="12">
        <v>294</v>
      </c>
      <c r="D23" s="6">
        <v>1</v>
      </c>
      <c r="E23" s="6">
        <v>25</v>
      </c>
      <c r="G23" s="6">
        <f t="shared" si="2"/>
        <v>294</v>
      </c>
      <c r="H23" s="6">
        <f>(_xlfn.CEILING.MATH(H12/E23)*G23)</f>
        <v>294</v>
      </c>
      <c r="I23" s="6">
        <f>(_xlfn.CEILING.MATH(I12/E23)*G23)</f>
        <v>294</v>
      </c>
      <c r="J23" s="6">
        <f>(_xlfn.CEILING.MATH(J12/E23)*G23)</f>
        <v>294</v>
      </c>
      <c r="K23" s="6">
        <f>(_xlfn.CEILING.MATH(K12/E23)*G23)</f>
        <v>294</v>
      </c>
      <c r="L23" s="6">
        <f>(_xlfn.CEILING.MATH(L12/E23)*G23)</f>
        <v>294</v>
      </c>
      <c r="M23" s="6">
        <f>(_xlfn.CEILING.MATH(M12/E23)*G23)</f>
        <v>294</v>
      </c>
      <c r="N23" s="6">
        <f>(_xlfn.CEILING.MATH(N12/E23)*G23)</f>
        <v>2940</v>
      </c>
    </row>
    <row r="24" spans="1:14" ht="16" thickBot="1" x14ac:dyDescent="0.4">
      <c r="A24" s="11" t="s">
        <v>39</v>
      </c>
      <c r="B24" s="6">
        <v>90000</v>
      </c>
      <c r="C24" s="12">
        <f>B24*L2</f>
        <v>450000</v>
      </c>
      <c r="D24" s="6">
        <v>1</v>
      </c>
      <c r="E24" s="6">
        <v>1</v>
      </c>
      <c r="G24" s="6">
        <f t="shared" si="2"/>
        <v>450000</v>
      </c>
      <c r="H24" s="6">
        <f>(_xlfn.CEILING.MATH(H12/E24)*G24)</f>
        <v>450000</v>
      </c>
      <c r="I24" s="6">
        <f>(_xlfn.CEILING.MATH(I12/E24)*G24)</f>
        <v>450000</v>
      </c>
      <c r="J24" s="6">
        <f>(_xlfn.CEILING.MATH(J12/J12)*G24)</f>
        <v>450000</v>
      </c>
      <c r="K24" s="6">
        <f>(_xlfn.CEILING.MATH(K12/K12)*G24)</f>
        <v>450000</v>
      </c>
      <c r="L24" s="6">
        <f>(_xlfn.CEILING.MATH(L12/L12)*G24)</f>
        <v>450000</v>
      </c>
      <c r="M24" s="6">
        <f>(_xlfn.CEILING.MATH(M12/M12)*G24)</f>
        <v>450000</v>
      </c>
      <c r="N24" s="6">
        <f>(_xlfn.CEILING.MATH(N12/N12)*G24)</f>
        <v>450000</v>
      </c>
    </row>
    <row r="25" spans="1:14" ht="16.5" thickTop="1" thickBot="1" x14ac:dyDescent="0.4">
      <c r="A25" s="11" t="s">
        <v>40</v>
      </c>
      <c r="B25" s="35">
        <v>383.3</v>
      </c>
      <c r="C25" s="12">
        <f>(B25*J2*K2*L2*M2)/O2</f>
        <v>1343.0832000000005</v>
      </c>
      <c r="D25" s="6">
        <v>1</v>
      </c>
      <c r="E25" s="6">
        <v>1</v>
      </c>
      <c r="G25" s="6">
        <f t="shared" si="2"/>
        <v>1343.0832000000005</v>
      </c>
      <c r="H25" s="6">
        <f>(_xlfn.CEILING.MATH(H12/E25)*G25)</f>
        <v>1343.0832000000005</v>
      </c>
      <c r="I25" s="6">
        <f>(_xlfn.CEILING.MATH(I12/E25)*G25)</f>
        <v>1343.0832000000005</v>
      </c>
      <c r="J25" s="6">
        <f>(_xlfn.CEILING.MATH(J12/E25)*G25)</f>
        <v>1343.0832000000005</v>
      </c>
      <c r="K25" s="6">
        <f>(_xlfn.CEILING.MATH(K12/E25)*G25)</f>
        <v>1343.0832000000005</v>
      </c>
      <c r="L25" s="6">
        <f>(_xlfn.CEILING.MATH(L12/E25)*G25)</f>
        <v>4029.2496000000015</v>
      </c>
      <c r="M25" s="6">
        <f>(_xlfn.CEILING.MATH(M12/E25)*G25)</f>
        <v>30890.913600000011</v>
      </c>
      <c r="N25" s="6">
        <f>(_xlfn.CEILING.MATH(N12/E25)*G25)</f>
        <v>308909.13600000012</v>
      </c>
    </row>
    <row r="26" spans="1:14" ht="16" thickBot="1" x14ac:dyDescent="0.4">
      <c r="A26" s="11" t="s">
        <v>41</v>
      </c>
      <c r="B26" s="34">
        <v>1980.6</v>
      </c>
      <c r="C26" s="12">
        <f>(B26*J2*K2*L2*M2)/O2</f>
        <v>6940.0223999999989</v>
      </c>
      <c r="D26" s="6">
        <v>1</v>
      </c>
      <c r="E26" s="6">
        <v>1</v>
      </c>
      <c r="G26" s="6">
        <f t="shared" si="2"/>
        <v>6940.0223999999989</v>
      </c>
      <c r="H26" s="6">
        <f>(_xlfn.CEILING.MATH(H12/E26)*G26)</f>
        <v>6940.0223999999989</v>
      </c>
      <c r="I26" s="6">
        <f>(_xlfn.CEILING.MATH(I12/E26)*G26)</f>
        <v>6940.0223999999989</v>
      </c>
      <c r="J26" s="6">
        <f>(_xlfn.CEILING.MATH(J12/E26)*G26)</f>
        <v>6940.0223999999989</v>
      </c>
      <c r="K26" s="6">
        <f>(_xlfn.CEILING.MATH(K12/E26)*G26)</f>
        <v>6940.0223999999989</v>
      </c>
      <c r="L26" s="6">
        <f>(_xlfn.CEILING.MATH(L12/E26)*G26)</f>
        <v>20820.067199999998</v>
      </c>
      <c r="M26" s="6">
        <f>(_xlfn.CEILING.MATH(M12/E26)*G26)</f>
        <v>159620.51519999997</v>
      </c>
      <c r="N26" s="6">
        <f>(_xlfn.CEILING.MATH(N12/E26)*G26)</f>
        <v>1596205.1519999998</v>
      </c>
    </row>
    <row r="27" spans="1:14" ht="16" thickBot="1" x14ac:dyDescent="0.4">
      <c r="A27" s="11" t="s">
        <v>42</v>
      </c>
      <c r="C27" s="12">
        <v>490</v>
      </c>
      <c r="D27" s="6">
        <v>1</v>
      </c>
      <c r="E27" s="6">
        <v>6</v>
      </c>
      <c r="G27" s="6">
        <f t="shared" si="2"/>
        <v>490</v>
      </c>
      <c r="H27" s="6">
        <f>(_xlfn.CEILING.MATH(H12/E27)*G27)</f>
        <v>490</v>
      </c>
      <c r="I27" s="6">
        <f>(_xlfn.CEILING.MATH(I12/E27)*G27)</f>
        <v>490</v>
      </c>
      <c r="J27" s="6">
        <f>(_xlfn.CEILING.MATH(J12/E27)*G27)</f>
        <v>490</v>
      </c>
      <c r="K27" s="6">
        <f>(_xlfn.CEILING.MATH(K12/E27)*G27)</f>
        <v>490</v>
      </c>
      <c r="L27" s="6">
        <f>(_xlfn.CEILING.MATH(L12/E27)*G27)</f>
        <v>490</v>
      </c>
      <c r="M27" s="6">
        <f>(_xlfn.CEILING.MATH(M12/E27)*G27)</f>
        <v>1960</v>
      </c>
      <c r="N27" s="6">
        <f>(_xlfn.CEILING.MATH(N12/E27)*G27)</f>
        <v>19110</v>
      </c>
    </row>
    <row r="28" spans="1:14" ht="16" thickBot="1" x14ac:dyDescent="0.4">
      <c r="A28" s="11" t="s">
        <v>43</v>
      </c>
      <c r="C28" s="12">
        <v>38219</v>
      </c>
      <c r="D28" s="6">
        <v>1</v>
      </c>
      <c r="E28" s="6">
        <v>1</v>
      </c>
      <c r="G28" s="6">
        <f t="shared" si="2"/>
        <v>38219</v>
      </c>
      <c r="H28" s="6">
        <f>(_xlfn.CEILING.MATH(H12/E28)*G28)</f>
        <v>38219</v>
      </c>
      <c r="I28" s="6">
        <f>(_xlfn.CEILING.MATH(I12/E28)*G28)</f>
        <v>38219</v>
      </c>
      <c r="J28" s="6">
        <f>(_xlfn.CEILING.MATH(J12/E28)*G28)</f>
        <v>38219</v>
      </c>
      <c r="K28" s="6">
        <f>(_xlfn.CEILING.MATH(K12/K12)*G28)</f>
        <v>38219</v>
      </c>
      <c r="L28" s="6">
        <f>(_xlfn.CEILING.MATH(L12/L12)*G28)</f>
        <v>38219</v>
      </c>
      <c r="M28" s="6">
        <f>(_xlfn.CEILING.MATH(M12/M12)*G28)</f>
        <v>38219</v>
      </c>
      <c r="N28" s="6">
        <f>(_xlfn.CEILING.MATH(N12/N12)*G28)</f>
        <v>38219</v>
      </c>
    </row>
    <row r="29" spans="1:14" ht="16" thickBot="1" x14ac:dyDescent="0.4">
      <c r="A29" s="13" t="s">
        <v>44</v>
      </c>
      <c r="B29" s="6">
        <v>0</v>
      </c>
      <c r="C29" s="14">
        <f>B29*L2*N2</f>
        <v>0</v>
      </c>
      <c r="D29" s="6">
        <v>1</v>
      </c>
      <c r="E29" s="6">
        <v>1</v>
      </c>
      <c r="G29" s="6">
        <f t="shared" si="2"/>
        <v>0</v>
      </c>
      <c r="H29" s="6">
        <f>(_xlfn.CEILING.MATH(H12/E29)*G29)</f>
        <v>0</v>
      </c>
      <c r="I29" s="6">
        <f>(_xlfn.CEILING.MATH(I12/E29)*G29)</f>
        <v>0</v>
      </c>
      <c r="J29" s="6">
        <f>(_xlfn.CEILING.MATH(J12/J12)*G29)</f>
        <v>0</v>
      </c>
      <c r="K29" s="6">
        <f>(_xlfn.CEILING.MATH(K12/K12)*G29)</f>
        <v>0</v>
      </c>
      <c r="L29" s="6">
        <f>(_xlfn.CEILING.MATH(L12/L12)*G29)</f>
        <v>0</v>
      </c>
      <c r="M29" s="6">
        <f>(_xlfn.CEILING.MATH(M12/M12)*G29)</f>
        <v>0</v>
      </c>
      <c r="N29" s="6">
        <f>(_xlfn.CEILING.MATH(N12/N12)*G29)</f>
        <v>0</v>
      </c>
    </row>
    <row r="30" spans="1:14" ht="16" thickTop="1" x14ac:dyDescent="0.35"/>
    <row r="31" spans="1:14" x14ac:dyDescent="0.35">
      <c r="A31" s="15" t="s">
        <v>45</v>
      </c>
      <c r="C31" s="6">
        <f>SUM(C15:C29)</f>
        <v>502367.10560000001</v>
      </c>
      <c r="D31" s="6">
        <f t="shared" ref="D31:N31" si="3">SUM(D15:D29)</f>
        <v>15</v>
      </c>
      <c r="E31" s="6">
        <f t="shared" si="3"/>
        <v>70</v>
      </c>
      <c r="F31" s="6">
        <f t="shared" si="3"/>
        <v>0</v>
      </c>
      <c r="G31" s="6">
        <f t="shared" si="3"/>
        <v>502367.10560000001</v>
      </c>
      <c r="H31" s="6">
        <f t="shared" si="3"/>
        <v>502367.10560000001</v>
      </c>
      <c r="I31" s="6">
        <f t="shared" si="3"/>
        <v>502367.10560000001</v>
      </c>
      <c r="J31" s="6">
        <f t="shared" si="3"/>
        <v>502367.10560000001</v>
      </c>
      <c r="K31" s="6">
        <f t="shared" si="3"/>
        <v>502367.10560000001</v>
      </c>
      <c r="L31" s="6">
        <f t="shared" si="3"/>
        <v>527601.31679999991</v>
      </c>
      <c r="M31" s="6">
        <f t="shared" si="3"/>
        <v>781413.42879999988</v>
      </c>
      <c r="N31" s="6">
        <f t="shared" si="3"/>
        <v>3416361.2879999997</v>
      </c>
    </row>
    <row r="33" spans="1:14" x14ac:dyDescent="0.35">
      <c r="A33" s="15" t="s">
        <v>46</v>
      </c>
      <c r="C33" s="6">
        <f>(C31/(J2*K2*L2))</f>
        <v>11.469568621004566</v>
      </c>
      <c r="G33" s="6">
        <f>(G31/(J2*K2*L2))</f>
        <v>11.469568621004566</v>
      </c>
      <c r="H33" s="6">
        <f>(H31/(J2*K2*L2))</f>
        <v>11.469568621004566</v>
      </c>
      <c r="I33" s="6">
        <f>(I31/(J2*K2*L2))</f>
        <v>11.469568621004566</v>
      </c>
      <c r="J33" s="6">
        <f>(J31/(J2*K2*L2))</f>
        <v>11.469568621004566</v>
      </c>
      <c r="K33" s="6">
        <f>(K31/(J2*K2*L2))</f>
        <v>11.469568621004566</v>
      </c>
      <c r="L33" s="6">
        <f>(L31/(J2*K2*L2))</f>
        <v>12.04569216438356</v>
      </c>
      <c r="M33" s="6">
        <f>(M31/(J2*K2*L2))</f>
        <v>17.840489242009131</v>
      </c>
      <c r="N33" s="6">
        <f>(N31/(J2*K2*L2))</f>
        <v>77.999116164383551</v>
      </c>
    </row>
    <row r="34" spans="1:14" x14ac:dyDescent="0.35">
      <c r="A34" s="6" t="s">
        <v>47</v>
      </c>
      <c r="C34" s="6">
        <f>(C33/H9)</f>
        <v>11.469568621004566</v>
      </c>
      <c r="D34" s="6">
        <f t="shared" ref="D34:F34" si="4">(D33/I9)</f>
        <v>0</v>
      </c>
      <c r="E34" s="6">
        <f t="shared" si="4"/>
        <v>0</v>
      </c>
      <c r="F34" s="6">
        <f t="shared" si="4"/>
        <v>0</v>
      </c>
      <c r="G34" s="6">
        <f t="shared" ref="G34:N34" si="5">(G33/G9)</f>
        <v>11.469568621004566</v>
      </c>
      <c r="H34" s="6">
        <f t="shared" si="5"/>
        <v>11.469568621004566</v>
      </c>
      <c r="I34" s="6">
        <f t="shared" si="5"/>
        <v>11.469568621004566</v>
      </c>
      <c r="J34" s="6">
        <f t="shared" si="5"/>
        <v>11.469568621004566</v>
      </c>
      <c r="K34" s="6">
        <f t="shared" si="5"/>
        <v>11.469568621004566</v>
      </c>
      <c r="L34" s="6">
        <f t="shared" si="5"/>
        <v>2.4091384328767118</v>
      </c>
      <c r="M34" s="6">
        <f t="shared" si="5"/>
        <v>0.3878367226523724</v>
      </c>
      <c r="N34" s="6">
        <f t="shared" si="5"/>
        <v>0.169932714955084</v>
      </c>
    </row>
    <row r="35" spans="1:14" s="16" customFormat="1" x14ac:dyDescent="0.35">
      <c r="A35" s="36" t="s">
        <v>48</v>
      </c>
      <c r="H35" s="16">
        <f>H34/G7</f>
        <v>5.2535583643296847E-3</v>
      </c>
      <c r="I35" s="16">
        <f>I34/G7</f>
        <v>5.2535583643296847E-3</v>
      </c>
      <c r="J35" s="16">
        <f>J34/G7</f>
        <v>5.2535583643296847E-3</v>
      </c>
      <c r="K35" s="16">
        <f>K34/G7</f>
        <v>5.2535583643296847E-3</v>
      </c>
      <c r="L35" s="16">
        <f>L34/G7</f>
        <v>1.1034895716730999E-3</v>
      </c>
      <c r="M35" s="16">
        <f>M34/G7</f>
        <v>1.7764598875612516E-4</v>
      </c>
      <c r="N35" s="16">
        <f>N34/G7</f>
        <v>7.7836531217975456E-5</v>
      </c>
    </row>
    <row r="36" spans="1:14" s="18" customFormat="1" x14ac:dyDescent="0.35">
      <c r="A36" s="37" t="s">
        <v>49</v>
      </c>
      <c r="C36" s="18">
        <f>G7/1000</f>
        <v>2.1831999999999998</v>
      </c>
      <c r="H36" s="18">
        <f>H35*1000</f>
        <v>5.2535583643296846</v>
      </c>
      <c r="I36" s="18">
        <f t="shared" ref="I36:N36" si="6">I35*1000</f>
        <v>5.2535583643296846</v>
      </c>
      <c r="J36" s="18">
        <f t="shared" si="6"/>
        <v>5.2535583643296846</v>
      </c>
      <c r="K36" s="18">
        <f t="shared" si="6"/>
        <v>5.2535583643296846</v>
      </c>
      <c r="L36" s="18">
        <f t="shared" si="6"/>
        <v>1.1034895716730999</v>
      </c>
      <c r="M36" s="18">
        <f t="shared" si="6"/>
        <v>0.17764598875612517</v>
      </c>
      <c r="N36" s="18">
        <f t="shared" si="6"/>
        <v>7.7836531217975458E-2</v>
      </c>
    </row>
    <row r="37" spans="1:14" x14ac:dyDescent="0.35">
      <c r="A37" s="15"/>
    </row>
    <row r="38" spans="1:14" x14ac:dyDescent="0.35">
      <c r="C38" s="6">
        <v>1</v>
      </c>
      <c r="D38" s="6">
        <v>10</v>
      </c>
      <c r="E38" s="6">
        <v>100</v>
      </c>
      <c r="F38" s="6">
        <v>1000</v>
      </c>
      <c r="G38" s="6">
        <v>10000</v>
      </c>
      <c r="H38" s="6">
        <v>100000</v>
      </c>
      <c r="I38" s="6">
        <v>1000000</v>
      </c>
    </row>
    <row r="39" spans="1:14" x14ac:dyDescent="0.35">
      <c r="C39" s="6">
        <v>1</v>
      </c>
      <c r="D39" s="6">
        <v>1</v>
      </c>
      <c r="E39" s="6">
        <v>1</v>
      </c>
      <c r="F39" s="6">
        <v>1</v>
      </c>
      <c r="G39" s="6">
        <v>5</v>
      </c>
      <c r="H39" s="6">
        <v>46</v>
      </c>
      <c r="I39" s="6">
        <v>459</v>
      </c>
    </row>
    <row r="40" spans="1:14" x14ac:dyDescent="0.35">
      <c r="C40" s="6">
        <v>11.469568621004566</v>
      </c>
      <c r="D40" s="6">
        <v>11.469568621004566</v>
      </c>
      <c r="E40" s="6">
        <v>11.469568621004566</v>
      </c>
      <c r="F40" s="6">
        <v>11.469568621004566</v>
      </c>
      <c r="G40" s="6">
        <v>2.4091384328767118</v>
      </c>
      <c r="H40" s="6">
        <v>0.3878367226523724</v>
      </c>
      <c r="I40" s="6">
        <v>0.169932714955084</v>
      </c>
    </row>
    <row r="43" spans="1:14" x14ac:dyDescent="0.35">
      <c r="A43" s="15" t="s">
        <v>51</v>
      </c>
      <c r="C43" s="6">
        <f>C34/H7</f>
        <v>11.469568621004566</v>
      </c>
      <c r="D43" s="6">
        <f>D34/I7</f>
        <v>0</v>
      </c>
      <c r="E43" s="6">
        <f>E34/J7</f>
        <v>0</v>
      </c>
      <c r="F43" s="6">
        <f>F34/K7</f>
        <v>0</v>
      </c>
      <c r="H43" s="6">
        <f>H31/G10</f>
        <v>115.0529281788201</v>
      </c>
      <c r="I43" s="6">
        <f>I31/G10</f>
        <v>115.0529281788201</v>
      </c>
      <c r="J43" s="6">
        <f>J31/G10</f>
        <v>115.0529281788201</v>
      </c>
      <c r="K43" s="6">
        <f>K31/G10</f>
        <v>115.0529281788201</v>
      </c>
      <c r="L43" s="6">
        <f>L31/G10</f>
        <v>120.83210809820446</v>
      </c>
      <c r="M43" s="6">
        <f>M31/G10</f>
        <v>178.96056907292046</v>
      </c>
      <c r="N43" s="6">
        <f>N31/G10</f>
        <v>782.42059545621112</v>
      </c>
    </row>
    <row r="44" spans="1:14" x14ac:dyDescent="0.35">
      <c r="A44" s="15" t="s">
        <v>52</v>
      </c>
      <c r="H44" s="6">
        <f>H43/43800</f>
        <v>2.6267791821648423E-3</v>
      </c>
      <c r="I44" s="6">
        <f t="shared" ref="I44:N44" si="7">I43/43800</f>
        <v>2.6267791821648423E-3</v>
      </c>
      <c r="J44" s="6">
        <f t="shared" si="7"/>
        <v>2.6267791821648423E-3</v>
      </c>
      <c r="K44" s="6">
        <f t="shared" si="7"/>
        <v>2.6267791821648423E-3</v>
      </c>
      <c r="L44" s="6">
        <f t="shared" si="7"/>
        <v>2.7587239291827501E-3</v>
      </c>
      <c r="M44" s="6">
        <f t="shared" si="7"/>
        <v>4.0858577413908784E-3</v>
      </c>
      <c r="N44" s="6">
        <f t="shared" si="7"/>
        <v>1.7863483914525368E-2</v>
      </c>
    </row>
    <row r="48" spans="1:14" x14ac:dyDescent="0.35">
      <c r="A48" s="6" t="s">
        <v>53</v>
      </c>
      <c r="B48" s="6" t="s">
        <v>54</v>
      </c>
      <c r="C48" s="6" t="s">
        <v>55</v>
      </c>
      <c r="E48" s="6" t="s">
        <v>28</v>
      </c>
    </row>
    <row r="49" spans="1:9" ht="16" thickBot="1" x14ac:dyDescent="0.4"/>
    <row r="50" spans="1:9" ht="94" thickTop="1" thickBot="1" x14ac:dyDescent="0.4">
      <c r="A50" s="9" t="s">
        <v>31</v>
      </c>
      <c r="B50" s="28" t="s">
        <v>56</v>
      </c>
      <c r="C50" s="10">
        <v>570</v>
      </c>
      <c r="E50" s="6">
        <v>1</v>
      </c>
      <c r="G50" s="10">
        <f>(C50*E50)</f>
        <v>570</v>
      </c>
      <c r="H50" s="22"/>
      <c r="I50" s="22"/>
    </row>
    <row r="51" spans="1:9" ht="47.5" thickTop="1" thickBot="1" x14ac:dyDescent="0.4">
      <c r="A51" s="11" t="s">
        <v>32</v>
      </c>
      <c r="B51" s="31" t="s">
        <v>91</v>
      </c>
      <c r="C51" s="12">
        <v>1350</v>
      </c>
      <c r="E51" s="6">
        <v>1</v>
      </c>
      <c r="G51" s="10">
        <f t="shared" ref="G51:G64" si="8">(C51*E51)</f>
        <v>1350</v>
      </c>
      <c r="H51" s="22"/>
      <c r="I51" s="22"/>
    </row>
    <row r="52" spans="1:9" ht="32" thickTop="1" thickBot="1" x14ac:dyDescent="0.4">
      <c r="A52" s="11" t="s">
        <v>33</v>
      </c>
      <c r="B52" s="31" t="s">
        <v>92</v>
      </c>
      <c r="C52" s="12">
        <v>270</v>
      </c>
      <c r="D52" s="30" t="s">
        <v>80</v>
      </c>
      <c r="E52" s="6">
        <v>1</v>
      </c>
      <c r="G52" s="10">
        <f t="shared" si="8"/>
        <v>270</v>
      </c>
      <c r="H52" s="22"/>
      <c r="I52" s="22"/>
    </row>
    <row r="53" spans="1:9" ht="63" thickTop="1" thickBot="1" x14ac:dyDescent="0.4">
      <c r="A53" s="11" t="s">
        <v>34</v>
      </c>
      <c r="B53" s="29" t="s">
        <v>93</v>
      </c>
      <c r="C53" s="12">
        <v>97</v>
      </c>
      <c r="D53" s="30" t="s">
        <v>82</v>
      </c>
      <c r="E53" s="6">
        <v>1</v>
      </c>
      <c r="G53" s="10">
        <f t="shared" si="8"/>
        <v>97</v>
      </c>
      <c r="H53" s="22"/>
      <c r="I53" s="22"/>
    </row>
    <row r="54" spans="1:9" ht="78.5" thickTop="1" thickBot="1" x14ac:dyDescent="0.4">
      <c r="A54" s="11" t="s">
        <v>35</v>
      </c>
      <c r="B54" s="31" t="s">
        <v>83</v>
      </c>
      <c r="C54" s="12">
        <v>365</v>
      </c>
      <c r="D54" s="30" t="s">
        <v>84</v>
      </c>
      <c r="E54" s="6">
        <v>1</v>
      </c>
      <c r="G54" s="10">
        <f t="shared" si="8"/>
        <v>365</v>
      </c>
      <c r="H54" s="22"/>
      <c r="I54" s="22"/>
    </row>
    <row r="55" spans="1:9" ht="47.5" thickTop="1" thickBot="1" x14ac:dyDescent="0.4">
      <c r="A55" s="11" t="s">
        <v>36</v>
      </c>
      <c r="B55" s="31" t="s">
        <v>64</v>
      </c>
      <c r="C55" s="12">
        <v>462</v>
      </c>
      <c r="D55" s="6" t="s">
        <v>65</v>
      </c>
      <c r="E55" s="6">
        <v>1</v>
      </c>
      <c r="G55" s="10">
        <f t="shared" si="8"/>
        <v>462</v>
      </c>
      <c r="H55" s="22"/>
      <c r="I55" s="22"/>
    </row>
    <row r="56" spans="1:9" ht="32" thickTop="1" thickBot="1" x14ac:dyDescent="0.4">
      <c r="A56" s="11" t="s">
        <v>37</v>
      </c>
      <c r="B56" s="29" t="s">
        <v>85</v>
      </c>
      <c r="C56" s="12">
        <v>130</v>
      </c>
      <c r="D56" s="6" t="s">
        <v>86</v>
      </c>
      <c r="E56" s="6">
        <v>1</v>
      </c>
      <c r="G56" s="10">
        <f t="shared" si="8"/>
        <v>130</v>
      </c>
      <c r="H56" s="22"/>
      <c r="I56" s="22"/>
    </row>
    <row r="57" spans="1:9" ht="32" thickTop="1" thickBot="1" x14ac:dyDescent="0.4">
      <c r="A57" s="11" t="s">
        <v>38</v>
      </c>
      <c r="B57" s="29" t="s">
        <v>94</v>
      </c>
      <c r="C57" s="12">
        <v>294</v>
      </c>
      <c r="E57" s="6">
        <v>1</v>
      </c>
      <c r="G57" s="10">
        <f t="shared" si="8"/>
        <v>294</v>
      </c>
      <c r="H57" s="22"/>
      <c r="I57" s="22"/>
    </row>
    <row r="58" spans="1:9" ht="125" thickTop="1" thickBot="1" x14ac:dyDescent="0.4">
      <c r="A58" s="11" t="s">
        <v>90</v>
      </c>
      <c r="B58" s="31" t="s">
        <v>95</v>
      </c>
      <c r="C58" s="12">
        <v>1837</v>
      </c>
      <c r="D58" s="30"/>
      <c r="E58" s="6">
        <v>1</v>
      </c>
      <c r="G58" s="10">
        <f t="shared" si="8"/>
        <v>1837</v>
      </c>
      <c r="H58" s="22"/>
      <c r="I58" s="22" t="s">
        <v>96</v>
      </c>
    </row>
    <row r="59" spans="1:9" ht="16.5" thickTop="1" thickBot="1" x14ac:dyDescent="0.4">
      <c r="A59" s="11" t="s">
        <v>39</v>
      </c>
      <c r="B59" s="32" t="s">
        <v>68</v>
      </c>
      <c r="C59" s="12">
        <v>450000</v>
      </c>
      <c r="E59" s="6">
        <v>1</v>
      </c>
      <c r="G59" s="10">
        <f t="shared" si="8"/>
        <v>450000</v>
      </c>
      <c r="H59" s="22"/>
      <c r="I59" s="22"/>
    </row>
    <row r="60" spans="1:9" ht="16.5" thickTop="1" thickBot="1" x14ac:dyDescent="0.4">
      <c r="A60" s="11" t="s">
        <v>40</v>
      </c>
      <c r="B60" s="32">
        <v>383.3</v>
      </c>
      <c r="C60" s="12">
        <v>1343.0832000000005</v>
      </c>
      <c r="E60" s="6">
        <v>1</v>
      </c>
      <c r="G60" s="10">
        <f t="shared" si="8"/>
        <v>1343.0832000000005</v>
      </c>
      <c r="H60" s="22"/>
      <c r="I60" s="22"/>
    </row>
    <row r="61" spans="1:9" ht="16.5" thickTop="1" thickBot="1" x14ac:dyDescent="0.4">
      <c r="A61" s="11" t="s">
        <v>41</v>
      </c>
      <c r="B61" s="32">
        <v>1980.6</v>
      </c>
      <c r="C61" s="12">
        <v>6940.0223999999989</v>
      </c>
      <c r="E61" s="6">
        <v>1</v>
      </c>
      <c r="G61" s="10">
        <f t="shared" si="8"/>
        <v>6940.0223999999989</v>
      </c>
      <c r="H61" s="22"/>
      <c r="I61" s="22"/>
    </row>
    <row r="62" spans="1:9" ht="63" thickTop="1" thickBot="1" x14ac:dyDescent="0.4">
      <c r="A62" s="11" t="s">
        <v>42</v>
      </c>
      <c r="B62" s="29" t="s">
        <v>69</v>
      </c>
      <c r="C62" s="12">
        <v>490</v>
      </c>
      <c r="E62" s="6">
        <v>1</v>
      </c>
      <c r="G62" s="10">
        <f t="shared" si="8"/>
        <v>490</v>
      </c>
      <c r="H62" s="22"/>
      <c r="I62" s="22"/>
    </row>
    <row r="63" spans="1:9" ht="63" thickTop="1" thickBot="1" x14ac:dyDescent="0.4">
      <c r="A63" s="13" t="s">
        <v>43</v>
      </c>
      <c r="B63" s="29" t="s">
        <v>70</v>
      </c>
      <c r="C63" s="14">
        <v>38219</v>
      </c>
      <c r="E63" s="6">
        <v>1</v>
      </c>
      <c r="G63" s="10">
        <f t="shared" si="8"/>
        <v>38219</v>
      </c>
      <c r="H63" s="22"/>
      <c r="I63" s="22"/>
    </row>
    <row r="64" spans="1:9" s="38" customFormat="1" ht="32" thickTop="1" thickBot="1" x14ac:dyDescent="0.4">
      <c r="A64" s="38" t="s">
        <v>44</v>
      </c>
      <c r="B64" s="34" t="s">
        <v>71</v>
      </c>
      <c r="C64" s="38">
        <v>1937999.9999999998</v>
      </c>
      <c r="E64" s="38">
        <v>1</v>
      </c>
      <c r="G64" s="38">
        <f t="shared" si="8"/>
        <v>1937999.9999999998</v>
      </c>
    </row>
    <row r="65" spans="1:9" ht="16" thickTop="1" x14ac:dyDescent="0.35">
      <c r="A65" s="15" t="s">
        <v>72</v>
      </c>
      <c r="G65" s="15">
        <f>SUM(G50:G64)</f>
        <v>2440367.1055999999</v>
      </c>
      <c r="H65" s="15"/>
      <c r="I65" s="15"/>
    </row>
  </sheetData>
  <hyperlinks>
    <hyperlink ref="D52" r:id="rId1"/>
    <hyperlink ref="D53" r:id="rId2"/>
    <hyperlink ref="D54" r:id="rId3"/>
    <hyperlink ref="B51" r:id="rId4" tooltip="Dell 317-9630 - Intel Xeon E5-2670 2.6 GHz 20MB Cache 8-Core Processor" display="http://www.newegg.com/Product/Product.aspx?Item=9SIA75M3GE7219"/>
    <hyperlink ref="B52" r:id="rId5" tooltip="Intel 320 Series 160 GB SATA 3.0 Gb-s 2.5-Inch Solid-State Drive Retail Box" display="http://www.newegg.com/Product/Product.aspx?Item=9SIA3ER27Y1371"/>
    <hyperlink ref="B54" r:id="rId6" tooltip="SUPERMICRO MBD-X9DRD-IF-O Extended ATX Server Motherboard Dual LGA 2011 DDR3 1600" display="http://www.newegg.com/Product/Product.aspx?Item=N82E16813182350"/>
    <hyperlink ref="B55" r:id="rId7" tooltip="View Details" display="http://www.newegg.com/Product/Product.aspx?Item=N82E16833420592&amp;cm_re=Cisco_SG200-_-33-420-592-_-Product"/>
    <hyperlink ref="B58" r:id="rId8" tooltip="NVIDIA® Quadro® K5000 for Mac VCQK5000MAC-PB 4GB 256-bit GDDR5 PCI Express 2.0 x16 SLI Supported Workstation Video Card" display="http://www.newegg.com/Product/Product.aspx?Item=9SIA1N83YW9168"/>
  </hyperlinks>
  <pageMargins left="0.75" right="0.75" top="1" bottom="1" header="0.5" footer="0.5"/>
  <pageSetup paperSize="9" orientation="portrait" horizontalDpi="4294967292" verticalDpi="4294967292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Ruler="0" zoomScale="70" zoomScaleNormal="70" workbookViewId="0">
      <selection activeCell="C30" sqref="C30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97</v>
      </c>
      <c r="B2" s="4">
        <v>8</v>
      </c>
      <c r="C2" s="4">
        <v>30</v>
      </c>
      <c r="D2" s="5" t="s">
        <v>74</v>
      </c>
      <c r="E2" s="4">
        <v>0.53200000000000003</v>
      </c>
      <c r="F2" s="4">
        <v>8</v>
      </c>
      <c r="G2" s="4">
        <v>2.5</v>
      </c>
      <c r="H2" s="4">
        <v>8</v>
      </c>
      <c r="I2" s="4">
        <f>(F2*G2*H2)</f>
        <v>160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98</v>
      </c>
      <c r="B3" s="6">
        <v>8</v>
      </c>
      <c r="C3" s="6">
        <v>8</v>
      </c>
      <c r="D3" s="6" t="s">
        <v>76</v>
      </c>
      <c r="F3" s="6">
        <v>8</v>
      </c>
      <c r="G3" s="6">
        <v>2.5</v>
      </c>
      <c r="H3" s="6">
        <v>8</v>
      </c>
      <c r="I3" s="4">
        <f>(F3*G3*H3)</f>
        <v>160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77</v>
      </c>
      <c r="B5" s="6">
        <v>1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(I2)</f>
        <v>160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6.2500000000000003E-3</v>
      </c>
      <c r="I8" s="6">
        <f>I7/G7</f>
        <v>6.25E-2</v>
      </c>
      <c r="J8" s="6">
        <f>J7/G7</f>
        <v>0.625</v>
      </c>
      <c r="K8" s="6">
        <f>K7/G7</f>
        <v>6.25</v>
      </c>
      <c r="L8" s="6">
        <f>L7/G7</f>
        <v>62.5</v>
      </c>
      <c r="M8" s="6">
        <f>M7/G7</f>
        <v>625</v>
      </c>
      <c r="N8" s="6">
        <f>N7/G7</f>
        <v>6250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1</v>
      </c>
      <c r="K9" s="6">
        <f t="shared" si="0"/>
        <v>7</v>
      </c>
      <c r="L9" s="6">
        <f t="shared" si="0"/>
        <v>63</v>
      </c>
      <c r="M9" s="6">
        <f t="shared" si="0"/>
        <v>625</v>
      </c>
      <c r="N9" s="6">
        <f t="shared" si="0"/>
        <v>6250</v>
      </c>
    </row>
    <row r="10" spans="1:15" x14ac:dyDescent="0.35">
      <c r="A10" s="6" t="s">
        <v>22</v>
      </c>
      <c r="D10" s="7"/>
      <c r="G10" s="6">
        <f>I3*B5</f>
        <v>160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6.2500000000000003E-3</v>
      </c>
      <c r="I11" s="6">
        <f>I10/G10</f>
        <v>6.25E-2</v>
      </c>
      <c r="J11" s="6">
        <f>J10/G10</f>
        <v>0.625</v>
      </c>
      <c r="K11" s="6">
        <f>K10/G10</f>
        <v>6.25</v>
      </c>
      <c r="L11" s="6">
        <f>L10/G10</f>
        <v>62.5</v>
      </c>
      <c r="M11" s="6">
        <f>M10/G10</f>
        <v>625</v>
      </c>
      <c r="N11" s="6">
        <f>N10/G10</f>
        <v>6250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7</v>
      </c>
      <c r="L12" s="6">
        <f t="shared" si="1"/>
        <v>63</v>
      </c>
      <c r="M12" s="6">
        <f t="shared" si="1"/>
        <v>625</v>
      </c>
      <c r="N12" s="6">
        <f t="shared" si="1"/>
        <v>6250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2280</v>
      </c>
      <c r="L15" s="6">
        <f>(_xlfn.CEILING.MATH(L12/E15)*G15)</f>
        <v>18240</v>
      </c>
      <c r="M15" s="6">
        <f>(_xlfn.CEILING.MATH(M12/E15)*G15)</f>
        <v>178410</v>
      </c>
      <c r="N15" s="6">
        <f>(_xlfn.CEILING.MATH(N12/E15)*G15)</f>
        <v>1781250</v>
      </c>
    </row>
    <row r="16" spans="1:15" ht="16" thickBot="1" x14ac:dyDescent="0.4">
      <c r="A16" s="11" t="s">
        <v>32</v>
      </c>
      <c r="C16" s="12">
        <v>1560</v>
      </c>
      <c r="D16" s="6">
        <v>1</v>
      </c>
      <c r="E16" s="6">
        <v>1</v>
      </c>
      <c r="G16" s="6">
        <f t="shared" ref="G16:G28" si="2">(C16*D16)</f>
        <v>1560</v>
      </c>
      <c r="H16" s="6">
        <f>(_xlfn.CEILING.MATH(H12/E16)*G16)</f>
        <v>1560</v>
      </c>
      <c r="I16" s="6">
        <f>(_xlfn.CEILING.MATH(I12/E16)*G16)</f>
        <v>1560</v>
      </c>
      <c r="J16" s="6">
        <f>(_xlfn.CEILING.MATH(J12/E16)*G16)</f>
        <v>1560</v>
      </c>
      <c r="K16" s="6">
        <f>(_xlfn.CEILING.MATH(K12/E16)*G16)</f>
        <v>10920</v>
      </c>
      <c r="L16" s="6">
        <f>(_xlfn.CEILING.MATH(L12/E16)*G16)</f>
        <v>98280</v>
      </c>
      <c r="M16" s="6">
        <f>(_xlfn.CEILING.MATH(M12/E16)*G16)</f>
        <v>975000</v>
      </c>
      <c r="N16" s="6">
        <f>(_xlfn.CEILING.MATH(N12/E16)*G16)</f>
        <v>9750000</v>
      </c>
    </row>
    <row r="17" spans="1:14" ht="16" thickBot="1" x14ac:dyDescent="0.4">
      <c r="A17" s="11" t="s">
        <v>33</v>
      </c>
      <c r="C17" s="12">
        <v>570</v>
      </c>
      <c r="D17" s="6">
        <v>1</v>
      </c>
      <c r="E17" s="6">
        <v>1</v>
      </c>
      <c r="G17" s="6">
        <f t="shared" si="2"/>
        <v>570</v>
      </c>
      <c r="H17" s="6">
        <f>(_xlfn.CEILING.MATH(H12/E17)*G17)</f>
        <v>570</v>
      </c>
      <c r="I17" s="6">
        <f>(_xlfn.CEILING.MATH(I12/E17)*G17)</f>
        <v>570</v>
      </c>
      <c r="J17" s="6">
        <f>(_xlfn.CEILING.MATH(J12/E17)*G17)</f>
        <v>570</v>
      </c>
      <c r="K17" s="6">
        <f>(_xlfn.CEILING.MATH(K12/E17)*G17)</f>
        <v>3990</v>
      </c>
      <c r="L17" s="6">
        <f>(_xlfn.CEILING.MATH(L12/E17)*G17)</f>
        <v>35910</v>
      </c>
      <c r="M17" s="6">
        <f>(_xlfn.CEILING.MATH(M12/E17)*G17)</f>
        <v>356250</v>
      </c>
      <c r="N17" s="6">
        <f>(_xlfn.CEILING.MATH(N12/E17)*G17)</f>
        <v>3562500</v>
      </c>
    </row>
    <row r="18" spans="1:14" ht="16" thickBot="1" x14ac:dyDescent="0.4">
      <c r="A18" s="11" t="s">
        <v>34</v>
      </c>
      <c r="C18" s="12">
        <v>363</v>
      </c>
      <c r="D18" s="6">
        <v>2</v>
      </c>
      <c r="E18" s="6">
        <v>1</v>
      </c>
      <c r="G18" s="6">
        <f t="shared" si="2"/>
        <v>726</v>
      </c>
      <c r="H18" s="6">
        <f>(_xlfn.CEILING.MATH(H12/E18)*G18)</f>
        <v>726</v>
      </c>
      <c r="I18" s="6">
        <f>(_xlfn.CEILING.MATH(I12/E18)*G18)</f>
        <v>726</v>
      </c>
      <c r="J18" s="6">
        <f>(_xlfn.CEILING.MATH(J12/E18)*G18)</f>
        <v>726</v>
      </c>
      <c r="K18" s="6">
        <f>(_xlfn.CEILING.MATH(K12/E18)*G18)</f>
        <v>5082</v>
      </c>
      <c r="L18" s="6">
        <f>(_xlfn.CEILING.MATH(L12/E18)*G18)</f>
        <v>45738</v>
      </c>
      <c r="M18" s="6">
        <f>(_xlfn.CEILING.MATH(M12/E18)*G18)</f>
        <v>453750</v>
      </c>
      <c r="N18" s="6">
        <f>(_xlfn.CEILING.MATH(N12/E18)*G18)</f>
        <v>4537500</v>
      </c>
    </row>
    <row r="19" spans="1:14" ht="16" thickBot="1" x14ac:dyDescent="0.4">
      <c r="A19" s="11" t="s">
        <v>35</v>
      </c>
      <c r="C19" s="12">
        <v>365</v>
      </c>
      <c r="D19" s="6">
        <v>1</v>
      </c>
      <c r="E19" s="6">
        <v>1</v>
      </c>
      <c r="G19" s="6">
        <f t="shared" si="2"/>
        <v>365</v>
      </c>
      <c r="H19" s="6">
        <f>(_xlfn.CEILING.MATH(H12/E19)*G19)</f>
        <v>365</v>
      </c>
      <c r="I19" s="6">
        <f>(_xlfn.CEILING.MATH(I12/E19)*G19)</f>
        <v>365</v>
      </c>
      <c r="J19" s="6">
        <f>(_xlfn.CEILING.MATH(J12/E19)*G19)</f>
        <v>365</v>
      </c>
      <c r="K19" s="6">
        <f>(_xlfn.CEILING.MATH(K12/E19)*G19)</f>
        <v>2555</v>
      </c>
      <c r="L19" s="6">
        <f>(_xlfn.CEILING.MATH(L12/E19)*G19)</f>
        <v>22995</v>
      </c>
      <c r="M19" s="6">
        <f>(_xlfn.CEILING.MATH(M12/E19)*G19)</f>
        <v>228125</v>
      </c>
      <c r="N19" s="6">
        <f>(_xlfn.CEILING.MATH(N12/E19)*G19)</f>
        <v>2281250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1386</v>
      </c>
      <c r="M20" s="6">
        <f>(_xlfn.CEILING.MATH(M12/E20)*G20)</f>
        <v>11550</v>
      </c>
      <c r="N20" s="6">
        <f>(_xlfn.CEILING.MATH(N12/E20)*G20)</f>
        <v>111342</v>
      </c>
    </row>
    <row r="21" spans="1:14" ht="16" thickBot="1" x14ac:dyDescent="0.4">
      <c r="A21" s="11" t="s">
        <v>37</v>
      </c>
      <c r="C21" s="12">
        <v>130</v>
      </c>
      <c r="D21" s="6">
        <v>1</v>
      </c>
      <c r="E21" s="6">
        <v>1</v>
      </c>
      <c r="G21" s="6">
        <f t="shared" si="2"/>
        <v>130</v>
      </c>
      <c r="H21" s="6">
        <f>(_xlfn.CEILING.MATH(H12/E21)*G21)</f>
        <v>130</v>
      </c>
      <c r="I21" s="6">
        <f>(_xlfn.CEILING.MATH(I12/E21)*G21)</f>
        <v>130</v>
      </c>
      <c r="J21" s="6">
        <f>(_xlfn.CEILING.MATH(J12/E21)*G21)</f>
        <v>130</v>
      </c>
      <c r="K21" s="6">
        <f>(_xlfn.CEILING.MATH(K12/E21)*G21)</f>
        <v>910</v>
      </c>
      <c r="L21" s="6">
        <f>(_xlfn.CEILING.MATH(L12/E21)*G21)</f>
        <v>8190</v>
      </c>
      <c r="M21" s="6">
        <f>(_xlfn.CEILING.MATH(M12/E21)*G21)</f>
        <v>81250</v>
      </c>
      <c r="N21" s="6">
        <f>(_xlfn.CEILING.MATH(N12/E21)*G21)</f>
        <v>812500</v>
      </c>
    </row>
    <row r="22" spans="1:14" ht="16" thickBot="1" x14ac:dyDescent="0.4">
      <c r="A22" s="11" t="s">
        <v>38</v>
      </c>
      <c r="C22" s="12">
        <v>294</v>
      </c>
      <c r="D22" s="6">
        <v>1</v>
      </c>
      <c r="E22" s="6">
        <v>25</v>
      </c>
      <c r="G22" s="6">
        <f t="shared" si="2"/>
        <v>294</v>
      </c>
      <c r="H22" s="6">
        <f>(_xlfn.CEILING.MATH(H12/E22)*G22)</f>
        <v>294</v>
      </c>
      <c r="I22" s="6">
        <f>(_xlfn.CEILING.MATH(I12/E22)*G22)</f>
        <v>294</v>
      </c>
      <c r="J22" s="6">
        <f>(_xlfn.CEILING.MATH(J12/E22)*G22)</f>
        <v>294</v>
      </c>
      <c r="K22" s="6">
        <f>(_xlfn.CEILING.MATH(K12/E22)*G22)</f>
        <v>294</v>
      </c>
      <c r="L22" s="6">
        <f>(_xlfn.CEILING.MATH(L12/E22)*G22)</f>
        <v>882</v>
      </c>
      <c r="M22" s="6">
        <f>(_xlfn.CEILING.MATH(M12/E22)*G22)</f>
        <v>7350</v>
      </c>
      <c r="N22" s="6">
        <f>(_xlfn.CEILING.MATH(N12/E22)*G22)</f>
        <v>73500</v>
      </c>
    </row>
    <row r="23" spans="1:14" ht="16" thickBot="1" x14ac:dyDescent="0.4">
      <c r="A23" s="11" t="s">
        <v>39</v>
      </c>
      <c r="B23" s="6">
        <v>90000</v>
      </c>
      <c r="C23" s="12">
        <f>B23*L2</f>
        <v>450000</v>
      </c>
      <c r="D23" s="6">
        <v>1</v>
      </c>
      <c r="E23" s="6">
        <v>1</v>
      </c>
      <c r="G23" s="6">
        <f t="shared" si="2"/>
        <v>450000</v>
      </c>
      <c r="H23" s="6">
        <f>(_xlfn.CEILING.MATH(H12/E23)*G23)</f>
        <v>450000</v>
      </c>
      <c r="I23" s="6">
        <f>(_xlfn.CEILING.MATH(I12/E23)*G23)</f>
        <v>450000</v>
      </c>
      <c r="J23" s="6">
        <f>(_xlfn.CEILING.MATH(J12/J12)*G23)</f>
        <v>450000</v>
      </c>
      <c r="K23" s="6">
        <f>(_xlfn.CEILING.MATH(K12/K12)*G23)</f>
        <v>450000</v>
      </c>
      <c r="L23" s="6">
        <f>(_xlfn.CEILING.MATH(L12/L12)*G23)</f>
        <v>450000</v>
      </c>
      <c r="M23" s="6">
        <f>(_xlfn.CEILING.MATH(M12/M12)*G23)</f>
        <v>450000</v>
      </c>
      <c r="N23" s="6">
        <f>(_xlfn.CEILING.MATH(N12/N12)*G23)</f>
        <v>450000</v>
      </c>
    </row>
    <row r="24" spans="1:14" ht="16.5" thickTop="1" thickBot="1" x14ac:dyDescent="0.4">
      <c r="A24" s="11" t="s">
        <v>40</v>
      </c>
      <c r="B24" s="35">
        <v>543.20000000000005</v>
      </c>
      <c r="C24" s="12">
        <f>(B24*J2*K2*L2*M2)/O2</f>
        <v>1903.3728000000001</v>
      </c>
      <c r="D24" s="6">
        <v>1</v>
      </c>
      <c r="E24" s="6">
        <v>1</v>
      </c>
      <c r="G24" s="6">
        <f t="shared" si="2"/>
        <v>1903.3728000000001</v>
      </c>
      <c r="H24" s="6">
        <f>(_xlfn.CEILING.MATH(H12/E24)*G24)</f>
        <v>1903.3728000000001</v>
      </c>
      <c r="I24" s="6">
        <f>(_xlfn.CEILING.MATH(I12/E24)*G24)</f>
        <v>1903.3728000000001</v>
      </c>
      <c r="J24" s="6">
        <f>(_xlfn.CEILING.MATH(J12/E24)*G24)</f>
        <v>1903.3728000000001</v>
      </c>
      <c r="K24" s="6">
        <f>(_xlfn.CEILING.MATH(K12/E24)*G24)</f>
        <v>13323.6096</v>
      </c>
      <c r="L24" s="6">
        <f>(_xlfn.CEILING.MATH(L12/E24)*G24)</f>
        <v>119912.48640000001</v>
      </c>
      <c r="M24" s="6">
        <f>(_xlfn.CEILING.MATH(M12/E24)*G24)</f>
        <v>1189608</v>
      </c>
      <c r="N24" s="6">
        <f>(_xlfn.CEILING.MATH(N12/E24)*G24)</f>
        <v>11896080</v>
      </c>
    </row>
    <row r="25" spans="1:14" ht="16" thickBot="1" x14ac:dyDescent="0.4">
      <c r="A25" s="11" t="s">
        <v>41</v>
      </c>
      <c r="B25" s="34">
        <v>1982.3</v>
      </c>
      <c r="C25" s="12">
        <f>(B25*J2*K2*L2*M2)/O2</f>
        <v>6945.9791999999998</v>
      </c>
      <c r="D25" s="6">
        <v>1</v>
      </c>
      <c r="E25" s="6">
        <v>1</v>
      </c>
      <c r="G25" s="6">
        <f t="shared" si="2"/>
        <v>6945.9791999999998</v>
      </c>
      <c r="H25" s="6">
        <f>(_xlfn.CEILING.MATH(H12/E25)*G25)</f>
        <v>6945.9791999999998</v>
      </c>
      <c r="I25" s="6">
        <f>(_xlfn.CEILING.MATH(I12/E25)*G25)</f>
        <v>6945.9791999999998</v>
      </c>
      <c r="J25" s="6">
        <f>(_xlfn.CEILING.MATH(J12/E25)*G25)</f>
        <v>6945.9791999999998</v>
      </c>
      <c r="K25" s="6">
        <f>(_xlfn.CEILING.MATH(K12/E25)*G25)</f>
        <v>48621.854399999997</v>
      </c>
      <c r="L25" s="6">
        <f>(_xlfn.CEILING.MATH(L12/E25)*G25)</f>
        <v>437596.68959999998</v>
      </c>
      <c r="M25" s="6">
        <f>(_xlfn.CEILING.MATH(M12/E25)*G25)</f>
        <v>4341237</v>
      </c>
      <c r="N25" s="6">
        <f>(_xlfn.CEILING.MATH(N12/E25)*G25)</f>
        <v>43412370</v>
      </c>
    </row>
    <row r="26" spans="1:14" ht="16" thickBot="1" x14ac:dyDescent="0.4">
      <c r="A26" s="11" t="s">
        <v>42</v>
      </c>
      <c r="C26" s="12">
        <v>490</v>
      </c>
      <c r="D26" s="6">
        <v>1</v>
      </c>
      <c r="E26" s="6">
        <v>6</v>
      </c>
      <c r="G26" s="6">
        <f t="shared" si="2"/>
        <v>490</v>
      </c>
      <c r="H26" s="6">
        <f>(_xlfn.CEILING.MATH(H12/E26)*G26)</f>
        <v>490</v>
      </c>
      <c r="I26" s="6">
        <f>(_xlfn.CEILING.MATH(I12/E26)*G26)</f>
        <v>490</v>
      </c>
      <c r="J26" s="6">
        <f>(_xlfn.CEILING.MATH(J12/E26)*G26)</f>
        <v>490</v>
      </c>
      <c r="K26" s="6">
        <f>(_xlfn.CEILING.MATH(K12/E26)*G26)</f>
        <v>980</v>
      </c>
      <c r="L26" s="6">
        <f>(_xlfn.CEILING.MATH(L12/E26)*G26)</f>
        <v>5390</v>
      </c>
      <c r="M26" s="6">
        <f>(_xlfn.CEILING.MATH(M12/E26)*G26)</f>
        <v>51450</v>
      </c>
      <c r="N26" s="6">
        <f>(_xlfn.CEILING.MATH(N12/E26)*G26)</f>
        <v>510580</v>
      </c>
    </row>
    <row r="27" spans="1:14" ht="16" thickBot="1" x14ac:dyDescent="0.4">
      <c r="A27" s="11" t="s">
        <v>43</v>
      </c>
      <c r="C27" s="12">
        <v>38219</v>
      </c>
      <c r="D27" s="6">
        <v>1</v>
      </c>
      <c r="E27" s="6">
        <v>1</v>
      </c>
      <c r="G27" s="6">
        <f t="shared" si="2"/>
        <v>38219</v>
      </c>
      <c r="H27" s="6">
        <f>(_xlfn.CEILING.MATH(H12/E27)*G27)</f>
        <v>38219</v>
      </c>
      <c r="I27" s="6">
        <f>(_xlfn.CEILING.MATH(I12/E27)*G27)</f>
        <v>38219</v>
      </c>
      <c r="J27" s="6">
        <f>(_xlfn.CEILING.MATH(J12/E27)*G27)</f>
        <v>38219</v>
      </c>
      <c r="K27" s="6">
        <f>(_xlfn.CEILING.MATH(K12/K12)*G27)</f>
        <v>38219</v>
      </c>
      <c r="L27" s="6">
        <f>(_xlfn.CEILING.MATH(L12/L12)*G27)</f>
        <v>38219</v>
      </c>
      <c r="M27" s="6">
        <f>(_xlfn.CEILING.MATH(M12/M12)*G27)</f>
        <v>38219</v>
      </c>
      <c r="N27" s="6">
        <f>(_xlfn.CEILING.MATH(N12/N12)*G27)</f>
        <v>38219</v>
      </c>
    </row>
    <row r="28" spans="1:14" ht="16" thickBot="1" x14ac:dyDescent="0.4">
      <c r="A28" s="13" t="s">
        <v>44</v>
      </c>
      <c r="B28" s="6">
        <v>0</v>
      </c>
      <c r="C28" s="14">
        <f>B28*L2*N2</f>
        <v>0</v>
      </c>
      <c r="D28" s="6">
        <v>1</v>
      </c>
      <c r="E28" s="6">
        <v>1</v>
      </c>
      <c r="G28" s="6">
        <f t="shared" si="2"/>
        <v>0</v>
      </c>
      <c r="H28" s="6">
        <f>(_xlfn.CEILING.MATH(H12/E28)*G28)</f>
        <v>0</v>
      </c>
      <c r="I28" s="6">
        <f>(_xlfn.CEILING.MATH(I12/E28)*G28)</f>
        <v>0</v>
      </c>
      <c r="J28" s="6">
        <f>(_xlfn.CEILING.MATH(J12/J12)*G28)</f>
        <v>0</v>
      </c>
      <c r="K28" s="6">
        <f>(_xlfn.CEILING.MATH(K12/K12)*G28)</f>
        <v>0</v>
      </c>
      <c r="L28" s="6">
        <f>(_xlfn.CEILING.MATH(L12/L12)*G28)</f>
        <v>0</v>
      </c>
      <c r="M28" s="6">
        <f>(_xlfn.CEILING.MATH(M12/M12)*G28)</f>
        <v>0</v>
      </c>
      <c r="N28" s="6">
        <f>(_xlfn.CEILING.MATH(N12/N12)*G28)</f>
        <v>0</v>
      </c>
    </row>
    <row r="29" spans="1:14" ht="16" thickTop="1" x14ac:dyDescent="0.35"/>
    <row r="30" spans="1:14" x14ac:dyDescent="0.35">
      <c r="A30" s="15" t="s">
        <v>45</v>
      </c>
      <c r="C30" s="6">
        <f>SUM(C15:C28)</f>
        <v>501872.35200000001</v>
      </c>
      <c r="D30" s="6">
        <f t="shared" ref="D30:N30" si="3">SUM(D15:D28)</f>
        <v>15</v>
      </c>
      <c r="E30" s="6">
        <f t="shared" si="3"/>
        <v>69</v>
      </c>
      <c r="F30" s="6">
        <f t="shared" si="3"/>
        <v>0</v>
      </c>
      <c r="G30" s="6">
        <f t="shared" si="3"/>
        <v>502235.35200000001</v>
      </c>
      <c r="H30" s="6">
        <f t="shared" si="3"/>
        <v>502235.35200000001</v>
      </c>
      <c r="I30" s="6">
        <f t="shared" si="3"/>
        <v>502235.35200000001</v>
      </c>
      <c r="J30" s="6">
        <f t="shared" si="3"/>
        <v>502235.35200000001</v>
      </c>
      <c r="K30" s="6">
        <f t="shared" si="3"/>
        <v>577637.46400000004</v>
      </c>
      <c r="L30" s="6">
        <f t="shared" si="3"/>
        <v>1282739.176</v>
      </c>
      <c r="M30" s="6">
        <f t="shared" si="3"/>
        <v>8362199</v>
      </c>
      <c r="N30" s="6">
        <f t="shared" si="3"/>
        <v>79217091</v>
      </c>
    </row>
    <row r="32" spans="1:14" x14ac:dyDescent="0.35">
      <c r="A32" s="15" t="s">
        <v>46</v>
      </c>
      <c r="C32" s="6">
        <f>(C30/(J2*K2*L2))</f>
        <v>11.458272876712329</v>
      </c>
      <c r="G32" s="6">
        <f>(G30/(J2*K2*L2))</f>
        <v>11.466560547945205</v>
      </c>
      <c r="H32" s="6">
        <f>(H30/(J2*K2*L2))</f>
        <v>11.466560547945205</v>
      </c>
      <c r="I32" s="6">
        <f>(I30/(J2*K2*L2))</f>
        <v>11.466560547945205</v>
      </c>
      <c r="J32" s="6">
        <f>(J30/(J2*K2*L2))</f>
        <v>11.466560547945205</v>
      </c>
      <c r="K32" s="6">
        <f>(K30/(J2*K2*L2))</f>
        <v>13.1880699543379</v>
      </c>
      <c r="L32" s="6">
        <f>(L30/(J2*K2*L2))</f>
        <v>29.286282557077627</v>
      </c>
      <c r="M32" s="6">
        <f>(M30/(J2*K2*L2))</f>
        <v>190.91778538812787</v>
      </c>
      <c r="N32" s="6">
        <f>(N30/(J2*K2*L2))</f>
        <v>1808.6093835616439</v>
      </c>
    </row>
    <row r="33" spans="1:14" x14ac:dyDescent="0.35">
      <c r="A33" s="6" t="s">
        <v>47</v>
      </c>
      <c r="C33" s="6">
        <f>(C32/H9)</f>
        <v>11.458272876712329</v>
      </c>
      <c r="D33" s="6">
        <f t="shared" ref="D33:F33" si="4">(D32/I9)</f>
        <v>0</v>
      </c>
      <c r="E33" s="6">
        <f t="shared" si="4"/>
        <v>0</v>
      </c>
      <c r="F33" s="6">
        <f t="shared" si="4"/>
        <v>0</v>
      </c>
      <c r="G33" s="6">
        <f t="shared" ref="G33:N33" si="5">(G32/G9)</f>
        <v>11.466560547945205</v>
      </c>
      <c r="H33" s="6">
        <f t="shared" si="5"/>
        <v>11.466560547945205</v>
      </c>
      <c r="I33" s="6">
        <f t="shared" si="5"/>
        <v>11.466560547945205</v>
      </c>
      <c r="J33" s="6">
        <f t="shared" si="5"/>
        <v>11.466560547945205</v>
      </c>
      <c r="K33" s="6">
        <f t="shared" si="5"/>
        <v>1.8840099934768428</v>
      </c>
      <c r="L33" s="6">
        <f t="shared" si="5"/>
        <v>0.46486162789012103</v>
      </c>
      <c r="M33" s="6">
        <f t="shared" si="5"/>
        <v>0.30546845662100458</v>
      </c>
      <c r="N33" s="6">
        <f t="shared" si="5"/>
        <v>0.28937750136986301</v>
      </c>
    </row>
    <row r="34" spans="1:14" s="16" customFormat="1" x14ac:dyDescent="0.35">
      <c r="A34" s="36" t="s">
        <v>48</v>
      </c>
      <c r="H34" s="16">
        <f>H33/G7</f>
        <v>7.1666003424657537E-2</v>
      </c>
      <c r="I34" s="16">
        <f>I33/G7</f>
        <v>7.1666003424657537E-2</v>
      </c>
      <c r="J34" s="16">
        <f>J33/G7</f>
        <v>7.1666003424657537E-2</v>
      </c>
      <c r="K34" s="16">
        <f>K33/G7</f>
        <v>1.1775062459230268E-2</v>
      </c>
      <c r="L34" s="16">
        <f>L33/G7</f>
        <v>2.9053851743132564E-3</v>
      </c>
      <c r="M34" s="16">
        <f>M33/G7</f>
        <v>1.9091778538812786E-3</v>
      </c>
      <c r="N34" s="16">
        <f>N33/G7</f>
        <v>1.8086093835616439E-3</v>
      </c>
    </row>
    <row r="35" spans="1:14" s="18" customFormat="1" x14ac:dyDescent="0.35">
      <c r="A35" s="37" t="s">
        <v>49</v>
      </c>
      <c r="C35" s="18">
        <f>G7/1000</f>
        <v>0.16</v>
      </c>
      <c r="H35" s="18">
        <f>H34*1000</f>
        <v>71.666003424657532</v>
      </c>
      <c r="I35" s="18">
        <f t="shared" ref="I35:N35" si="6">I34*1000</f>
        <v>71.666003424657532</v>
      </c>
      <c r="J35" s="18">
        <f t="shared" si="6"/>
        <v>71.666003424657532</v>
      </c>
      <c r="K35" s="18">
        <f t="shared" si="6"/>
        <v>11.775062459230268</v>
      </c>
      <c r="L35" s="18">
        <f t="shared" si="6"/>
        <v>2.9053851743132566</v>
      </c>
      <c r="M35" s="18">
        <f t="shared" si="6"/>
        <v>1.9091778538812785</v>
      </c>
      <c r="N35" s="18">
        <f t="shared" si="6"/>
        <v>1.8086093835616439</v>
      </c>
    </row>
    <row r="36" spans="1:14" x14ac:dyDescent="0.35">
      <c r="A36" s="15"/>
    </row>
    <row r="37" spans="1:14" x14ac:dyDescent="0.35">
      <c r="C37" s="6">
        <v>1</v>
      </c>
      <c r="D37" s="6">
        <v>10</v>
      </c>
      <c r="E37" s="6">
        <v>100</v>
      </c>
      <c r="F37" s="6">
        <v>1000</v>
      </c>
      <c r="G37" s="6">
        <v>10000</v>
      </c>
      <c r="H37" s="6">
        <v>100000</v>
      </c>
      <c r="I37" s="6">
        <v>1000000</v>
      </c>
    </row>
    <row r="38" spans="1:14" x14ac:dyDescent="0.35">
      <c r="C38" s="6">
        <v>1</v>
      </c>
      <c r="D38" s="6">
        <v>1</v>
      </c>
      <c r="E38" s="6">
        <v>1</v>
      </c>
      <c r="F38" s="6">
        <v>7</v>
      </c>
      <c r="G38" s="6">
        <v>63</v>
      </c>
      <c r="H38" s="6">
        <v>625</v>
      </c>
      <c r="I38" s="6">
        <v>6250</v>
      </c>
    </row>
    <row r="39" spans="1:14" x14ac:dyDescent="0.35">
      <c r="C39" s="6">
        <v>11.466560547945205</v>
      </c>
      <c r="D39" s="6">
        <v>11.466560547945205</v>
      </c>
      <c r="E39" s="6">
        <v>11.466560547945205</v>
      </c>
      <c r="F39" s="6">
        <v>1.8840099934768428</v>
      </c>
      <c r="G39" s="6">
        <v>0.46486162789012103</v>
      </c>
      <c r="H39" s="6">
        <v>0.30546845662100458</v>
      </c>
      <c r="I39" s="6">
        <v>0.28937750136986301</v>
      </c>
    </row>
    <row r="42" spans="1:14" x14ac:dyDescent="0.35">
      <c r="A42" s="15" t="s">
        <v>51</v>
      </c>
      <c r="C42" s="6">
        <f>C33/H7</f>
        <v>11.458272876712329</v>
      </c>
      <c r="D42" s="6">
        <f>D33/I7</f>
        <v>0</v>
      </c>
      <c r="E42" s="6">
        <f>E33/J7</f>
        <v>0</v>
      </c>
      <c r="F42" s="6">
        <f>F33/K7</f>
        <v>0</v>
      </c>
      <c r="H42" s="6">
        <f>H30/G10</f>
        <v>3138.9709499999999</v>
      </c>
      <c r="I42" s="6">
        <f>I30/G10</f>
        <v>3138.9709499999999</v>
      </c>
      <c r="J42" s="6">
        <f>J30/G10</f>
        <v>3138.9709499999999</v>
      </c>
      <c r="K42" s="6">
        <f>K30/G10</f>
        <v>3610.2341500000002</v>
      </c>
      <c r="L42" s="6">
        <f>L30/G10</f>
        <v>8017.11985</v>
      </c>
      <c r="M42" s="6">
        <f>M30/G10</f>
        <v>52263.743750000001</v>
      </c>
      <c r="N42" s="6">
        <f>N30/G10</f>
        <v>495106.81874999998</v>
      </c>
    </row>
    <row r="43" spans="1:14" x14ac:dyDescent="0.35">
      <c r="A43" s="15" t="s">
        <v>52</v>
      </c>
      <c r="H43" s="6">
        <f>H42/43800</f>
        <v>7.1666003424657537E-2</v>
      </c>
      <c r="I43" s="6">
        <f t="shared" ref="I43:N43" si="7">I42/43800</f>
        <v>7.1666003424657537E-2</v>
      </c>
      <c r="J43" s="6">
        <f t="shared" si="7"/>
        <v>7.1666003424657537E-2</v>
      </c>
      <c r="K43" s="6">
        <f t="shared" si="7"/>
        <v>8.2425437214611874E-2</v>
      </c>
      <c r="L43" s="6">
        <f t="shared" si="7"/>
        <v>0.18303926598173517</v>
      </c>
      <c r="M43" s="6">
        <f t="shared" si="7"/>
        <v>1.1932361586757991</v>
      </c>
      <c r="N43" s="6">
        <f t="shared" si="7"/>
        <v>11.303808647260274</v>
      </c>
    </row>
    <row r="46" spans="1:14" x14ac:dyDescent="0.35">
      <c r="A46" s="6" t="s">
        <v>53</v>
      </c>
      <c r="B46" s="6" t="s">
        <v>54</v>
      </c>
      <c r="C46" s="6" t="s">
        <v>55</v>
      </c>
      <c r="E46" s="6" t="s">
        <v>28</v>
      </c>
    </row>
    <row r="47" spans="1:14" ht="16" thickBot="1" x14ac:dyDescent="0.4"/>
    <row r="48" spans="1:14" ht="94" thickTop="1" thickBot="1" x14ac:dyDescent="0.4">
      <c r="A48" s="9" t="s">
        <v>31</v>
      </c>
      <c r="B48" s="28" t="s">
        <v>56</v>
      </c>
      <c r="C48" s="10">
        <v>570</v>
      </c>
      <c r="E48" s="6">
        <v>1</v>
      </c>
      <c r="G48" s="10">
        <f>(C48*E48)</f>
        <v>570</v>
      </c>
      <c r="H48" s="22"/>
      <c r="I48" s="22"/>
    </row>
    <row r="49" spans="1:9" ht="47.5" thickTop="1" thickBot="1" x14ac:dyDescent="0.4">
      <c r="A49" s="11" t="s">
        <v>32</v>
      </c>
      <c r="B49" s="29" t="s">
        <v>78</v>
      </c>
      <c r="C49" s="12">
        <v>1560</v>
      </c>
      <c r="E49" s="6">
        <v>1</v>
      </c>
      <c r="G49" s="10">
        <f t="shared" ref="G49:G61" si="8">(C49*E49)</f>
        <v>1560</v>
      </c>
      <c r="H49" s="22"/>
      <c r="I49" s="22"/>
    </row>
    <row r="50" spans="1:9" ht="47.5" thickTop="1" thickBot="1" x14ac:dyDescent="0.4">
      <c r="A50" s="11" t="s">
        <v>33</v>
      </c>
      <c r="B50" s="29" t="s">
        <v>79</v>
      </c>
      <c r="C50" s="12">
        <v>570</v>
      </c>
      <c r="D50" s="30" t="s">
        <v>80</v>
      </c>
      <c r="E50" s="6">
        <v>1</v>
      </c>
      <c r="G50" s="10">
        <f t="shared" si="8"/>
        <v>570</v>
      </c>
      <c r="H50" s="22"/>
      <c r="I50" s="22"/>
    </row>
    <row r="51" spans="1:9" ht="63" thickTop="1" thickBot="1" x14ac:dyDescent="0.4">
      <c r="A51" s="11" t="s">
        <v>34</v>
      </c>
      <c r="B51" s="29" t="s">
        <v>81</v>
      </c>
      <c r="C51" s="12">
        <v>97</v>
      </c>
      <c r="D51" s="30" t="s">
        <v>82</v>
      </c>
      <c r="E51" s="6">
        <v>4</v>
      </c>
      <c r="G51" s="10">
        <f t="shared" si="8"/>
        <v>388</v>
      </c>
      <c r="H51" s="22"/>
      <c r="I51" s="22"/>
    </row>
    <row r="52" spans="1:9" ht="78.5" thickTop="1" thickBot="1" x14ac:dyDescent="0.4">
      <c r="A52" s="11" t="s">
        <v>35</v>
      </c>
      <c r="B52" s="31" t="s">
        <v>83</v>
      </c>
      <c r="C52" s="12">
        <v>365</v>
      </c>
      <c r="D52" s="30" t="s">
        <v>84</v>
      </c>
      <c r="E52" s="6">
        <v>1</v>
      </c>
      <c r="G52" s="10">
        <f t="shared" si="8"/>
        <v>365</v>
      </c>
      <c r="H52" s="22"/>
      <c r="I52" s="22"/>
    </row>
    <row r="53" spans="1:9" ht="47.5" thickTop="1" thickBot="1" x14ac:dyDescent="0.4">
      <c r="A53" s="11" t="s">
        <v>36</v>
      </c>
      <c r="B53" s="31" t="s">
        <v>64</v>
      </c>
      <c r="C53" s="12">
        <v>462</v>
      </c>
      <c r="D53" s="6" t="s">
        <v>65</v>
      </c>
      <c r="E53" s="6">
        <v>1</v>
      </c>
      <c r="G53" s="10">
        <f t="shared" si="8"/>
        <v>462</v>
      </c>
      <c r="H53" s="22"/>
      <c r="I53" s="22"/>
    </row>
    <row r="54" spans="1:9" ht="32" thickTop="1" thickBot="1" x14ac:dyDescent="0.4">
      <c r="A54" s="11" t="s">
        <v>37</v>
      </c>
      <c r="B54" s="29" t="s">
        <v>85</v>
      </c>
      <c r="C54" s="12">
        <v>130</v>
      </c>
      <c r="D54" s="6" t="s">
        <v>86</v>
      </c>
      <c r="E54" s="6">
        <v>1</v>
      </c>
      <c r="G54" s="10">
        <f t="shared" si="8"/>
        <v>130</v>
      </c>
      <c r="H54" s="22"/>
      <c r="I54" s="22"/>
    </row>
    <row r="55" spans="1:9" ht="32" thickTop="1" thickBot="1" x14ac:dyDescent="0.4">
      <c r="A55" s="11" t="s">
        <v>38</v>
      </c>
      <c r="B55" s="29" t="s">
        <v>67</v>
      </c>
      <c r="C55" s="12">
        <v>294</v>
      </c>
      <c r="E55" s="6">
        <v>1</v>
      </c>
      <c r="G55" s="10">
        <f t="shared" si="8"/>
        <v>294</v>
      </c>
      <c r="H55" s="22"/>
      <c r="I55" s="22"/>
    </row>
    <row r="56" spans="1:9" ht="16.5" thickTop="1" thickBot="1" x14ac:dyDescent="0.4">
      <c r="A56" s="11" t="s">
        <v>39</v>
      </c>
      <c r="B56" s="32" t="s">
        <v>68</v>
      </c>
      <c r="C56" s="12">
        <v>450000</v>
      </c>
      <c r="E56" s="6">
        <v>1</v>
      </c>
      <c r="G56" s="10">
        <f t="shared" si="8"/>
        <v>450000</v>
      </c>
      <c r="H56" s="22"/>
      <c r="I56" s="22"/>
    </row>
    <row r="57" spans="1:9" ht="16.5" thickTop="1" thickBot="1" x14ac:dyDescent="0.4">
      <c r="A57" s="11" t="s">
        <v>40</v>
      </c>
      <c r="B57" s="35">
        <v>465.6</v>
      </c>
      <c r="C57" s="12">
        <v>1631.4624000000003</v>
      </c>
      <c r="E57" s="6">
        <v>1</v>
      </c>
      <c r="G57" s="10">
        <f t="shared" si="8"/>
        <v>1631.4624000000003</v>
      </c>
      <c r="H57" s="22"/>
      <c r="I57" s="22"/>
    </row>
    <row r="58" spans="1:9" ht="16.5" thickTop="1" thickBot="1" x14ac:dyDescent="0.4">
      <c r="A58" s="11" t="s">
        <v>41</v>
      </c>
      <c r="B58" s="34">
        <v>1721.7</v>
      </c>
      <c r="C58" s="12">
        <v>6032.8368000000019</v>
      </c>
      <c r="E58" s="6">
        <v>1</v>
      </c>
      <c r="G58" s="10">
        <f t="shared" si="8"/>
        <v>6032.8368000000019</v>
      </c>
      <c r="H58" s="22"/>
      <c r="I58" s="22"/>
    </row>
    <row r="59" spans="1:9" ht="63" thickTop="1" thickBot="1" x14ac:dyDescent="0.4">
      <c r="A59" s="11" t="s">
        <v>42</v>
      </c>
      <c r="B59" s="29" t="s">
        <v>69</v>
      </c>
      <c r="C59" s="12">
        <v>490</v>
      </c>
      <c r="E59" s="6">
        <v>1</v>
      </c>
      <c r="G59" s="10">
        <f t="shared" si="8"/>
        <v>490</v>
      </c>
      <c r="H59" s="22"/>
      <c r="I59" s="22"/>
    </row>
    <row r="60" spans="1:9" ht="63" thickTop="1" thickBot="1" x14ac:dyDescent="0.4">
      <c r="A60" s="11" t="s">
        <v>43</v>
      </c>
      <c r="B60" s="29" t="s">
        <v>70</v>
      </c>
      <c r="C60" s="12">
        <v>38219</v>
      </c>
      <c r="E60" s="6">
        <v>1</v>
      </c>
      <c r="G60" s="10">
        <f t="shared" si="8"/>
        <v>38219</v>
      </c>
      <c r="H60" s="22"/>
      <c r="I60" s="22"/>
    </row>
    <row r="61" spans="1:9" ht="32" thickTop="1" thickBot="1" x14ac:dyDescent="0.4">
      <c r="A61" s="13" t="s">
        <v>44</v>
      </c>
      <c r="B61" s="34" t="s">
        <v>71</v>
      </c>
      <c r="C61" s="14">
        <v>1937999.9999999998</v>
      </c>
      <c r="E61" s="6">
        <v>1</v>
      </c>
      <c r="G61" s="10">
        <f t="shared" si="8"/>
        <v>1937999.9999999998</v>
      </c>
      <c r="H61" s="22"/>
      <c r="I61" s="22"/>
    </row>
    <row r="62" spans="1:9" ht="16" thickTop="1" x14ac:dyDescent="0.35"/>
    <row r="63" spans="1:9" x14ac:dyDescent="0.35">
      <c r="A63" s="15" t="s">
        <v>72</v>
      </c>
      <c r="G63" s="15">
        <f>SUM(G48:G61)</f>
        <v>2438712.2991999998</v>
      </c>
      <c r="H63" s="15"/>
      <c r="I63" s="15"/>
    </row>
  </sheetData>
  <hyperlinks>
    <hyperlink ref="B52" r:id="rId1" tooltip="SUPERMICRO MBD-X9DRD-IF-O Extended ATX Server Motherboard Dual LGA 2011 DDR3 1600" display="http://www.newegg.com/Product/Product.aspx?Item=N82E16813182350"/>
    <hyperlink ref="B53" r:id="rId2" tooltip="View Details" display="http://www.newegg.com/Product/Product.aspx?Item=N82E16833420592&amp;cm_re=Cisco_SG200-_-33-420-592-_-Product"/>
    <hyperlink ref="D50" r:id="rId3"/>
    <hyperlink ref="D51" r:id="rId4"/>
    <hyperlink ref="D52" r:id="rId5"/>
  </hyperlinks>
  <pageMargins left="0.75" right="0.75" top="1" bottom="1" header="0.5" footer="0.5"/>
  <pageSetup paperSize="9" orientation="portrait" horizontalDpi="4294967292" verticalDpi="4294967292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Ruler="0" zoomScale="70" zoomScaleNormal="70" workbookViewId="0">
      <selection activeCell="A3" sqref="A3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105</v>
      </c>
      <c r="B2" s="4">
        <v>8</v>
      </c>
      <c r="C2" s="4">
        <v>30</v>
      </c>
      <c r="D2" s="5" t="s">
        <v>74</v>
      </c>
      <c r="E2" s="4">
        <v>0.53200000000000003</v>
      </c>
      <c r="F2" s="4">
        <v>8</v>
      </c>
      <c r="G2" s="4">
        <v>2.5</v>
      </c>
      <c r="H2" s="4">
        <v>16</v>
      </c>
      <c r="I2" s="4">
        <f>(F2*G2*H2)</f>
        <v>320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101</v>
      </c>
      <c r="B3" s="6">
        <v>8</v>
      </c>
      <c r="C3" s="6">
        <v>8</v>
      </c>
      <c r="D3" s="6" t="s">
        <v>76</v>
      </c>
      <c r="F3" s="6">
        <v>8</v>
      </c>
      <c r="G3" s="6">
        <v>2.5</v>
      </c>
      <c r="H3" s="6">
        <v>16</v>
      </c>
      <c r="I3" s="4">
        <f>(F3*G3*H3)</f>
        <v>320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77</v>
      </c>
      <c r="B5" s="6">
        <v>1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(I2)</f>
        <v>320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3.1250000000000002E-3</v>
      </c>
      <c r="I8" s="6">
        <f>I7/G7</f>
        <v>3.125E-2</v>
      </c>
      <c r="J8" s="6">
        <f>J7/G7</f>
        <v>0.3125</v>
      </c>
      <c r="K8" s="6">
        <f>K7/G7</f>
        <v>3.125</v>
      </c>
      <c r="L8" s="6">
        <f>L7/G7</f>
        <v>31.25</v>
      </c>
      <c r="M8" s="6">
        <f>M7/G7</f>
        <v>312.5</v>
      </c>
      <c r="N8" s="6">
        <f>N7/G7</f>
        <v>3125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1</v>
      </c>
      <c r="K9" s="6">
        <f t="shared" si="0"/>
        <v>4</v>
      </c>
      <c r="L9" s="6">
        <f t="shared" si="0"/>
        <v>32</v>
      </c>
      <c r="M9" s="6">
        <f t="shared" si="0"/>
        <v>313</v>
      </c>
      <c r="N9" s="6">
        <f t="shared" si="0"/>
        <v>3125</v>
      </c>
    </row>
    <row r="10" spans="1:15" x14ac:dyDescent="0.35">
      <c r="A10" s="6" t="s">
        <v>22</v>
      </c>
      <c r="D10" s="7"/>
      <c r="G10" s="6">
        <f>I3*B5</f>
        <v>320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3.1250000000000002E-3</v>
      </c>
      <c r="I11" s="6">
        <f>I10/G10</f>
        <v>3.125E-2</v>
      </c>
      <c r="J11" s="6">
        <f>J10/G10</f>
        <v>0.3125</v>
      </c>
      <c r="K11" s="6">
        <f>K10/G10</f>
        <v>3.125</v>
      </c>
      <c r="L11" s="6">
        <f>L10/G10</f>
        <v>31.25</v>
      </c>
      <c r="M11" s="6">
        <f>M10/G10</f>
        <v>312.5</v>
      </c>
      <c r="N11" s="6">
        <f>N10/G10</f>
        <v>3125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4</v>
      </c>
      <c r="L12" s="6">
        <f t="shared" si="1"/>
        <v>32</v>
      </c>
      <c r="M12" s="6">
        <f t="shared" si="1"/>
        <v>313</v>
      </c>
      <c r="N12" s="6">
        <f t="shared" si="1"/>
        <v>3125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1140</v>
      </c>
      <c r="L15" s="6">
        <f>(_xlfn.CEILING.MATH(L12/E15)*G15)</f>
        <v>9120</v>
      </c>
      <c r="M15" s="6">
        <f>(_xlfn.CEILING.MATH(M12/E15)*G15)</f>
        <v>89490</v>
      </c>
      <c r="N15" s="6">
        <f>(_xlfn.CEILING.MATH(N12/E15)*G15)</f>
        <v>890910</v>
      </c>
    </row>
    <row r="16" spans="1:15" ht="16" thickBot="1" x14ac:dyDescent="0.4">
      <c r="A16" s="11" t="s">
        <v>32</v>
      </c>
      <c r="C16" s="12">
        <v>1560</v>
      </c>
      <c r="D16" s="6">
        <v>2</v>
      </c>
      <c r="E16" s="6">
        <v>1</v>
      </c>
      <c r="G16" s="6">
        <f t="shared" ref="G16:G28" si="2">(C16*D16)</f>
        <v>3120</v>
      </c>
      <c r="H16" s="6">
        <f>(_xlfn.CEILING.MATH(H12/E16)*G16)</f>
        <v>3120</v>
      </c>
      <c r="I16" s="6">
        <f>(_xlfn.CEILING.MATH(I12/E16)*G16)</f>
        <v>3120</v>
      </c>
      <c r="J16" s="6">
        <f>(_xlfn.CEILING.MATH(J12/E16)*G16)</f>
        <v>3120</v>
      </c>
      <c r="K16" s="6">
        <f>(_xlfn.CEILING.MATH(K12/E16)*G16)</f>
        <v>12480</v>
      </c>
      <c r="L16" s="6">
        <f>(_xlfn.CEILING.MATH(L12/E16)*G16)</f>
        <v>99840</v>
      </c>
      <c r="M16" s="6">
        <f>(_xlfn.CEILING.MATH(M12/E16)*G16)</f>
        <v>976560</v>
      </c>
      <c r="N16" s="6">
        <f>(_xlfn.CEILING.MATH(N12/E16)*G16)</f>
        <v>9750000</v>
      </c>
    </row>
    <row r="17" spans="1:14" ht="16" thickBot="1" x14ac:dyDescent="0.4">
      <c r="A17" s="11" t="s">
        <v>33</v>
      </c>
      <c r="C17" s="12">
        <v>1300</v>
      </c>
      <c r="D17" s="6">
        <v>4</v>
      </c>
      <c r="E17" s="6">
        <v>1</v>
      </c>
      <c r="G17" s="6">
        <f t="shared" si="2"/>
        <v>5200</v>
      </c>
      <c r="H17" s="6">
        <f>(_xlfn.CEILING.MATH(H12/E17)*G17)</f>
        <v>5200</v>
      </c>
      <c r="I17" s="6">
        <f>(_xlfn.CEILING.MATH(I12/E17)*G17)</f>
        <v>5200</v>
      </c>
      <c r="J17" s="6">
        <f>(_xlfn.CEILING.MATH(J12/E17)*G17)</f>
        <v>5200</v>
      </c>
      <c r="K17" s="6">
        <f>(_xlfn.CEILING.MATH(K12/E17)*G17)</f>
        <v>20800</v>
      </c>
      <c r="L17" s="6">
        <f>(_xlfn.CEILING.MATH(L12/E17)*G17)</f>
        <v>166400</v>
      </c>
      <c r="M17" s="6">
        <f>(_xlfn.CEILING.MATH(M12/E17)*G17)</f>
        <v>1627600</v>
      </c>
      <c r="N17" s="6">
        <f>(_xlfn.CEILING.MATH(N12/E17)*G17)</f>
        <v>16250000</v>
      </c>
    </row>
    <row r="18" spans="1:14" ht="16" thickBot="1" x14ac:dyDescent="0.4">
      <c r="A18" s="11" t="s">
        <v>34</v>
      </c>
      <c r="C18" s="12">
        <v>365</v>
      </c>
      <c r="D18" s="6">
        <v>4</v>
      </c>
      <c r="E18" s="6">
        <v>1</v>
      </c>
      <c r="G18" s="6">
        <f t="shared" si="2"/>
        <v>1460</v>
      </c>
      <c r="H18" s="6">
        <f>(_xlfn.CEILING.MATH(H12/E18)*G18)</f>
        <v>1460</v>
      </c>
      <c r="I18" s="6">
        <f>(_xlfn.CEILING.MATH(I12/E18)*G18)</f>
        <v>1460</v>
      </c>
      <c r="J18" s="6">
        <f>(_xlfn.CEILING.MATH(J12/E18)*G18)</f>
        <v>1460</v>
      </c>
      <c r="K18" s="6">
        <f>(_xlfn.CEILING.MATH(K12/E18)*G18)</f>
        <v>5840</v>
      </c>
      <c r="L18" s="6">
        <f>(_xlfn.CEILING.MATH(L12/E18)*G18)</f>
        <v>46720</v>
      </c>
      <c r="M18" s="6">
        <f>(_xlfn.CEILING.MATH(M12/E18)*G18)</f>
        <v>456980</v>
      </c>
      <c r="N18" s="6">
        <f>(_xlfn.CEILING.MATH(N12/E18)*G18)</f>
        <v>4562500</v>
      </c>
    </row>
    <row r="19" spans="1:14" ht="16" thickBot="1" x14ac:dyDescent="0.4">
      <c r="A19" s="11" t="s">
        <v>35</v>
      </c>
      <c r="C19" s="12">
        <v>600</v>
      </c>
      <c r="D19" s="6">
        <v>1</v>
      </c>
      <c r="E19" s="6">
        <v>1</v>
      </c>
      <c r="G19" s="6">
        <f t="shared" si="2"/>
        <v>600</v>
      </c>
      <c r="H19" s="6">
        <f>(_xlfn.CEILING.MATH(H12/E19)*G19)</f>
        <v>600</v>
      </c>
      <c r="I19" s="6">
        <f>(_xlfn.CEILING.MATH(I12/E19)*G19)</f>
        <v>600</v>
      </c>
      <c r="J19" s="6">
        <f>(_xlfn.CEILING.MATH(J12/E19)*G19)</f>
        <v>600</v>
      </c>
      <c r="K19" s="6">
        <f>(_xlfn.CEILING.MATH(K12/E19)*G19)</f>
        <v>2400</v>
      </c>
      <c r="L19" s="6">
        <f>(_xlfn.CEILING.MATH(L12/E19)*G19)</f>
        <v>19200</v>
      </c>
      <c r="M19" s="6">
        <f>(_xlfn.CEILING.MATH(M12/E19)*G19)</f>
        <v>187800</v>
      </c>
      <c r="N19" s="6">
        <f>(_xlfn.CEILING.MATH(N12/E19)*G19)</f>
        <v>1875000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924</v>
      </c>
      <c r="M20" s="6">
        <f>(_xlfn.CEILING.MATH(M12/E20)*G20)</f>
        <v>6006</v>
      </c>
      <c r="N20" s="6">
        <f>(_xlfn.CEILING.MATH(N12/E20)*G20)</f>
        <v>55902</v>
      </c>
    </row>
    <row r="21" spans="1:14" ht="16" thickBot="1" x14ac:dyDescent="0.4">
      <c r="A21" s="11" t="s">
        <v>37</v>
      </c>
      <c r="C21" s="12">
        <v>448</v>
      </c>
      <c r="D21" s="6">
        <v>1</v>
      </c>
      <c r="E21" s="6">
        <v>1</v>
      </c>
      <c r="G21" s="6">
        <f t="shared" si="2"/>
        <v>448</v>
      </c>
      <c r="H21" s="6">
        <f>(_xlfn.CEILING.MATH(H12/E21)*G21)</f>
        <v>448</v>
      </c>
      <c r="I21" s="6">
        <f>(_xlfn.CEILING.MATH(I12/E21)*G21)</f>
        <v>448</v>
      </c>
      <c r="J21" s="6">
        <f>(_xlfn.CEILING.MATH(J12/E21)*G21)</f>
        <v>448</v>
      </c>
      <c r="K21" s="6">
        <f>(_xlfn.CEILING.MATH(K12/E21)*G21)</f>
        <v>1792</v>
      </c>
      <c r="L21" s="6">
        <f>(_xlfn.CEILING.MATH(L12/E21)*G21)</f>
        <v>14336</v>
      </c>
      <c r="M21" s="6">
        <f>(_xlfn.CEILING.MATH(M12/E21)*G21)</f>
        <v>140224</v>
      </c>
      <c r="N21" s="6">
        <f>(_xlfn.CEILING.MATH(N12/E21)*G21)</f>
        <v>1400000</v>
      </c>
    </row>
    <row r="22" spans="1:14" ht="16" thickBot="1" x14ac:dyDescent="0.4">
      <c r="A22" s="11" t="s">
        <v>38</v>
      </c>
      <c r="C22" s="12">
        <v>294</v>
      </c>
      <c r="D22" s="6">
        <v>1</v>
      </c>
      <c r="E22" s="6">
        <v>25</v>
      </c>
      <c r="G22" s="6">
        <f t="shared" si="2"/>
        <v>294</v>
      </c>
      <c r="H22" s="6">
        <f>(_xlfn.CEILING.MATH(H12/E22)*G22)</f>
        <v>294</v>
      </c>
      <c r="I22" s="6">
        <f>(_xlfn.CEILING.MATH(I12/E22)*G22)</f>
        <v>294</v>
      </c>
      <c r="J22" s="6">
        <f>(_xlfn.CEILING.MATH(J12/E22)*G22)</f>
        <v>294</v>
      </c>
      <c r="K22" s="6">
        <f>(_xlfn.CEILING.MATH(K12/E22)*G22)</f>
        <v>294</v>
      </c>
      <c r="L22" s="6">
        <f>(_xlfn.CEILING.MATH(L12/E22)*G22)</f>
        <v>588</v>
      </c>
      <c r="M22" s="6">
        <f>(_xlfn.CEILING.MATH(M12/E22)*G22)</f>
        <v>3822</v>
      </c>
      <c r="N22" s="6">
        <f>(_xlfn.CEILING.MATH(N12/E22)*G22)</f>
        <v>36750</v>
      </c>
    </row>
    <row r="23" spans="1:14" ht="16" thickBot="1" x14ac:dyDescent="0.4">
      <c r="A23" s="11" t="s">
        <v>39</v>
      </c>
      <c r="B23" s="6">
        <v>90000</v>
      </c>
      <c r="C23" s="12">
        <f>B23*L2</f>
        <v>450000</v>
      </c>
      <c r="D23" s="6">
        <v>1</v>
      </c>
      <c r="E23" s="6">
        <v>1</v>
      </c>
      <c r="G23" s="6">
        <f t="shared" si="2"/>
        <v>450000</v>
      </c>
      <c r="H23" s="6">
        <f>(_xlfn.CEILING.MATH(H12/E23)*G23)</f>
        <v>450000</v>
      </c>
      <c r="I23" s="6">
        <f>(_xlfn.CEILING.MATH(I12/E23)*G23)</f>
        <v>450000</v>
      </c>
      <c r="J23" s="6">
        <f>(_xlfn.CEILING.MATH(J12/J12)*G23)</f>
        <v>450000</v>
      </c>
      <c r="K23" s="6">
        <f>(_xlfn.CEILING.MATH(K12/K12)*G23)</f>
        <v>450000</v>
      </c>
      <c r="L23" s="6">
        <f>(_xlfn.CEILING.MATH(L12/L12)*G23)</f>
        <v>450000</v>
      </c>
      <c r="M23" s="6">
        <f>(_xlfn.CEILING.MATH(M12/M12)*G23)</f>
        <v>450000</v>
      </c>
      <c r="N23" s="6">
        <f>(_xlfn.CEILING.MATH(N12/N12)*G23)</f>
        <v>450000</v>
      </c>
    </row>
    <row r="24" spans="1:14" ht="16.5" thickTop="1" thickBot="1" x14ac:dyDescent="0.4">
      <c r="A24" s="11" t="s">
        <v>40</v>
      </c>
      <c r="B24" s="35">
        <v>645.20000000000005</v>
      </c>
      <c r="C24" s="12">
        <f>(B24*J2*K2*L2*M2)/O2</f>
        <v>2260.7808000000005</v>
      </c>
      <c r="D24" s="6">
        <v>1</v>
      </c>
      <c r="E24" s="6">
        <v>1</v>
      </c>
      <c r="G24" s="6">
        <f t="shared" si="2"/>
        <v>2260.7808000000005</v>
      </c>
      <c r="H24" s="6">
        <f>(_xlfn.CEILING.MATH(H12/E24)*G24)</f>
        <v>2260.7808000000005</v>
      </c>
      <c r="I24" s="6">
        <f>(_xlfn.CEILING.MATH(I12/E24)*G24)</f>
        <v>2260.7808000000005</v>
      </c>
      <c r="J24" s="6">
        <f>(_xlfn.CEILING.MATH(J12/E24)*G24)</f>
        <v>2260.7808000000005</v>
      </c>
      <c r="K24" s="6">
        <f>(_xlfn.CEILING.MATH(K12/E24)*G24)</f>
        <v>9043.1232000000018</v>
      </c>
      <c r="L24" s="6">
        <f>(_xlfn.CEILING.MATH(L12/E24)*G24)</f>
        <v>72344.985600000015</v>
      </c>
      <c r="M24" s="6">
        <f>(_xlfn.CEILING.MATH(M12/E24)*G24)</f>
        <v>707624.39040000015</v>
      </c>
      <c r="N24" s="6">
        <f>(_xlfn.CEILING.MATH(N12/E24)*G24)</f>
        <v>7064940.0000000019</v>
      </c>
    </row>
    <row r="25" spans="1:14" ht="16" thickBot="1" x14ac:dyDescent="0.4">
      <c r="A25" s="11" t="s">
        <v>41</v>
      </c>
      <c r="B25" s="34">
        <v>1952.3</v>
      </c>
      <c r="C25" s="12">
        <f>(B25*J2*K2*L2*M2)/O2</f>
        <v>6840.8591999999999</v>
      </c>
      <c r="D25" s="6">
        <v>1</v>
      </c>
      <c r="E25" s="6">
        <v>1</v>
      </c>
      <c r="G25" s="6">
        <f t="shared" si="2"/>
        <v>6840.8591999999999</v>
      </c>
      <c r="H25" s="6">
        <f>(_xlfn.CEILING.MATH(H12/E25)*G25)</f>
        <v>6840.8591999999999</v>
      </c>
      <c r="I25" s="6">
        <f>(_xlfn.CEILING.MATH(I12/E25)*G25)</f>
        <v>6840.8591999999999</v>
      </c>
      <c r="J25" s="6">
        <f>(_xlfn.CEILING.MATH(J12/E25)*G25)</f>
        <v>6840.8591999999999</v>
      </c>
      <c r="K25" s="6">
        <f>(_xlfn.CEILING.MATH(K12/E25)*G25)</f>
        <v>27363.436799999999</v>
      </c>
      <c r="L25" s="6">
        <f>(_xlfn.CEILING.MATH(L12/E25)*G25)</f>
        <v>218907.4944</v>
      </c>
      <c r="M25" s="6">
        <f>(_xlfn.CEILING.MATH(M12/E25)*G25)</f>
        <v>2141188.9295999999</v>
      </c>
      <c r="N25" s="6">
        <f>(_xlfn.CEILING.MATH(N12/E25)*G25)</f>
        <v>21377685</v>
      </c>
    </row>
    <row r="26" spans="1:14" ht="16" thickBot="1" x14ac:dyDescent="0.4">
      <c r="A26" s="11" t="s">
        <v>42</v>
      </c>
      <c r="C26" s="12">
        <v>490</v>
      </c>
      <c r="D26" s="6">
        <v>1</v>
      </c>
      <c r="E26" s="6">
        <v>6</v>
      </c>
      <c r="G26" s="6">
        <f t="shared" si="2"/>
        <v>490</v>
      </c>
      <c r="H26" s="6">
        <f>(_xlfn.CEILING.MATH(H12/E26)*G26)</f>
        <v>490</v>
      </c>
      <c r="I26" s="6">
        <f>(_xlfn.CEILING.MATH(I12/E26)*G26)</f>
        <v>490</v>
      </c>
      <c r="J26" s="6">
        <f>(_xlfn.CEILING.MATH(J12/E26)*G26)</f>
        <v>490</v>
      </c>
      <c r="K26" s="6">
        <f>(_xlfn.CEILING.MATH(K12/E26)*G26)</f>
        <v>490</v>
      </c>
      <c r="L26" s="6">
        <f>(_xlfn.CEILING.MATH(L12/E26)*G26)</f>
        <v>2940</v>
      </c>
      <c r="M26" s="6">
        <f>(_xlfn.CEILING.MATH(M12/E26)*G26)</f>
        <v>25970</v>
      </c>
      <c r="N26" s="6">
        <f>(_xlfn.CEILING.MATH(N12/E26)*G26)</f>
        <v>255290</v>
      </c>
    </row>
    <row r="27" spans="1:14" ht="16" thickBot="1" x14ac:dyDescent="0.4">
      <c r="A27" s="11" t="s">
        <v>43</v>
      </c>
      <c r="C27" s="12">
        <v>38219</v>
      </c>
      <c r="D27" s="6">
        <v>1</v>
      </c>
      <c r="E27" s="6">
        <v>1</v>
      </c>
      <c r="G27" s="6">
        <f t="shared" si="2"/>
        <v>38219</v>
      </c>
      <c r="H27" s="6">
        <f>(_xlfn.CEILING.MATH(H12/E27)*G27)</f>
        <v>38219</v>
      </c>
      <c r="I27" s="6">
        <f>(_xlfn.CEILING.MATH(I12/E27)*G27)</f>
        <v>38219</v>
      </c>
      <c r="J27" s="6">
        <f>(_xlfn.CEILING.MATH(J12/E27)*G27)</f>
        <v>38219</v>
      </c>
      <c r="K27" s="6">
        <f>(_xlfn.CEILING.MATH(K12/K12)*G27)</f>
        <v>38219</v>
      </c>
      <c r="L27" s="6">
        <f>(_xlfn.CEILING.MATH(L12/L12)*G27)</f>
        <v>38219</v>
      </c>
      <c r="M27" s="6">
        <f>(_xlfn.CEILING.MATH(M12/M12)*G27)</f>
        <v>38219</v>
      </c>
      <c r="N27" s="6">
        <f>(_xlfn.CEILING.MATH(N12/N12)*G27)</f>
        <v>38219</v>
      </c>
    </row>
    <row r="28" spans="1:14" ht="16" thickBot="1" x14ac:dyDescent="0.4">
      <c r="A28" s="13" t="s">
        <v>44</v>
      </c>
      <c r="B28" s="6">
        <v>0</v>
      </c>
      <c r="C28" s="14">
        <f>B28*L2*N2</f>
        <v>0</v>
      </c>
      <c r="D28" s="6">
        <v>1</v>
      </c>
      <c r="E28" s="6">
        <v>1</v>
      </c>
      <c r="G28" s="6">
        <f t="shared" si="2"/>
        <v>0</v>
      </c>
      <c r="H28" s="6">
        <f>(_xlfn.CEILING.MATH(H12/E28)*G28)</f>
        <v>0</v>
      </c>
      <c r="I28" s="6">
        <f>(_xlfn.CEILING.MATH(I12/E28)*G28)</f>
        <v>0</v>
      </c>
      <c r="J28" s="6">
        <f>(_xlfn.CEILING.MATH(J12/J12)*G28)</f>
        <v>0</v>
      </c>
      <c r="K28" s="6">
        <f>(_xlfn.CEILING.MATH(K12/K12)*G28)</f>
        <v>0</v>
      </c>
      <c r="L28" s="6">
        <f>(_xlfn.CEILING.MATH(L12/L12)*G28)</f>
        <v>0</v>
      </c>
      <c r="M28" s="6">
        <f>(_xlfn.CEILING.MATH(M12/M12)*G28)</f>
        <v>0</v>
      </c>
      <c r="N28" s="6">
        <f>(_xlfn.CEILING.MATH(N12/N12)*G28)</f>
        <v>0</v>
      </c>
    </row>
    <row r="29" spans="1:14" ht="16" thickTop="1" x14ac:dyDescent="0.35"/>
    <row r="30" spans="1:14" x14ac:dyDescent="0.35">
      <c r="A30" s="15" t="s">
        <v>45</v>
      </c>
      <c r="C30" s="6">
        <f>SUM(C15:C28)</f>
        <v>503409.64</v>
      </c>
      <c r="D30" s="6">
        <f t="shared" ref="D30:N30" si="3">SUM(D15:D28)</f>
        <v>21</v>
      </c>
      <c r="E30" s="6">
        <f t="shared" si="3"/>
        <v>69</v>
      </c>
      <c r="F30" s="6">
        <f t="shared" si="3"/>
        <v>0</v>
      </c>
      <c r="G30" s="6">
        <f t="shared" si="3"/>
        <v>509964.64</v>
      </c>
      <c r="H30" s="6">
        <f t="shared" si="3"/>
        <v>509964.64</v>
      </c>
      <c r="I30" s="6">
        <f t="shared" si="3"/>
        <v>509964.64</v>
      </c>
      <c r="J30" s="6">
        <f t="shared" si="3"/>
        <v>509964.64</v>
      </c>
      <c r="K30" s="6">
        <f t="shared" si="3"/>
        <v>570323.56000000006</v>
      </c>
      <c r="L30" s="6">
        <f t="shared" si="3"/>
        <v>1139539.48</v>
      </c>
      <c r="M30" s="6">
        <f t="shared" si="3"/>
        <v>6851484.3200000003</v>
      </c>
      <c r="N30" s="6">
        <f t="shared" si="3"/>
        <v>64007196</v>
      </c>
    </row>
    <row r="32" spans="1:14" x14ac:dyDescent="0.35">
      <c r="A32" s="15" t="s">
        <v>46</v>
      </c>
      <c r="C32" s="6">
        <f>(C30/(J2*K2*L2))</f>
        <v>11.493370776255707</v>
      </c>
      <c r="G32" s="6">
        <f>(G30/(J2*K2*L2))</f>
        <v>11.643028310502283</v>
      </c>
      <c r="H32" s="6">
        <f>(H30/(J2*K2*L2))</f>
        <v>11.643028310502283</v>
      </c>
      <c r="I32" s="6">
        <f>(I30/(J2*K2*L2))</f>
        <v>11.643028310502283</v>
      </c>
      <c r="J32" s="6">
        <f>(J30/(J2*K2*L2))</f>
        <v>11.643028310502283</v>
      </c>
      <c r="K32" s="6">
        <f>(K30/(J2*K2*L2))</f>
        <v>13.02108584474886</v>
      </c>
      <c r="L32" s="6">
        <f>(L30/(J2*K2*L2))</f>
        <v>26.016883105022831</v>
      </c>
      <c r="M32" s="6">
        <f>(M30/(J2*K2*L2))</f>
        <v>156.42658264840182</v>
      </c>
      <c r="N32" s="6">
        <f>(N30/(J2*K2*L2))</f>
        <v>1461.351506849315</v>
      </c>
    </row>
    <row r="33" spans="1:14" x14ac:dyDescent="0.35">
      <c r="A33" s="6" t="s">
        <v>47</v>
      </c>
      <c r="C33" s="6">
        <f>(C32/H9)</f>
        <v>11.493370776255707</v>
      </c>
      <c r="D33" s="6">
        <f t="shared" ref="D33:F33" si="4">(D32/I9)</f>
        <v>0</v>
      </c>
      <c r="E33" s="6">
        <f t="shared" si="4"/>
        <v>0</v>
      </c>
      <c r="F33" s="6">
        <f t="shared" si="4"/>
        <v>0</v>
      </c>
      <c r="G33" s="6">
        <f t="shared" ref="G33:N33" si="5">(G32/G9)</f>
        <v>11.643028310502283</v>
      </c>
      <c r="H33" s="6">
        <f t="shared" si="5"/>
        <v>11.643028310502283</v>
      </c>
      <c r="I33" s="6">
        <f t="shared" si="5"/>
        <v>11.643028310502283</v>
      </c>
      <c r="J33" s="6">
        <f t="shared" si="5"/>
        <v>11.643028310502283</v>
      </c>
      <c r="K33" s="6">
        <f t="shared" si="5"/>
        <v>3.2552714611872151</v>
      </c>
      <c r="L33" s="6">
        <f t="shared" si="5"/>
        <v>0.81302759703196348</v>
      </c>
      <c r="M33" s="6">
        <f t="shared" si="5"/>
        <v>0.49976543977125182</v>
      </c>
      <c r="N33" s="6">
        <f t="shared" si="5"/>
        <v>0.46763248219178077</v>
      </c>
    </row>
    <row r="34" spans="1:14" s="16" customFormat="1" ht="13.5" customHeight="1" x14ac:dyDescent="0.35">
      <c r="A34" s="36" t="s">
        <v>48</v>
      </c>
      <c r="H34" s="16">
        <f>H33/G7</f>
        <v>3.6384463470319636E-2</v>
      </c>
      <c r="I34" s="16">
        <f>I33/G7</f>
        <v>3.6384463470319636E-2</v>
      </c>
      <c r="J34" s="16">
        <f>J33/G7</f>
        <v>3.6384463470319636E-2</v>
      </c>
      <c r="K34" s="16">
        <f>K33/G7</f>
        <v>1.0172723316210048E-2</v>
      </c>
      <c r="L34" s="16">
        <f>L33/G7</f>
        <v>2.540711240724886E-3</v>
      </c>
      <c r="M34" s="16">
        <f>M33/G7</f>
        <v>1.561766999285162E-3</v>
      </c>
      <c r="N34" s="16">
        <f>N33/G7</f>
        <v>1.461351506849315E-3</v>
      </c>
    </row>
    <row r="35" spans="1:14" s="18" customFormat="1" x14ac:dyDescent="0.35">
      <c r="A35" s="37" t="s">
        <v>49</v>
      </c>
      <c r="C35" s="18">
        <f>G7/1000</f>
        <v>0.32</v>
      </c>
      <c r="H35" s="18">
        <f>H34*1000</f>
        <v>36.384463470319638</v>
      </c>
      <c r="I35" s="18">
        <f t="shared" ref="I35:N35" si="6">I34*1000</f>
        <v>36.384463470319638</v>
      </c>
      <c r="J35" s="18">
        <f t="shared" si="6"/>
        <v>36.384463470319638</v>
      </c>
      <c r="K35" s="18">
        <f t="shared" si="6"/>
        <v>10.172723316210048</v>
      </c>
      <c r="L35" s="18">
        <f t="shared" si="6"/>
        <v>2.5407112407248857</v>
      </c>
      <c r="M35" s="18">
        <f t="shared" si="6"/>
        <v>1.5617669992851619</v>
      </c>
      <c r="N35" s="18">
        <f t="shared" si="6"/>
        <v>1.461351506849315</v>
      </c>
    </row>
    <row r="36" spans="1:14" x14ac:dyDescent="0.35">
      <c r="A36" s="15"/>
    </row>
    <row r="37" spans="1:14" x14ac:dyDescent="0.35">
      <c r="C37" s="6">
        <v>1</v>
      </c>
      <c r="D37" s="6">
        <v>10</v>
      </c>
      <c r="E37" s="6">
        <v>100</v>
      </c>
      <c r="F37" s="6">
        <v>1000</v>
      </c>
      <c r="G37" s="6">
        <v>10000</v>
      </c>
      <c r="H37" s="6">
        <v>100000</v>
      </c>
      <c r="I37" s="6">
        <v>1000000</v>
      </c>
    </row>
    <row r="38" spans="1:14" x14ac:dyDescent="0.35">
      <c r="C38" s="6">
        <v>1</v>
      </c>
      <c r="D38" s="6">
        <v>1</v>
      </c>
      <c r="E38" s="6">
        <v>1</v>
      </c>
      <c r="F38" s="6">
        <v>4</v>
      </c>
      <c r="G38" s="6">
        <v>32</v>
      </c>
      <c r="H38" s="6">
        <v>313</v>
      </c>
      <c r="I38" s="6">
        <v>3125</v>
      </c>
    </row>
    <row r="39" spans="1:14" x14ac:dyDescent="0.35">
      <c r="C39" s="6">
        <v>11.643028310502283</v>
      </c>
      <c r="D39" s="6">
        <v>11.643028310502283</v>
      </c>
      <c r="E39" s="6">
        <v>11.643028310502283</v>
      </c>
      <c r="F39" s="6">
        <v>3.2552714611872151</v>
      </c>
      <c r="G39" s="6">
        <v>0.81302759703196348</v>
      </c>
      <c r="H39" s="6">
        <v>0.49976543977125182</v>
      </c>
      <c r="I39" s="6">
        <v>0.46763248219178077</v>
      </c>
    </row>
    <row r="42" spans="1:14" x14ac:dyDescent="0.35">
      <c r="A42" s="15" t="s">
        <v>51</v>
      </c>
      <c r="C42" s="6">
        <f>C33/H7</f>
        <v>11.493370776255707</v>
      </c>
      <c r="D42" s="6">
        <f>D33/I7</f>
        <v>0</v>
      </c>
      <c r="E42" s="6">
        <f>E33/J7</f>
        <v>0</v>
      </c>
      <c r="F42" s="6">
        <f>F33/K7</f>
        <v>0</v>
      </c>
      <c r="H42" s="6">
        <f>H30/G10</f>
        <v>1593.6395</v>
      </c>
      <c r="I42" s="6">
        <f>I30/G10</f>
        <v>1593.6395</v>
      </c>
      <c r="J42" s="6">
        <f>J30/G10</f>
        <v>1593.6395</v>
      </c>
      <c r="K42" s="6">
        <f>K30/G10</f>
        <v>1782.2611250000002</v>
      </c>
      <c r="L42" s="6">
        <f>L30/G10</f>
        <v>3561.0608750000001</v>
      </c>
      <c r="M42" s="6">
        <f>M30/G10</f>
        <v>21410.888500000001</v>
      </c>
      <c r="N42" s="6">
        <f>N30/G10</f>
        <v>200022.48749999999</v>
      </c>
    </row>
    <row r="43" spans="1:14" x14ac:dyDescent="0.35">
      <c r="A43" s="15" t="s">
        <v>52</v>
      </c>
      <c r="H43" s="6">
        <f>H42/43800</f>
        <v>3.6384463470319636E-2</v>
      </c>
      <c r="I43" s="6">
        <f t="shared" ref="I43:N43" si="7">I42/43800</f>
        <v>3.6384463470319636E-2</v>
      </c>
      <c r="J43" s="6">
        <f t="shared" si="7"/>
        <v>3.6384463470319636E-2</v>
      </c>
      <c r="K43" s="6">
        <f t="shared" si="7"/>
        <v>4.069089326484019E-2</v>
      </c>
      <c r="L43" s="6">
        <f t="shared" si="7"/>
        <v>8.1302759703196351E-2</v>
      </c>
      <c r="M43" s="6">
        <f t="shared" si="7"/>
        <v>0.48883307077625571</v>
      </c>
      <c r="N43" s="6">
        <f t="shared" si="7"/>
        <v>4.566723458904109</v>
      </c>
    </row>
    <row r="46" spans="1:14" x14ac:dyDescent="0.35">
      <c r="A46" s="6" t="s">
        <v>53</v>
      </c>
      <c r="B46" s="6" t="s">
        <v>54</v>
      </c>
      <c r="C46" s="6" t="s">
        <v>55</v>
      </c>
      <c r="E46" s="6" t="s">
        <v>28</v>
      </c>
    </row>
    <row r="47" spans="1:14" ht="16" thickBot="1" x14ac:dyDescent="0.4"/>
    <row r="48" spans="1:14" ht="94" thickTop="1" thickBot="1" x14ac:dyDescent="0.4">
      <c r="A48" s="9" t="s">
        <v>31</v>
      </c>
      <c r="B48" s="28" t="s">
        <v>56</v>
      </c>
      <c r="C48" s="10">
        <v>570</v>
      </c>
      <c r="E48" s="6">
        <v>1</v>
      </c>
      <c r="G48" s="10">
        <f>(C48*E48)</f>
        <v>570</v>
      </c>
      <c r="H48" s="22"/>
      <c r="I48" s="22"/>
    </row>
    <row r="49" spans="1:9" ht="47.5" thickTop="1" thickBot="1" x14ac:dyDescent="0.4">
      <c r="A49" s="11" t="s">
        <v>32</v>
      </c>
      <c r="B49" s="29" t="s">
        <v>78</v>
      </c>
      <c r="C49" s="12">
        <v>1560</v>
      </c>
      <c r="E49" s="6">
        <v>1</v>
      </c>
      <c r="G49" s="10">
        <f t="shared" ref="G49:G61" si="8">(C49*E49)</f>
        <v>1560</v>
      </c>
      <c r="H49" s="22"/>
      <c r="I49" s="22"/>
    </row>
    <row r="50" spans="1:9" ht="47.5" thickTop="1" thickBot="1" x14ac:dyDescent="0.4">
      <c r="A50" s="11" t="s">
        <v>33</v>
      </c>
      <c r="B50" s="29" t="s">
        <v>79</v>
      </c>
      <c r="C50" s="12">
        <v>570</v>
      </c>
      <c r="D50" s="30" t="s">
        <v>80</v>
      </c>
      <c r="E50" s="6">
        <v>1</v>
      </c>
      <c r="G50" s="10">
        <f t="shared" si="8"/>
        <v>570</v>
      </c>
      <c r="H50" s="22"/>
      <c r="I50" s="22"/>
    </row>
    <row r="51" spans="1:9" ht="63" thickTop="1" thickBot="1" x14ac:dyDescent="0.4">
      <c r="A51" s="11" t="s">
        <v>34</v>
      </c>
      <c r="B51" s="29" t="s">
        <v>81</v>
      </c>
      <c r="C51" s="12">
        <v>97</v>
      </c>
      <c r="D51" s="30" t="s">
        <v>82</v>
      </c>
      <c r="E51" s="6">
        <v>4</v>
      </c>
      <c r="G51" s="10">
        <f t="shared" si="8"/>
        <v>388</v>
      </c>
      <c r="H51" s="22"/>
      <c r="I51" s="22"/>
    </row>
    <row r="52" spans="1:9" ht="78.5" thickTop="1" thickBot="1" x14ac:dyDescent="0.4">
      <c r="A52" s="11" t="s">
        <v>35</v>
      </c>
      <c r="B52" s="31" t="s">
        <v>83</v>
      </c>
      <c r="C52" s="12">
        <v>365</v>
      </c>
      <c r="D52" s="30" t="s">
        <v>84</v>
      </c>
      <c r="E52" s="6">
        <v>1</v>
      </c>
      <c r="G52" s="10">
        <f t="shared" si="8"/>
        <v>365</v>
      </c>
      <c r="H52" s="22"/>
      <c r="I52" s="22"/>
    </row>
    <row r="53" spans="1:9" ht="47.5" thickTop="1" thickBot="1" x14ac:dyDescent="0.4">
      <c r="A53" s="11" t="s">
        <v>36</v>
      </c>
      <c r="B53" s="31" t="s">
        <v>64</v>
      </c>
      <c r="C53" s="12">
        <v>462</v>
      </c>
      <c r="D53" s="6" t="s">
        <v>65</v>
      </c>
      <c r="E53" s="6">
        <v>1</v>
      </c>
      <c r="G53" s="10">
        <f t="shared" si="8"/>
        <v>462</v>
      </c>
      <c r="H53" s="22"/>
      <c r="I53" s="22"/>
    </row>
    <row r="54" spans="1:9" ht="32" thickTop="1" thickBot="1" x14ac:dyDescent="0.4">
      <c r="A54" s="11" t="s">
        <v>37</v>
      </c>
      <c r="B54" s="29" t="s">
        <v>85</v>
      </c>
      <c r="C54" s="12">
        <v>130</v>
      </c>
      <c r="D54" s="6" t="s">
        <v>86</v>
      </c>
      <c r="E54" s="6">
        <v>1</v>
      </c>
      <c r="G54" s="10">
        <f t="shared" si="8"/>
        <v>130</v>
      </c>
      <c r="H54" s="22"/>
      <c r="I54" s="22"/>
    </row>
    <row r="55" spans="1:9" ht="32" thickTop="1" thickBot="1" x14ac:dyDescent="0.4">
      <c r="A55" s="11" t="s">
        <v>38</v>
      </c>
      <c r="B55" s="29" t="s">
        <v>67</v>
      </c>
      <c r="C55" s="12">
        <v>294</v>
      </c>
      <c r="E55" s="6">
        <v>1</v>
      </c>
      <c r="G55" s="10">
        <f t="shared" si="8"/>
        <v>294</v>
      </c>
      <c r="H55" s="22"/>
      <c r="I55" s="22"/>
    </row>
    <row r="56" spans="1:9" ht="16.5" thickTop="1" thickBot="1" x14ac:dyDescent="0.4">
      <c r="A56" s="11" t="s">
        <v>39</v>
      </c>
      <c r="B56" s="32" t="s">
        <v>68</v>
      </c>
      <c r="C56" s="12">
        <v>450000</v>
      </c>
      <c r="E56" s="6">
        <v>1</v>
      </c>
      <c r="G56" s="10">
        <f t="shared" si="8"/>
        <v>450000</v>
      </c>
      <c r="H56" s="22"/>
      <c r="I56" s="22"/>
    </row>
    <row r="57" spans="1:9" ht="16.5" thickTop="1" thickBot="1" x14ac:dyDescent="0.4">
      <c r="A57" s="11" t="s">
        <v>40</v>
      </c>
      <c r="B57" s="35">
        <v>465.6</v>
      </c>
      <c r="C57" s="12">
        <v>1631.4624000000003</v>
      </c>
      <c r="E57" s="6">
        <v>1</v>
      </c>
      <c r="G57" s="10">
        <f t="shared" si="8"/>
        <v>1631.4624000000003</v>
      </c>
      <c r="H57" s="22"/>
      <c r="I57" s="22"/>
    </row>
    <row r="58" spans="1:9" ht="16.5" thickTop="1" thickBot="1" x14ac:dyDescent="0.4">
      <c r="A58" s="11" t="s">
        <v>41</v>
      </c>
      <c r="B58" s="34">
        <v>1721.7</v>
      </c>
      <c r="C58" s="12">
        <v>6032.8368000000019</v>
      </c>
      <c r="E58" s="6">
        <v>1</v>
      </c>
      <c r="G58" s="10">
        <f t="shared" si="8"/>
        <v>6032.8368000000019</v>
      </c>
      <c r="H58" s="22"/>
      <c r="I58" s="22"/>
    </row>
    <row r="59" spans="1:9" ht="63" thickTop="1" thickBot="1" x14ac:dyDescent="0.4">
      <c r="A59" s="11" t="s">
        <v>42</v>
      </c>
      <c r="B59" s="29" t="s">
        <v>69</v>
      </c>
      <c r="C59" s="12">
        <v>490</v>
      </c>
      <c r="E59" s="6">
        <v>1</v>
      </c>
      <c r="G59" s="10">
        <f t="shared" si="8"/>
        <v>490</v>
      </c>
      <c r="H59" s="22"/>
      <c r="I59" s="22"/>
    </row>
    <row r="60" spans="1:9" ht="63" thickTop="1" thickBot="1" x14ac:dyDescent="0.4">
      <c r="A60" s="11" t="s">
        <v>43</v>
      </c>
      <c r="B60" s="29" t="s">
        <v>70</v>
      </c>
      <c r="C60" s="12">
        <v>38219</v>
      </c>
      <c r="E60" s="6">
        <v>1</v>
      </c>
      <c r="G60" s="10">
        <f t="shared" si="8"/>
        <v>38219</v>
      </c>
      <c r="H60" s="22"/>
      <c r="I60" s="22"/>
    </row>
    <row r="61" spans="1:9" ht="32" thickTop="1" thickBot="1" x14ac:dyDescent="0.4">
      <c r="A61" s="13" t="s">
        <v>44</v>
      </c>
      <c r="B61" s="34" t="s">
        <v>71</v>
      </c>
      <c r="C61" s="14">
        <v>1937999.9999999998</v>
      </c>
      <c r="E61" s="6">
        <v>1</v>
      </c>
      <c r="G61" s="10">
        <f t="shared" si="8"/>
        <v>1937999.9999999998</v>
      </c>
      <c r="H61" s="22"/>
      <c r="I61" s="22"/>
    </row>
    <row r="62" spans="1:9" ht="16" thickTop="1" x14ac:dyDescent="0.35"/>
    <row r="63" spans="1:9" x14ac:dyDescent="0.35">
      <c r="A63" s="15" t="s">
        <v>72</v>
      </c>
      <c r="G63" s="15">
        <f>SUM(G48:G61)</f>
        <v>2438712.2991999998</v>
      </c>
      <c r="H63" s="15"/>
      <c r="I63" s="15"/>
    </row>
  </sheetData>
  <hyperlinks>
    <hyperlink ref="B52" r:id="rId1" tooltip="SUPERMICRO MBD-X9DRD-IF-O Extended ATX Server Motherboard Dual LGA 2011 DDR3 1600" display="http://www.newegg.com/Product/Product.aspx?Item=N82E16813182350"/>
    <hyperlink ref="B53" r:id="rId2" tooltip="View Details" display="http://www.newegg.com/Product/Product.aspx?Item=N82E16833420592&amp;cm_re=Cisco_SG200-_-33-420-592-_-Product"/>
    <hyperlink ref="D50" r:id="rId3"/>
    <hyperlink ref="D51" r:id="rId4"/>
    <hyperlink ref="D52" r:id="rId5"/>
  </hyperlinks>
  <pageMargins left="0.75" right="0.75" top="1" bottom="1" header="0.5" footer="0.5"/>
  <pageSetup paperSize="9" orientation="portrait" horizontalDpi="4294967292" verticalDpi="4294967292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showRuler="0" zoomScale="70" zoomScaleNormal="70" workbookViewId="0">
      <selection activeCell="A3" sqref="A3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106</v>
      </c>
      <c r="B2" s="4">
        <v>8</v>
      </c>
      <c r="C2" s="4">
        <v>30</v>
      </c>
      <c r="D2" s="5" t="s">
        <v>74</v>
      </c>
      <c r="E2" s="4">
        <v>0.53200000000000003</v>
      </c>
      <c r="F2" s="4">
        <v>16</v>
      </c>
      <c r="G2" s="4">
        <v>2.4</v>
      </c>
      <c r="H2" s="4">
        <v>18</v>
      </c>
      <c r="I2" s="4">
        <f>(F2*G2*H2)</f>
        <v>691.19999999999993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102</v>
      </c>
      <c r="B3" s="6">
        <v>8</v>
      </c>
      <c r="C3" s="6">
        <v>8</v>
      </c>
      <c r="D3" s="6" t="s">
        <v>76</v>
      </c>
      <c r="F3" s="6">
        <v>16</v>
      </c>
      <c r="G3" s="6">
        <v>2.4</v>
      </c>
      <c r="H3" s="6">
        <v>18</v>
      </c>
      <c r="I3" s="4">
        <f>(F3*G3*H3)</f>
        <v>691.19999999999993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77</v>
      </c>
      <c r="B5" s="6">
        <v>1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(I2)</f>
        <v>691.19999999999993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1.4467592592592594E-3</v>
      </c>
      <c r="I8" s="6">
        <f>I7/G7</f>
        <v>1.4467592592592594E-2</v>
      </c>
      <c r="J8" s="6">
        <f>J7/G7</f>
        <v>0.14467592592592593</v>
      </c>
      <c r="K8" s="6">
        <f>K7/G7</f>
        <v>1.4467592592592593</v>
      </c>
      <c r="L8" s="6">
        <f>L7/G7</f>
        <v>14.467592592592593</v>
      </c>
      <c r="M8" s="6">
        <f>M7/G7</f>
        <v>144.67592592592595</v>
      </c>
      <c r="N8" s="6">
        <f>N7/G7</f>
        <v>1446.7592592592594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1</v>
      </c>
      <c r="K9" s="6">
        <f t="shared" si="0"/>
        <v>2</v>
      </c>
      <c r="L9" s="6">
        <f t="shared" si="0"/>
        <v>15</v>
      </c>
      <c r="M9" s="6">
        <f t="shared" si="0"/>
        <v>145</v>
      </c>
      <c r="N9" s="6">
        <f t="shared" si="0"/>
        <v>1447</v>
      </c>
    </row>
    <row r="10" spans="1:15" x14ac:dyDescent="0.35">
      <c r="A10" s="6" t="s">
        <v>22</v>
      </c>
      <c r="D10" s="7"/>
      <c r="G10" s="6">
        <f>I3*B5</f>
        <v>691.19999999999993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1.4467592592592594E-3</v>
      </c>
      <c r="I11" s="6">
        <f>I10/G10</f>
        <v>1.4467592592592594E-2</v>
      </c>
      <c r="J11" s="6">
        <f>J10/G10</f>
        <v>0.14467592592592593</v>
      </c>
      <c r="K11" s="6">
        <f>K10/G10</f>
        <v>1.4467592592592593</v>
      </c>
      <c r="L11" s="6">
        <f>L10/G10</f>
        <v>14.467592592592593</v>
      </c>
      <c r="M11" s="6">
        <f>M10/G10</f>
        <v>144.67592592592595</v>
      </c>
      <c r="N11" s="6">
        <f>N10/G10</f>
        <v>1446.7592592592594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2</v>
      </c>
      <c r="L12" s="6">
        <f t="shared" si="1"/>
        <v>15</v>
      </c>
      <c r="M12" s="6">
        <f t="shared" si="1"/>
        <v>145</v>
      </c>
      <c r="N12" s="6">
        <f t="shared" si="1"/>
        <v>1447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570</v>
      </c>
      <c r="L15" s="6">
        <f>(_xlfn.CEILING.MATH(L12/E15)*G15)</f>
        <v>4560</v>
      </c>
      <c r="M15" s="6">
        <f>(_xlfn.CEILING.MATH(M12/E15)*G15)</f>
        <v>41610</v>
      </c>
      <c r="N15" s="6">
        <f>(_xlfn.CEILING.MATH(N12/E15)*G15)</f>
        <v>412680</v>
      </c>
    </row>
    <row r="16" spans="1:15" ht="16" thickBot="1" x14ac:dyDescent="0.4">
      <c r="A16" s="11" t="s">
        <v>32</v>
      </c>
      <c r="C16" s="12">
        <v>1800</v>
      </c>
      <c r="D16" s="6">
        <v>2</v>
      </c>
      <c r="E16" s="6">
        <v>1</v>
      </c>
      <c r="G16" s="6">
        <f t="shared" ref="G16:G28" si="2">(C16*D16)</f>
        <v>3600</v>
      </c>
      <c r="H16" s="6">
        <f>(_xlfn.CEILING.MATH(H12/E16)*G16)</f>
        <v>3600</v>
      </c>
      <c r="I16" s="6">
        <f>(_xlfn.CEILING.MATH(I12/E16)*G16)</f>
        <v>3600</v>
      </c>
      <c r="J16" s="6">
        <f>(_xlfn.CEILING.MATH(J12/E16)*G16)</f>
        <v>3600</v>
      </c>
      <c r="K16" s="6">
        <f>(_xlfn.CEILING.MATH(K12/E16)*G16)</f>
        <v>7200</v>
      </c>
      <c r="L16" s="6">
        <f>(_xlfn.CEILING.MATH(L12/E16)*G16)</f>
        <v>54000</v>
      </c>
      <c r="M16" s="6">
        <f>(_xlfn.CEILING.MATH(M12/E16)*G16)</f>
        <v>522000</v>
      </c>
      <c r="N16" s="6">
        <f>(_xlfn.CEILING.MATH(N12/E16)*G16)</f>
        <v>5209200</v>
      </c>
    </row>
    <row r="17" spans="1:14" ht="16" thickBot="1" x14ac:dyDescent="0.4">
      <c r="A17" s="11" t="s">
        <v>33</v>
      </c>
      <c r="C17" s="12">
        <v>230</v>
      </c>
      <c r="D17" s="6">
        <v>6</v>
      </c>
      <c r="E17" s="6">
        <v>1</v>
      </c>
      <c r="G17" s="6">
        <f t="shared" si="2"/>
        <v>1380</v>
      </c>
      <c r="H17" s="6">
        <f>(_xlfn.CEILING.MATH(H12/E17)*G17)</f>
        <v>1380</v>
      </c>
      <c r="I17" s="6">
        <f>(_xlfn.CEILING.MATH(I12/E17)*G17)</f>
        <v>1380</v>
      </c>
      <c r="J17" s="6">
        <f>(_xlfn.CEILING.MATH(J12/E17)*G17)</f>
        <v>1380</v>
      </c>
      <c r="K17" s="6">
        <f>(_xlfn.CEILING.MATH(K12/E17)*G17)</f>
        <v>2760</v>
      </c>
      <c r="L17" s="6">
        <f>(_xlfn.CEILING.MATH(L12/E17)*G17)</f>
        <v>20700</v>
      </c>
      <c r="M17" s="6">
        <f>(_xlfn.CEILING.MATH(M12/E17)*G17)</f>
        <v>200100</v>
      </c>
      <c r="N17" s="6">
        <f>(_xlfn.CEILING.MATH(N12/E17)*G17)</f>
        <v>1996860</v>
      </c>
    </row>
    <row r="18" spans="1:14" ht="16" thickBot="1" x14ac:dyDescent="0.4">
      <c r="A18" s="11" t="s">
        <v>34</v>
      </c>
      <c r="C18" s="12">
        <v>365</v>
      </c>
      <c r="D18" s="6">
        <v>4</v>
      </c>
      <c r="E18" s="6">
        <v>1</v>
      </c>
      <c r="G18" s="6">
        <f t="shared" si="2"/>
        <v>1460</v>
      </c>
      <c r="H18" s="6">
        <f>(_xlfn.CEILING.MATH(H12/E18)*G18)</f>
        <v>1460</v>
      </c>
      <c r="I18" s="6">
        <f>(_xlfn.CEILING.MATH(I12/E18)*G18)</f>
        <v>1460</v>
      </c>
      <c r="J18" s="6">
        <f>(_xlfn.CEILING.MATH(J12/E18)*G18)</f>
        <v>1460</v>
      </c>
      <c r="K18" s="6">
        <f>(_xlfn.CEILING.MATH(K12/E18)*G18)</f>
        <v>2920</v>
      </c>
      <c r="L18" s="6">
        <f>(_xlfn.CEILING.MATH(L12/E18)*G18)</f>
        <v>21900</v>
      </c>
      <c r="M18" s="6">
        <f>(_xlfn.CEILING.MATH(M12/E18)*G18)</f>
        <v>211700</v>
      </c>
      <c r="N18" s="6">
        <f>(_xlfn.CEILING.MATH(N12/E18)*G18)</f>
        <v>2112620</v>
      </c>
    </row>
    <row r="19" spans="1:14" ht="16" thickBot="1" x14ac:dyDescent="0.4">
      <c r="A19" s="11" t="s">
        <v>35</v>
      </c>
      <c r="C19" s="12">
        <v>600</v>
      </c>
      <c r="D19" s="6">
        <v>1</v>
      </c>
      <c r="E19" s="6">
        <v>1</v>
      </c>
      <c r="G19" s="6">
        <f t="shared" si="2"/>
        <v>600</v>
      </c>
      <c r="H19" s="6">
        <f>(_xlfn.CEILING.MATH(H12/E19)*G19)</f>
        <v>600</v>
      </c>
      <c r="I19" s="6">
        <f>(_xlfn.CEILING.MATH(I12/E19)*G19)</f>
        <v>600</v>
      </c>
      <c r="J19" s="6">
        <f>(_xlfn.CEILING.MATH(J12/E19)*G19)</f>
        <v>600</v>
      </c>
      <c r="K19" s="6">
        <f>(_xlfn.CEILING.MATH(K12/E19)*G19)</f>
        <v>1200</v>
      </c>
      <c r="L19" s="6">
        <f>(_xlfn.CEILING.MATH(L12/E19)*G19)</f>
        <v>9000</v>
      </c>
      <c r="M19" s="6">
        <f>(_xlfn.CEILING.MATH(M12/E19)*G19)</f>
        <v>87000</v>
      </c>
      <c r="N19" s="6">
        <f>(_xlfn.CEILING.MATH(N12/E19)*G19)</f>
        <v>868200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462</v>
      </c>
      <c r="M20" s="6">
        <f>(_xlfn.CEILING.MATH(M12/E20)*G20)</f>
        <v>2772</v>
      </c>
      <c r="N20" s="6">
        <f>(_xlfn.CEILING.MATH(N12/E20)*G20)</f>
        <v>25872</v>
      </c>
    </row>
    <row r="21" spans="1:14" ht="16" thickBot="1" x14ac:dyDescent="0.4">
      <c r="A21" s="11" t="s">
        <v>37</v>
      </c>
      <c r="C21" s="12">
        <v>448</v>
      </c>
      <c r="D21" s="6">
        <v>1</v>
      </c>
      <c r="E21" s="6">
        <v>1</v>
      </c>
      <c r="G21" s="6">
        <f t="shared" si="2"/>
        <v>448</v>
      </c>
      <c r="H21" s="6">
        <f>(_xlfn.CEILING.MATH(H12/E21)*G21)</f>
        <v>448</v>
      </c>
      <c r="I21" s="6">
        <f>(_xlfn.CEILING.MATH(I12/E21)*G21)</f>
        <v>448</v>
      </c>
      <c r="J21" s="6">
        <f>(_xlfn.CEILING.MATH(J12/E21)*G21)</f>
        <v>448</v>
      </c>
      <c r="K21" s="6">
        <f>(_xlfn.CEILING.MATH(K12/E21)*G21)</f>
        <v>896</v>
      </c>
      <c r="L21" s="6">
        <f>(_xlfn.CEILING.MATH(L12/E21)*G21)</f>
        <v>6720</v>
      </c>
      <c r="M21" s="6">
        <f>(_xlfn.CEILING.MATH(M12/E21)*G21)</f>
        <v>64960</v>
      </c>
      <c r="N21" s="6">
        <f>(_xlfn.CEILING.MATH(N12/E21)*G21)</f>
        <v>648256</v>
      </c>
    </row>
    <row r="22" spans="1:14" ht="16" thickBot="1" x14ac:dyDescent="0.4">
      <c r="A22" s="11" t="s">
        <v>38</v>
      </c>
      <c r="C22" s="12">
        <v>294</v>
      </c>
      <c r="D22" s="6">
        <v>1</v>
      </c>
      <c r="E22" s="6">
        <v>25</v>
      </c>
      <c r="G22" s="6">
        <f t="shared" si="2"/>
        <v>294</v>
      </c>
      <c r="H22" s="6">
        <f>(_xlfn.CEILING.MATH(H12/E22)*G22)</f>
        <v>294</v>
      </c>
      <c r="I22" s="6">
        <f>(_xlfn.CEILING.MATH(I12/E22)*G22)</f>
        <v>294</v>
      </c>
      <c r="J22" s="6">
        <f>(_xlfn.CEILING.MATH(J12/E22)*G22)</f>
        <v>294</v>
      </c>
      <c r="K22" s="6">
        <f>(_xlfn.CEILING.MATH(K12/E22)*G22)</f>
        <v>294</v>
      </c>
      <c r="L22" s="6">
        <f>(_xlfn.CEILING.MATH(L12/E22)*G22)</f>
        <v>294</v>
      </c>
      <c r="M22" s="6">
        <f>(_xlfn.CEILING.MATH(M12/E22)*G22)</f>
        <v>1764</v>
      </c>
      <c r="N22" s="6">
        <f>(_xlfn.CEILING.MATH(N12/E22)*G22)</f>
        <v>17052</v>
      </c>
    </row>
    <row r="23" spans="1:14" ht="16" thickBot="1" x14ac:dyDescent="0.4">
      <c r="A23" s="11" t="s">
        <v>39</v>
      </c>
      <c r="B23" s="6">
        <v>90000</v>
      </c>
      <c r="C23" s="12">
        <f>B23*L2</f>
        <v>450000</v>
      </c>
      <c r="D23" s="6">
        <v>1</v>
      </c>
      <c r="E23" s="6">
        <v>1</v>
      </c>
      <c r="G23" s="6">
        <f t="shared" si="2"/>
        <v>450000</v>
      </c>
      <c r="H23" s="6">
        <f>(_xlfn.CEILING.MATH(H12/E23)*G23)</f>
        <v>450000</v>
      </c>
      <c r="I23" s="6">
        <f>(_xlfn.CEILING.MATH(I12/E23)*G23)</f>
        <v>450000</v>
      </c>
      <c r="J23" s="6">
        <f>(_xlfn.CEILING.MATH(J12/J12)*G23)</f>
        <v>450000</v>
      </c>
      <c r="K23" s="6">
        <f>(_xlfn.CEILING.MATH(K12/K12)*G23)</f>
        <v>450000</v>
      </c>
      <c r="L23" s="6">
        <f>(_xlfn.CEILING.MATH(L12/L12)*G23)</f>
        <v>450000</v>
      </c>
      <c r="M23" s="6">
        <f>(_xlfn.CEILING.MATH(M12/M12)*G23)</f>
        <v>450000</v>
      </c>
      <c r="N23" s="6">
        <f>(_xlfn.CEILING.MATH(N12/N12)*G23)</f>
        <v>450000</v>
      </c>
    </row>
    <row r="24" spans="1:14" ht="16.5" thickTop="1" thickBot="1" x14ac:dyDescent="0.4">
      <c r="A24" s="11" t="s">
        <v>40</v>
      </c>
      <c r="B24" s="35">
        <v>634.5</v>
      </c>
      <c r="C24" s="12">
        <f>(B24*J2*K2*L2*M2)/O2</f>
        <v>2223.288</v>
      </c>
      <c r="D24" s="6">
        <v>1</v>
      </c>
      <c r="E24" s="6">
        <v>1</v>
      </c>
      <c r="G24" s="6">
        <f t="shared" si="2"/>
        <v>2223.288</v>
      </c>
      <c r="H24" s="6">
        <f>(_xlfn.CEILING.MATH(H12/E24)*G24)</f>
        <v>2223.288</v>
      </c>
      <c r="I24" s="6">
        <f>(_xlfn.CEILING.MATH(I12/E24)*G24)</f>
        <v>2223.288</v>
      </c>
      <c r="J24" s="6">
        <f>(_xlfn.CEILING.MATH(J12/E24)*G24)</f>
        <v>2223.288</v>
      </c>
      <c r="K24" s="6">
        <f>(_xlfn.CEILING.MATH(K12/E24)*G24)</f>
        <v>4446.576</v>
      </c>
      <c r="L24" s="6">
        <f>(_xlfn.CEILING.MATH(L12/E24)*G24)</f>
        <v>33349.32</v>
      </c>
      <c r="M24" s="6">
        <f>(_xlfn.CEILING.MATH(M12/E24)*G24)</f>
        <v>322376.76</v>
      </c>
      <c r="N24" s="6">
        <f>(_xlfn.CEILING.MATH(N12/E24)*G24)</f>
        <v>3217097.736</v>
      </c>
    </row>
    <row r="25" spans="1:14" ht="16" thickBot="1" x14ac:dyDescent="0.4">
      <c r="A25" s="11" t="s">
        <v>41</v>
      </c>
      <c r="B25" s="34">
        <v>1979.3</v>
      </c>
      <c r="C25" s="12">
        <f>(B25*J2*K2*L2*M2)/O2</f>
        <v>6935.4672</v>
      </c>
      <c r="D25" s="6">
        <v>1</v>
      </c>
      <c r="E25" s="6">
        <v>1</v>
      </c>
      <c r="G25" s="6">
        <f t="shared" si="2"/>
        <v>6935.4672</v>
      </c>
      <c r="H25" s="6">
        <f>(_xlfn.CEILING.MATH(H12/E25)*G25)</f>
        <v>6935.4672</v>
      </c>
      <c r="I25" s="6">
        <f>(_xlfn.CEILING.MATH(I12/E25)*G25)</f>
        <v>6935.4672</v>
      </c>
      <c r="J25" s="6">
        <f>(_xlfn.CEILING.MATH(J12/E25)*G25)</f>
        <v>6935.4672</v>
      </c>
      <c r="K25" s="6">
        <f>(_xlfn.CEILING.MATH(K12/E25)*G25)</f>
        <v>13870.9344</v>
      </c>
      <c r="L25" s="6">
        <f>(_xlfn.CEILING.MATH(L12/E25)*G25)</f>
        <v>104032.008</v>
      </c>
      <c r="M25" s="6">
        <f>(_xlfn.CEILING.MATH(M12/E25)*G25)</f>
        <v>1005642.7440000001</v>
      </c>
      <c r="N25" s="6">
        <f>(_xlfn.CEILING.MATH(N12/E25)*G25)</f>
        <v>10035621.0384</v>
      </c>
    </row>
    <row r="26" spans="1:14" ht="16" thickBot="1" x14ac:dyDescent="0.4">
      <c r="A26" s="11" t="s">
        <v>42</v>
      </c>
      <c r="C26" s="12">
        <v>490</v>
      </c>
      <c r="D26" s="6">
        <v>1</v>
      </c>
      <c r="E26" s="6">
        <v>6</v>
      </c>
      <c r="G26" s="6">
        <f t="shared" si="2"/>
        <v>490</v>
      </c>
      <c r="H26" s="6">
        <f>(_xlfn.CEILING.MATH(H12/E26)*G26)</f>
        <v>490</v>
      </c>
      <c r="I26" s="6">
        <f>(_xlfn.CEILING.MATH(I12/E26)*G26)</f>
        <v>490</v>
      </c>
      <c r="J26" s="6">
        <f>(_xlfn.CEILING.MATH(J12/E26)*G26)</f>
        <v>490</v>
      </c>
      <c r="K26" s="6">
        <f>(_xlfn.CEILING.MATH(K12/E26)*G26)</f>
        <v>490</v>
      </c>
      <c r="L26" s="6">
        <f>(_xlfn.CEILING.MATH(L12/E26)*G26)</f>
        <v>1470</v>
      </c>
      <c r="M26" s="6">
        <f>(_xlfn.CEILING.MATH(M12/E26)*G26)</f>
        <v>12250</v>
      </c>
      <c r="N26" s="6">
        <f>(_xlfn.CEILING.MATH(N12/E26)*G26)</f>
        <v>118580</v>
      </c>
    </row>
    <row r="27" spans="1:14" ht="16" thickBot="1" x14ac:dyDescent="0.4">
      <c r="A27" s="11" t="s">
        <v>43</v>
      </c>
      <c r="C27" s="12">
        <v>38219</v>
      </c>
      <c r="D27" s="6">
        <v>1</v>
      </c>
      <c r="E27" s="6">
        <v>1</v>
      </c>
      <c r="G27" s="6">
        <f t="shared" si="2"/>
        <v>38219</v>
      </c>
      <c r="H27" s="6">
        <f>(_xlfn.CEILING.MATH(H12/E27)*G27)</f>
        <v>38219</v>
      </c>
      <c r="I27" s="6">
        <f>(_xlfn.CEILING.MATH(I12/E27)*G27)</f>
        <v>38219</v>
      </c>
      <c r="J27" s="6">
        <f>(_xlfn.CEILING.MATH(J12/E27)*G27)</f>
        <v>38219</v>
      </c>
      <c r="K27" s="6">
        <f>(_xlfn.CEILING.MATH(K12/K12)*G27)</f>
        <v>38219</v>
      </c>
      <c r="L27" s="6">
        <f>(_xlfn.CEILING.MATH(L12/L12)*G27)</f>
        <v>38219</v>
      </c>
      <c r="M27" s="6">
        <f>(_xlfn.CEILING.MATH(M12/M12)*G27)</f>
        <v>38219</v>
      </c>
      <c r="N27" s="6">
        <f>(_xlfn.CEILING.MATH(N12/N12)*G27)</f>
        <v>38219</v>
      </c>
    </row>
    <row r="28" spans="1:14" ht="16" thickBot="1" x14ac:dyDescent="0.4">
      <c r="A28" s="13" t="s">
        <v>44</v>
      </c>
      <c r="B28" s="6">
        <v>0</v>
      </c>
      <c r="C28" s="14">
        <f>B28*L2*N2</f>
        <v>0</v>
      </c>
      <c r="D28" s="6">
        <v>1</v>
      </c>
      <c r="E28" s="6">
        <v>1</v>
      </c>
      <c r="G28" s="6">
        <f t="shared" si="2"/>
        <v>0</v>
      </c>
      <c r="H28" s="6">
        <f>(_xlfn.CEILING.MATH(H12/E28)*G28)</f>
        <v>0</v>
      </c>
      <c r="I28" s="6">
        <f>(_xlfn.CEILING.MATH(I12/E28)*G28)</f>
        <v>0</v>
      </c>
      <c r="J28" s="6">
        <f>(_xlfn.CEILING.MATH(J12/J12)*G28)</f>
        <v>0</v>
      </c>
      <c r="K28" s="6">
        <f>(_xlfn.CEILING.MATH(K12/K12)*G28)</f>
        <v>0</v>
      </c>
      <c r="L28" s="6">
        <f>(_xlfn.CEILING.MATH(L12/L12)*G28)</f>
        <v>0</v>
      </c>
      <c r="M28" s="6">
        <f>(_xlfn.CEILING.MATH(M12/M12)*G28)</f>
        <v>0</v>
      </c>
      <c r="N28" s="6">
        <f>(_xlfn.CEILING.MATH(N12/N12)*G28)</f>
        <v>0</v>
      </c>
    </row>
    <row r="29" spans="1:14" ht="16" thickTop="1" x14ac:dyDescent="0.35"/>
    <row r="30" spans="1:14" x14ac:dyDescent="0.35">
      <c r="A30" s="15" t="s">
        <v>45</v>
      </c>
      <c r="C30" s="6">
        <f>SUM(C15:C28)</f>
        <v>502636.75520000001</v>
      </c>
      <c r="D30" s="6">
        <f t="shared" ref="D30:N30" si="3">SUM(D15:D28)</f>
        <v>23</v>
      </c>
      <c r="E30" s="6">
        <f t="shared" si="3"/>
        <v>69</v>
      </c>
      <c r="F30" s="6">
        <f t="shared" si="3"/>
        <v>0</v>
      </c>
      <c r="G30" s="6">
        <f t="shared" si="3"/>
        <v>506681.75520000001</v>
      </c>
      <c r="H30" s="6">
        <f t="shared" si="3"/>
        <v>506681.75520000001</v>
      </c>
      <c r="I30" s="6">
        <f t="shared" si="3"/>
        <v>506681.75520000001</v>
      </c>
      <c r="J30" s="6">
        <f t="shared" si="3"/>
        <v>506681.75520000001</v>
      </c>
      <c r="K30" s="6">
        <f t="shared" si="3"/>
        <v>523328.51040000003</v>
      </c>
      <c r="L30" s="6">
        <f t="shared" si="3"/>
        <v>744706.32799999998</v>
      </c>
      <c r="M30" s="6">
        <f t="shared" si="3"/>
        <v>2960394.5040000002</v>
      </c>
      <c r="N30" s="6">
        <f t="shared" si="3"/>
        <v>25150257.7744</v>
      </c>
    </row>
    <row r="32" spans="1:14" x14ac:dyDescent="0.35">
      <c r="A32" s="15" t="s">
        <v>46</v>
      </c>
      <c r="C32" s="6">
        <f>(C30/(J2*K2*L2))</f>
        <v>11.475725004566211</v>
      </c>
      <c r="G32" s="6">
        <f>(G30/(J2*K2*L2))</f>
        <v>11.568076602739726</v>
      </c>
      <c r="H32" s="6">
        <f>(H30/(J2*K2*L2))</f>
        <v>11.568076602739726</v>
      </c>
      <c r="I32" s="6">
        <f>(I30/(J2*K2*L2))</f>
        <v>11.568076602739726</v>
      </c>
      <c r="J32" s="6">
        <f>(J30/(J2*K2*L2))</f>
        <v>11.568076602739726</v>
      </c>
      <c r="K32" s="6">
        <f>(K30/(J2*K2*L2))</f>
        <v>11.948139506849316</v>
      </c>
      <c r="L32" s="6">
        <f>(L30/(J2*K2*L2))</f>
        <v>17.002427579908677</v>
      </c>
      <c r="M32" s="6">
        <f>(M30/(J2*K2*L2))</f>
        <v>67.588915616438356</v>
      </c>
      <c r="N32" s="6">
        <f>(N30/(J2*K2*L2))</f>
        <v>574.20679850228305</v>
      </c>
    </row>
    <row r="33" spans="1:14" x14ac:dyDescent="0.35">
      <c r="A33" s="6" t="s">
        <v>47</v>
      </c>
      <c r="C33" s="6">
        <f>(C32/H9)</f>
        <v>11.475725004566211</v>
      </c>
      <c r="D33" s="6">
        <f t="shared" ref="D33:F33" si="4">(D32/I9)</f>
        <v>0</v>
      </c>
      <c r="E33" s="6">
        <f t="shared" si="4"/>
        <v>0</v>
      </c>
      <c r="F33" s="6">
        <f t="shared" si="4"/>
        <v>0</v>
      </c>
      <c r="G33" s="6">
        <f t="shared" ref="G33:N33" si="5">(G32/G9)</f>
        <v>11.568076602739726</v>
      </c>
      <c r="H33" s="6">
        <f t="shared" si="5"/>
        <v>11.568076602739726</v>
      </c>
      <c r="I33" s="6">
        <f t="shared" si="5"/>
        <v>11.568076602739726</v>
      </c>
      <c r="J33" s="6">
        <f t="shared" si="5"/>
        <v>11.568076602739726</v>
      </c>
      <c r="K33" s="6">
        <f t="shared" si="5"/>
        <v>5.9740697534246578</v>
      </c>
      <c r="L33" s="6">
        <f t="shared" si="5"/>
        <v>1.1334951719939117</v>
      </c>
      <c r="M33" s="6">
        <f t="shared" si="5"/>
        <v>0.46613045252716107</v>
      </c>
      <c r="N33" s="6">
        <f t="shared" si="5"/>
        <v>0.39682570732707884</v>
      </c>
    </row>
    <row r="34" spans="1:14" s="16" customFormat="1" ht="14" customHeight="1" x14ac:dyDescent="0.35">
      <c r="A34" s="36" t="s">
        <v>48</v>
      </c>
      <c r="H34" s="16">
        <f>H33/G7</f>
        <v>1.6736221936834095E-2</v>
      </c>
      <c r="I34" s="16">
        <f>I33/G7</f>
        <v>1.6736221936834095E-2</v>
      </c>
      <c r="J34" s="16">
        <f>J33/G7</f>
        <v>1.6736221936834095E-2</v>
      </c>
      <c r="K34" s="16">
        <f>K33/G7</f>
        <v>8.6430407312278051E-3</v>
      </c>
      <c r="L34" s="16">
        <f>L33/G7</f>
        <v>1.6398946354078585E-3</v>
      </c>
      <c r="M34" s="16">
        <f>M33/G7</f>
        <v>6.7437854821637898E-4</v>
      </c>
      <c r="N34" s="16">
        <f>N33/G7</f>
        <v>5.741112663875562E-4</v>
      </c>
    </row>
    <row r="35" spans="1:14" s="18" customFormat="1" x14ac:dyDescent="0.35">
      <c r="A35" s="37" t="s">
        <v>49</v>
      </c>
      <c r="C35" s="18">
        <f>G7/1000</f>
        <v>0.69119999999999993</v>
      </c>
      <c r="H35" s="18">
        <f>H34*1000</f>
        <v>16.736221936834095</v>
      </c>
      <c r="I35" s="18">
        <f t="shared" ref="I35:N35" si="6">I34*1000</f>
        <v>16.736221936834095</v>
      </c>
      <c r="J35" s="18">
        <f t="shared" si="6"/>
        <v>16.736221936834095</v>
      </c>
      <c r="K35" s="18">
        <f t="shared" si="6"/>
        <v>8.6430407312278046</v>
      </c>
      <c r="L35" s="18">
        <f t="shared" si="6"/>
        <v>1.6398946354078585</v>
      </c>
      <c r="M35" s="18">
        <f t="shared" si="6"/>
        <v>0.67437854821637899</v>
      </c>
      <c r="N35" s="18">
        <f t="shared" si="6"/>
        <v>0.57411126638755616</v>
      </c>
    </row>
    <row r="36" spans="1:14" x14ac:dyDescent="0.35">
      <c r="A36" s="15"/>
    </row>
    <row r="37" spans="1:14" x14ac:dyDescent="0.35">
      <c r="C37" s="6">
        <v>1</v>
      </c>
      <c r="D37" s="6">
        <v>10</v>
      </c>
      <c r="E37" s="6">
        <v>100</v>
      </c>
      <c r="F37" s="6">
        <v>1000</v>
      </c>
      <c r="G37" s="6">
        <v>10000</v>
      </c>
      <c r="H37" s="6">
        <v>100000</v>
      </c>
      <c r="I37" s="6">
        <v>1000000</v>
      </c>
    </row>
    <row r="38" spans="1:14" x14ac:dyDescent="0.35">
      <c r="C38" s="6">
        <v>1</v>
      </c>
      <c r="D38" s="6">
        <v>1</v>
      </c>
      <c r="E38" s="6">
        <v>1</v>
      </c>
      <c r="F38" s="6">
        <v>2</v>
      </c>
      <c r="G38" s="6">
        <v>15</v>
      </c>
      <c r="H38" s="6">
        <v>145</v>
      </c>
      <c r="I38" s="6">
        <v>1447</v>
      </c>
    </row>
    <row r="39" spans="1:14" x14ac:dyDescent="0.35">
      <c r="C39" s="6">
        <v>11.568076602739726</v>
      </c>
      <c r="D39" s="6">
        <v>11.568076602739726</v>
      </c>
      <c r="E39" s="6">
        <v>11.568076602739726</v>
      </c>
      <c r="F39" s="6">
        <v>5.9740697534246578</v>
      </c>
      <c r="G39" s="6">
        <v>1.1334951719939117</v>
      </c>
      <c r="H39" s="6">
        <v>0.46613045252716107</v>
      </c>
      <c r="I39" s="6">
        <v>0.39682570732707884</v>
      </c>
    </row>
    <row r="42" spans="1:14" x14ac:dyDescent="0.35">
      <c r="A42" s="15" t="s">
        <v>51</v>
      </c>
      <c r="C42" s="6">
        <f>C33/H7</f>
        <v>11.475725004566211</v>
      </c>
      <c r="D42" s="6">
        <f>D33/I7</f>
        <v>0</v>
      </c>
      <c r="E42" s="6">
        <f>E33/J7</f>
        <v>0</v>
      </c>
      <c r="F42" s="6">
        <f>F33/K7</f>
        <v>0</v>
      </c>
      <c r="H42" s="6">
        <f>H30/G10</f>
        <v>733.04652083333337</v>
      </c>
      <c r="I42" s="6">
        <f>I30/G10</f>
        <v>733.04652083333337</v>
      </c>
      <c r="J42" s="6">
        <f>J30/G10</f>
        <v>733.04652083333337</v>
      </c>
      <c r="K42" s="6">
        <f>K30/G10</f>
        <v>757.13036805555566</v>
      </c>
      <c r="L42" s="6">
        <f>L30/G10</f>
        <v>1077.4107754629631</v>
      </c>
      <c r="M42" s="6">
        <f>M30/G10</f>
        <v>4282.9781597222227</v>
      </c>
      <c r="N42" s="6">
        <f>N30/G10</f>
        <v>36386.368307870376</v>
      </c>
    </row>
    <row r="43" spans="1:14" x14ac:dyDescent="0.35">
      <c r="A43" s="15" t="s">
        <v>52</v>
      </c>
      <c r="H43" s="6">
        <f>H42/43800</f>
        <v>1.6736221936834095E-2</v>
      </c>
      <c r="I43" s="6">
        <f t="shared" ref="I43:N43" si="7">I42/43800</f>
        <v>1.6736221936834095E-2</v>
      </c>
      <c r="J43" s="6">
        <f t="shared" si="7"/>
        <v>1.6736221936834095E-2</v>
      </c>
      <c r="K43" s="6">
        <f t="shared" si="7"/>
        <v>1.728608146245561E-2</v>
      </c>
      <c r="L43" s="6">
        <f t="shared" si="7"/>
        <v>2.4598419531117879E-2</v>
      </c>
      <c r="M43" s="6">
        <f t="shared" si="7"/>
        <v>9.7784889491374941E-2</v>
      </c>
      <c r="N43" s="6">
        <f t="shared" si="7"/>
        <v>0.83073900246279397</v>
      </c>
    </row>
    <row r="46" spans="1:14" x14ac:dyDescent="0.35">
      <c r="A46" s="6" t="s">
        <v>53</v>
      </c>
      <c r="B46" s="6" t="s">
        <v>54</v>
      </c>
      <c r="C46" s="6" t="s">
        <v>55</v>
      </c>
      <c r="E46" s="6" t="s">
        <v>28</v>
      </c>
    </row>
    <row r="47" spans="1:14" ht="16" thickBot="1" x14ac:dyDescent="0.4"/>
    <row r="48" spans="1:14" ht="94" thickTop="1" thickBot="1" x14ac:dyDescent="0.4">
      <c r="A48" s="9" t="s">
        <v>31</v>
      </c>
      <c r="B48" s="28" t="s">
        <v>56</v>
      </c>
      <c r="C48" s="10">
        <v>570</v>
      </c>
      <c r="E48" s="6">
        <v>1</v>
      </c>
      <c r="G48" s="10">
        <f>(C48*E48)</f>
        <v>570</v>
      </c>
      <c r="H48" s="22"/>
      <c r="I48" s="22"/>
    </row>
    <row r="49" spans="1:9" ht="47.5" thickTop="1" thickBot="1" x14ac:dyDescent="0.4">
      <c r="A49" s="11" t="s">
        <v>32</v>
      </c>
      <c r="B49" s="29" t="s">
        <v>78</v>
      </c>
      <c r="C49" s="12">
        <v>1560</v>
      </c>
      <c r="E49" s="6">
        <v>1</v>
      </c>
      <c r="G49" s="10">
        <f t="shared" ref="G49:G61" si="8">(C49*E49)</f>
        <v>1560</v>
      </c>
      <c r="H49" s="22"/>
      <c r="I49" s="22"/>
    </row>
    <row r="50" spans="1:9" ht="47.5" thickTop="1" thickBot="1" x14ac:dyDescent="0.4">
      <c r="A50" s="11" t="s">
        <v>33</v>
      </c>
      <c r="B50" s="29" t="s">
        <v>79</v>
      </c>
      <c r="C50" s="12">
        <v>570</v>
      </c>
      <c r="D50" s="30" t="s">
        <v>80</v>
      </c>
      <c r="E50" s="6">
        <v>1</v>
      </c>
      <c r="G50" s="10">
        <f t="shared" si="8"/>
        <v>570</v>
      </c>
      <c r="H50" s="22"/>
      <c r="I50" s="22"/>
    </row>
    <row r="51" spans="1:9" ht="63" thickTop="1" thickBot="1" x14ac:dyDescent="0.4">
      <c r="A51" s="11" t="s">
        <v>34</v>
      </c>
      <c r="B51" s="29" t="s">
        <v>81</v>
      </c>
      <c r="C51" s="12">
        <v>97</v>
      </c>
      <c r="D51" s="30" t="s">
        <v>82</v>
      </c>
      <c r="E51" s="6">
        <v>4</v>
      </c>
      <c r="G51" s="10">
        <f t="shared" si="8"/>
        <v>388</v>
      </c>
      <c r="H51" s="22"/>
      <c r="I51" s="22"/>
    </row>
    <row r="52" spans="1:9" ht="78.5" thickTop="1" thickBot="1" x14ac:dyDescent="0.4">
      <c r="A52" s="11" t="s">
        <v>35</v>
      </c>
      <c r="B52" s="31" t="s">
        <v>83</v>
      </c>
      <c r="C52" s="12">
        <v>365</v>
      </c>
      <c r="D52" s="30" t="s">
        <v>84</v>
      </c>
      <c r="E52" s="6">
        <v>1</v>
      </c>
      <c r="G52" s="10">
        <f t="shared" si="8"/>
        <v>365</v>
      </c>
      <c r="H52" s="22"/>
      <c r="I52" s="22"/>
    </row>
    <row r="53" spans="1:9" ht="47.5" thickTop="1" thickBot="1" x14ac:dyDescent="0.4">
      <c r="A53" s="11" t="s">
        <v>36</v>
      </c>
      <c r="B53" s="31" t="s">
        <v>64</v>
      </c>
      <c r="C53" s="12">
        <v>462</v>
      </c>
      <c r="D53" s="6" t="s">
        <v>65</v>
      </c>
      <c r="E53" s="6">
        <v>1</v>
      </c>
      <c r="G53" s="10">
        <f t="shared" si="8"/>
        <v>462</v>
      </c>
      <c r="H53" s="22"/>
      <c r="I53" s="22"/>
    </row>
    <row r="54" spans="1:9" ht="32" thickTop="1" thickBot="1" x14ac:dyDescent="0.4">
      <c r="A54" s="11" t="s">
        <v>37</v>
      </c>
      <c r="B54" s="29" t="s">
        <v>85</v>
      </c>
      <c r="C54" s="12">
        <v>130</v>
      </c>
      <c r="D54" s="6" t="s">
        <v>86</v>
      </c>
      <c r="E54" s="6">
        <v>1</v>
      </c>
      <c r="G54" s="10">
        <f t="shared" si="8"/>
        <v>130</v>
      </c>
      <c r="H54" s="22"/>
      <c r="I54" s="22"/>
    </row>
    <row r="55" spans="1:9" ht="32" thickTop="1" thickBot="1" x14ac:dyDescent="0.4">
      <c r="A55" s="11" t="s">
        <v>38</v>
      </c>
      <c r="B55" s="29" t="s">
        <v>67</v>
      </c>
      <c r="C55" s="12">
        <v>294</v>
      </c>
      <c r="E55" s="6">
        <v>1</v>
      </c>
      <c r="G55" s="10">
        <f t="shared" si="8"/>
        <v>294</v>
      </c>
      <c r="H55" s="22"/>
      <c r="I55" s="22"/>
    </row>
    <row r="56" spans="1:9" ht="16.5" thickTop="1" thickBot="1" x14ac:dyDescent="0.4">
      <c r="A56" s="11" t="s">
        <v>39</v>
      </c>
      <c r="B56" s="32" t="s">
        <v>68</v>
      </c>
      <c r="C56" s="12">
        <v>450000</v>
      </c>
      <c r="E56" s="6">
        <v>1</v>
      </c>
      <c r="G56" s="10">
        <f t="shared" si="8"/>
        <v>450000</v>
      </c>
      <c r="H56" s="22"/>
      <c r="I56" s="22"/>
    </row>
    <row r="57" spans="1:9" ht="16.5" thickTop="1" thickBot="1" x14ac:dyDescent="0.4">
      <c r="A57" s="11" t="s">
        <v>40</v>
      </c>
      <c r="B57" s="35">
        <v>465.6</v>
      </c>
      <c r="C57" s="12">
        <v>1631.4624000000003</v>
      </c>
      <c r="E57" s="6">
        <v>1</v>
      </c>
      <c r="G57" s="10">
        <f t="shared" si="8"/>
        <v>1631.4624000000003</v>
      </c>
      <c r="H57" s="22"/>
      <c r="I57" s="22"/>
    </row>
    <row r="58" spans="1:9" ht="16.5" thickTop="1" thickBot="1" x14ac:dyDescent="0.4">
      <c r="A58" s="11" t="s">
        <v>41</v>
      </c>
      <c r="B58" s="34">
        <v>1721.7</v>
      </c>
      <c r="C58" s="12">
        <v>6032.8368000000019</v>
      </c>
      <c r="E58" s="6">
        <v>1</v>
      </c>
      <c r="G58" s="10">
        <f t="shared" si="8"/>
        <v>6032.8368000000019</v>
      </c>
      <c r="H58" s="22"/>
      <c r="I58" s="22"/>
    </row>
    <row r="59" spans="1:9" ht="63" thickTop="1" thickBot="1" x14ac:dyDescent="0.4">
      <c r="A59" s="11" t="s">
        <v>42</v>
      </c>
      <c r="B59" s="29" t="s">
        <v>69</v>
      </c>
      <c r="C59" s="12">
        <v>490</v>
      </c>
      <c r="E59" s="6">
        <v>1</v>
      </c>
      <c r="G59" s="10">
        <f t="shared" si="8"/>
        <v>490</v>
      </c>
      <c r="H59" s="22"/>
      <c r="I59" s="22"/>
    </row>
    <row r="60" spans="1:9" ht="63" thickTop="1" thickBot="1" x14ac:dyDescent="0.4">
      <c r="A60" s="11" t="s">
        <v>43</v>
      </c>
      <c r="B60" s="29" t="s">
        <v>70</v>
      </c>
      <c r="C60" s="12">
        <v>38219</v>
      </c>
      <c r="E60" s="6">
        <v>1</v>
      </c>
      <c r="G60" s="10">
        <f t="shared" si="8"/>
        <v>38219</v>
      </c>
      <c r="H60" s="22"/>
      <c r="I60" s="22"/>
    </row>
    <row r="61" spans="1:9" ht="32" thickTop="1" thickBot="1" x14ac:dyDescent="0.4">
      <c r="A61" s="13" t="s">
        <v>44</v>
      </c>
      <c r="B61" s="34" t="s">
        <v>71</v>
      </c>
      <c r="C61" s="14">
        <v>1937999.9999999998</v>
      </c>
      <c r="E61" s="6">
        <v>1</v>
      </c>
      <c r="G61" s="10">
        <f t="shared" si="8"/>
        <v>1937999.9999999998</v>
      </c>
      <c r="H61" s="22"/>
      <c r="I61" s="22"/>
    </row>
    <row r="62" spans="1:9" ht="16" thickTop="1" x14ac:dyDescent="0.35"/>
    <row r="63" spans="1:9" x14ac:dyDescent="0.35">
      <c r="A63" s="15" t="s">
        <v>72</v>
      </c>
      <c r="G63" s="15">
        <f>SUM(G48:G61)</f>
        <v>2438712.2991999998</v>
      </c>
      <c r="H63" s="15"/>
      <c r="I63" s="15"/>
    </row>
  </sheetData>
  <hyperlinks>
    <hyperlink ref="B52" r:id="rId1" tooltip="SUPERMICRO MBD-X9DRD-IF-O Extended ATX Server Motherboard Dual LGA 2011 DDR3 1600" display="http://www.newegg.com/Product/Product.aspx?Item=N82E16813182350"/>
    <hyperlink ref="B53" r:id="rId2" tooltip="View Details" display="http://www.newegg.com/Product/Product.aspx?Item=N82E16833420592&amp;cm_re=Cisco_SG200-_-33-420-592-_-Product"/>
    <hyperlink ref="D50" r:id="rId3"/>
    <hyperlink ref="D51" r:id="rId4"/>
    <hyperlink ref="D52" r:id="rId5"/>
  </hyperlinks>
  <pageMargins left="0.75" right="0.75" top="1" bottom="1" header="0.5" footer="0.5"/>
  <pageSetup paperSize="9" orientation="portrait" horizontalDpi="4294967292" verticalDpi="4294967292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Ruler="0" topLeftCell="C19" zoomScale="70" zoomScaleNormal="70" workbookViewId="0">
      <selection activeCell="C39" sqref="C39:I39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87</v>
      </c>
      <c r="B2" s="4">
        <v>8</v>
      </c>
      <c r="C2" s="4">
        <v>30</v>
      </c>
      <c r="D2" s="5" t="s">
        <v>74</v>
      </c>
      <c r="E2" s="4">
        <v>0.53200000000000003</v>
      </c>
      <c r="F2" s="4">
        <v>8</v>
      </c>
      <c r="G2" s="4">
        <v>2.5</v>
      </c>
      <c r="H2" s="4">
        <v>4</v>
      </c>
      <c r="I2" s="4">
        <f>(F2*G2*H2)</f>
        <v>80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88</v>
      </c>
      <c r="B3" s="6">
        <v>8</v>
      </c>
      <c r="C3" s="6">
        <v>8</v>
      </c>
      <c r="D3" s="6" t="s">
        <v>76</v>
      </c>
      <c r="F3" s="6">
        <v>8</v>
      </c>
      <c r="G3" s="6">
        <v>2.5</v>
      </c>
      <c r="H3" s="6">
        <v>4</v>
      </c>
      <c r="I3" s="4">
        <f>(F3*G3*H3)</f>
        <v>80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77</v>
      </c>
      <c r="B5" s="6">
        <v>2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(I2)</f>
        <v>80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1.2500000000000001E-2</v>
      </c>
      <c r="I8" s="6">
        <f>I7/G7</f>
        <v>0.125</v>
      </c>
      <c r="J8" s="6">
        <f>J7/G7</f>
        <v>1.25</v>
      </c>
      <c r="K8" s="6">
        <f>K7/G7</f>
        <v>12.5</v>
      </c>
      <c r="L8" s="6">
        <f>L7/G7</f>
        <v>125</v>
      </c>
      <c r="M8" s="6">
        <f>M7/G7</f>
        <v>1250</v>
      </c>
      <c r="N8" s="6">
        <f>N7/G7</f>
        <v>12500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2</v>
      </c>
      <c r="K9" s="6">
        <f t="shared" si="0"/>
        <v>13</v>
      </c>
      <c r="L9" s="6">
        <f t="shared" si="0"/>
        <v>125</v>
      </c>
      <c r="M9" s="6">
        <f t="shared" si="0"/>
        <v>1250</v>
      </c>
      <c r="N9" s="6">
        <f t="shared" si="0"/>
        <v>12500</v>
      </c>
    </row>
    <row r="10" spans="1:15" x14ac:dyDescent="0.35">
      <c r="A10" s="6" t="s">
        <v>22</v>
      </c>
      <c r="D10" s="7"/>
      <c r="G10" s="6">
        <f>I3*B5</f>
        <v>160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6.2500000000000003E-3</v>
      </c>
      <c r="I11" s="6">
        <f>I10/G10</f>
        <v>6.25E-2</v>
      </c>
      <c r="J11" s="6">
        <f>J10/G10</f>
        <v>0.625</v>
      </c>
      <c r="K11" s="6">
        <f>K10/G10</f>
        <v>6.25</v>
      </c>
      <c r="L11" s="6">
        <f>L10/G10</f>
        <v>62.5</v>
      </c>
      <c r="M11" s="6">
        <f>M10/G10</f>
        <v>625</v>
      </c>
      <c r="N11" s="6">
        <f>N10/G10</f>
        <v>6250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7</v>
      </c>
      <c r="L12" s="6">
        <f t="shared" si="1"/>
        <v>63</v>
      </c>
      <c r="M12" s="6">
        <f t="shared" si="1"/>
        <v>625</v>
      </c>
      <c r="N12" s="6">
        <f t="shared" si="1"/>
        <v>6250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2280</v>
      </c>
      <c r="L15" s="6">
        <f>(_xlfn.CEILING.MATH(L12/E15)*G15)</f>
        <v>18240</v>
      </c>
      <c r="M15" s="6">
        <f>(_xlfn.CEILING.MATH(M12/E15)*G15)</f>
        <v>178410</v>
      </c>
      <c r="N15" s="6">
        <f>(_xlfn.CEILING.MATH(N12/E15)*G15)</f>
        <v>1781250</v>
      </c>
    </row>
    <row r="16" spans="1:15" ht="16" thickBot="1" x14ac:dyDescent="0.4">
      <c r="A16" s="11" t="s">
        <v>32</v>
      </c>
      <c r="C16" s="12">
        <v>1560</v>
      </c>
      <c r="D16" s="6">
        <v>1</v>
      </c>
      <c r="E16" s="6">
        <v>1</v>
      </c>
      <c r="G16" s="6">
        <f t="shared" ref="G16:G28" si="2">(C16*D16)</f>
        <v>1560</v>
      </c>
      <c r="H16" s="6">
        <f>(_xlfn.CEILING.MATH(H12/E16)*G16)</f>
        <v>1560</v>
      </c>
      <c r="I16" s="6">
        <f>(_xlfn.CEILING.MATH(I12/E16)*G16)</f>
        <v>1560</v>
      </c>
      <c r="J16" s="6">
        <f>(_xlfn.CEILING.MATH(J12/E16)*G16)</f>
        <v>1560</v>
      </c>
      <c r="K16" s="6">
        <f>(_xlfn.CEILING.MATH(K12/E16)*G16)</f>
        <v>10920</v>
      </c>
      <c r="L16" s="6">
        <f>(_xlfn.CEILING.MATH(L12/E16)*G16)</f>
        <v>98280</v>
      </c>
      <c r="M16" s="6">
        <f>(_xlfn.CEILING.MATH(M12/E16)*G16)</f>
        <v>975000</v>
      </c>
      <c r="N16" s="6">
        <f>(_xlfn.CEILING.MATH(N12/E16)*G16)</f>
        <v>9750000</v>
      </c>
    </row>
    <row r="17" spans="1:14" ht="16" thickBot="1" x14ac:dyDescent="0.4">
      <c r="A17" s="11" t="s">
        <v>33</v>
      </c>
      <c r="C17" s="12">
        <v>570</v>
      </c>
      <c r="D17" s="6">
        <v>1</v>
      </c>
      <c r="E17" s="6">
        <v>1</v>
      </c>
      <c r="G17" s="6">
        <f t="shared" si="2"/>
        <v>570</v>
      </c>
      <c r="H17" s="6">
        <f>(_xlfn.CEILING.MATH(H12/E17)*G17)</f>
        <v>570</v>
      </c>
      <c r="I17" s="6">
        <f>(_xlfn.CEILING.MATH(I12/E17)*G17)</f>
        <v>570</v>
      </c>
      <c r="J17" s="6">
        <f>(_xlfn.CEILING.MATH(J12/E17)*G17)</f>
        <v>570</v>
      </c>
      <c r="K17" s="6">
        <f>(_xlfn.CEILING.MATH(K12/E17)*G17)</f>
        <v>3990</v>
      </c>
      <c r="L17" s="6">
        <f>(_xlfn.CEILING.MATH(L12/E17)*G17)</f>
        <v>35910</v>
      </c>
      <c r="M17" s="6">
        <f>(_xlfn.CEILING.MATH(M12/E17)*G17)</f>
        <v>356250</v>
      </c>
      <c r="N17" s="6">
        <f>(_xlfn.CEILING.MATH(N12/E17)*G17)</f>
        <v>3562500</v>
      </c>
    </row>
    <row r="18" spans="1:14" ht="16" thickBot="1" x14ac:dyDescent="0.4">
      <c r="A18" s="11" t="s">
        <v>34</v>
      </c>
      <c r="C18" s="12">
        <v>97</v>
      </c>
      <c r="D18" s="6">
        <v>4</v>
      </c>
      <c r="E18" s="6">
        <v>1</v>
      </c>
      <c r="G18" s="6">
        <f t="shared" si="2"/>
        <v>388</v>
      </c>
      <c r="H18" s="6">
        <f>(_xlfn.CEILING.MATH(H12/E18)*G18)</f>
        <v>388</v>
      </c>
      <c r="I18" s="6">
        <f>(_xlfn.CEILING.MATH(I12/E18)*G18)</f>
        <v>388</v>
      </c>
      <c r="J18" s="6">
        <f>(_xlfn.CEILING.MATH(J12/E18)*G18)</f>
        <v>388</v>
      </c>
      <c r="K18" s="6">
        <f>(_xlfn.CEILING.MATH(K12/E18)*G18)</f>
        <v>2716</v>
      </c>
      <c r="L18" s="6">
        <f>(_xlfn.CEILING.MATH(L12/E18)*G18)</f>
        <v>24444</v>
      </c>
      <c r="M18" s="6">
        <f>(_xlfn.CEILING.MATH(M12/E18)*G18)</f>
        <v>242500</v>
      </c>
      <c r="N18" s="6">
        <f>(_xlfn.CEILING.MATH(N12/E18)*G18)</f>
        <v>2425000</v>
      </c>
    </row>
    <row r="19" spans="1:14" ht="16" thickBot="1" x14ac:dyDescent="0.4">
      <c r="A19" s="11" t="s">
        <v>35</v>
      </c>
      <c r="C19" s="12">
        <v>365</v>
      </c>
      <c r="D19" s="6">
        <v>1</v>
      </c>
      <c r="E19" s="6">
        <v>1</v>
      </c>
      <c r="G19" s="6">
        <f t="shared" si="2"/>
        <v>365</v>
      </c>
      <c r="H19" s="6">
        <f>(_xlfn.CEILING.MATH(H12/E19)*G19)</f>
        <v>365</v>
      </c>
      <c r="I19" s="6">
        <f>(_xlfn.CEILING.MATH(I12/E19)*G19)</f>
        <v>365</v>
      </c>
      <c r="J19" s="6">
        <f>(_xlfn.CEILING.MATH(J12/E19)*G19)</f>
        <v>365</v>
      </c>
      <c r="K19" s="6">
        <f>(_xlfn.CEILING.MATH(K12/E19)*G19)</f>
        <v>2555</v>
      </c>
      <c r="L19" s="6">
        <f>(_xlfn.CEILING.MATH(L12/E19)*G19)</f>
        <v>22995</v>
      </c>
      <c r="M19" s="6">
        <f>(_xlfn.CEILING.MATH(M12/E19)*G19)</f>
        <v>228125</v>
      </c>
      <c r="N19" s="6">
        <f>(_xlfn.CEILING.MATH(N12/E19)*G19)</f>
        <v>2281250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1386</v>
      </c>
      <c r="M20" s="6">
        <f>(_xlfn.CEILING.MATH(M12/E20)*G20)</f>
        <v>11550</v>
      </c>
      <c r="N20" s="6">
        <f>(_xlfn.CEILING.MATH(N12/E20)*G20)</f>
        <v>111342</v>
      </c>
    </row>
    <row r="21" spans="1:14" ht="16" thickBot="1" x14ac:dyDescent="0.4">
      <c r="A21" s="11" t="s">
        <v>37</v>
      </c>
      <c r="C21" s="12">
        <v>130</v>
      </c>
      <c r="D21" s="6">
        <v>1</v>
      </c>
      <c r="E21" s="6">
        <v>1</v>
      </c>
      <c r="G21" s="6">
        <f t="shared" si="2"/>
        <v>130</v>
      </c>
      <c r="H21" s="6">
        <f>(_xlfn.CEILING.MATH(H12/E21)*G21)</f>
        <v>130</v>
      </c>
      <c r="I21" s="6">
        <f>(_xlfn.CEILING.MATH(I12/E21)*G21)</f>
        <v>130</v>
      </c>
      <c r="J21" s="6">
        <f>(_xlfn.CEILING.MATH(J12/E21)*G21)</f>
        <v>130</v>
      </c>
      <c r="K21" s="6">
        <f>(_xlfn.CEILING.MATH(K12/E21)*G21)</f>
        <v>910</v>
      </c>
      <c r="L21" s="6">
        <f>(_xlfn.CEILING.MATH(L12/E21)*G21)</f>
        <v>8190</v>
      </c>
      <c r="M21" s="6">
        <f>(_xlfn.CEILING.MATH(M12/E21)*G21)</f>
        <v>81250</v>
      </c>
      <c r="N21" s="6">
        <f>(_xlfn.CEILING.MATH(N12/E21)*G21)</f>
        <v>812500</v>
      </c>
    </row>
    <row r="22" spans="1:14" ht="16" thickBot="1" x14ac:dyDescent="0.4">
      <c r="A22" s="11" t="s">
        <v>38</v>
      </c>
      <c r="C22" s="12">
        <v>294</v>
      </c>
      <c r="D22" s="6">
        <v>1</v>
      </c>
      <c r="E22" s="6">
        <v>25</v>
      </c>
      <c r="G22" s="6">
        <f t="shared" si="2"/>
        <v>294</v>
      </c>
      <c r="H22" s="6">
        <f>(_xlfn.CEILING.MATH(H12/E22)*G22)</f>
        <v>294</v>
      </c>
      <c r="I22" s="6">
        <f>(_xlfn.CEILING.MATH(I12/E22)*G22)</f>
        <v>294</v>
      </c>
      <c r="J22" s="6">
        <f>(_xlfn.CEILING.MATH(J12/E22)*G22)</f>
        <v>294</v>
      </c>
      <c r="K22" s="6">
        <f>(_xlfn.CEILING.MATH(K12/E22)*G22)</f>
        <v>294</v>
      </c>
      <c r="L22" s="6">
        <f>(_xlfn.CEILING.MATH(L12/E22)*G22)</f>
        <v>882</v>
      </c>
      <c r="M22" s="6">
        <f>(_xlfn.CEILING.MATH(M12/E22)*G22)</f>
        <v>7350</v>
      </c>
      <c r="N22" s="6">
        <f>(_xlfn.CEILING.MATH(N12/E22)*G22)</f>
        <v>73500</v>
      </c>
    </row>
    <row r="23" spans="1:14" ht="16" thickBot="1" x14ac:dyDescent="0.4">
      <c r="A23" s="11" t="s">
        <v>39</v>
      </c>
      <c r="B23" s="6">
        <v>90000</v>
      </c>
      <c r="C23" s="12">
        <f>B23*L2</f>
        <v>450000</v>
      </c>
      <c r="D23" s="6">
        <v>1</v>
      </c>
      <c r="E23" s="6">
        <v>1</v>
      </c>
      <c r="G23" s="6">
        <f t="shared" si="2"/>
        <v>450000</v>
      </c>
      <c r="H23" s="6">
        <f>(_xlfn.CEILING.MATH(H12/E23)*G23)</f>
        <v>450000</v>
      </c>
      <c r="I23" s="6">
        <f>(_xlfn.CEILING.MATH(I12/E23)*G23)</f>
        <v>450000</v>
      </c>
      <c r="J23" s="6">
        <f>(_xlfn.CEILING.MATH(J12/J12)*G23)</f>
        <v>450000</v>
      </c>
      <c r="K23" s="6">
        <f>(_xlfn.CEILING.MATH(K12/K12)*G23)</f>
        <v>450000</v>
      </c>
      <c r="L23" s="6">
        <f>(_xlfn.CEILING.MATH(L12/L12)*G23)</f>
        <v>450000</v>
      </c>
      <c r="M23" s="6">
        <f>(_xlfn.CEILING.MATH(M12/M12)*G23)</f>
        <v>450000</v>
      </c>
      <c r="N23" s="6">
        <f>(_xlfn.CEILING.MATH(N12/N12)*G23)</f>
        <v>450000</v>
      </c>
    </row>
    <row r="24" spans="1:14" ht="16.5" thickTop="1" thickBot="1" x14ac:dyDescent="0.4">
      <c r="A24" s="11" t="s">
        <v>40</v>
      </c>
      <c r="B24" s="35">
        <v>465.6</v>
      </c>
      <c r="C24" s="12">
        <f>(B24*J2*K2*L2*M2)/O2</f>
        <v>1631.4624000000003</v>
      </c>
      <c r="D24" s="6">
        <v>1</v>
      </c>
      <c r="E24" s="6">
        <v>1</v>
      </c>
      <c r="G24" s="6">
        <f t="shared" si="2"/>
        <v>1631.4624000000003</v>
      </c>
      <c r="H24" s="6">
        <f>(_xlfn.CEILING.MATH(H12/E24)*G24)</f>
        <v>1631.4624000000003</v>
      </c>
      <c r="I24" s="6">
        <f>(_xlfn.CEILING.MATH(I12/E24)*G24)</f>
        <v>1631.4624000000003</v>
      </c>
      <c r="J24" s="6">
        <f>(_xlfn.CEILING.MATH(J12/E24)*G24)</f>
        <v>1631.4624000000003</v>
      </c>
      <c r="K24" s="6">
        <f>(_xlfn.CEILING.MATH(K12/E24)*G24)</f>
        <v>11420.236800000002</v>
      </c>
      <c r="L24" s="6">
        <f>(_xlfn.CEILING.MATH(L12/E24)*G24)</f>
        <v>102782.13120000002</v>
      </c>
      <c r="M24" s="6">
        <f>(_xlfn.CEILING.MATH(M12/E24)*G24)</f>
        <v>1019664.0000000002</v>
      </c>
      <c r="N24" s="6">
        <f>(_xlfn.CEILING.MATH(N12/E24)*G24)</f>
        <v>10196640.000000002</v>
      </c>
    </row>
    <row r="25" spans="1:14" ht="16" thickBot="1" x14ac:dyDescent="0.4">
      <c r="A25" s="11" t="s">
        <v>41</v>
      </c>
      <c r="B25" s="34">
        <v>1721.7</v>
      </c>
      <c r="C25" s="12">
        <f>(B25*J2*K2*L2*M2)/O2</f>
        <v>6032.8368000000019</v>
      </c>
      <c r="D25" s="6">
        <v>1</v>
      </c>
      <c r="E25" s="6">
        <v>1</v>
      </c>
      <c r="G25" s="6">
        <f t="shared" si="2"/>
        <v>6032.8368000000019</v>
      </c>
      <c r="H25" s="6">
        <f>(_xlfn.CEILING.MATH(H12/E25)*G25)</f>
        <v>6032.8368000000019</v>
      </c>
      <c r="I25" s="6">
        <f>(_xlfn.CEILING.MATH(I12/E25)*G25)</f>
        <v>6032.8368000000019</v>
      </c>
      <c r="J25" s="6">
        <f>(_xlfn.CEILING.MATH(J12/E25)*G25)</f>
        <v>6032.8368000000019</v>
      </c>
      <c r="K25" s="6">
        <f>(_xlfn.CEILING.MATH(K12/E25)*G25)</f>
        <v>42229.85760000001</v>
      </c>
      <c r="L25" s="6">
        <f>(_xlfn.CEILING.MATH(L12/E25)*G25)</f>
        <v>380068.71840000013</v>
      </c>
      <c r="M25" s="6">
        <f>(_xlfn.CEILING.MATH(M12/E25)*G25)</f>
        <v>3770523.0000000009</v>
      </c>
      <c r="N25" s="6">
        <f>(_xlfn.CEILING.MATH(N12/E25)*G25)</f>
        <v>37705230.000000015</v>
      </c>
    </row>
    <row r="26" spans="1:14" ht="16" thickBot="1" x14ac:dyDescent="0.4">
      <c r="A26" s="11" t="s">
        <v>42</v>
      </c>
      <c r="C26" s="12">
        <v>490</v>
      </c>
      <c r="D26" s="6">
        <v>1</v>
      </c>
      <c r="E26" s="6">
        <v>6</v>
      </c>
      <c r="G26" s="6">
        <f t="shared" si="2"/>
        <v>490</v>
      </c>
      <c r="H26" s="6">
        <f>(_xlfn.CEILING.MATH(H12/E26)*G26)</f>
        <v>490</v>
      </c>
      <c r="I26" s="6">
        <f>(_xlfn.CEILING.MATH(I12/E26)*G26)</f>
        <v>490</v>
      </c>
      <c r="J26" s="6">
        <f>(_xlfn.CEILING.MATH(J12/E26)*G26)</f>
        <v>490</v>
      </c>
      <c r="K26" s="6">
        <f>(_xlfn.CEILING.MATH(K12/E26)*G26)</f>
        <v>980</v>
      </c>
      <c r="L26" s="6">
        <f>(_xlfn.CEILING.MATH(L12/E26)*G26)</f>
        <v>5390</v>
      </c>
      <c r="M26" s="6">
        <f>(_xlfn.CEILING.MATH(M12/E26)*G26)</f>
        <v>51450</v>
      </c>
      <c r="N26" s="6">
        <f>(_xlfn.CEILING.MATH(N12/E26)*G26)</f>
        <v>510580</v>
      </c>
    </row>
    <row r="27" spans="1:14" ht="16" thickBot="1" x14ac:dyDescent="0.4">
      <c r="A27" s="11" t="s">
        <v>43</v>
      </c>
      <c r="C27" s="12">
        <v>38219</v>
      </c>
      <c r="D27" s="6">
        <v>1</v>
      </c>
      <c r="E27" s="6">
        <v>1</v>
      </c>
      <c r="G27" s="6">
        <f t="shared" si="2"/>
        <v>38219</v>
      </c>
      <c r="H27" s="6">
        <f>(_xlfn.CEILING.MATH(H12/E27)*G27)</f>
        <v>38219</v>
      </c>
      <c r="I27" s="6">
        <f>(_xlfn.CEILING.MATH(I12/E27)*G27)</f>
        <v>38219</v>
      </c>
      <c r="J27" s="6">
        <f>(_xlfn.CEILING.MATH(J12/E27)*G27)</f>
        <v>38219</v>
      </c>
      <c r="K27" s="6">
        <f>(_xlfn.CEILING.MATH(K12/K12)*G27)</f>
        <v>38219</v>
      </c>
      <c r="L27" s="6">
        <f>(_xlfn.CEILING.MATH(L12/L12)*G27)</f>
        <v>38219</v>
      </c>
      <c r="M27" s="6">
        <f>(_xlfn.CEILING.MATH(M12/M12)*G27)</f>
        <v>38219</v>
      </c>
      <c r="N27" s="6">
        <f>(_xlfn.CEILING.MATH(N12/N12)*G27)</f>
        <v>38219</v>
      </c>
    </row>
    <row r="28" spans="1:14" ht="16" thickBot="1" x14ac:dyDescent="0.4">
      <c r="A28" s="13" t="s">
        <v>44</v>
      </c>
      <c r="B28" s="6">
        <v>0</v>
      </c>
      <c r="C28" s="14">
        <f>B28*L2*N2</f>
        <v>0</v>
      </c>
      <c r="D28" s="6">
        <v>1</v>
      </c>
      <c r="E28" s="6">
        <v>1</v>
      </c>
      <c r="G28" s="6">
        <f t="shared" si="2"/>
        <v>0</v>
      </c>
      <c r="H28" s="6">
        <f>(_xlfn.CEILING.MATH(H12/E28)*G28)</f>
        <v>0</v>
      </c>
      <c r="I28" s="6">
        <f>(_xlfn.CEILING.MATH(I12/E28)*G28)</f>
        <v>0</v>
      </c>
      <c r="J28" s="6">
        <f>(_xlfn.CEILING.MATH(J12/J12)*G28)</f>
        <v>0</v>
      </c>
      <c r="K28" s="6">
        <f>(_xlfn.CEILING.MATH(K12/K12)*G28)</f>
        <v>0</v>
      </c>
      <c r="L28" s="6">
        <f>(_xlfn.CEILING.MATH(L12/L12)*G28)</f>
        <v>0</v>
      </c>
      <c r="M28" s="6">
        <f>(_xlfn.CEILING.MATH(M12/M12)*G28)</f>
        <v>0</v>
      </c>
      <c r="N28" s="6">
        <f>(_xlfn.CEILING.MATH(N12/N12)*G28)</f>
        <v>0</v>
      </c>
    </row>
    <row r="29" spans="1:14" ht="16" thickTop="1" x14ac:dyDescent="0.35"/>
    <row r="30" spans="1:14" x14ac:dyDescent="0.35">
      <c r="A30" s="15" t="s">
        <v>45</v>
      </c>
      <c r="C30" s="6">
        <f>SUM(C15:C28)</f>
        <v>500421.29920000001</v>
      </c>
      <c r="D30" s="6">
        <f t="shared" ref="D30:N30" si="3">SUM(D15:D28)</f>
        <v>17</v>
      </c>
      <c r="E30" s="6">
        <f t="shared" si="3"/>
        <v>69</v>
      </c>
      <c r="F30" s="6">
        <f t="shared" si="3"/>
        <v>0</v>
      </c>
      <c r="G30" s="6">
        <f t="shared" si="3"/>
        <v>500712.29920000001</v>
      </c>
      <c r="H30" s="6">
        <f t="shared" si="3"/>
        <v>500712.29920000001</v>
      </c>
      <c r="I30" s="6">
        <f t="shared" si="3"/>
        <v>500712.29920000001</v>
      </c>
      <c r="J30" s="6">
        <f t="shared" si="3"/>
        <v>500712.29920000001</v>
      </c>
      <c r="K30" s="6">
        <f t="shared" si="3"/>
        <v>566976.09440000006</v>
      </c>
      <c r="L30" s="6">
        <f t="shared" si="3"/>
        <v>1186786.8496000003</v>
      </c>
      <c r="M30" s="6">
        <f t="shared" si="3"/>
        <v>7410291.0000000009</v>
      </c>
      <c r="N30" s="6">
        <f t="shared" si="3"/>
        <v>69698011.000000015</v>
      </c>
    </row>
    <row r="32" spans="1:14" x14ac:dyDescent="0.35">
      <c r="A32" s="15" t="s">
        <v>46</v>
      </c>
      <c r="C32" s="6">
        <f>(C30/(J2*K2*L2))</f>
        <v>11.425143817351598</v>
      </c>
      <c r="G32" s="6">
        <f>(G30/(J2*K2*L2))</f>
        <v>11.431787652968037</v>
      </c>
      <c r="H32" s="6">
        <f>(H30/(J2*K2*L2))</f>
        <v>11.431787652968037</v>
      </c>
      <c r="I32" s="6">
        <f>(I30/(J2*K2*L2))</f>
        <v>11.431787652968037</v>
      </c>
      <c r="J32" s="6">
        <f>(J30/(J2*K2*L2))</f>
        <v>11.431787652968037</v>
      </c>
      <c r="K32" s="6">
        <f>(K30/(J2*K2*L2))</f>
        <v>12.944659689497719</v>
      </c>
      <c r="L32" s="6">
        <f>(L30/(J2*K2*L2))</f>
        <v>27.095590173515987</v>
      </c>
      <c r="M32" s="6">
        <f>(M30/(J2*K2*L2))</f>
        <v>169.18472602739729</v>
      </c>
      <c r="N32" s="6">
        <f>(N30/(J2*K2*L2))</f>
        <v>1591.2787899543382</v>
      </c>
    </row>
    <row r="33" spans="1:14" s="16" customFormat="1" x14ac:dyDescent="0.35">
      <c r="A33" s="16" t="s">
        <v>47</v>
      </c>
      <c r="C33" s="16">
        <f>(C32/H9)</f>
        <v>11.425143817351598</v>
      </c>
      <c r="D33" s="16">
        <f t="shared" ref="D33:F33" si="4">(D32/I9)</f>
        <v>0</v>
      </c>
      <c r="E33" s="16">
        <f t="shared" si="4"/>
        <v>0</v>
      </c>
      <c r="F33" s="16">
        <f t="shared" si="4"/>
        <v>0</v>
      </c>
      <c r="G33" s="16">
        <f t="shared" ref="G33:N33" si="5">(G32/G9)</f>
        <v>11.431787652968037</v>
      </c>
      <c r="H33" s="16">
        <f t="shared" si="5"/>
        <v>11.431787652968037</v>
      </c>
      <c r="I33" s="16">
        <f t="shared" si="5"/>
        <v>11.431787652968037</v>
      </c>
      <c r="J33" s="16">
        <f t="shared" si="5"/>
        <v>5.7158938264840184</v>
      </c>
      <c r="K33" s="16">
        <f t="shared" si="5"/>
        <v>0.99574305303828603</v>
      </c>
      <c r="L33" s="16">
        <f t="shared" si="5"/>
        <v>0.21676472138812788</v>
      </c>
      <c r="M33" s="16">
        <f t="shared" si="5"/>
        <v>0.13534778082191784</v>
      </c>
      <c r="N33" s="16">
        <f t="shared" si="5"/>
        <v>0.12730230319634706</v>
      </c>
    </row>
    <row r="34" spans="1:14" s="18" customFormat="1" ht="14" customHeight="1" x14ac:dyDescent="0.35">
      <c r="A34" s="17" t="s">
        <v>48</v>
      </c>
      <c r="H34" s="18">
        <f>H33/G7</f>
        <v>0.14289734566210047</v>
      </c>
      <c r="I34" s="18">
        <f>I33/G7</f>
        <v>0.14289734566210047</v>
      </c>
      <c r="J34" s="18">
        <f>J33/G7</f>
        <v>7.1448672831050233E-2</v>
      </c>
      <c r="K34" s="18">
        <f>K33/G7</f>
        <v>1.2446788162978575E-2</v>
      </c>
      <c r="L34" s="18">
        <f>L33/G7</f>
        <v>2.7095590173515987E-3</v>
      </c>
      <c r="M34" s="18">
        <f>M33/G7</f>
        <v>1.691847260273973E-3</v>
      </c>
      <c r="N34" s="18">
        <f>N33/G7</f>
        <v>1.5912787899543383E-3</v>
      </c>
    </row>
    <row r="35" spans="1:14" x14ac:dyDescent="0.35">
      <c r="A35" s="19" t="s">
        <v>49</v>
      </c>
      <c r="C35" s="6">
        <f>G7/1000</f>
        <v>0.08</v>
      </c>
      <c r="H35" s="6">
        <f>H34*1000</f>
        <v>142.89734566210046</v>
      </c>
      <c r="I35" s="6">
        <f t="shared" ref="I35:N35" si="6">I34*1000</f>
        <v>142.89734566210046</v>
      </c>
      <c r="J35" s="6">
        <f t="shared" si="6"/>
        <v>71.448672831050231</v>
      </c>
      <c r="K35" s="6">
        <f t="shared" si="6"/>
        <v>12.446788162978576</v>
      </c>
      <c r="L35" s="6">
        <f t="shared" si="6"/>
        <v>2.7095590173515989</v>
      </c>
      <c r="M35" s="6">
        <f t="shared" si="6"/>
        <v>1.6918472602739729</v>
      </c>
      <c r="N35" s="6">
        <f t="shared" si="6"/>
        <v>1.5912787899543384</v>
      </c>
    </row>
    <row r="36" spans="1:14" x14ac:dyDescent="0.35">
      <c r="A36" s="15"/>
    </row>
    <row r="37" spans="1:14" x14ac:dyDescent="0.35">
      <c r="C37" s="6">
        <v>1</v>
      </c>
      <c r="D37" s="6">
        <v>10</v>
      </c>
      <c r="E37" s="6">
        <v>100</v>
      </c>
      <c r="F37" s="6">
        <v>1000</v>
      </c>
      <c r="G37" s="6">
        <v>10000</v>
      </c>
      <c r="H37" s="6">
        <v>100000</v>
      </c>
      <c r="I37" s="6">
        <v>1000000</v>
      </c>
    </row>
    <row r="38" spans="1:14" x14ac:dyDescent="0.35">
      <c r="C38" s="6">
        <v>1</v>
      </c>
      <c r="D38" s="6">
        <v>1</v>
      </c>
      <c r="E38" s="6">
        <v>2</v>
      </c>
      <c r="F38" s="6">
        <v>13</v>
      </c>
      <c r="G38" s="6">
        <v>125</v>
      </c>
      <c r="H38" s="6">
        <v>1250</v>
      </c>
      <c r="I38" s="6">
        <v>12500</v>
      </c>
    </row>
    <row r="39" spans="1:14" x14ac:dyDescent="0.35">
      <c r="C39" s="6">
        <v>11.431787652968037</v>
      </c>
      <c r="D39" s="6">
        <v>11.431787652968037</v>
      </c>
      <c r="E39" s="6">
        <v>5.7158938264840184</v>
      </c>
      <c r="F39" s="6">
        <v>0.99574305303828603</v>
      </c>
      <c r="G39" s="6">
        <v>0.21676472138812788</v>
      </c>
      <c r="H39" s="6">
        <v>0.13534778082191784</v>
      </c>
      <c r="I39" s="6">
        <v>0.12730230319634706</v>
      </c>
    </row>
    <row r="42" spans="1:14" x14ac:dyDescent="0.35">
      <c r="A42" s="15" t="s">
        <v>51</v>
      </c>
      <c r="C42" s="6">
        <f>C33/H7</f>
        <v>11.425143817351598</v>
      </c>
      <c r="D42" s="6">
        <f>D33/I7</f>
        <v>0</v>
      </c>
      <c r="E42" s="6">
        <f>E33/J7</f>
        <v>0</v>
      </c>
      <c r="F42" s="6">
        <f>F33/K7</f>
        <v>0</v>
      </c>
      <c r="H42" s="6">
        <f>H30/G10</f>
        <v>3129.4518699999999</v>
      </c>
      <c r="I42" s="6">
        <f>I30/G10</f>
        <v>3129.4518699999999</v>
      </c>
      <c r="J42" s="6">
        <f>J30/G10</f>
        <v>3129.4518699999999</v>
      </c>
      <c r="K42" s="6">
        <f>K30/G10</f>
        <v>3543.6005900000005</v>
      </c>
      <c r="L42" s="6">
        <f>L30/G10</f>
        <v>7417.4178100000017</v>
      </c>
      <c r="M42" s="6">
        <f>M30/G10</f>
        <v>46314.318750000006</v>
      </c>
      <c r="N42" s="6">
        <f>N30/G10</f>
        <v>435612.56875000009</v>
      </c>
    </row>
    <row r="43" spans="1:14" x14ac:dyDescent="0.35">
      <c r="A43" s="15" t="s">
        <v>52</v>
      </c>
      <c r="H43" s="6">
        <f>H42/43800</f>
        <v>7.1448672831050219E-2</v>
      </c>
      <c r="I43" s="6">
        <f t="shared" ref="I43:N43" si="7">I42/43800</f>
        <v>7.1448672831050219E-2</v>
      </c>
      <c r="J43" s="6">
        <f t="shared" si="7"/>
        <v>7.1448672831050219E-2</v>
      </c>
      <c r="K43" s="6">
        <f t="shared" si="7"/>
        <v>8.0904123059360747E-2</v>
      </c>
      <c r="L43" s="6">
        <f t="shared" si="7"/>
        <v>0.16934743858447493</v>
      </c>
      <c r="M43" s="6">
        <f t="shared" si="7"/>
        <v>1.0574045376712331</v>
      </c>
      <c r="N43" s="6">
        <f t="shared" si="7"/>
        <v>9.9454924372146145</v>
      </c>
    </row>
    <row r="46" spans="1:14" x14ac:dyDescent="0.35">
      <c r="A46" s="6" t="s">
        <v>53</v>
      </c>
      <c r="B46" s="6" t="s">
        <v>54</v>
      </c>
      <c r="C46" s="6" t="s">
        <v>55</v>
      </c>
      <c r="E46" s="6" t="s">
        <v>28</v>
      </c>
    </row>
    <row r="47" spans="1:14" ht="16" thickBot="1" x14ac:dyDescent="0.4"/>
    <row r="48" spans="1:14" ht="94" thickTop="1" thickBot="1" x14ac:dyDescent="0.4">
      <c r="A48" s="9" t="s">
        <v>31</v>
      </c>
      <c r="B48" s="28" t="s">
        <v>56</v>
      </c>
      <c r="C48" s="10">
        <v>570</v>
      </c>
      <c r="E48" s="6">
        <v>1</v>
      </c>
      <c r="G48" s="10">
        <f>(C48*E48)</f>
        <v>570</v>
      </c>
      <c r="H48" s="22"/>
      <c r="I48" s="22"/>
    </row>
    <row r="49" spans="1:9" ht="47.5" thickTop="1" thickBot="1" x14ac:dyDescent="0.4">
      <c r="A49" s="11" t="s">
        <v>32</v>
      </c>
      <c r="B49" s="29" t="s">
        <v>78</v>
      </c>
      <c r="C49" s="12">
        <v>1560</v>
      </c>
      <c r="E49" s="6">
        <v>1</v>
      </c>
      <c r="G49" s="10">
        <f t="shared" ref="G49:G61" si="8">(C49*E49)</f>
        <v>1560</v>
      </c>
      <c r="H49" s="22"/>
      <c r="I49" s="22"/>
    </row>
    <row r="50" spans="1:9" ht="47.5" thickTop="1" thickBot="1" x14ac:dyDescent="0.4">
      <c r="A50" s="11" t="s">
        <v>33</v>
      </c>
      <c r="B50" s="29" t="s">
        <v>79</v>
      </c>
      <c r="C50" s="12">
        <v>570</v>
      </c>
      <c r="D50" s="30" t="s">
        <v>80</v>
      </c>
      <c r="E50" s="6">
        <v>1</v>
      </c>
      <c r="G50" s="10">
        <f t="shared" si="8"/>
        <v>570</v>
      </c>
      <c r="H50" s="22"/>
      <c r="I50" s="22"/>
    </row>
    <row r="51" spans="1:9" ht="63" thickTop="1" thickBot="1" x14ac:dyDescent="0.4">
      <c r="A51" s="11" t="s">
        <v>34</v>
      </c>
      <c r="B51" s="29" t="s">
        <v>81</v>
      </c>
      <c r="C51" s="12">
        <v>97</v>
      </c>
      <c r="D51" s="30" t="s">
        <v>82</v>
      </c>
      <c r="E51" s="6">
        <v>4</v>
      </c>
      <c r="G51" s="10">
        <f t="shared" si="8"/>
        <v>388</v>
      </c>
      <c r="H51" s="22"/>
      <c r="I51" s="22"/>
    </row>
    <row r="52" spans="1:9" ht="78.5" thickTop="1" thickBot="1" x14ac:dyDescent="0.4">
      <c r="A52" s="11" t="s">
        <v>35</v>
      </c>
      <c r="B52" s="31" t="s">
        <v>83</v>
      </c>
      <c r="C52" s="12">
        <v>365</v>
      </c>
      <c r="D52" s="30" t="s">
        <v>84</v>
      </c>
      <c r="E52" s="6">
        <v>1</v>
      </c>
      <c r="G52" s="10">
        <f t="shared" si="8"/>
        <v>365</v>
      </c>
      <c r="H52" s="22"/>
      <c r="I52" s="22"/>
    </row>
    <row r="53" spans="1:9" ht="47.5" thickTop="1" thickBot="1" x14ac:dyDescent="0.4">
      <c r="A53" s="11" t="s">
        <v>36</v>
      </c>
      <c r="B53" s="31" t="s">
        <v>64</v>
      </c>
      <c r="C53" s="12">
        <v>462</v>
      </c>
      <c r="D53" s="6" t="s">
        <v>65</v>
      </c>
      <c r="E53" s="6">
        <v>1</v>
      </c>
      <c r="G53" s="10">
        <f t="shared" si="8"/>
        <v>462</v>
      </c>
      <c r="H53" s="22"/>
      <c r="I53" s="22"/>
    </row>
    <row r="54" spans="1:9" ht="32" thickTop="1" thickBot="1" x14ac:dyDescent="0.4">
      <c r="A54" s="11" t="s">
        <v>37</v>
      </c>
      <c r="B54" s="29" t="s">
        <v>85</v>
      </c>
      <c r="C54" s="12">
        <v>130</v>
      </c>
      <c r="D54" s="6" t="s">
        <v>86</v>
      </c>
      <c r="E54" s="6">
        <v>1</v>
      </c>
      <c r="G54" s="10">
        <f t="shared" si="8"/>
        <v>130</v>
      </c>
      <c r="H54" s="22"/>
      <c r="I54" s="22"/>
    </row>
    <row r="55" spans="1:9" ht="32" thickTop="1" thickBot="1" x14ac:dyDescent="0.4">
      <c r="A55" s="11" t="s">
        <v>38</v>
      </c>
      <c r="B55" s="29" t="s">
        <v>67</v>
      </c>
      <c r="C55" s="12">
        <v>294</v>
      </c>
      <c r="E55" s="6">
        <v>1</v>
      </c>
      <c r="G55" s="10">
        <f t="shared" si="8"/>
        <v>294</v>
      </c>
      <c r="H55" s="22"/>
      <c r="I55" s="22"/>
    </row>
    <row r="56" spans="1:9" ht="16.5" thickTop="1" thickBot="1" x14ac:dyDescent="0.4">
      <c r="A56" s="11" t="s">
        <v>39</v>
      </c>
      <c r="B56" s="32" t="s">
        <v>68</v>
      </c>
      <c r="C56" s="12">
        <v>450000</v>
      </c>
      <c r="E56" s="6">
        <v>1</v>
      </c>
      <c r="G56" s="10">
        <f t="shared" si="8"/>
        <v>450000</v>
      </c>
      <c r="H56" s="22"/>
      <c r="I56" s="22"/>
    </row>
    <row r="57" spans="1:9" ht="16.5" thickTop="1" thickBot="1" x14ac:dyDescent="0.4">
      <c r="A57" s="11" t="s">
        <v>40</v>
      </c>
      <c r="B57" s="35">
        <v>465.6</v>
      </c>
      <c r="C57" s="12">
        <v>1631.4624000000003</v>
      </c>
      <c r="E57" s="6">
        <v>1</v>
      </c>
      <c r="G57" s="10">
        <f t="shared" si="8"/>
        <v>1631.4624000000003</v>
      </c>
      <c r="H57" s="22"/>
      <c r="I57" s="22"/>
    </row>
    <row r="58" spans="1:9" ht="16.5" thickTop="1" thickBot="1" x14ac:dyDescent="0.4">
      <c r="A58" s="11" t="s">
        <v>41</v>
      </c>
      <c r="B58" s="34">
        <v>1721.7</v>
      </c>
      <c r="C58" s="12">
        <v>6032.8368000000019</v>
      </c>
      <c r="E58" s="6">
        <v>1</v>
      </c>
      <c r="G58" s="10">
        <f t="shared" si="8"/>
        <v>6032.8368000000019</v>
      </c>
      <c r="H58" s="22"/>
      <c r="I58" s="22"/>
    </row>
    <row r="59" spans="1:9" ht="63" thickTop="1" thickBot="1" x14ac:dyDescent="0.4">
      <c r="A59" s="11" t="s">
        <v>42</v>
      </c>
      <c r="B59" s="29" t="s">
        <v>69</v>
      </c>
      <c r="C59" s="12">
        <v>490</v>
      </c>
      <c r="E59" s="6">
        <v>1</v>
      </c>
      <c r="G59" s="10">
        <f t="shared" si="8"/>
        <v>490</v>
      </c>
      <c r="H59" s="22"/>
      <c r="I59" s="22"/>
    </row>
    <row r="60" spans="1:9" ht="63" thickTop="1" thickBot="1" x14ac:dyDescent="0.4">
      <c r="A60" s="11" t="s">
        <v>43</v>
      </c>
      <c r="B60" s="29" t="s">
        <v>70</v>
      </c>
      <c r="C60" s="12">
        <v>38219</v>
      </c>
      <c r="E60" s="6">
        <v>1</v>
      </c>
      <c r="G60" s="10">
        <f t="shared" si="8"/>
        <v>38219</v>
      </c>
      <c r="H60" s="22"/>
      <c r="I60" s="22"/>
    </row>
    <row r="61" spans="1:9" ht="32" thickTop="1" thickBot="1" x14ac:dyDescent="0.4">
      <c r="A61" s="13" t="s">
        <v>44</v>
      </c>
      <c r="B61" s="34" t="s">
        <v>71</v>
      </c>
      <c r="C61" s="14">
        <v>1937999.9999999998</v>
      </c>
      <c r="E61" s="6">
        <v>1</v>
      </c>
      <c r="G61" s="10">
        <f t="shared" si="8"/>
        <v>1937999.9999999998</v>
      </c>
      <c r="H61" s="22"/>
      <c r="I61" s="22"/>
    </row>
    <row r="62" spans="1:9" ht="16" thickTop="1" x14ac:dyDescent="0.35"/>
    <row r="63" spans="1:9" x14ac:dyDescent="0.35">
      <c r="A63" s="15" t="s">
        <v>72</v>
      </c>
      <c r="G63" s="15">
        <f>SUM(G48:G61)</f>
        <v>2438712.2991999998</v>
      </c>
      <c r="H63" s="15"/>
      <c r="I63" s="15"/>
    </row>
  </sheetData>
  <hyperlinks>
    <hyperlink ref="B52" r:id="rId1" tooltip="SUPERMICRO MBD-X9DRD-IF-O Extended ATX Server Motherboard Dual LGA 2011 DDR3 1600" display="http://www.newegg.com/Product/Product.aspx?Item=N82E16813182350"/>
    <hyperlink ref="B53" r:id="rId2" tooltip="View Details" display="http://www.newegg.com/Product/Product.aspx?Item=N82E16833420592&amp;cm_re=Cisco_SG200-_-33-420-592-_-Product"/>
    <hyperlink ref="D50" r:id="rId3"/>
    <hyperlink ref="D51" r:id="rId4"/>
    <hyperlink ref="D52" r:id="rId5"/>
  </hyperlinks>
  <pageMargins left="0.75" right="0.75" top="1" bottom="1" header="0.5" footer="0.5"/>
  <pageSetup paperSize="9" orientation="portrait" horizontalDpi="4294967292" verticalDpi="4294967292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showRuler="0" topLeftCell="A43" zoomScale="66" zoomScaleNormal="66" workbookViewId="0">
      <selection activeCell="C39" sqref="C39:I39"/>
    </sheetView>
  </sheetViews>
  <sheetFormatPr defaultColWidth="11.6328125" defaultRowHeight="15.5" x14ac:dyDescent="0.35"/>
  <cols>
    <col min="1" max="1" width="19" style="6" bestFit="1" customWidth="1"/>
    <col min="2" max="5" width="11.6328125" style="6"/>
    <col min="6" max="6" width="16.453125" style="6" bestFit="1" customWidth="1"/>
    <col min="7" max="16384" width="11.6328125" style="6"/>
  </cols>
  <sheetData>
    <row r="2" spans="1:8" ht="18.5" x14ac:dyDescent="0.45">
      <c r="A2" s="5"/>
      <c r="B2" s="5">
        <v>1</v>
      </c>
      <c r="C2" s="5">
        <v>10</v>
      </c>
      <c r="D2" s="5">
        <v>100</v>
      </c>
      <c r="E2" s="5">
        <v>1000</v>
      </c>
      <c r="F2" s="5">
        <v>10000</v>
      </c>
      <c r="G2" s="5">
        <v>100000</v>
      </c>
      <c r="H2" s="5">
        <v>1000000</v>
      </c>
    </row>
    <row r="3" spans="1:8" ht="18.5" x14ac:dyDescent="0.45">
      <c r="A3" s="5" t="s">
        <v>17</v>
      </c>
      <c r="B3" s="5">
        <v>11.524230356164384</v>
      </c>
      <c r="C3" s="5">
        <v>11.524230356164384</v>
      </c>
      <c r="D3" s="5">
        <v>11.524230356164384</v>
      </c>
      <c r="E3" s="5">
        <v>5.9302235068493152</v>
      </c>
      <c r="F3" s="5">
        <v>1.1425359660795826</v>
      </c>
      <c r="G3" s="5">
        <v>0.43053068033044023</v>
      </c>
      <c r="H3" s="5">
        <v>0.35384059877276536</v>
      </c>
    </row>
    <row r="4" spans="1:8" ht="18.5" x14ac:dyDescent="0.45">
      <c r="A4" s="5" t="s">
        <v>75</v>
      </c>
      <c r="B4" s="5">
        <v>11.406057300456622</v>
      </c>
      <c r="C4" s="5">
        <v>11.406057300456622</v>
      </c>
      <c r="D4" s="5">
        <v>2.2812114600913245</v>
      </c>
      <c r="E4" s="5">
        <v>0.24608518210045663</v>
      </c>
      <c r="F4" s="5">
        <v>4.5018561095890412E-2</v>
      </c>
      <c r="G4" s="5">
        <v>2.4941341917808221E-2</v>
      </c>
      <c r="H4" s="5">
        <v>2.2932143287671233E-2</v>
      </c>
    </row>
    <row r="5" spans="1:8" ht="18" customHeight="1" x14ac:dyDescent="0.45">
      <c r="A5" s="5" t="s">
        <v>88</v>
      </c>
      <c r="B5" s="5">
        <v>11.431787652968037</v>
      </c>
      <c r="C5" s="5">
        <v>11.431787652968037</v>
      </c>
      <c r="D5" s="5">
        <v>5.7158938264840184</v>
      </c>
      <c r="E5" s="5">
        <v>0.99574305303828603</v>
      </c>
      <c r="F5" s="5">
        <v>0.21676472138812788</v>
      </c>
      <c r="G5" s="5">
        <v>0.13534778082191784</v>
      </c>
      <c r="H5" s="5">
        <v>0.12730230319634706</v>
      </c>
    </row>
    <row r="6" spans="1:8" ht="18.5" x14ac:dyDescent="0.45">
      <c r="A6" s="5" t="s">
        <v>99</v>
      </c>
      <c r="B6" s="5">
        <v>11.48271010045662</v>
      </c>
      <c r="C6" s="5">
        <v>11.48271010045662</v>
      </c>
      <c r="D6" s="5">
        <v>11.48271010045662</v>
      </c>
      <c r="E6" s="5">
        <v>4.0283722009132417</v>
      </c>
      <c r="F6" s="5">
        <v>0.70252500587084143</v>
      </c>
      <c r="G6" s="5">
        <v>0.34359227592954994</v>
      </c>
      <c r="H6" s="5">
        <v>0.30774472741312997</v>
      </c>
    </row>
    <row r="7" spans="1:8" ht="18.5" x14ac:dyDescent="0.45">
      <c r="A7" s="5" t="s">
        <v>100</v>
      </c>
      <c r="B7" s="5">
        <v>11.469568621004566</v>
      </c>
      <c r="C7" s="5">
        <v>11.469568621004566</v>
      </c>
      <c r="D7" s="5">
        <v>11.469568621004566</v>
      </c>
      <c r="E7" s="5">
        <v>11.469568621004566</v>
      </c>
      <c r="F7" s="5">
        <v>2.4091384328767118</v>
      </c>
      <c r="G7" s="5">
        <v>0.3878367226523724</v>
      </c>
      <c r="H7" s="5">
        <v>0.169932714955084</v>
      </c>
    </row>
    <row r="8" spans="1:8" ht="18.5" x14ac:dyDescent="0.45">
      <c r="A8" s="5" t="s">
        <v>98</v>
      </c>
      <c r="B8" s="5">
        <v>11.466560547945205</v>
      </c>
      <c r="C8" s="5">
        <v>11.466560547945205</v>
      </c>
      <c r="D8" s="5">
        <v>11.466560547945205</v>
      </c>
      <c r="E8" s="5">
        <v>1.8840099934768428</v>
      </c>
      <c r="F8" s="5">
        <v>0.46486162789012103</v>
      </c>
      <c r="G8" s="5">
        <v>0.30546845662100458</v>
      </c>
      <c r="H8" s="5">
        <v>0.28937750136986301</v>
      </c>
    </row>
    <row r="9" spans="1:8" ht="18.5" x14ac:dyDescent="0.45">
      <c r="A9" s="5" t="s">
        <v>101</v>
      </c>
      <c r="B9" s="5">
        <v>11.643028310502283</v>
      </c>
      <c r="C9" s="5">
        <v>11.643028310502283</v>
      </c>
      <c r="D9" s="5">
        <v>11.643028310502283</v>
      </c>
      <c r="E9" s="5">
        <v>3.2552714611872151</v>
      </c>
      <c r="F9" s="5">
        <v>0.81302759703196348</v>
      </c>
      <c r="G9" s="5">
        <v>0.49976543977125182</v>
      </c>
      <c r="H9" s="5">
        <v>0.46763248219178077</v>
      </c>
    </row>
    <row r="10" spans="1:8" ht="18.5" x14ac:dyDescent="0.45">
      <c r="A10" s="5" t="s">
        <v>102</v>
      </c>
      <c r="B10" s="5">
        <v>11.568076602739726</v>
      </c>
      <c r="C10" s="5">
        <v>11.568076602739726</v>
      </c>
      <c r="D10" s="5">
        <v>11.568076602739726</v>
      </c>
      <c r="E10" s="5">
        <v>5.9740697534246578</v>
      </c>
      <c r="F10" s="5">
        <v>1.1334951719939117</v>
      </c>
      <c r="G10" s="5">
        <v>0.46613045252716107</v>
      </c>
      <c r="H10" s="5">
        <v>0.39682570732707884</v>
      </c>
    </row>
    <row r="11" spans="1:8" ht="18.5" x14ac:dyDescent="0.45">
      <c r="A11" s="3" t="s">
        <v>15</v>
      </c>
      <c r="B11" s="5">
        <v>2.3940000000000001</v>
      </c>
      <c r="C11" s="5">
        <v>2.3940000000000001</v>
      </c>
      <c r="D11" s="5">
        <v>2.3940000000000001</v>
      </c>
      <c r="E11" s="5">
        <v>2.3940000000000001</v>
      </c>
      <c r="F11" s="5">
        <v>2.3940000000000001</v>
      </c>
      <c r="G11" s="5">
        <v>2.3940000000000001</v>
      </c>
      <c r="H11" s="5">
        <v>2.3940000000000001</v>
      </c>
    </row>
    <row r="12" spans="1:8" ht="18.5" x14ac:dyDescent="0.45">
      <c r="A12" s="3" t="s">
        <v>73</v>
      </c>
      <c r="B12" s="5">
        <v>0.13300000000000001</v>
      </c>
      <c r="C12" s="5">
        <v>0.13300000000000001</v>
      </c>
      <c r="D12" s="5">
        <v>0.13300000000000001</v>
      </c>
      <c r="E12" s="5">
        <v>0.13300000000000001</v>
      </c>
      <c r="F12" s="5">
        <v>0.13300000000000001</v>
      </c>
      <c r="G12" s="5">
        <v>0.13300000000000001</v>
      </c>
      <c r="H12" s="5">
        <v>0.13300000000000001</v>
      </c>
    </row>
    <row r="13" spans="1:8" ht="18.5" x14ac:dyDescent="0.45">
      <c r="A13" s="3" t="s">
        <v>87</v>
      </c>
      <c r="B13" s="5">
        <v>0.53200000000000003</v>
      </c>
      <c r="C13" s="5">
        <v>0.53200000000000003</v>
      </c>
      <c r="D13" s="5">
        <v>0.53200000000000003</v>
      </c>
      <c r="E13" s="5">
        <v>0.53200000000000003</v>
      </c>
      <c r="F13" s="5">
        <v>0.53200000000000003</v>
      </c>
      <c r="G13" s="5">
        <v>0.53200000000000003</v>
      </c>
      <c r="H13" s="5">
        <v>0.53200000000000003</v>
      </c>
    </row>
    <row r="14" spans="1:8" ht="18.5" x14ac:dyDescent="0.45">
      <c r="A14" s="3" t="s">
        <v>103</v>
      </c>
      <c r="B14" s="5">
        <v>1.68</v>
      </c>
      <c r="C14" s="5">
        <v>1.68</v>
      </c>
      <c r="D14" s="5">
        <v>1.68</v>
      </c>
      <c r="E14" s="5">
        <v>1.68</v>
      </c>
      <c r="F14" s="5">
        <v>1.68</v>
      </c>
      <c r="G14" s="5">
        <v>1.68</v>
      </c>
      <c r="H14" s="5">
        <v>1.68</v>
      </c>
    </row>
    <row r="15" spans="1:8" ht="18.5" x14ac:dyDescent="0.45">
      <c r="A15" s="3" t="s">
        <v>104</v>
      </c>
      <c r="B15" s="5">
        <v>0.65</v>
      </c>
      <c r="C15" s="5">
        <v>0.65</v>
      </c>
      <c r="D15" s="5">
        <v>0.65</v>
      </c>
      <c r="E15" s="5">
        <v>0.65</v>
      </c>
      <c r="F15" s="5">
        <v>0.65</v>
      </c>
      <c r="G15" s="5">
        <v>0.65</v>
      </c>
      <c r="H15" s="5">
        <v>0.65</v>
      </c>
    </row>
    <row r="16" spans="1:8" ht="18.5" x14ac:dyDescent="0.45">
      <c r="A16" s="3" t="s">
        <v>97</v>
      </c>
      <c r="B16" s="5">
        <v>1.33</v>
      </c>
      <c r="C16" s="5">
        <v>1.33</v>
      </c>
      <c r="D16" s="5">
        <v>1.33</v>
      </c>
      <c r="E16" s="5">
        <v>1.33</v>
      </c>
      <c r="F16" s="5">
        <v>1.33</v>
      </c>
      <c r="G16" s="5">
        <v>1.33</v>
      </c>
      <c r="H16" s="5">
        <v>1.33</v>
      </c>
    </row>
    <row r="17" spans="1:8" ht="18.5" x14ac:dyDescent="0.45">
      <c r="A17" s="3" t="s">
        <v>105</v>
      </c>
      <c r="B17" s="5">
        <v>6.82</v>
      </c>
      <c r="C17" s="5">
        <v>6.82</v>
      </c>
      <c r="D17" s="5">
        <v>6.82</v>
      </c>
      <c r="E17" s="5">
        <v>6.82</v>
      </c>
      <c r="F17" s="5">
        <v>6.82</v>
      </c>
      <c r="G17" s="5">
        <v>6.82</v>
      </c>
      <c r="H17" s="5">
        <v>6.82</v>
      </c>
    </row>
    <row r="18" spans="1:8" ht="18.5" x14ac:dyDescent="0.45">
      <c r="A18" s="3" t="s">
        <v>106</v>
      </c>
      <c r="B18" s="5">
        <v>5.52</v>
      </c>
      <c r="C18" s="5">
        <v>5.52</v>
      </c>
      <c r="D18" s="5">
        <v>5.52</v>
      </c>
      <c r="E18" s="5">
        <v>5.52</v>
      </c>
      <c r="F18" s="5">
        <v>5.52</v>
      </c>
      <c r="G18" s="5">
        <v>5.52</v>
      </c>
      <c r="H18" s="5">
        <v>5.52</v>
      </c>
    </row>
    <row r="19" spans="1:8" ht="18.5" x14ac:dyDescent="0.45">
      <c r="A19" s="5"/>
      <c r="B19" s="5"/>
      <c r="C19" s="5"/>
      <c r="D19" s="5"/>
      <c r="E19" s="5"/>
      <c r="F19" s="5"/>
      <c r="G19" s="5"/>
      <c r="H19" s="5"/>
    </row>
    <row r="45" spans="1:8" x14ac:dyDescent="0.35">
      <c r="B45" s="6">
        <v>1</v>
      </c>
      <c r="C45" s="6">
        <v>10</v>
      </c>
      <c r="D45" s="6">
        <v>100</v>
      </c>
      <c r="E45" s="6">
        <v>1000</v>
      </c>
      <c r="F45" s="6">
        <v>10000</v>
      </c>
      <c r="G45" s="6">
        <v>100000</v>
      </c>
      <c r="H45" s="6">
        <v>1000000</v>
      </c>
    </row>
    <row r="46" spans="1:8" x14ac:dyDescent="0.35">
      <c r="A46" s="6" t="s">
        <v>17</v>
      </c>
      <c r="E46" s="6">
        <v>100</v>
      </c>
      <c r="F46" s="6">
        <f>100*(F3/F54)</f>
        <v>47.724977697559837</v>
      </c>
      <c r="G46" s="6">
        <f t="shared" ref="G46:H49" si="0">100/(G54/G3)</f>
        <v>17.983737691329999</v>
      </c>
      <c r="H46" s="6">
        <f t="shared" si="0"/>
        <v>14.780309054835644</v>
      </c>
    </row>
    <row r="47" spans="1:8" x14ac:dyDescent="0.35">
      <c r="A47" s="6" t="s">
        <v>75</v>
      </c>
      <c r="E47" s="6">
        <v>100</v>
      </c>
      <c r="F47" s="6">
        <f t="shared" ref="F47:F49" si="1">100*(F4/F55)</f>
        <v>33.84854217736121</v>
      </c>
      <c r="G47" s="6">
        <f t="shared" si="0"/>
        <v>18.752888660006178</v>
      </c>
      <c r="H47" s="6">
        <f t="shared" si="0"/>
        <v>17.242212998249045</v>
      </c>
    </row>
    <row r="48" spans="1:8" x14ac:dyDescent="0.35">
      <c r="A48" s="6" t="s">
        <v>88</v>
      </c>
      <c r="E48" s="6">
        <v>100</v>
      </c>
      <c r="F48" s="6">
        <f t="shared" si="1"/>
        <v>40.745248381227043</v>
      </c>
      <c r="G48" s="6">
        <f t="shared" si="0"/>
        <v>25.441312184571022</v>
      </c>
      <c r="H48" s="6">
        <f t="shared" si="0"/>
        <v>23.929004360215611</v>
      </c>
    </row>
    <row r="49" spans="1:8" x14ac:dyDescent="0.35">
      <c r="A49" s="6" t="s">
        <v>99</v>
      </c>
      <c r="E49" s="6">
        <v>100</v>
      </c>
      <c r="F49" s="6">
        <f t="shared" si="1"/>
        <v>41.816964635169136</v>
      </c>
      <c r="G49" s="6">
        <f t="shared" si="0"/>
        <v>20.451921186282735</v>
      </c>
      <c r="H49" s="6">
        <f t="shared" si="0"/>
        <v>18.318138536495834</v>
      </c>
    </row>
    <row r="50" spans="1:8" x14ac:dyDescent="0.35">
      <c r="A50" s="6" t="s">
        <v>100</v>
      </c>
      <c r="F50" s="6">
        <v>100</v>
      </c>
      <c r="G50" s="6">
        <f>100*(G7/G15)</f>
        <v>59.667188100364989</v>
      </c>
      <c r="H50" s="6">
        <f>100/(H58/H7)</f>
        <v>26.143494608474459</v>
      </c>
    </row>
    <row r="51" spans="1:8" x14ac:dyDescent="0.35">
      <c r="A51" s="6" t="s">
        <v>98</v>
      </c>
      <c r="E51" s="6">
        <v>100</v>
      </c>
      <c r="F51" s="6">
        <f t="shared" ref="F51:G53" si="2">100/(F59/F8)</f>
        <v>34.952002097001582</v>
      </c>
      <c r="G51" s="6">
        <f t="shared" si="2"/>
        <v>22.967553129398837</v>
      </c>
      <c r="H51" s="6">
        <f>100/(H59/H8)</f>
        <v>21.757706869914511</v>
      </c>
    </row>
    <row r="52" spans="1:8" x14ac:dyDescent="0.35">
      <c r="A52" s="6" t="s">
        <v>101</v>
      </c>
      <c r="D52" s="6">
        <v>100</v>
      </c>
      <c r="E52" s="6">
        <f>100*(E9/E60)</f>
        <v>47.731253096586727</v>
      </c>
      <c r="F52" s="6">
        <f t="shared" si="2"/>
        <v>11.921225762932016</v>
      </c>
      <c r="G52" s="6">
        <f t="shared" si="2"/>
        <v>7.3279389995784721</v>
      </c>
      <c r="H52" s="6">
        <f>100/(H60/H9)</f>
        <v>6.8567812638091024</v>
      </c>
    </row>
    <row r="53" spans="1:8" x14ac:dyDescent="0.35">
      <c r="A53" s="6" t="s">
        <v>102</v>
      </c>
      <c r="E53" s="6">
        <v>100</v>
      </c>
      <c r="F53" s="6">
        <f t="shared" si="2"/>
        <v>20.534332825976666</v>
      </c>
      <c r="G53" s="6">
        <f t="shared" si="2"/>
        <v>8.4443922559268305</v>
      </c>
      <c r="H53" s="6">
        <f>100/(H61/H10)</f>
        <v>7.1888715095485303</v>
      </c>
    </row>
    <row r="54" spans="1:8" ht="18.5" x14ac:dyDescent="0.45">
      <c r="A54" s="3" t="s">
        <v>15</v>
      </c>
      <c r="B54" s="4">
        <v>2.3940000000000001</v>
      </c>
      <c r="C54" s="4">
        <v>2.3940000000000001</v>
      </c>
      <c r="D54" s="4">
        <v>2.3940000000000001</v>
      </c>
      <c r="E54" s="4">
        <v>2.3940000000000001</v>
      </c>
      <c r="F54" s="4">
        <v>2.3940000000000001</v>
      </c>
      <c r="G54" s="4">
        <v>2.3940000000000001</v>
      </c>
      <c r="H54" s="4">
        <v>2.3940000000000001</v>
      </c>
    </row>
    <row r="55" spans="1:8" ht="18.5" x14ac:dyDescent="0.45">
      <c r="A55" s="39" t="s">
        <v>73</v>
      </c>
      <c r="B55" s="4">
        <v>0.13300000000000001</v>
      </c>
      <c r="C55" s="4">
        <v>0.13300000000000001</v>
      </c>
      <c r="D55" s="4">
        <v>0.13300000000000001</v>
      </c>
      <c r="E55" s="4">
        <v>0.13300000000000001</v>
      </c>
      <c r="F55" s="4">
        <v>0.13300000000000001</v>
      </c>
      <c r="G55" s="4">
        <v>0.13300000000000001</v>
      </c>
      <c r="H55" s="4">
        <v>0.13300000000000001</v>
      </c>
    </row>
    <row r="56" spans="1:8" ht="18.5" x14ac:dyDescent="0.45">
      <c r="A56" s="3" t="s">
        <v>87</v>
      </c>
      <c r="B56" s="4">
        <v>0.53200000000000003</v>
      </c>
      <c r="C56" s="4">
        <v>0.53200000000000003</v>
      </c>
      <c r="D56" s="4">
        <v>0.53200000000000003</v>
      </c>
      <c r="E56" s="4">
        <v>0.53200000000000003</v>
      </c>
      <c r="F56" s="4">
        <v>0.53200000000000003</v>
      </c>
      <c r="G56" s="4">
        <v>0.53200000000000003</v>
      </c>
      <c r="H56" s="4">
        <v>0.53200000000000003</v>
      </c>
    </row>
    <row r="57" spans="1:8" ht="18.5" x14ac:dyDescent="0.45">
      <c r="A57" s="3" t="s">
        <v>103</v>
      </c>
      <c r="B57" s="4">
        <v>1.68</v>
      </c>
      <c r="C57" s="4">
        <v>1.68</v>
      </c>
      <c r="D57" s="4">
        <v>1.68</v>
      </c>
      <c r="E57" s="4">
        <v>1.68</v>
      </c>
      <c r="F57" s="4">
        <v>1.68</v>
      </c>
      <c r="G57" s="4">
        <v>1.68</v>
      </c>
      <c r="H57" s="4">
        <v>1.68</v>
      </c>
    </row>
    <row r="58" spans="1:8" ht="18.5" x14ac:dyDescent="0.45">
      <c r="A58" s="3" t="s">
        <v>104</v>
      </c>
      <c r="B58" s="4">
        <v>0.65</v>
      </c>
      <c r="C58" s="4">
        <v>0.65</v>
      </c>
      <c r="D58" s="4">
        <v>0.65</v>
      </c>
      <c r="E58" s="4">
        <v>0.65</v>
      </c>
      <c r="F58" s="4">
        <v>0.65</v>
      </c>
      <c r="G58" s="4">
        <v>0.65</v>
      </c>
      <c r="H58" s="4">
        <v>0.65</v>
      </c>
    </row>
    <row r="59" spans="1:8" ht="18.5" x14ac:dyDescent="0.45">
      <c r="A59" s="3" t="s">
        <v>97</v>
      </c>
      <c r="B59" s="4">
        <v>1.33</v>
      </c>
      <c r="C59" s="4">
        <v>1.33</v>
      </c>
      <c r="D59" s="4">
        <v>1.33</v>
      </c>
      <c r="E59" s="4">
        <v>1.33</v>
      </c>
      <c r="F59" s="4">
        <v>1.33</v>
      </c>
      <c r="G59" s="4">
        <v>1.33</v>
      </c>
      <c r="H59" s="4">
        <v>1.33</v>
      </c>
    </row>
    <row r="60" spans="1:8" ht="18.5" x14ac:dyDescent="0.45">
      <c r="A60" s="3" t="s">
        <v>105</v>
      </c>
      <c r="B60" s="6">
        <v>6.82</v>
      </c>
      <c r="C60" s="6">
        <v>6.82</v>
      </c>
      <c r="D60" s="6">
        <v>6.82</v>
      </c>
      <c r="E60" s="6">
        <v>6.82</v>
      </c>
      <c r="F60" s="6">
        <v>6.82</v>
      </c>
      <c r="G60" s="6">
        <v>6.82</v>
      </c>
      <c r="H60" s="6">
        <v>6.82</v>
      </c>
    </row>
    <row r="61" spans="1:8" ht="18.5" x14ac:dyDescent="0.45">
      <c r="A61" s="3" t="s">
        <v>106</v>
      </c>
      <c r="B61" s="6">
        <v>5.52</v>
      </c>
      <c r="C61" s="6">
        <v>5.52</v>
      </c>
      <c r="D61" s="6">
        <v>5.52</v>
      </c>
      <c r="E61" s="6">
        <v>5.52</v>
      </c>
      <c r="F61" s="6">
        <v>5.52</v>
      </c>
      <c r="G61" s="6">
        <v>5.52</v>
      </c>
      <c r="H61" s="6">
        <v>5.52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Ruler="0" topLeftCell="A7" zoomScale="51" zoomScaleNormal="51" workbookViewId="0">
      <selection activeCell="C39" sqref="C39:I39"/>
    </sheetView>
  </sheetViews>
  <sheetFormatPr defaultColWidth="11.6328125" defaultRowHeight="15.5" x14ac:dyDescent="0.35"/>
  <cols>
    <col min="1" max="1" width="19.453125" style="6" bestFit="1" customWidth="1"/>
    <col min="2" max="16384" width="11.6328125" style="6"/>
  </cols>
  <sheetData>
    <row r="1" spans="1:8" x14ac:dyDescent="0.35">
      <c r="B1" s="6">
        <v>1</v>
      </c>
      <c r="C1" s="6">
        <v>10</v>
      </c>
      <c r="D1" s="6">
        <v>100</v>
      </c>
      <c r="E1" s="6">
        <v>1000</v>
      </c>
      <c r="F1" s="6">
        <v>10000</v>
      </c>
      <c r="G1" s="6">
        <v>100000</v>
      </c>
      <c r="H1" s="6">
        <v>1000000</v>
      </c>
    </row>
    <row r="2" spans="1:8" x14ac:dyDescent="0.35">
      <c r="A2" s="6" t="s">
        <v>17</v>
      </c>
      <c r="B2" s="6">
        <v>15.005508276255709</v>
      </c>
      <c r="C2" s="6">
        <v>15.005508276255709</v>
      </c>
      <c r="D2" s="6">
        <v>15.005508276255709</v>
      </c>
      <c r="E2" s="6">
        <v>7.7216451912100466</v>
      </c>
      <c r="F2" s="6">
        <v>1.4876770391661231</v>
      </c>
      <c r="G2" s="6">
        <v>0.56058682334692733</v>
      </c>
      <c r="H2" s="6">
        <v>0.4607299463187049</v>
      </c>
    </row>
    <row r="3" spans="1:8" x14ac:dyDescent="0.35">
      <c r="A3" s="6" t="s">
        <v>75</v>
      </c>
      <c r="B3" s="6">
        <v>570.30286502283116</v>
      </c>
      <c r="C3" s="6">
        <v>570.30286502283116</v>
      </c>
      <c r="D3" s="6">
        <v>114.06057300456622</v>
      </c>
      <c r="E3" s="6">
        <v>12.304259105022831</v>
      </c>
      <c r="F3" s="6">
        <v>2.2509280547945205</v>
      </c>
      <c r="G3" s="6">
        <v>1.2470670958904111</v>
      </c>
      <c r="H3" s="6">
        <v>1.1466071643835616</v>
      </c>
    </row>
    <row r="4" spans="1:8" x14ac:dyDescent="0.35">
      <c r="A4" s="6" t="s">
        <v>88</v>
      </c>
      <c r="B4" s="6">
        <v>142.89734566210046</v>
      </c>
      <c r="C4" s="6">
        <v>142.89734566210046</v>
      </c>
      <c r="D4" s="6">
        <v>71.448672831050231</v>
      </c>
      <c r="E4" s="6">
        <v>12.446788162978576</v>
      </c>
      <c r="F4" s="6">
        <v>2.7095590173515989</v>
      </c>
      <c r="G4" s="6">
        <v>1.6918472602739729</v>
      </c>
      <c r="H4" s="6">
        <v>1.5912787899543384</v>
      </c>
    </row>
    <row r="5" spans="1:8" x14ac:dyDescent="0.35">
      <c r="A5" s="6" t="s">
        <v>99</v>
      </c>
      <c r="B5" s="6">
        <v>32.038811664220482</v>
      </c>
      <c r="C5" s="6">
        <v>32.038811664220482</v>
      </c>
      <c r="D5" s="6">
        <v>32.038811664220482</v>
      </c>
      <c r="E5" s="6">
        <v>11.239877792726681</v>
      </c>
      <c r="F5" s="6">
        <v>1.9601702172735531</v>
      </c>
      <c r="G5" s="6">
        <v>0.95868380560700317</v>
      </c>
      <c r="H5" s="6">
        <v>0.85866274389824226</v>
      </c>
    </row>
    <row r="6" spans="1:8" x14ac:dyDescent="0.35">
      <c r="A6" s="6" t="s">
        <v>100</v>
      </c>
      <c r="B6" s="6">
        <v>5.2535583643296846</v>
      </c>
      <c r="C6" s="6">
        <v>5.2535583643296846</v>
      </c>
      <c r="D6" s="6">
        <v>5.2535583643296846</v>
      </c>
      <c r="E6" s="6">
        <v>5.2535583643296846</v>
      </c>
      <c r="F6" s="6">
        <v>1.1034895716730999</v>
      </c>
      <c r="G6" s="6">
        <v>0.17764598875612517</v>
      </c>
      <c r="H6" s="6">
        <v>7.7836531217975458E-2</v>
      </c>
    </row>
    <row r="7" spans="1:8" x14ac:dyDescent="0.35">
      <c r="A7" s="6" t="s">
        <v>98</v>
      </c>
      <c r="B7" s="6">
        <v>71.666003424657532</v>
      </c>
      <c r="C7" s="6">
        <v>71.666003424657532</v>
      </c>
      <c r="D7" s="6">
        <v>71.666003424657532</v>
      </c>
      <c r="E7" s="6">
        <v>11.775062459230268</v>
      </c>
      <c r="F7" s="6">
        <v>2.9053851743132566</v>
      </c>
      <c r="G7" s="6">
        <v>1.9091778538812785</v>
      </c>
      <c r="H7" s="6">
        <v>1.8086093835616439</v>
      </c>
    </row>
    <row r="8" spans="1:8" x14ac:dyDescent="0.35">
      <c r="A8" s="6" t="s">
        <v>101</v>
      </c>
      <c r="B8" s="6">
        <v>36.384463470319638</v>
      </c>
      <c r="C8" s="6">
        <v>36.384463470319638</v>
      </c>
      <c r="D8" s="6">
        <v>36.384463470319638</v>
      </c>
      <c r="E8" s="6">
        <v>10.172723316210048</v>
      </c>
      <c r="F8" s="6">
        <v>2.5407112407248857</v>
      </c>
      <c r="G8" s="6">
        <v>1.5617669992851619</v>
      </c>
      <c r="H8" s="6">
        <v>1.461351506849315</v>
      </c>
    </row>
    <row r="9" spans="1:8" x14ac:dyDescent="0.35">
      <c r="A9" s="6" t="s">
        <v>102</v>
      </c>
      <c r="B9" s="6">
        <v>16.736221936834095</v>
      </c>
      <c r="C9" s="6">
        <v>16.736221936834095</v>
      </c>
      <c r="D9" s="6">
        <v>16.736221936834095</v>
      </c>
      <c r="E9" s="6">
        <v>8.6430407312278046</v>
      </c>
      <c r="F9" s="6">
        <v>1.6398946354078585</v>
      </c>
      <c r="G9" s="6">
        <v>0.67437854821637899</v>
      </c>
      <c r="H9" s="6">
        <v>0.57411126638755616</v>
      </c>
    </row>
    <row r="10" spans="1:8" ht="18.5" x14ac:dyDescent="0.45">
      <c r="A10" s="3" t="s">
        <v>15</v>
      </c>
      <c r="B10" s="5">
        <f>(2.394/A22)*1000</f>
        <v>3.1171875</v>
      </c>
      <c r="C10" s="5">
        <f t="shared" ref="C10:H10" si="0">(2.394/B22)*1000</f>
        <v>3.1171875</v>
      </c>
      <c r="D10" s="5">
        <f t="shared" si="0"/>
        <v>3.1171875</v>
      </c>
      <c r="E10" s="5">
        <f t="shared" si="0"/>
        <v>3.1171875</v>
      </c>
      <c r="F10" s="5">
        <f t="shared" si="0"/>
        <v>3.1171875</v>
      </c>
      <c r="G10" s="5">
        <f t="shared" si="0"/>
        <v>3.1171875</v>
      </c>
      <c r="H10" s="5">
        <f t="shared" si="0"/>
        <v>3.1171875</v>
      </c>
    </row>
    <row r="11" spans="1:8" ht="18.5" x14ac:dyDescent="0.45">
      <c r="A11" s="39" t="s">
        <v>73</v>
      </c>
      <c r="B11" s="4">
        <f>(0.133/A23)*1000</f>
        <v>6.65</v>
      </c>
      <c r="C11" s="4">
        <f t="shared" ref="C11:H11" si="1">(0.133/B23)*1000</f>
        <v>6.65</v>
      </c>
      <c r="D11" s="4">
        <f t="shared" si="1"/>
        <v>6.65</v>
      </c>
      <c r="E11" s="4">
        <f t="shared" si="1"/>
        <v>6.65</v>
      </c>
      <c r="F11" s="4">
        <f t="shared" si="1"/>
        <v>6.65</v>
      </c>
      <c r="G11" s="4">
        <f t="shared" si="1"/>
        <v>6.65</v>
      </c>
      <c r="H11" s="4">
        <f t="shared" si="1"/>
        <v>6.65</v>
      </c>
    </row>
    <row r="12" spans="1:8" ht="18.5" x14ac:dyDescent="0.45">
      <c r="A12" s="3" t="s">
        <v>87</v>
      </c>
      <c r="B12" s="4">
        <f>(0.532/A24)*1000</f>
        <v>6.65</v>
      </c>
      <c r="C12" s="4">
        <f t="shared" ref="C12:H12" si="2">(0.532/B24)*1000</f>
        <v>6.65</v>
      </c>
      <c r="D12" s="4">
        <f t="shared" si="2"/>
        <v>6.65</v>
      </c>
      <c r="E12" s="4">
        <f t="shared" si="2"/>
        <v>6.65</v>
      </c>
      <c r="F12" s="4">
        <f t="shared" si="2"/>
        <v>6.65</v>
      </c>
      <c r="G12" s="4">
        <f t="shared" si="2"/>
        <v>6.65</v>
      </c>
      <c r="H12" s="4">
        <f t="shared" si="2"/>
        <v>6.65</v>
      </c>
    </row>
    <row r="13" spans="1:8" ht="18.5" x14ac:dyDescent="0.45">
      <c r="A13" s="3" t="s">
        <v>103</v>
      </c>
      <c r="B13" s="4">
        <f>(1.68/A25)*1000</f>
        <v>4.6875</v>
      </c>
      <c r="C13" s="4">
        <f t="shared" ref="C13:H13" si="3">(1.68/B25)*1000</f>
        <v>4.6875</v>
      </c>
      <c r="D13" s="4">
        <f t="shared" si="3"/>
        <v>4.6875</v>
      </c>
      <c r="E13" s="4">
        <f t="shared" si="3"/>
        <v>4.6875</v>
      </c>
      <c r="F13" s="4">
        <f t="shared" si="3"/>
        <v>4.6875</v>
      </c>
      <c r="G13" s="4">
        <f t="shared" si="3"/>
        <v>4.6875</v>
      </c>
      <c r="H13" s="4">
        <f t="shared" si="3"/>
        <v>4.6875</v>
      </c>
    </row>
    <row r="14" spans="1:8" ht="18.5" x14ac:dyDescent="0.45">
      <c r="A14" s="3" t="s">
        <v>104</v>
      </c>
      <c r="B14" s="4">
        <f>(0.65/A26)*1000</f>
        <v>0.29772810553316237</v>
      </c>
      <c r="C14" s="4">
        <f t="shared" ref="C14:H15" si="4">(0.65/B26)*1000</f>
        <v>0.29772810553316237</v>
      </c>
      <c r="D14" s="4">
        <f t="shared" si="4"/>
        <v>0.29772810553316237</v>
      </c>
      <c r="E14" s="4">
        <f t="shared" si="4"/>
        <v>0.29772810553316237</v>
      </c>
      <c r="F14" s="4">
        <f t="shared" si="4"/>
        <v>0.29772810553316237</v>
      </c>
      <c r="G14" s="4">
        <f t="shared" si="4"/>
        <v>0.29772810553316237</v>
      </c>
      <c r="H14" s="4">
        <f t="shared" si="4"/>
        <v>0.29772810553316237</v>
      </c>
    </row>
    <row r="15" spans="1:8" ht="18.5" x14ac:dyDescent="0.45">
      <c r="A15" s="3" t="s">
        <v>97</v>
      </c>
      <c r="B15" s="4">
        <f>(0.65/A27)*1000</f>
        <v>4.0625</v>
      </c>
      <c r="C15" s="4">
        <f t="shared" si="4"/>
        <v>4.0625</v>
      </c>
      <c r="D15" s="4">
        <f t="shared" si="4"/>
        <v>4.0625</v>
      </c>
      <c r="E15" s="4">
        <f t="shared" si="4"/>
        <v>4.0625</v>
      </c>
      <c r="F15" s="4">
        <f t="shared" si="4"/>
        <v>4.0625</v>
      </c>
      <c r="G15" s="4">
        <f t="shared" si="4"/>
        <v>4.0625</v>
      </c>
      <c r="H15" s="4">
        <f t="shared" si="4"/>
        <v>4.0625</v>
      </c>
    </row>
    <row r="16" spans="1:8" ht="18.5" x14ac:dyDescent="0.45">
      <c r="A16" s="3" t="s">
        <v>105</v>
      </c>
      <c r="B16" s="6">
        <f>(6.82/A28)*1000</f>
        <v>21.3125</v>
      </c>
      <c r="C16" s="6">
        <f t="shared" ref="C16:H16" si="5">(6.82/B28)*1000</f>
        <v>21.3125</v>
      </c>
      <c r="D16" s="6">
        <f t="shared" si="5"/>
        <v>21.3125</v>
      </c>
      <c r="E16" s="6">
        <f t="shared" si="5"/>
        <v>21.3125</v>
      </c>
      <c r="F16" s="6">
        <f t="shared" si="5"/>
        <v>21.3125</v>
      </c>
      <c r="G16" s="6">
        <f t="shared" si="5"/>
        <v>21.3125</v>
      </c>
      <c r="H16" s="6">
        <f t="shared" si="5"/>
        <v>21.3125</v>
      </c>
    </row>
    <row r="17" spans="1:8" ht="18.5" x14ac:dyDescent="0.45">
      <c r="A17" s="3" t="s">
        <v>106</v>
      </c>
      <c r="B17" s="6">
        <f>(5.52/A29)*1000</f>
        <v>7.9861111111111107</v>
      </c>
      <c r="C17" s="6">
        <f t="shared" ref="C17:H17" si="6">(5.52/B29)*1000</f>
        <v>7.9861111111111107</v>
      </c>
      <c r="D17" s="6">
        <f t="shared" si="6"/>
        <v>7.9861111111111107</v>
      </c>
      <c r="E17" s="6">
        <f t="shared" si="6"/>
        <v>7.9861111111111107</v>
      </c>
      <c r="F17" s="6">
        <f t="shared" si="6"/>
        <v>7.9861111111111107</v>
      </c>
      <c r="G17" s="6">
        <f t="shared" si="6"/>
        <v>7.9861111111111107</v>
      </c>
      <c r="H17" s="6">
        <f t="shared" si="6"/>
        <v>7.9861111111111107</v>
      </c>
    </row>
    <row r="22" spans="1:8" ht="18.5" x14ac:dyDescent="0.45">
      <c r="A22" s="6">
        <v>768</v>
      </c>
      <c r="B22" s="6">
        <v>768</v>
      </c>
      <c r="C22" s="6">
        <v>768</v>
      </c>
      <c r="D22" s="6">
        <v>768</v>
      </c>
      <c r="E22" s="6">
        <v>768</v>
      </c>
      <c r="F22" s="6">
        <v>768</v>
      </c>
      <c r="G22" s="6">
        <v>768</v>
      </c>
      <c r="H22" s="3" t="s">
        <v>15</v>
      </c>
    </row>
    <row r="23" spans="1:8" ht="18.5" x14ac:dyDescent="0.45">
      <c r="A23" s="6">
        <v>20</v>
      </c>
      <c r="B23" s="6">
        <v>20</v>
      </c>
      <c r="C23" s="6">
        <v>20</v>
      </c>
      <c r="D23" s="6">
        <v>20</v>
      </c>
      <c r="E23" s="6">
        <v>20</v>
      </c>
      <c r="F23" s="6">
        <v>20</v>
      </c>
      <c r="G23" s="6">
        <v>20</v>
      </c>
      <c r="H23" s="39" t="s">
        <v>73</v>
      </c>
    </row>
    <row r="24" spans="1:8" ht="18.5" x14ac:dyDescent="0.45">
      <c r="A24" s="6">
        <v>80</v>
      </c>
      <c r="B24" s="6">
        <v>80</v>
      </c>
      <c r="C24" s="6">
        <v>80</v>
      </c>
      <c r="D24" s="6">
        <v>80</v>
      </c>
      <c r="E24" s="6">
        <v>80</v>
      </c>
      <c r="F24" s="6">
        <v>80</v>
      </c>
      <c r="G24" s="6">
        <v>80</v>
      </c>
      <c r="H24" s="3" t="s">
        <v>87</v>
      </c>
    </row>
    <row r="25" spans="1:8" ht="18.5" x14ac:dyDescent="0.45">
      <c r="A25" s="6">
        <v>358.4</v>
      </c>
      <c r="B25" s="6">
        <v>358.4</v>
      </c>
      <c r="C25" s="6">
        <v>358.4</v>
      </c>
      <c r="D25" s="6">
        <v>358.4</v>
      </c>
      <c r="E25" s="6">
        <v>358.4</v>
      </c>
      <c r="F25" s="6">
        <v>358.4</v>
      </c>
      <c r="G25" s="6">
        <v>358.4</v>
      </c>
      <c r="H25" s="39" t="s">
        <v>103</v>
      </c>
    </row>
    <row r="26" spans="1:8" ht="18.5" x14ac:dyDescent="0.45">
      <c r="A26" s="6">
        <v>2183.1999999999998</v>
      </c>
      <c r="B26" s="6">
        <v>2183.1999999999998</v>
      </c>
      <c r="C26" s="6">
        <v>2183.1999999999998</v>
      </c>
      <c r="D26" s="6">
        <v>2183.1999999999998</v>
      </c>
      <c r="E26" s="6">
        <v>2183.1999999999998</v>
      </c>
      <c r="F26" s="6">
        <v>2183.1999999999998</v>
      </c>
      <c r="G26" s="6">
        <v>2183.1999999999998</v>
      </c>
      <c r="H26" s="39" t="s">
        <v>104</v>
      </c>
    </row>
    <row r="27" spans="1:8" ht="18.5" x14ac:dyDescent="0.45">
      <c r="A27" s="6">
        <v>160</v>
      </c>
      <c r="B27" s="6">
        <v>160</v>
      </c>
      <c r="C27" s="6">
        <v>160</v>
      </c>
      <c r="D27" s="6">
        <v>160</v>
      </c>
      <c r="E27" s="6">
        <v>160</v>
      </c>
      <c r="F27" s="6">
        <v>160</v>
      </c>
      <c r="G27" s="6">
        <v>160</v>
      </c>
      <c r="H27" s="39" t="s">
        <v>107</v>
      </c>
    </row>
    <row r="28" spans="1:8" ht="18.5" x14ac:dyDescent="0.45">
      <c r="A28" s="6">
        <v>320</v>
      </c>
      <c r="B28" s="6">
        <v>320</v>
      </c>
      <c r="C28" s="6">
        <v>320</v>
      </c>
      <c r="D28" s="6">
        <v>320</v>
      </c>
      <c r="E28" s="6">
        <v>320</v>
      </c>
      <c r="F28" s="6">
        <v>320</v>
      </c>
      <c r="G28" s="6">
        <v>320</v>
      </c>
      <c r="H28" s="39" t="s">
        <v>105</v>
      </c>
    </row>
    <row r="29" spans="1:8" ht="18.5" x14ac:dyDescent="0.45">
      <c r="A29" s="6">
        <v>691.2</v>
      </c>
      <c r="B29" s="6">
        <v>691.2</v>
      </c>
      <c r="C29" s="6">
        <v>691.2</v>
      </c>
      <c r="D29" s="6">
        <v>691.2</v>
      </c>
      <c r="E29" s="6">
        <v>691.2</v>
      </c>
      <c r="F29" s="6">
        <v>691.2</v>
      </c>
      <c r="G29" s="6">
        <v>691.2</v>
      </c>
      <c r="H29" s="3" t="s">
        <v>106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Ruler="0" topLeftCell="A14" zoomScale="57" zoomScaleNormal="57" workbookViewId="0">
      <selection activeCell="C39" sqref="C39:I39"/>
    </sheetView>
  </sheetViews>
  <sheetFormatPr defaultColWidth="11.6328125" defaultRowHeight="15.5" x14ac:dyDescent="0.35"/>
  <cols>
    <col min="1" max="1" width="14.08984375" style="6" bestFit="1" customWidth="1"/>
    <col min="2" max="16384" width="11.6328125" style="6"/>
  </cols>
  <sheetData>
    <row r="1" spans="1:8" x14ac:dyDescent="0.35">
      <c r="B1" s="6">
        <v>1</v>
      </c>
      <c r="C1" s="6">
        <v>10</v>
      </c>
      <c r="D1" s="6">
        <v>100</v>
      </c>
      <c r="E1" s="6">
        <v>1000</v>
      </c>
      <c r="F1" s="6">
        <v>10000</v>
      </c>
      <c r="G1" s="6">
        <v>100000</v>
      </c>
      <c r="H1" s="6">
        <v>1000000</v>
      </c>
    </row>
    <row r="2" spans="1:8" x14ac:dyDescent="0.35">
      <c r="A2" s="6" t="s">
        <v>17</v>
      </c>
      <c r="B2" s="6">
        <v>7.2618236586757992E-2</v>
      </c>
      <c r="C2" s="6">
        <v>7.2618236586757992E-2</v>
      </c>
      <c r="D2" s="6">
        <v>7.2618236586757992E-2</v>
      </c>
      <c r="E2" s="6">
        <v>3.6528009346461179E-2</v>
      </c>
      <c r="F2" s="6">
        <v>5.6028719184877144E-3</v>
      </c>
      <c r="G2" s="6">
        <v>1.0003786425110668E-3</v>
      </c>
      <c r="H2" s="6">
        <v>5.0494539398601289E-4</v>
      </c>
    </row>
    <row r="3" spans="1:8" x14ac:dyDescent="0.35">
      <c r="A3" s="6" t="s">
        <v>75</v>
      </c>
      <c r="B3" s="6">
        <v>2.782631632146118</v>
      </c>
      <c r="C3" s="6">
        <v>2.782631632146118</v>
      </c>
      <c r="D3" s="6">
        <v>0.55652632642922362</v>
      </c>
      <c r="E3" s="6">
        <v>5.6550834447488582E-2</v>
      </c>
      <c r="F3" s="6">
        <v>6.6755855890410958E-3</v>
      </c>
      <c r="G3" s="6">
        <v>1.6895328493150685E-3</v>
      </c>
      <c r="H3" s="6">
        <v>1.1908537397260276E-3</v>
      </c>
    </row>
    <row r="4" spans="1:8" x14ac:dyDescent="0.35">
      <c r="A4" s="6" t="s">
        <v>88</v>
      </c>
      <c r="B4" s="6">
        <v>0.69597953744292229</v>
      </c>
      <c r="C4" s="6">
        <v>0.69597953744292229</v>
      </c>
      <c r="D4" s="6">
        <v>0.34798976872146115</v>
      </c>
      <c r="E4" s="6">
        <v>5.4499505971197751E-2</v>
      </c>
      <c r="F4" s="6">
        <v>6.8042373515981736E-3</v>
      </c>
      <c r="G4" s="6">
        <v>1.8181846118721465E-3</v>
      </c>
      <c r="H4" s="6">
        <v>1.3195055022831052E-3</v>
      </c>
    </row>
    <row r="5" spans="1:8" x14ac:dyDescent="0.35">
      <c r="A5" s="6" t="s">
        <v>99</v>
      </c>
      <c r="B5" s="6">
        <v>0.15549465804386822</v>
      </c>
      <c r="C5" s="6">
        <v>0.15549465804386822</v>
      </c>
      <c r="D5" s="6">
        <v>0.15549465804386822</v>
      </c>
      <c r="E5" s="6">
        <v>5.2391826585942589E-2</v>
      </c>
      <c r="F5" s="6">
        <v>6.369307587975259E-3</v>
      </c>
      <c r="G5" s="6">
        <v>1.3995975426771739E-3</v>
      </c>
      <c r="H5" s="6">
        <v>9.0289629688270921E-4</v>
      </c>
    </row>
    <row r="6" spans="1:8" x14ac:dyDescent="0.35">
      <c r="A6" s="6" t="s">
        <v>100</v>
      </c>
      <c r="B6" s="6">
        <v>2.5520403061318395E-2</v>
      </c>
      <c r="C6" s="6">
        <v>2.5520403061318395E-2</v>
      </c>
      <c r="D6" s="6">
        <v>2.5520403061318395E-2</v>
      </c>
      <c r="E6" s="6">
        <v>2.5520403061318395E-2</v>
      </c>
      <c r="F6" s="6">
        <v>5.1568585110708413E-3</v>
      </c>
      <c r="G6" s="6">
        <v>6.1822956912544499E-4</v>
      </c>
      <c r="H6" s="6">
        <v>1.2199087696304889E-4</v>
      </c>
    </row>
    <row r="7" spans="1:8" x14ac:dyDescent="0.35">
      <c r="A7" s="6" t="s">
        <v>98</v>
      </c>
      <c r="B7" s="6">
        <v>0.34820709931506849</v>
      </c>
      <c r="C7" s="6">
        <v>0.34820709931506849</v>
      </c>
      <c r="D7" s="6">
        <v>0.34820709931506849</v>
      </c>
      <c r="E7" s="6">
        <v>5.1280933300717535E-2</v>
      </c>
      <c r="F7" s="6">
        <v>7.294926378922954E-3</v>
      </c>
      <c r="G7" s="6">
        <v>2.3516436073059361E-3</v>
      </c>
      <c r="H7" s="6">
        <v>1.8528559589041098E-3</v>
      </c>
    </row>
    <row r="8" spans="1:8" x14ac:dyDescent="0.35">
      <c r="A8" s="6" t="s">
        <v>101</v>
      </c>
      <c r="B8" s="6">
        <v>0.17465501141552509</v>
      </c>
      <c r="C8" s="6">
        <v>0.17465501141552509</v>
      </c>
      <c r="D8" s="6">
        <v>0.17465501141552509</v>
      </c>
      <c r="E8" s="6">
        <v>4.4740360302511405E-2</v>
      </c>
      <c r="F8" s="6">
        <v>6.8616658640125562E-3</v>
      </c>
      <c r="G8" s="6">
        <v>2.0035259384072242E-3</v>
      </c>
      <c r="H8" s="6">
        <v>1.5055980821917809E-3</v>
      </c>
    </row>
    <row r="9" spans="1:8" x14ac:dyDescent="0.35">
      <c r="A9" s="6" t="s">
        <v>102</v>
      </c>
      <c r="B9" s="6">
        <v>8.0750364504058841E-2</v>
      </c>
      <c r="C9" s="6">
        <v>8.0750364504058841E-2</v>
      </c>
      <c r="D9" s="6">
        <v>8.0750364504058841E-2</v>
      </c>
      <c r="E9" s="6">
        <v>4.0650112014840187E-2</v>
      </c>
      <c r="F9" s="6">
        <v>5.9075041398895089E-3</v>
      </c>
      <c r="G9" s="6">
        <v>1.1158553935075842E-3</v>
      </c>
      <c r="H9" s="6">
        <v>6.1835048032482282E-4</v>
      </c>
    </row>
    <row r="10" spans="1:8" ht="18.5" x14ac:dyDescent="0.45">
      <c r="A10" s="3" t="s">
        <v>15</v>
      </c>
      <c r="B10" s="5">
        <f t="shared" ref="B10:H10" si="0">(2.394/A22)</f>
        <v>3.1171875000000002E-3</v>
      </c>
      <c r="C10" s="5">
        <f t="shared" si="0"/>
        <v>3.1171875000000002E-3</v>
      </c>
      <c r="D10" s="5">
        <f t="shared" si="0"/>
        <v>3.1171875000000002E-3</v>
      </c>
      <c r="E10" s="5">
        <f t="shared" si="0"/>
        <v>3.1171875000000002E-3</v>
      </c>
      <c r="F10" s="5">
        <f t="shared" si="0"/>
        <v>3.1171875000000002E-3</v>
      </c>
      <c r="G10" s="5">
        <f t="shared" si="0"/>
        <v>3.1171875000000002E-3</v>
      </c>
      <c r="H10" s="5">
        <f t="shared" si="0"/>
        <v>3.1171875000000002E-3</v>
      </c>
    </row>
    <row r="11" spans="1:8" ht="18.5" x14ac:dyDescent="0.45">
      <c r="A11" s="39" t="s">
        <v>73</v>
      </c>
      <c r="B11" s="4">
        <f t="shared" ref="B11:H11" si="1">0.133/A23</f>
        <v>6.6500000000000005E-3</v>
      </c>
      <c r="C11" s="4">
        <f t="shared" si="1"/>
        <v>6.6500000000000005E-3</v>
      </c>
      <c r="D11" s="4">
        <f t="shared" si="1"/>
        <v>6.6500000000000005E-3</v>
      </c>
      <c r="E11" s="4">
        <f t="shared" si="1"/>
        <v>6.6500000000000005E-3</v>
      </c>
      <c r="F11" s="4">
        <f t="shared" si="1"/>
        <v>6.6500000000000005E-3</v>
      </c>
      <c r="G11" s="4">
        <f t="shared" si="1"/>
        <v>6.6500000000000005E-3</v>
      </c>
      <c r="H11" s="4">
        <f t="shared" si="1"/>
        <v>6.6500000000000005E-3</v>
      </c>
    </row>
    <row r="12" spans="1:8" ht="18.5" x14ac:dyDescent="0.45">
      <c r="A12" s="3" t="s">
        <v>87</v>
      </c>
      <c r="B12" s="4">
        <f t="shared" ref="B12:H12" si="2">0.532/A24</f>
        <v>6.6500000000000005E-3</v>
      </c>
      <c r="C12" s="4">
        <f t="shared" si="2"/>
        <v>6.6500000000000005E-3</v>
      </c>
      <c r="D12" s="4">
        <f t="shared" si="2"/>
        <v>6.6500000000000005E-3</v>
      </c>
      <c r="E12" s="4">
        <f t="shared" si="2"/>
        <v>6.6500000000000005E-3</v>
      </c>
      <c r="F12" s="4">
        <f t="shared" si="2"/>
        <v>6.6500000000000005E-3</v>
      </c>
      <c r="G12" s="4">
        <f t="shared" si="2"/>
        <v>6.6500000000000005E-3</v>
      </c>
      <c r="H12" s="4">
        <f t="shared" si="2"/>
        <v>6.6500000000000005E-3</v>
      </c>
    </row>
    <row r="13" spans="1:8" ht="18.5" x14ac:dyDescent="0.45">
      <c r="A13" s="3" t="s">
        <v>103</v>
      </c>
      <c r="B13" s="4">
        <f t="shared" ref="B13:H13" si="3">1.68/A25</f>
        <v>4.6874999999999998E-3</v>
      </c>
      <c r="C13" s="4">
        <f t="shared" si="3"/>
        <v>4.6874999999999998E-3</v>
      </c>
      <c r="D13" s="4">
        <f t="shared" si="3"/>
        <v>4.6874999999999998E-3</v>
      </c>
      <c r="E13" s="4">
        <f t="shared" si="3"/>
        <v>4.6874999999999998E-3</v>
      </c>
      <c r="F13" s="4">
        <f t="shared" si="3"/>
        <v>4.6874999999999998E-3</v>
      </c>
      <c r="G13" s="4">
        <f t="shared" si="3"/>
        <v>4.6874999999999998E-3</v>
      </c>
      <c r="H13" s="4">
        <f t="shared" si="3"/>
        <v>4.6874999999999998E-3</v>
      </c>
    </row>
    <row r="14" spans="1:8" ht="18.5" x14ac:dyDescent="0.45">
      <c r="A14" s="3" t="s">
        <v>104</v>
      </c>
      <c r="B14" s="4">
        <f>0.65/A26</f>
        <v>2.9772810553316237E-4</v>
      </c>
      <c r="C14" s="4">
        <f t="shared" ref="C14:H15" si="4">0.65/B26</f>
        <v>2.9772810553316237E-4</v>
      </c>
      <c r="D14" s="4">
        <f t="shared" si="4"/>
        <v>2.9772810553316237E-4</v>
      </c>
      <c r="E14" s="4">
        <f t="shared" si="4"/>
        <v>2.9772810553316237E-4</v>
      </c>
      <c r="F14" s="4">
        <f t="shared" si="4"/>
        <v>2.9772810553316237E-4</v>
      </c>
      <c r="G14" s="4">
        <f t="shared" si="4"/>
        <v>2.9772810553316237E-4</v>
      </c>
      <c r="H14" s="4">
        <f t="shared" si="4"/>
        <v>2.9772810553316237E-4</v>
      </c>
    </row>
    <row r="15" spans="1:8" ht="18.5" x14ac:dyDescent="0.45">
      <c r="A15" s="3" t="s">
        <v>97</v>
      </c>
      <c r="B15" s="4">
        <f>0.65/A27</f>
        <v>4.0625000000000001E-3</v>
      </c>
      <c r="C15" s="4">
        <f t="shared" si="4"/>
        <v>4.0625000000000001E-3</v>
      </c>
      <c r="D15" s="4">
        <f t="shared" si="4"/>
        <v>4.0625000000000001E-3</v>
      </c>
      <c r="E15" s="4">
        <f t="shared" si="4"/>
        <v>4.0625000000000001E-3</v>
      </c>
      <c r="F15" s="4">
        <f t="shared" si="4"/>
        <v>4.0625000000000001E-3</v>
      </c>
      <c r="G15" s="4">
        <f t="shared" si="4"/>
        <v>4.0625000000000001E-3</v>
      </c>
      <c r="H15" s="4">
        <f t="shared" si="4"/>
        <v>4.0625000000000001E-3</v>
      </c>
    </row>
    <row r="16" spans="1:8" ht="18.5" x14ac:dyDescent="0.45">
      <c r="A16" s="3" t="s">
        <v>105</v>
      </c>
      <c r="B16" s="6">
        <f>6.82/A28</f>
        <v>2.1312500000000002E-2</v>
      </c>
      <c r="C16" s="6">
        <f t="shared" ref="C16:H16" si="5">6.82/B28</f>
        <v>2.1312500000000002E-2</v>
      </c>
      <c r="D16" s="6">
        <f t="shared" si="5"/>
        <v>2.1312500000000002E-2</v>
      </c>
      <c r="E16" s="6">
        <f t="shared" si="5"/>
        <v>2.1312500000000002E-2</v>
      </c>
      <c r="F16" s="6">
        <f t="shared" si="5"/>
        <v>2.1312500000000002E-2</v>
      </c>
      <c r="G16" s="6">
        <f t="shared" si="5"/>
        <v>2.1312500000000002E-2</v>
      </c>
      <c r="H16" s="6">
        <f t="shared" si="5"/>
        <v>2.1312500000000002E-2</v>
      </c>
    </row>
    <row r="17" spans="1:8" ht="18.5" x14ac:dyDescent="0.45">
      <c r="A17" s="3" t="s">
        <v>106</v>
      </c>
      <c r="B17" s="6">
        <f>5.52/A29</f>
        <v>7.9861111111111105E-3</v>
      </c>
      <c r="C17" s="6">
        <f t="shared" ref="C17:H17" si="6">5.52/B29</f>
        <v>7.9861111111111105E-3</v>
      </c>
      <c r="D17" s="6">
        <f t="shared" si="6"/>
        <v>7.9861111111111105E-3</v>
      </c>
      <c r="E17" s="6">
        <f t="shared" si="6"/>
        <v>7.9861111111111105E-3</v>
      </c>
      <c r="F17" s="6">
        <f t="shared" si="6"/>
        <v>7.9861111111111105E-3</v>
      </c>
      <c r="G17" s="6">
        <f t="shared" si="6"/>
        <v>7.9861111111111105E-3</v>
      </c>
      <c r="H17" s="6">
        <f t="shared" si="6"/>
        <v>7.9861111111111105E-3</v>
      </c>
    </row>
    <row r="22" spans="1:8" ht="18.5" x14ac:dyDescent="0.45">
      <c r="A22" s="6">
        <v>768</v>
      </c>
      <c r="B22" s="6">
        <v>768</v>
      </c>
      <c r="C22" s="6">
        <v>768</v>
      </c>
      <c r="D22" s="6">
        <v>768</v>
      </c>
      <c r="E22" s="6">
        <v>768</v>
      </c>
      <c r="F22" s="6">
        <v>768</v>
      </c>
      <c r="G22" s="6">
        <v>768</v>
      </c>
      <c r="H22" s="3" t="s">
        <v>15</v>
      </c>
    </row>
    <row r="23" spans="1:8" ht="18.5" x14ac:dyDescent="0.45">
      <c r="A23" s="6">
        <v>20</v>
      </c>
      <c r="B23" s="6">
        <v>20</v>
      </c>
      <c r="C23" s="6">
        <v>20</v>
      </c>
      <c r="D23" s="6">
        <v>20</v>
      </c>
      <c r="E23" s="6">
        <v>20</v>
      </c>
      <c r="F23" s="6">
        <v>20</v>
      </c>
      <c r="G23" s="6">
        <v>20</v>
      </c>
      <c r="H23" s="39" t="s">
        <v>73</v>
      </c>
    </row>
    <row r="24" spans="1:8" ht="18.5" x14ac:dyDescent="0.45">
      <c r="A24" s="6">
        <v>80</v>
      </c>
      <c r="B24" s="6">
        <v>80</v>
      </c>
      <c r="C24" s="6">
        <v>80</v>
      </c>
      <c r="D24" s="6">
        <v>80</v>
      </c>
      <c r="E24" s="6">
        <v>80</v>
      </c>
      <c r="F24" s="6">
        <v>80</v>
      </c>
      <c r="G24" s="6">
        <v>80</v>
      </c>
      <c r="H24" s="3" t="s">
        <v>87</v>
      </c>
    </row>
    <row r="25" spans="1:8" ht="18.5" x14ac:dyDescent="0.45">
      <c r="A25" s="6">
        <v>358.4</v>
      </c>
      <c r="B25" s="6">
        <v>358.4</v>
      </c>
      <c r="C25" s="6">
        <v>358.4</v>
      </c>
      <c r="D25" s="6">
        <v>358.4</v>
      </c>
      <c r="E25" s="6">
        <v>358.4</v>
      </c>
      <c r="F25" s="6">
        <v>358.4</v>
      </c>
      <c r="G25" s="6">
        <v>358.4</v>
      </c>
      <c r="H25" s="39" t="s">
        <v>103</v>
      </c>
    </row>
    <row r="26" spans="1:8" ht="18.5" x14ac:dyDescent="0.45">
      <c r="A26" s="6">
        <v>2183.1999999999998</v>
      </c>
      <c r="B26" s="6">
        <v>2183.1999999999998</v>
      </c>
      <c r="C26" s="6">
        <v>2183.1999999999998</v>
      </c>
      <c r="D26" s="6">
        <v>2183.1999999999998</v>
      </c>
      <c r="E26" s="6">
        <v>2183.1999999999998</v>
      </c>
      <c r="F26" s="6">
        <v>2183.1999999999998</v>
      </c>
      <c r="G26" s="6">
        <v>2183.1999999999998</v>
      </c>
      <c r="H26" s="39" t="s">
        <v>104</v>
      </c>
    </row>
    <row r="27" spans="1:8" ht="18.5" x14ac:dyDescent="0.45">
      <c r="A27" s="6">
        <v>160</v>
      </c>
      <c r="B27" s="6">
        <v>160</v>
      </c>
      <c r="C27" s="6">
        <v>160</v>
      </c>
      <c r="D27" s="6">
        <v>160</v>
      </c>
      <c r="E27" s="6">
        <v>160</v>
      </c>
      <c r="F27" s="6">
        <v>160</v>
      </c>
      <c r="G27" s="6">
        <v>160</v>
      </c>
      <c r="H27" s="39" t="s">
        <v>107</v>
      </c>
    </row>
    <row r="28" spans="1:8" ht="18.5" x14ac:dyDescent="0.45">
      <c r="A28" s="6">
        <v>320</v>
      </c>
      <c r="B28" s="6">
        <v>320</v>
      </c>
      <c r="C28" s="6">
        <v>320</v>
      </c>
      <c r="D28" s="6">
        <v>320</v>
      </c>
      <c r="E28" s="6">
        <v>320</v>
      </c>
      <c r="F28" s="6">
        <v>320</v>
      </c>
      <c r="G28" s="6">
        <v>320</v>
      </c>
      <c r="H28" s="39" t="s">
        <v>105</v>
      </c>
    </row>
    <row r="29" spans="1:8" ht="18.5" x14ac:dyDescent="0.45">
      <c r="A29" s="6">
        <v>691.2</v>
      </c>
      <c r="B29" s="6">
        <v>691.2</v>
      </c>
      <c r="C29" s="6">
        <v>691.2</v>
      </c>
      <c r="D29" s="6">
        <v>691.2</v>
      </c>
      <c r="E29" s="6">
        <v>691.2</v>
      </c>
      <c r="F29" s="6">
        <v>691.2</v>
      </c>
      <c r="G29" s="6">
        <v>691.2</v>
      </c>
      <c r="H29" s="3" t="s">
        <v>106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showRuler="0" zoomScale="70" zoomScaleNormal="70" workbookViewId="0">
      <selection activeCell="A39" sqref="A39"/>
    </sheetView>
  </sheetViews>
  <sheetFormatPr defaultColWidth="11.6328125" defaultRowHeight="15.5" x14ac:dyDescent="0.35"/>
  <cols>
    <col min="1" max="1" width="27.269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73</v>
      </c>
      <c r="B2" s="4">
        <v>2</v>
      </c>
      <c r="C2" s="4">
        <v>7.5</v>
      </c>
      <c r="D2" s="5" t="s">
        <v>74</v>
      </c>
      <c r="E2" s="4">
        <v>0.13300000000000001</v>
      </c>
      <c r="F2" s="4">
        <v>8</v>
      </c>
      <c r="G2" s="4">
        <v>2.5</v>
      </c>
      <c r="H2" s="4">
        <v>1</v>
      </c>
      <c r="I2" s="4">
        <f>(F2*G2*H2)</f>
        <v>20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75</v>
      </c>
      <c r="B3" s="6">
        <v>2</v>
      </c>
      <c r="C3" s="6">
        <v>8</v>
      </c>
      <c r="D3" s="6" t="s">
        <v>76</v>
      </c>
      <c r="F3" s="6">
        <v>8</v>
      </c>
      <c r="G3" s="6">
        <v>2.5</v>
      </c>
      <c r="H3" s="6">
        <v>1</v>
      </c>
      <c r="I3" s="4">
        <f>(F3*G3*H3)</f>
        <v>20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77</v>
      </c>
      <c r="B5" s="6">
        <v>10</v>
      </c>
      <c r="K5" s="4"/>
    </row>
    <row r="6" spans="1:15" ht="18.5" x14ac:dyDescent="0.45">
      <c r="K6" s="4"/>
    </row>
    <row r="7" spans="1:15" x14ac:dyDescent="0.35">
      <c r="A7" s="6" t="s">
        <v>8</v>
      </c>
      <c r="D7" s="7"/>
      <c r="G7" s="6">
        <f>(I2)</f>
        <v>20</v>
      </c>
      <c r="H7" s="6">
        <v>1</v>
      </c>
      <c r="I7" s="6">
        <v>10</v>
      </c>
      <c r="J7" s="6">
        <v>100</v>
      </c>
      <c r="K7" s="6">
        <v>1000</v>
      </c>
      <c r="L7" s="6">
        <v>10000</v>
      </c>
      <c r="M7" s="6">
        <v>100000</v>
      </c>
      <c r="N7" s="6">
        <v>1000000</v>
      </c>
    </row>
    <row r="8" spans="1:15" x14ac:dyDescent="0.35">
      <c r="A8" s="6" t="s">
        <v>20</v>
      </c>
      <c r="G8" s="6">
        <v>1</v>
      </c>
      <c r="H8" s="6">
        <f>H7/G7</f>
        <v>0.05</v>
      </c>
      <c r="I8" s="6">
        <f>I7/G7</f>
        <v>0.5</v>
      </c>
      <c r="J8" s="6">
        <f>J7/G7</f>
        <v>5</v>
      </c>
      <c r="K8" s="6">
        <f>K7/G7</f>
        <v>50</v>
      </c>
      <c r="L8" s="6">
        <f>L7/G7</f>
        <v>500</v>
      </c>
      <c r="M8" s="6">
        <f>M7/G7</f>
        <v>5000</v>
      </c>
      <c r="N8" s="6">
        <f>N7/G7</f>
        <v>50000</v>
      </c>
    </row>
    <row r="9" spans="1:15" x14ac:dyDescent="0.35">
      <c r="A9" s="6" t="s">
        <v>21</v>
      </c>
      <c r="D9" s="7"/>
      <c r="G9" s="6">
        <v>1</v>
      </c>
      <c r="H9" s="6">
        <f t="shared" ref="H9:N9" si="0">_xlfn.CEILING.MATH(H8)</f>
        <v>1</v>
      </c>
      <c r="I9" s="6">
        <f t="shared" si="0"/>
        <v>1</v>
      </c>
      <c r="J9" s="6">
        <f t="shared" si="0"/>
        <v>5</v>
      </c>
      <c r="K9" s="6">
        <f t="shared" si="0"/>
        <v>50</v>
      </c>
      <c r="L9" s="6">
        <f t="shared" si="0"/>
        <v>500</v>
      </c>
      <c r="M9" s="6">
        <f t="shared" si="0"/>
        <v>5000</v>
      </c>
      <c r="N9" s="6">
        <f t="shared" si="0"/>
        <v>50000</v>
      </c>
    </row>
    <row r="10" spans="1:15" x14ac:dyDescent="0.35">
      <c r="A10" s="6" t="s">
        <v>22</v>
      </c>
      <c r="D10" s="7"/>
      <c r="G10" s="6">
        <f>I3*B5</f>
        <v>200</v>
      </c>
      <c r="H10" s="6">
        <v>1</v>
      </c>
      <c r="I10" s="6">
        <v>10</v>
      </c>
      <c r="J10" s="6">
        <v>100</v>
      </c>
      <c r="K10" s="6">
        <v>1000</v>
      </c>
      <c r="L10" s="6">
        <v>10000</v>
      </c>
      <c r="M10" s="6">
        <v>100000</v>
      </c>
      <c r="N10" s="6">
        <v>1000000</v>
      </c>
    </row>
    <row r="11" spans="1:15" x14ac:dyDescent="0.35">
      <c r="A11" s="6" t="s">
        <v>23</v>
      </c>
      <c r="D11" s="7"/>
      <c r="G11" s="6">
        <v>1</v>
      </c>
      <c r="H11" s="6">
        <f>H10/G10</f>
        <v>5.0000000000000001E-3</v>
      </c>
      <c r="I11" s="6">
        <f>I10/G10</f>
        <v>0.05</v>
      </c>
      <c r="J11" s="6">
        <f>J10/G10</f>
        <v>0.5</v>
      </c>
      <c r="K11" s="6">
        <f>K10/G10</f>
        <v>5</v>
      </c>
      <c r="L11" s="6">
        <f>L10/G10</f>
        <v>50</v>
      </c>
      <c r="M11" s="6">
        <f>M10/G10</f>
        <v>500</v>
      </c>
      <c r="N11" s="6">
        <f>N10/G10</f>
        <v>5000</v>
      </c>
    </row>
    <row r="12" spans="1:15" x14ac:dyDescent="0.35">
      <c r="A12" s="6" t="s">
        <v>24</v>
      </c>
      <c r="D12" s="7"/>
      <c r="G12" s="6">
        <v>1</v>
      </c>
      <c r="H12" s="6">
        <f t="shared" ref="H12:N12" si="1">_xlfn.CEILING.MATH(H11)</f>
        <v>1</v>
      </c>
      <c r="I12" s="6">
        <f t="shared" si="1"/>
        <v>1</v>
      </c>
      <c r="J12" s="6">
        <f t="shared" si="1"/>
        <v>1</v>
      </c>
      <c r="K12" s="6">
        <f t="shared" si="1"/>
        <v>5</v>
      </c>
      <c r="L12" s="6">
        <f t="shared" si="1"/>
        <v>50</v>
      </c>
      <c r="M12" s="6">
        <f t="shared" si="1"/>
        <v>500</v>
      </c>
      <c r="N12" s="6">
        <f t="shared" si="1"/>
        <v>5000</v>
      </c>
    </row>
    <row r="13" spans="1:15" x14ac:dyDescent="0.35">
      <c r="D13" s="7"/>
    </row>
    <row r="14" spans="1:15" ht="16" thickBot="1" x14ac:dyDescent="0.4">
      <c r="A14" s="8" t="s">
        <v>25</v>
      </c>
      <c r="B14" s="8" t="s">
        <v>26</v>
      </c>
      <c r="C14" s="8" t="s">
        <v>27</v>
      </c>
      <c r="D14" s="6" t="s">
        <v>28</v>
      </c>
      <c r="E14" s="8" t="s">
        <v>29</v>
      </c>
      <c r="F14" s="8"/>
      <c r="G14" s="8" t="s">
        <v>30</v>
      </c>
      <c r="H14" s="8"/>
      <c r="I14" s="8"/>
      <c r="J14" s="8"/>
      <c r="K14" s="8"/>
      <c r="L14" s="8"/>
      <c r="M14" s="8"/>
      <c r="N14" s="8"/>
    </row>
    <row r="15" spans="1:15" ht="16.5" thickTop="1" thickBot="1" x14ac:dyDescent="0.4">
      <c r="A15" s="9" t="s">
        <v>31</v>
      </c>
      <c r="C15" s="10">
        <v>570</v>
      </c>
      <c r="D15" s="6">
        <v>1</v>
      </c>
      <c r="E15" s="6">
        <v>2</v>
      </c>
      <c r="G15" s="6">
        <f>(C15*D15)</f>
        <v>570</v>
      </c>
      <c r="H15" s="6">
        <f>(_xlfn.CEILING.MATH(H12/E15)*G15)</f>
        <v>570</v>
      </c>
      <c r="I15" s="6">
        <f>(_xlfn.CEILING.MATH(I12/E15)*G15)</f>
        <v>570</v>
      </c>
      <c r="J15" s="6">
        <f>(_xlfn.CEILING.MATH(J12/E15)*G15)</f>
        <v>570</v>
      </c>
      <c r="K15" s="6">
        <f>(_xlfn.CEILING.MATH(K12/E15)*G15)</f>
        <v>1710</v>
      </c>
      <c r="L15" s="6">
        <f>(_xlfn.CEILING.MATH(L12/E15)*G15)</f>
        <v>14250</v>
      </c>
      <c r="M15" s="6">
        <f>(_xlfn.CEILING.MATH(M12/E15)*G15)</f>
        <v>142500</v>
      </c>
      <c r="N15" s="6">
        <f>(_xlfn.CEILING.MATH(N12/E15)*G15)</f>
        <v>1425000</v>
      </c>
    </row>
    <row r="16" spans="1:15" ht="16" thickBot="1" x14ac:dyDescent="0.4">
      <c r="A16" s="11" t="s">
        <v>32</v>
      </c>
      <c r="C16" s="12">
        <v>1560</v>
      </c>
      <c r="D16" s="6">
        <v>1</v>
      </c>
      <c r="E16" s="6">
        <v>1</v>
      </c>
      <c r="G16" s="6">
        <f t="shared" ref="G16:G28" si="2">(C16*D16)</f>
        <v>1560</v>
      </c>
      <c r="H16" s="6">
        <f>(_xlfn.CEILING.MATH(H12/E16)*G16)</f>
        <v>1560</v>
      </c>
      <c r="I16" s="6">
        <f>(_xlfn.CEILING.MATH(I12/E16)*G16)</f>
        <v>1560</v>
      </c>
      <c r="J16" s="6">
        <f>(_xlfn.CEILING.MATH(J12/E16)*G16)</f>
        <v>1560</v>
      </c>
      <c r="K16" s="6">
        <f>(_xlfn.CEILING.MATH(K12/E16)*G16)</f>
        <v>7800</v>
      </c>
      <c r="L16" s="6">
        <f>(_xlfn.CEILING.MATH(L12/E16)*G16)</f>
        <v>78000</v>
      </c>
      <c r="M16" s="6">
        <f>(_xlfn.CEILING.MATH(M12/E16)*G16)</f>
        <v>780000</v>
      </c>
      <c r="N16" s="6">
        <f>(_xlfn.CEILING.MATH(N12/E16)*G16)</f>
        <v>7800000</v>
      </c>
    </row>
    <row r="17" spans="1:14" ht="16" thickBot="1" x14ac:dyDescent="0.4">
      <c r="A17" s="11" t="s">
        <v>33</v>
      </c>
      <c r="C17" s="12">
        <v>570</v>
      </c>
      <c r="D17" s="6">
        <v>1</v>
      </c>
      <c r="E17" s="6">
        <v>1</v>
      </c>
      <c r="G17" s="6">
        <f t="shared" si="2"/>
        <v>570</v>
      </c>
      <c r="H17" s="6">
        <f>(_xlfn.CEILING.MATH(H12/E17)*G17)</f>
        <v>570</v>
      </c>
      <c r="I17" s="6">
        <f>(_xlfn.CEILING.MATH(I12/E17)*G17)</f>
        <v>570</v>
      </c>
      <c r="J17" s="6">
        <f>(_xlfn.CEILING.MATH(J12/E17)*G17)</f>
        <v>570</v>
      </c>
      <c r="K17" s="6">
        <f>(_xlfn.CEILING.MATH(K12/E17)*G17)</f>
        <v>2850</v>
      </c>
      <c r="L17" s="6">
        <f>(_xlfn.CEILING.MATH(L12/E17)*G17)</f>
        <v>28500</v>
      </c>
      <c r="M17" s="6">
        <f>(_xlfn.CEILING.MATH(M12/E17)*G17)</f>
        <v>285000</v>
      </c>
      <c r="N17" s="6">
        <f>(_xlfn.CEILING.MATH(N12/E17)*G17)</f>
        <v>2850000</v>
      </c>
    </row>
    <row r="18" spans="1:14" ht="16" thickBot="1" x14ac:dyDescent="0.4">
      <c r="A18" s="11" t="s">
        <v>34</v>
      </c>
      <c r="C18" s="12">
        <v>97</v>
      </c>
      <c r="D18" s="6">
        <v>8</v>
      </c>
      <c r="E18" s="6">
        <v>1</v>
      </c>
      <c r="G18" s="6">
        <f t="shared" si="2"/>
        <v>776</v>
      </c>
      <c r="H18" s="6">
        <f>(_xlfn.CEILING.MATH(H12/E18)*G18)</f>
        <v>776</v>
      </c>
      <c r="I18" s="6">
        <f>(_xlfn.CEILING.MATH(I12/E18)*G18)</f>
        <v>776</v>
      </c>
      <c r="J18" s="6">
        <f>(_xlfn.CEILING.MATH(J12/E18)*G18)</f>
        <v>776</v>
      </c>
      <c r="K18" s="6">
        <f>(_xlfn.CEILING.MATH(K12/E18)*G18)</f>
        <v>3880</v>
      </c>
      <c r="L18" s="6">
        <f>(_xlfn.CEILING.MATH(L12/E18)*G18)</f>
        <v>38800</v>
      </c>
      <c r="M18" s="6">
        <f>(_xlfn.CEILING.MATH(M12/E18)*G18)</f>
        <v>388000</v>
      </c>
      <c r="N18" s="6">
        <f>(_xlfn.CEILING.MATH(N12/E18)*G18)</f>
        <v>3880000</v>
      </c>
    </row>
    <row r="19" spans="1:14" ht="16" thickBot="1" x14ac:dyDescent="0.4">
      <c r="A19" s="11" t="s">
        <v>35</v>
      </c>
      <c r="C19" s="12">
        <v>365</v>
      </c>
      <c r="D19" s="6">
        <v>1</v>
      </c>
      <c r="E19" s="6">
        <v>1</v>
      </c>
      <c r="G19" s="6">
        <f t="shared" si="2"/>
        <v>365</v>
      </c>
      <c r="H19" s="6">
        <f>(_xlfn.CEILING.MATH(H12/E19)*G19)</f>
        <v>365</v>
      </c>
      <c r="I19" s="6">
        <f>(_xlfn.CEILING.MATH(I12/E19)*G19)</f>
        <v>365</v>
      </c>
      <c r="J19" s="6">
        <f>(_xlfn.CEILING.MATH(J12/E19)*G19)</f>
        <v>365</v>
      </c>
      <c r="K19" s="6">
        <f>(_xlfn.CEILING.MATH(K12/E19)*G19)</f>
        <v>1825</v>
      </c>
      <c r="L19" s="6">
        <f>(_xlfn.CEILING.MATH(L12/E19)*G19)</f>
        <v>18250</v>
      </c>
      <c r="M19" s="6">
        <f>(_xlfn.CEILING.MATH(M12/E19)*G19)</f>
        <v>182500</v>
      </c>
      <c r="N19" s="6">
        <f>(_xlfn.CEILING.MATH(N12/E19)*G19)</f>
        <v>1825000</v>
      </c>
    </row>
    <row r="20" spans="1:14" ht="16" thickBot="1" x14ac:dyDescent="0.4">
      <c r="A20" s="11" t="s">
        <v>36</v>
      </c>
      <c r="C20" s="12">
        <v>462</v>
      </c>
      <c r="D20" s="6">
        <v>1</v>
      </c>
      <c r="E20" s="6">
        <v>26</v>
      </c>
      <c r="G20" s="6">
        <f t="shared" si="2"/>
        <v>462</v>
      </c>
      <c r="H20" s="6">
        <f>(_xlfn.CEILING.MATH(H12/E20)*G20)</f>
        <v>462</v>
      </c>
      <c r="I20" s="6">
        <f>(_xlfn.CEILING.MATH(I12/E20)*G20)</f>
        <v>462</v>
      </c>
      <c r="J20" s="6">
        <f>(_xlfn.CEILING.MATH(J12/E20)*G20)</f>
        <v>462</v>
      </c>
      <c r="K20" s="6">
        <f>(_xlfn.CEILING.MATH(K12/E20)*G20)</f>
        <v>462</v>
      </c>
      <c r="L20" s="6">
        <f>(_xlfn.CEILING.MATH(L12/E20)*G20)</f>
        <v>924</v>
      </c>
      <c r="M20" s="6">
        <f>(_xlfn.CEILING.MATH(M12/E20)*G20)</f>
        <v>9240</v>
      </c>
      <c r="N20" s="6">
        <f>(_xlfn.CEILING.MATH(N12/E20)*G20)</f>
        <v>89166</v>
      </c>
    </row>
    <row r="21" spans="1:14" ht="16" thickBot="1" x14ac:dyDescent="0.4">
      <c r="A21" s="11" t="s">
        <v>37</v>
      </c>
      <c r="C21" s="12">
        <v>130</v>
      </c>
      <c r="D21" s="6">
        <v>1</v>
      </c>
      <c r="E21" s="6">
        <v>1</v>
      </c>
      <c r="G21" s="6">
        <f t="shared" si="2"/>
        <v>130</v>
      </c>
      <c r="H21" s="6">
        <f>(_xlfn.CEILING.MATH(H12/E21)*G21)</f>
        <v>130</v>
      </c>
      <c r="I21" s="6">
        <f>(_xlfn.CEILING.MATH(I12/E21)*G21)</f>
        <v>130</v>
      </c>
      <c r="J21" s="6">
        <f>(_xlfn.CEILING.MATH(J12/E21)*G21)</f>
        <v>130</v>
      </c>
      <c r="K21" s="6">
        <f>(_xlfn.CEILING.MATH(K12/E21)*G21)</f>
        <v>650</v>
      </c>
      <c r="L21" s="6">
        <f>(_xlfn.CEILING.MATH(L12/E21)*G21)</f>
        <v>6500</v>
      </c>
      <c r="M21" s="6">
        <f>(_xlfn.CEILING.MATH(M12/E21)*G21)</f>
        <v>65000</v>
      </c>
      <c r="N21" s="6">
        <f>(_xlfn.CEILING.MATH(N12/E21)*G21)</f>
        <v>650000</v>
      </c>
    </row>
    <row r="22" spans="1:14" ht="16" thickBot="1" x14ac:dyDescent="0.4">
      <c r="A22" s="11" t="s">
        <v>38</v>
      </c>
      <c r="C22" s="12">
        <v>294</v>
      </c>
      <c r="D22" s="6">
        <v>1</v>
      </c>
      <c r="E22" s="6">
        <v>25</v>
      </c>
      <c r="G22" s="6">
        <f t="shared" si="2"/>
        <v>294</v>
      </c>
      <c r="H22" s="6">
        <f>(_xlfn.CEILING.MATH(H12/E22)*G22)</f>
        <v>294</v>
      </c>
      <c r="I22" s="6">
        <f>(_xlfn.CEILING.MATH(I12/E22)*G22)</f>
        <v>294</v>
      </c>
      <c r="J22" s="6">
        <f>(_xlfn.CEILING.MATH(J12/E22)*G22)</f>
        <v>294</v>
      </c>
      <c r="K22" s="6">
        <f>(_xlfn.CEILING.MATH(K12/E22)*G22)</f>
        <v>294</v>
      </c>
      <c r="L22" s="6">
        <f>(_xlfn.CEILING.MATH(L12/E22)*G22)</f>
        <v>588</v>
      </c>
      <c r="M22" s="6">
        <f>(_xlfn.CEILING.MATH(M12/E22)*G22)</f>
        <v>5880</v>
      </c>
      <c r="N22" s="6">
        <f>(_xlfn.CEILING.MATH(N12/E22)*G22)</f>
        <v>58800</v>
      </c>
    </row>
    <row r="23" spans="1:14" ht="16" thickBot="1" x14ac:dyDescent="0.4">
      <c r="A23" s="11" t="s">
        <v>39</v>
      </c>
      <c r="B23" s="6">
        <v>90000</v>
      </c>
      <c r="C23" s="12">
        <f>B23*L2</f>
        <v>450000</v>
      </c>
      <c r="D23" s="6">
        <v>1</v>
      </c>
      <c r="E23" s="6">
        <v>1</v>
      </c>
      <c r="G23" s="6">
        <f t="shared" si="2"/>
        <v>450000</v>
      </c>
      <c r="H23" s="6">
        <f>(_xlfn.CEILING.MATH(H12/E23)*G23)</f>
        <v>450000</v>
      </c>
      <c r="I23" s="6">
        <f>(_xlfn.CEILING.MATH(I12/E23)*G23)</f>
        <v>450000</v>
      </c>
      <c r="J23" s="6">
        <f>(_xlfn.CEILING.MATH(J12/J12)*G23)</f>
        <v>450000</v>
      </c>
      <c r="K23" s="6">
        <f>(_xlfn.CEILING.MATH(K12/K12)*G23)</f>
        <v>450000</v>
      </c>
      <c r="L23" s="6">
        <f>(_xlfn.CEILING.MATH(L12/L12)*G23)</f>
        <v>450000</v>
      </c>
      <c r="M23" s="6">
        <f>(_xlfn.CEILING.MATH(M12/M12)*G23)</f>
        <v>450000</v>
      </c>
      <c r="N23" s="6">
        <f>(_xlfn.CEILING.MATH(N12/N12)*G23)</f>
        <v>450000</v>
      </c>
    </row>
    <row r="24" spans="1:14" ht="16" thickBot="1" x14ac:dyDescent="0.4">
      <c r="A24" s="11" t="s">
        <v>40</v>
      </c>
      <c r="B24" s="6">
        <v>423.54</v>
      </c>
      <c r="C24" s="12">
        <f>(B24*J2*K2*L2*M2)/O2</f>
        <v>1484.0841599999999</v>
      </c>
      <c r="D24" s="6">
        <v>1</v>
      </c>
      <c r="E24" s="6">
        <v>1</v>
      </c>
      <c r="G24" s="6">
        <f t="shared" si="2"/>
        <v>1484.0841599999999</v>
      </c>
      <c r="H24" s="6">
        <f>(_xlfn.CEILING.MATH(H12/E24)*G24)</f>
        <v>1484.0841599999999</v>
      </c>
      <c r="I24" s="6">
        <f>(_xlfn.CEILING.MATH(I12/E24)*G24)</f>
        <v>1484.0841599999999</v>
      </c>
      <c r="J24" s="6">
        <f>(_xlfn.CEILING.MATH(J12/E24)*G24)</f>
        <v>1484.0841599999999</v>
      </c>
      <c r="K24" s="6">
        <f>(_xlfn.CEILING.MATH(K12/E24)*G24)</f>
        <v>7420.4207999999999</v>
      </c>
      <c r="L24" s="6">
        <f>(_xlfn.CEILING.MATH(L12/E24)*G24)</f>
        <v>74204.207999999999</v>
      </c>
      <c r="M24" s="6">
        <f>(_xlfn.CEILING.MATH(M12/E24)*G24)</f>
        <v>742042.08</v>
      </c>
      <c r="N24" s="6">
        <f>(_xlfn.CEILING.MATH(N12/E24)*G24)</f>
        <v>7420420.7999999998</v>
      </c>
    </row>
    <row r="25" spans="1:14" ht="16" thickBot="1" x14ac:dyDescent="0.4">
      <c r="A25" s="11" t="s">
        <v>41</v>
      </c>
      <c r="B25" s="6">
        <v>1331.4</v>
      </c>
      <c r="C25" s="12">
        <f>(B25*J2*K2*L2*M2)/O2</f>
        <v>4665.2256000000007</v>
      </c>
      <c r="D25" s="6">
        <v>1</v>
      </c>
      <c r="E25" s="6">
        <v>1</v>
      </c>
      <c r="G25" s="6">
        <f t="shared" si="2"/>
        <v>4665.2256000000007</v>
      </c>
      <c r="H25" s="6">
        <f>(_xlfn.CEILING.MATH(H12/E25)*G25)</f>
        <v>4665.2256000000007</v>
      </c>
      <c r="I25" s="6">
        <f>(_xlfn.CEILING.MATH(I12/E25)*G25)</f>
        <v>4665.2256000000007</v>
      </c>
      <c r="J25" s="6">
        <f>(_xlfn.CEILING.MATH(J12/E25)*G25)</f>
        <v>4665.2256000000007</v>
      </c>
      <c r="K25" s="6">
        <f>(_xlfn.CEILING.MATH(K12/E25)*G25)</f>
        <v>23326.128000000004</v>
      </c>
      <c r="L25" s="6">
        <f>(_xlfn.CEILING.MATH(L12/E25)*G25)</f>
        <v>233261.28000000003</v>
      </c>
      <c r="M25" s="6">
        <f>(_xlfn.CEILING.MATH(M12/E25)*G25)</f>
        <v>2332612.8000000003</v>
      </c>
      <c r="N25" s="6">
        <f>(_xlfn.CEILING.MATH(N12/E25)*G25)</f>
        <v>23326128.000000004</v>
      </c>
    </row>
    <row r="26" spans="1:14" ht="16" thickBot="1" x14ac:dyDescent="0.4">
      <c r="A26" s="11" t="s">
        <v>42</v>
      </c>
      <c r="C26" s="12">
        <v>490</v>
      </c>
      <c r="D26" s="6">
        <v>1</v>
      </c>
      <c r="E26" s="6">
        <v>6</v>
      </c>
      <c r="G26" s="6">
        <f t="shared" si="2"/>
        <v>490</v>
      </c>
      <c r="H26" s="6">
        <f>(_xlfn.CEILING.MATH(H12/E26)*G26)</f>
        <v>490</v>
      </c>
      <c r="I26" s="6">
        <f>(_xlfn.CEILING.MATH(I12/E26)*G26)</f>
        <v>490</v>
      </c>
      <c r="J26" s="6">
        <f>(_xlfn.CEILING.MATH(J12/E26)*G26)</f>
        <v>490</v>
      </c>
      <c r="K26" s="6">
        <f>(_xlfn.CEILING.MATH(K12/E26)*G26)</f>
        <v>490</v>
      </c>
      <c r="L26" s="6">
        <f>(_xlfn.CEILING.MATH(L12/E26)*G26)</f>
        <v>4410</v>
      </c>
      <c r="M26" s="6">
        <f>(_xlfn.CEILING.MATH(M12/E26)*G26)</f>
        <v>41160</v>
      </c>
      <c r="N26" s="6">
        <f>(_xlfn.CEILING.MATH(N12/E26)*G26)</f>
        <v>408660</v>
      </c>
    </row>
    <row r="27" spans="1:14" ht="16" thickBot="1" x14ac:dyDescent="0.4">
      <c r="A27" s="11" t="s">
        <v>43</v>
      </c>
      <c r="C27" s="12">
        <v>38219</v>
      </c>
      <c r="D27" s="6">
        <v>1</v>
      </c>
      <c r="E27" s="6">
        <v>1</v>
      </c>
      <c r="G27" s="6">
        <f t="shared" si="2"/>
        <v>38219</v>
      </c>
      <c r="H27" s="6">
        <f>(_xlfn.CEILING.MATH(H12/E27)*G27)</f>
        <v>38219</v>
      </c>
      <c r="I27" s="6">
        <f>(_xlfn.CEILING.MATH(I12/E27)*G27)</f>
        <v>38219</v>
      </c>
      <c r="J27" s="6">
        <f>(_xlfn.CEILING.MATH(J12/E27)*G27)</f>
        <v>38219</v>
      </c>
      <c r="K27" s="6">
        <f>(_xlfn.CEILING.MATH(K12/K12)*G27)</f>
        <v>38219</v>
      </c>
      <c r="L27" s="6">
        <f>(_xlfn.CEILING.MATH(L12/L12)*G27)</f>
        <v>38219</v>
      </c>
      <c r="M27" s="6">
        <f>(_xlfn.CEILING.MATH(M12/M12)*G27)</f>
        <v>38219</v>
      </c>
      <c r="N27" s="6">
        <f>(_xlfn.CEILING.MATH(N12/N12)*G27)</f>
        <v>38219</v>
      </c>
    </row>
    <row r="28" spans="1:14" ht="16" thickBot="1" x14ac:dyDescent="0.4">
      <c r="A28" s="13" t="s">
        <v>44</v>
      </c>
      <c r="B28" s="6">
        <v>0</v>
      </c>
      <c r="C28" s="14">
        <f>B28*L2*N2</f>
        <v>0</v>
      </c>
      <c r="D28" s="6">
        <v>1</v>
      </c>
      <c r="E28" s="6">
        <v>1</v>
      </c>
      <c r="G28" s="6">
        <f t="shared" si="2"/>
        <v>0</v>
      </c>
      <c r="H28" s="6">
        <f>(_xlfn.CEILING.MATH(H12/E28)*G28)</f>
        <v>0</v>
      </c>
      <c r="I28" s="6">
        <f>(_xlfn.CEILING.MATH(I12/E28)*G28)</f>
        <v>0</v>
      </c>
      <c r="J28" s="6">
        <f>(_xlfn.CEILING.MATH(J12/J12)*G28)</f>
        <v>0</v>
      </c>
      <c r="K28" s="6">
        <f>(_xlfn.CEILING.MATH(K12/K12)*G28)</f>
        <v>0</v>
      </c>
      <c r="L28" s="6">
        <f>(_xlfn.CEILING.MATH(L12/L12)*G28)</f>
        <v>0</v>
      </c>
      <c r="M28" s="6">
        <f>(_xlfn.CEILING.MATH(M12/M12)*G28)</f>
        <v>0</v>
      </c>
      <c r="N28" s="6">
        <f>(_xlfn.CEILING.MATH(N12/N12)*G28)</f>
        <v>0</v>
      </c>
    </row>
    <row r="29" spans="1:14" ht="16" thickTop="1" x14ac:dyDescent="0.35"/>
    <row r="30" spans="1:14" x14ac:dyDescent="0.35">
      <c r="A30" s="15" t="s">
        <v>45</v>
      </c>
      <c r="C30" s="6">
        <f>SUM(C15:C28)</f>
        <v>498906.30976000003</v>
      </c>
      <c r="D30" s="6">
        <f t="shared" ref="D30:N30" si="3">SUM(D15:D28)</f>
        <v>21</v>
      </c>
      <c r="E30" s="6">
        <f t="shared" si="3"/>
        <v>69</v>
      </c>
      <c r="F30" s="6">
        <f t="shared" si="3"/>
        <v>0</v>
      </c>
      <c r="G30" s="6">
        <f t="shared" si="3"/>
        <v>499585.30976000003</v>
      </c>
      <c r="H30" s="6">
        <f t="shared" si="3"/>
        <v>499585.30976000003</v>
      </c>
      <c r="I30" s="6">
        <f t="shared" si="3"/>
        <v>499585.30976000003</v>
      </c>
      <c r="J30" s="6">
        <f t="shared" si="3"/>
        <v>499585.30976000003</v>
      </c>
      <c r="K30" s="6">
        <f t="shared" si="3"/>
        <v>538926.54879999999</v>
      </c>
      <c r="L30" s="6">
        <f t="shared" si="3"/>
        <v>985906.48800000001</v>
      </c>
      <c r="M30" s="6">
        <f t="shared" si="3"/>
        <v>5462153.8800000008</v>
      </c>
      <c r="N30" s="6">
        <f t="shared" si="3"/>
        <v>50221393.800000004</v>
      </c>
    </row>
    <row r="32" spans="1:14" x14ac:dyDescent="0.35">
      <c r="A32" s="15" t="s">
        <v>46</v>
      </c>
      <c r="C32" s="6">
        <f>(C30/(J2*K2*L2))</f>
        <v>11.390555017351598</v>
      </c>
      <c r="G32" s="6">
        <f>(G30/(J2*K2*L2))</f>
        <v>11.406057300456622</v>
      </c>
      <c r="H32" s="6">
        <f>(H30/(J2*K2*L2))</f>
        <v>11.406057300456622</v>
      </c>
      <c r="I32" s="6">
        <f>(I30/(J2*K2*L2))</f>
        <v>11.406057300456622</v>
      </c>
      <c r="J32" s="6">
        <f>(J30/(J2*K2*L2))</f>
        <v>11.406057300456622</v>
      </c>
      <c r="K32" s="6">
        <f>(K30/(J2*K2*L2))</f>
        <v>12.304259105022831</v>
      </c>
      <c r="L32" s="6">
        <f>(L30/(J2*K2*L2))</f>
        <v>22.509280547945206</v>
      </c>
      <c r="M32" s="6">
        <f>(M30/(J2*K2*L2))</f>
        <v>124.70670958904111</v>
      </c>
      <c r="N32" s="6">
        <f>(N30/(J2*K2*L2))</f>
        <v>1146.6071643835617</v>
      </c>
    </row>
    <row r="33" spans="1:14" s="16" customFormat="1" x14ac:dyDescent="0.35">
      <c r="A33" s="16" t="s">
        <v>47</v>
      </c>
      <c r="C33" s="16">
        <f>(C32/H9)</f>
        <v>11.390555017351598</v>
      </c>
      <c r="D33" s="16">
        <f t="shared" ref="D33:F33" si="4">(D32/I9)</f>
        <v>0</v>
      </c>
      <c r="E33" s="16">
        <f t="shared" si="4"/>
        <v>0</v>
      </c>
      <c r="F33" s="16">
        <f t="shared" si="4"/>
        <v>0</v>
      </c>
      <c r="G33" s="16">
        <f t="shared" ref="G33:N33" si="5">(G32/G9)</f>
        <v>11.406057300456622</v>
      </c>
      <c r="H33" s="16">
        <f t="shared" si="5"/>
        <v>11.406057300456622</v>
      </c>
      <c r="I33" s="16">
        <f t="shared" si="5"/>
        <v>11.406057300456622</v>
      </c>
      <c r="J33" s="16">
        <f t="shared" si="5"/>
        <v>2.2812114600913245</v>
      </c>
      <c r="K33" s="16">
        <f t="shared" si="5"/>
        <v>0.24608518210045663</v>
      </c>
      <c r="L33" s="16">
        <f t="shared" si="5"/>
        <v>4.5018561095890412E-2</v>
      </c>
      <c r="M33" s="16">
        <f t="shared" si="5"/>
        <v>2.4941341917808221E-2</v>
      </c>
      <c r="N33" s="16">
        <f t="shared" si="5"/>
        <v>2.2932143287671233E-2</v>
      </c>
    </row>
    <row r="34" spans="1:14" s="18" customFormat="1" x14ac:dyDescent="0.35">
      <c r="A34" s="17" t="s">
        <v>48</v>
      </c>
      <c r="H34" s="18">
        <f>H33/G7</f>
        <v>0.57030286502283112</v>
      </c>
      <c r="I34" s="18">
        <f>I33/G7</f>
        <v>0.57030286502283112</v>
      </c>
      <c r="J34" s="18">
        <f>J33/G7</f>
        <v>0.11406057300456622</v>
      </c>
      <c r="K34" s="18">
        <f>K33/G7</f>
        <v>1.2304259105022832E-2</v>
      </c>
      <c r="L34" s="18">
        <f>L33/G7</f>
        <v>2.2509280547945206E-3</v>
      </c>
      <c r="M34" s="18">
        <f>M33/G7</f>
        <v>1.247067095890411E-3</v>
      </c>
      <c r="N34" s="18">
        <f>N33/G7</f>
        <v>1.1466071643835617E-3</v>
      </c>
    </row>
    <row r="35" spans="1:14" x14ac:dyDescent="0.35">
      <c r="A35" s="19" t="s">
        <v>49</v>
      </c>
      <c r="C35" s="6">
        <f>G7/1000</f>
        <v>0.02</v>
      </c>
      <c r="H35" s="6">
        <f>H34*1000</f>
        <v>570.30286502283116</v>
      </c>
      <c r="I35" s="6">
        <f t="shared" ref="I35:N35" si="6">I34*1000</f>
        <v>570.30286502283116</v>
      </c>
      <c r="J35" s="6">
        <f t="shared" si="6"/>
        <v>114.06057300456622</v>
      </c>
      <c r="K35" s="6">
        <f t="shared" si="6"/>
        <v>12.304259105022831</v>
      </c>
      <c r="L35" s="6">
        <f t="shared" si="6"/>
        <v>2.2509280547945205</v>
      </c>
      <c r="M35" s="6">
        <f t="shared" si="6"/>
        <v>1.2470670958904111</v>
      </c>
      <c r="N35" s="6">
        <f t="shared" si="6"/>
        <v>1.1466071643835616</v>
      </c>
    </row>
    <row r="36" spans="1:14" x14ac:dyDescent="0.35">
      <c r="A36" s="15"/>
    </row>
    <row r="37" spans="1:14" x14ac:dyDescent="0.35">
      <c r="C37" s="6">
        <v>1</v>
      </c>
      <c r="D37" s="6">
        <v>10</v>
      </c>
      <c r="E37" s="6">
        <v>100</v>
      </c>
      <c r="F37" s="6">
        <v>1000</v>
      </c>
      <c r="G37" s="6">
        <v>10000</v>
      </c>
      <c r="H37" s="6">
        <v>100000</v>
      </c>
      <c r="I37" s="6">
        <v>1000000</v>
      </c>
    </row>
    <row r="38" spans="1:14" x14ac:dyDescent="0.35">
      <c r="C38" s="6">
        <v>1</v>
      </c>
      <c r="D38" s="6">
        <v>1</v>
      </c>
      <c r="E38" s="6">
        <v>5</v>
      </c>
      <c r="F38" s="6">
        <v>50</v>
      </c>
      <c r="G38" s="6">
        <v>500</v>
      </c>
      <c r="H38" s="6">
        <v>5000</v>
      </c>
      <c r="I38" s="6">
        <v>50000</v>
      </c>
    </row>
    <row r="39" spans="1:14" x14ac:dyDescent="0.35">
      <c r="C39" s="6">
        <v>11.406057300456622</v>
      </c>
      <c r="D39" s="6">
        <v>11.406057300456622</v>
      </c>
      <c r="E39" s="6">
        <v>2.2812114600913245</v>
      </c>
      <c r="F39" s="6">
        <v>0.24608518210045663</v>
      </c>
      <c r="G39" s="6">
        <v>4.5018561095890412E-2</v>
      </c>
      <c r="H39" s="6">
        <v>2.4941341917808221E-2</v>
      </c>
      <c r="I39" s="6">
        <v>2.2932143287671233E-2</v>
      </c>
    </row>
    <row r="42" spans="1:14" x14ac:dyDescent="0.35">
      <c r="A42" s="15" t="s">
        <v>51</v>
      </c>
      <c r="C42" s="6">
        <f>C33/H7</f>
        <v>11.390555017351598</v>
      </c>
      <c r="D42" s="6">
        <f>D33/I7</f>
        <v>0</v>
      </c>
      <c r="E42" s="6">
        <f>E33/J7</f>
        <v>0</v>
      </c>
      <c r="F42" s="6">
        <f>F33/K7</f>
        <v>0</v>
      </c>
      <c r="H42" s="6">
        <f>H30/G10</f>
        <v>2497.9265488000001</v>
      </c>
      <c r="I42" s="6">
        <f>I30/G10</f>
        <v>2497.9265488000001</v>
      </c>
      <c r="J42" s="6">
        <f>J30/G10</f>
        <v>2497.9265488000001</v>
      </c>
      <c r="K42" s="6">
        <f>K30/G10</f>
        <v>2694.632744</v>
      </c>
      <c r="L42" s="6">
        <f>L30/G10</f>
        <v>4929.53244</v>
      </c>
      <c r="M42" s="6">
        <f>M30/G10</f>
        <v>27310.769400000005</v>
      </c>
      <c r="N42" s="6">
        <f>N30/G10</f>
        <v>251106.96900000001</v>
      </c>
    </row>
    <row r="43" spans="1:14" x14ac:dyDescent="0.35">
      <c r="A43" s="15" t="s">
        <v>52</v>
      </c>
      <c r="H43" s="6">
        <f>H42/43800</f>
        <v>5.703028650228311E-2</v>
      </c>
      <c r="I43" s="6">
        <f t="shared" ref="I43:N43" si="7">I42/43800</f>
        <v>5.703028650228311E-2</v>
      </c>
      <c r="J43" s="6">
        <f t="shared" si="7"/>
        <v>5.703028650228311E-2</v>
      </c>
      <c r="K43" s="6">
        <f t="shared" si="7"/>
        <v>6.1521295525114157E-2</v>
      </c>
      <c r="L43" s="6">
        <f t="shared" si="7"/>
        <v>0.11254640273972602</v>
      </c>
      <c r="M43" s="6">
        <f t="shared" si="7"/>
        <v>0.62353354794520555</v>
      </c>
      <c r="N43" s="6">
        <f t="shared" si="7"/>
        <v>5.7330358219178086</v>
      </c>
    </row>
    <row r="46" spans="1:14" x14ac:dyDescent="0.35">
      <c r="A46" s="6" t="s">
        <v>53</v>
      </c>
      <c r="B46" s="6" t="s">
        <v>54</v>
      </c>
      <c r="C46" s="6" t="s">
        <v>55</v>
      </c>
      <c r="E46" s="6" t="s">
        <v>28</v>
      </c>
    </row>
    <row r="47" spans="1:14" ht="16" thickBot="1" x14ac:dyDescent="0.4"/>
    <row r="48" spans="1:14" ht="94" thickTop="1" thickBot="1" x14ac:dyDescent="0.4">
      <c r="A48" s="9" t="s">
        <v>31</v>
      </c>
      <c r="B48" s="28" t="s">
        <v>56</v>
      </c>
      <c r="C48" s="10">
        <v>570</v>
      </c>
      <c r="E48" s="6">
        <v>1</v>
      </c>
      <c r="G48" s="10">
        <f>(C48*E48)</f>
        <v>570</v>
      </c>
      <c r="H48" s="22"/>
      <c r="I48" s="22"/>
    </row>
    <row r="49" spans="1:9" ht="47.5" thickTop="1" thickBot="1" x14ac:dyDescent="0.4">
      <c r="A49" s="11" t="s">
        <v>32</v>
      </c>
      <c r="B49" s="29" t="s">
        <v>78</v>
      </c>
      <c r="C49" s="12">
        <v>1560</v>
      </c>
      <c r="E49" s="6">
        <v>1</v>
      </c>
      <c r="G49" s="10">
        <f t="shared" ref="G49:G61" si="8">(C49*E49)</f>
        <v>1560</v>
      </c>
      <c r="H49" s="22"/>
      <c r="I49" s="22"/>
    </row>
    <row r="50" spans="1:9" ht="47.5" thickTop="1" thickBot="1" x14ac:dyDescent="0.4">
      <c r="A50" s="11" t="s">
        <v>33</v>
      </c>
      <c r="B50" s="29" t="s">
        <v>79</v>
      </c>
      <c r="C50" s="12">
        <v>570</v>
      </c>
      <c r="D50" s="30" t="s">
        <v>80</v>
      </c>
      <c r="E50" s="6">
        <v>1</v>
      </c>
      <c r="G50" s="10">
        <f t="shared" si="8"/>
        <v>570</v>
      </c>
      <c r="H50" s="22"/>
      <c r="I50" s="22"/>
    </row>
    <row r="51" spans="1:9" ht="63" thickTop="1" thickBot="1" x14ac:dyDescent="0.4">
      <c r="A51" s="11" t="s">
        <v>34</v>
      </c>
      <c r="B51" s="29" t="s">
        <v>81</v>
      </c>
      <c r="C51" s="12">
        <v>97</v>
      </c>
      <c r="D51" s="30" t="s">
        <v>82</v>
      </c>
      <c r="E51" s="6">
        <v>8</v>
      </c>
      <c r="G51" s="10">
        <f t="shared" si="8"/>
        <v>776</v>
      </c>
      <c r="H51" s="22"/>
      <c r="I51" s="22"/>
    </row>
    <row r="52" spans="1:9" ht="78.5" thickTop="1" thickBot="1" x14ac:dyDescent="0.4">
      <c r="A52" s="11" t="s">
        <v>35</v>
      </c>
      <c r="B52" s="31" t="s">
        <v>83</v>
      </c>
      <c r="C52" s="12">
        <v>365</v>
      </c>
      <c r="D52" s="30" t="s">
        <v>84</v>
      </c>
      <c r="E52" s="6">
        <v>1</v>
      </c>
      <c r="G52" s="10">
        <f t="shared" si="8"/>
        <v>365</v>
      </c>
      <c r="H52" s="22"/>
      <c r="I52" s="22"/>
    </row>
    <row r="53" spans="1:9" ht="47.5" thickTop="1" thickBot="1" x14ac:dyDescent="0.4">
      <c r="A53" s="11" t="s">
        <v>36</v>
      </c>
      <c r="B53" s="31" t="s">
        <v>64</v>
      </c>
      <c r="C53" s="12">
        <v>462</v>
      </c>
      <c r="D53" s="6" t="s">
        <v>65</v>
      </c>
      <c r="E53" s="6">
        <v>1</v>
      </c>
      <c r="G53" s="10">
        <f t="shared" si="8"/>
        <v>462</v>
      </c>
      <c r="H53" s="22"/>
      <c r="I53" s="22"/>
    </row>
    <row r="54" spans="1:9" ht="32" thickTop="1" thickBot="1" x14ac:dyDescent="0.4">
      <c r="A54" s="11" t="s">
        <v>37</v>
      </c>
      <c r="B54" s="29" t="s">
        <v>85</v>
      </c>
      <c r="C54" s="12">
        <v>130</v>
      </c>
      <c r="D54" s="6" t="s">
        <v>86</v>
      </c>
      <c r="E54" s="6">
        <v>1</v>
      </c>
      <c r="G54" s="10">
        <f t="shared" si="8"/>
        <v>130</v>
      </c>
      <c r="H54" s="22"/>
      <c r="I54" s="22"/>
    </row>
    <row r="55" spans="1:9" ht="32" thickTop="1" thickBot="1" x14ac:dyDescent="0.4">
      <c r="A55" s="11" t="s">
        <v>38</v>
      </c>
      <c r="B55" s="29" t="s">
        <v>67</v>
      </c>
      <c r="C55" s="12">
        <v>294</v>
      </c>
      <c r="E55" s="6">
        <v>1</v>
      </c>
      <c r="G55" s="10">
        <f t="shared" si="8"/>
        <v>294</v>
      </c>
      <c r="H55" s="22"/>
      <c r="I55" s="22"/>
    </row>
    <row r="56" spans="1:9" ht="16.5" thickTop="1" thickBot="1" x14ac:dyDescent="0.4">
      <c r="A56" s="11" t="s">
        <v>39</v>
      </c>
      <c r="B56" s="32" t="s">
        <v>68</v>
      </c>
      <c r="C56" s="12">
        <v>450000</v>
      </c>
      <c r="E56" s="6">
        <v>1</v>
      </c>
      <c r="G56" s="10">
        <f t="shared" si="8"/>
        <v>450000</v>
      </c>
      <c r="H56" s="22"/>
      <c r="I56" s="22"/>
    </row>
    <row r="57" spans="1:9" ht="16.5" thickTop="1" thickBot="1" x14ac:dyDescent="0.4">
      <c r="A57" s="11" t="s">
        <v>40</v>
      </c>
      <c r="B57" s="32">
        <v>423.54</v>
      </c>
      <c r="C57" s="12">
        <v>1484.0841599999999</v>
      </c>
      <c r="E57" s="6">
        <v>1</v>
      </c>
      <c r="G57" s="10">
        <f t="shared" si="8"/>
        <v>1484.0841599999999</v>
      </c>
      <c r="H57" s="22"/>
      <c r="I57" s="22"/>
    </row>
    <row r="58" spans="1:9" ht="16.5" thickTop="1" thickBot="1" x14ac:dyDescent="0.4">
      <c r="A58" s="11" t="s">
        <v>41</v>
      </c>
      <c r="B58" s="33">
        <v>1331.4</v>
      </c>
      <c r="C58" s="12">
        <v>4665.2256000000007</v>
      </c>
      <c r="E58" s="6">
        <v>1</v>
      </c>
      <c r="G58" s="10">
        <f t="shared" si="8"/>
        <v>4665.2256000000007</v>
      </c>
      <c r="H58" s="22"/>
      <c r="I58" s="22"/>
    </row>
    <row r="59" spans="1:9" ht="63" thickTop="1" thickBot="1" x14ac:dyDescent="0.4">
      <c r="A59" s="11" t="s">
        <v>42</v>
      </c>
      <c r="B59" s="29" t="s">
        <v>69</v>
      </c>
      <c r="C59" s="12">
        <v>490</v>
      </c>
      <c r="E59" s="6">
        <v>1</v>
      </c>
      <c r="G59" s="10">
        <f t="shared" si="8"/>
        <v>490</v>
      </c>
      <c r="H59" s="22"/>
      <c r="I59" s="22"/>
    </row>
    <row r="60" spans="1:9" ht="63" thickTop="1" thickBot="1" x14ac:dyDescent="0.4">
      <c r="A60" s="11" t="s">
        <v>43</v>
      </c>
      <c r="B60" s="29" t="s">
        <v>70</v>
      </c>
      <c r="C60" s="12">
        <v>38219</v>
      </c>
      <c r="E60" s="6">
        <v>1</v>
      </c>
      <c r="G60" s="10">
        <f t="shared" si="8"/>
        <v>38219</v>
      </c>
      <c r="H60" s="22"/>
      <c r="I60" s="22"/>
    </row>
    <row r="61" spans="1:9" ht="32" thickTop="1" thickBot="1" x14ac:dyDescent="0.4">
      <c r="A61" s="13" t="s">
        <v>44</v>
      </c>
      <c r="B61" s="34" t="s">
        <v>71</v>
      </c>
      <c r="C61" s="14">
        <v>1938000</v>
      </c>
      <c r="E61" s="6">
        <v>1</v>
      </c>
      <c r="G61" s="10">
        <f t="shared" si="8"/>
        <v>1938000</v>
      </c>
      <c r="H61" s="22"/>
      <c r="I61" s="22"/>
    </row>
    <row r="62" spans="1:9" ht="16" thickTop="1" x14ac:dyDescent="0.35"/>
    <row r="63" spans="1:9" x14ac:dyDescent="0.35">
      <c r="A63" s="15" t="s">
        <v>72</v>
      </c>
      <c r="G63" s="15">
        <f>SUM(G48:G61)</f>
        <v>2437585.3097600001</v>
      </c>
      <c r="H63" s="15"/>
      <c r="I63" s="15"/>
    </row>
  </sheetData>
  <hyperlinks>
    <hyperlink ref="D52" r:id="rId1"/>
    <hyperlink ref="D51" r:id="rId2"/>
    <hyperlink ref="D50" r:id="rId3"/>
    <hyperlink ref="B52" r:id="rId4" tooltip="SUPERMICRO MBD-X9DRD-IF-O Extended ATX Server Motherboard Dual LGA 2011 DDR3 1600" display="http://www.newegg.com/Product/Product.aspx?Item=N82E16813182350"/>
    <hyperlink ref="B53" r:id="rId5" tooltip="View Details" display="http://www.newegg.com/Product/Product.aspx?Item=N82E16833420592&amp;cm_re=Cisco_SG200-_-33-420-592-_-Product"/>
  </hyperlinks>
  <pageMargins left="0.75" right="0.75" top="1" bottom="1" header="0.5" footer="0.5"/>
  <pageSetup paperSize="9" orientation="portrait" horizontalDpi="4294967292" verticalDpi="4294967292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showRuler="0" topLeftCell="C19" zoomScale="70" zoomScaleNormal="70" workbookViewId="0">
      <selection activeCell="C41" sqref="C41:I41"/>
    </sheetView>
  </sheetViews>
  <sheetFormatPr defaultColWidth="11.6328125" defaultRowHeight="15.5" x14ac:dyDescent="0.35"/>
  <cols>
    <col min="1" max="1" width="23.453125" style="6" bestFit="1" customWidth="1"/>
    <col min="2" max="2" width="20.81640625" style="6" customWidth="1"/>
    <col min="3" max="5" width="11.6328125" style="6" customWidth="1"/>
    <col min="6" max="6" width="13.08984375" style="6" customWidth="1"/>
    <col min="7" max="9" width="22" style="6" customWidth="1"/>
    <col min="10" max="10" width="22.54296875" style="6" customWidth="1"/>
    <col min="11" max="11" width="28.36328125" style="6" customWidth="1"/>
    <col min="12" max="12" width="25.26953125" style="6" customWidth="1"/>
    <col min="13" max="13" width="23.08984375" style="6" customWidth="1"/>
    <col min="14" max="14" width="13.7265625" style="6" bestFit="1" customWidth="1"/>
    <col min="15" max="16384" width="11.6328125" style="6"/>
  </cols>
  <sheetData>
    <row r="1" spans="1:15" s="1" customFormat="1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8.5" x14ac:dyDescent="0.45">
      <c r="A2" s="3" t="s">
        <v>15</v>
      </c>
      <c r="B2" s="4">
        <v>40</v>
      </c>
      <c r="C2" s="4">
        <v>160</v>
      </c>
      <c r="D2" s="5" t="s">
        <v>16</v>
      </c>
      <c r="E2" s="4">
        <v>1.68</v>
      </c>
      <c r="F2" s="4">
        <v>16</v>
      </c>
      <c r="G2" s="4">
        <v>2.4</v>
      </c>
      <c r="H2" s="4">
        <v>20</v>
      </c>
      <c r="I2" s="4">
        <f>(F2*G2*H2)</f>
        <v>768</v>
      </c>
      <c r="J2" s="5">
        <v>24</v>
      </c>
      <c r="K2" s="5">
        <v>365</v>
      </c>
      <c r="L2" s="4">
        <v>5</v>
      </c>
      <c r="M2" s="4">
        <v>0.08</v>
      </c>
      <c r="N2" s="5">
        <v>4.5599999999999996</v>
      </c>
      <c r="O2" s="5">
        <v>1000</v>
      </c>
    </row>
    <row r="3" spans="1:15" ht="18.5" x14ac:dyDescent="0.45">
      <c r="A3" s="6" t="s">
        <v>17</v>
      </c>
      <c r="B3" s="6">
        <v>48</v>
      </c>
      <c r="C3" s="6">
        <v>192</v>
      </c>
      <c r="D3" s="6" t="s">
        <v>18</v>
      </c>
      <c r="F3" s="6">
        <v>16</v>
      </c>
      <c r="G3" s="6">
        <v>2.4</v>
      </c>
      <c r="H3" s="6">
        <v>20</v>
      </c>
      <c r="I3" s="4">
        <f>(F3*G3*H3)</f>
        <v>768</v>
      </c>
    </row>
    <row r="4" spans="1:15" ht="18.5" x14ac:dyDescent="0.45">
      <c r="K4" s="4">
        <f>J2*K2*L2</f>
        <v>43800</v>
      </c>
    </row>
    <row r="5" spans="1:15" ht="18.5" x14ac:dyDescent="0.45">
      <c r="A5" s="6" t="s">
        <v>19</v>
      </c>
      <c r="B5" s="6">
        <v>1</v>
      </c>
      <c r="K5" s="4"/>
    </row>
    <row r="6" spans="1:15" x14ac:dyDescent="0.35">
      <c r="A6" s="6" t="s">
        <v>8</v>
      </c>
      <c r="D6" s="7"/>
      <c r="G6" s="6">
        <f>(I2)</f>
        <v>768</v>
      </c>
      <c r="H6" s="6">
        <v>1</v>
      </c>
      <c r="I6" s="6">
        <v>10</v>
      </c>
      <c r="J6" s="6">
        <v>100</v>
      </c>
      <c r="K6" s="6">
        <v>1000</v>
      </c>
      <c r="L6" s="6">
        <v>10000</v>
      </c>
      <c r="M6" s="6">
        <v>100000</v>
      </c>
      <c r="N6" s="6">
        <v>1000000</v>
      </c>
    </row>
    <row r="7" spans="1:15" x14ac:dyDescent="0.35">
      <c r="A7" s="6" t="s">
        <v>20</v>
      </c>
      <c r="G7" s="6">
        <v>1</v>
      </c>
      <c r="H7" s="6">
        <f>H6/G6</f>
        <v>1.3020833333333333E-3</v>
      </c>
      <c r="I7" s="6">
        <f>I6/G6</f>
        <v>1.3020833333333334E-2</v>
      </c>
      <c r="J7" s="6">
        <f>J6/G6</f>
        <v>0.13020833333333334</v>
      </c>
      <c r="K7" s="6">
        <f>K6/G6</f>
        <v>1.3020833333333333</v>
      </c>
      <c r="L7" s="6">
        <f>L6/G6</f>
        <v>13.020833333333334</v>
      </c>
      <c r="M7" s="6">
        <f>M6/G6</f>
        <v>130.20833333333334</v>
      </c>
      <c r="N7" s="6">
        <f>N6/G6</f>
        <v>1302.0833333333333</v>
      </c>
    </row>
    <row r="8" spans="1:15" x14ac:dyDescent="0.35">
      <c r="A8" s="6" t="s">
        <v>21</v>
      </c>
      <c r="D8" s="7"/>
      <c r="G8" s="6">
        <v>1</v>
      </c>
      <c r="H8" s="6">
        <f>_xlfn.CEILING.MATH(H7)</f>
        <v>1</v>
      </c>
      <c r="I8" s="6">
        <f>_xlfn.CEILING.MATH(I7)</f>
        <v>1</v>
      </c>
      <c r="J8" s="6">
        <f>_xlfn.CEILING.MATH(J7)</f>
        <v>1</v>
      </c>
      <c r="K8" s="6">
        <f>_xlfn.CEILING.MATH(K7)</f>
        <v>2</v>
      </c>
      <c r="L8" s="6">
        <f t="shared" ref="L8:N8" si="0">_xlfn.CEILING.MATH(L7)</f>
        <v>14</v>
      </c>
      <c r="M8" s="6">
        <f t="shared" si="0"/>
        <v>131</v>
      </c>
      <c r="N8" s="6">
        <f t="shared" si="0"/>
        <v>1303</v>
      </c>
    </row>
    <row r="9" spans="1:15" x14ac:dyDescent="0.35">
      <c r="A9" s="6" t="s">
        <v>22</v>
      </c>
      <c r="D9" s="7"/>
      <c r="G9" s="6">
        <f>I3*B5</f>
        <v>768</v>
      </c>
      <c r="H9" s="6">
        <v>1</v>
      </c>
      <c r="I9" s="6">
        <v>10</v>
      </c>
      <c r="J9" s="6">
        <v>100</v>
      </c>
      <c r="K9" s="6">
        <v>1000</v>
      </c>
      <c r="L9" s="6">
        <v>10000</v>
      </c>
      <c r="M9" s="6">
        <v>100000</v>
      </c>
      <c r="N9" s="6">
        <v>1000000</v>
      </c>
    </row>
    <row r="10" spans="1:15" x14ac:dyDescent="0.35">
      <c r="A10" s="6" t="s">
        <v>23</v>
      </c>
      <c r="D10" s="7"/>
      <c r="G10" s="6">
        <v>1</v>
      </c>
      <c r="H10" s="6">
        <f>H9/G9</f>
        <v>1.3020833333333333E-3</v>
      </c>
      <c r="I10" s="6">
        <f>I9/G9</f>
        <v>1.3020833333333334E-2</v>
      </c>
      <c r="J10" s="6">
        <f>J9/G9</f>
        <v>0.13020833333333334</v>
      </c>
      <c r="K10" s="6">
        <f>K9/G9</f>
        <v>1.3020833333333333</v>
      </c>
      <c r="L10" s="6">
        <f>L9/G9</f>
        <v>13.020833333333334</v>
      </c>
      <c r="M10" s="6">
        <f>M9/G9</f>
        <v>130.20833333333334</v>
      </c>
      <c r="N10" s="6">
        <f>N9/G9</f>
        <v>1302.0833333333333</v>
      </c>
    </row>
    <row r="11" spans="1:15" x14ac:dyDescent="0.35">
      <c r="A11" s="6" t="s">
        <v>24</v>
      </c>
      <c r="D11" s="7"/>
      <c r="G11" s="6">
        <v>1</v>
      </c>
      <c r="H11" s="6">
        <f>_xlfn.CEILING.MATH(H10)</f>
        <v>1</v>
      </c>
      <c r="I11" s="6">
        <f>_xlfn.CEILING.MATH(I10)</f>
        <v>1</v>
      </c>
      <c r="J11" s="6">
        <f>_xlfn.CEILING.MATH(J10)</f>
        <v>1</v>
      </c>
      <c r="K11" s="6">
        <f>_xlfn.CEILING.MATH(K10)</f>
        <v>2</v>
      </c>
      <c r="L11" s="6">
        <f t="shared" ref="L11:N11" si="1">_xlfn.CEILING.MATH(L10)</f>
        <v>14</v>
      </c>
      <c r="M11" s="6">
        <f t="shared" si="1"/>
        <v>131</v>
      </c>
      <c r="N11" s="6">
        <f t="shared" si="1"/>
        <v>1303</v>
      </c>
    </row>
    <row r="12" spans="1:15" x14ac:dyDescent="0.35">
      <c r="D12" s="7"/>
    </row>
    <row r="13" spans="1:15" ht="16" thickBot="1" x14ac:dyDescent="0.4">
      <c r="A13" s="8" t="s">
        <v>25</v>
      </c>
      <c r="B13" s="8" t="s">
        <v>26</v>
      </c>
      <c r="C13" s="8" t="s">
        <v>27</v>
      </c>
      <c r="D13" s="6" t="s">
        <v>28</v>
      </c>
      <c r="E13" s="8" t="s">
        <v>29</v>
      </c>
      <c r="F13" s="8"/>
      <c r="G13" s="8" t="s">
        <v>30</v>
      </c>
      <c r="H13" s="8"/>
      <c r="I13" s="8"/>
      <c r="J13" s="8"/>
      <c r="K13" s="8"/>
      <c r="L13" s="8"/>
      <c r="M13" s="8"/>
      <c r="N13" s="8"/>
    </row>
    <row r="14" spans="1:15" ht="16.5" thickTop="1" thickBot="1" x14ac:dyDescent="0.4">
      <c r="A14" s="9" t="s">
        <v>31</v>
      </c>
      <c r="C14" s="10">
        <v>570</v>
      </c>
      <c r="D14" s="6">
        <v>1</v>
      </c>
      <c r="E14" s="6">
        <v>2</v>
      </c>
      <c r="G14" s="6">
        <f>(C14*D14)</f>
        <v>570</v>
      </c>
      <c r="H14" s="6">
        <f>(_xlfn.CEILING.MATH(H11/E14)*G14)</f>
        <v>570</v>
      </c>
      <c r="I14" s="6">
        <f>(_xlfn.CEILING.MATH(I11/E14)*G14)</f>
        <v>570</v>
      </c>
      <c r="J14" s="6">
        <f>(_xlfn.CEILING.MATH(J11/E14)*G14)</f>
        <v>570</v>
      </c>
      <c r="K14" s="6">
        <f>(_xlfn.CEILING.MATH(K11/E14)*G14)</f>
        <v>570</v>
      </c>
      <c r="L14" s="6">
        <f>(_xlfn.CEILING.MATH(L11/E14)*G14)</f>
        <v>3990</v>
      </c>
      <c r="M14" s="6">
        <f>(_xlfn.CEILING.MATH(M11/E14)*G14)</f>
        <v>37620</v>
      </c>
      <c r="N14" s="6">
        <f>(_xlfn.CEILING.MATH(N11/E14)*G14)</f>
        <v>371640</v>
      </c>
    </row>
    <row r="15" spans="1:15" ht="16" thickBot="1" x14ac:dyDescent="0.4">
      <c r="A15" s="11" t="s">
        <v>32</v>
      </c>
      <c r="C15" s="12">
        <v>1800</v>
      </c>
      <c r="D15" s="6">
        <v>2</v>
      </c>
      <c r="E15" s="6">
        <v>1</v>
      </c>
      <c r="G15" s="6">
        <f t="shared" ref="G15:G27" si="2">(C15*D15)</f>
        <v>3600</v>
      </c>
      <c r="H15" s="6">
        <f>(_xlfn.CEILING.MATH(H11/E15)*G15)</f>
        <v>3600</v>
      </c>
      <c r="I15" s="6">
        <f>(_xlfn.CEILING.MATH(I11/E15)*G15)</f>
        <v>3600</v>
      </c>
      <c r="J15" s="6">
        <f>(_xlfn.CEILING.MATH(J11/E15)*G15)</f>
        <v>3600</v>
      </c>
      <c r="K15" s="6">
        <f>(_xlfn.CEILING.MATH(K11/E15)*G15)</f>
        <v>7200</v>
      </c>
      <c r="L15" s="6">
        <f>(_xlfn.CEILING.MATH(L11/E15)*G15)</f>
        <v>50400</v>
      </c>
      <c r="M15" s="6">
        <f>(_xlfn.CEILING.MATH(M11/E15)*G15)</f>
        <v>471600</v>
      </c>
      <c r="N15" s="6">
        <f>(_xlfn.CEILING.MATH(N11/E15)*G15)</f>
        <v>4690800</v>
      </c>
    </row>
    <row r="16" spans="1:15" ht="16" thickBot="1" x14ac:dyDescent="0.4">
      <c r="A16" s="11" t="s">
        <v>33</v>
      </c>
      <c r="C16" s="12">
        <v>320</v>
      </c>
      <c r="D16" s="6">
        <v>1</v>
      </c>
      <c r="E16" s="6">
        <v>1</v>
      </c>
      <c r="G16" s="6">
        <f t="shared" si="2"/>
        <v>320</v>
      </c>
      <c r="H16" s="6">
        <f>(_xlfn.CEILING.MATH(H11/E16)*G16)</f>
        <v>320</v>
      </c>
      <c r="I16" s="6">
        <f>(_xlfn.CEILING.MATH(I11/E16)*G16)</f>
        <v>320</v>
      </c>
      <c r="J16" s="6">
        <f>(_xlfn.CEILING.MATH(J11/E16)*G16)</f>
        <v>320</v>
      </c>
      <c r="K16" s="6">
        <f>(_xlfn.CEILING.MATH(K11/E16)*G16)</f>
        <v>640</v>
      </c>
      <c r="L16" s="6">
        <f>(_xlfn.CEILING.MATH(L11/E16)*G16)</f>
        <v>4480</v>
      </c>
      <c r="M16" s="6">
        <f>(_xlfn.CEILING.MATH(M11/E16)*G16)</f>
        <v>41920</v>
      </c>
      <c r="N16" s="6">
        <f>(_xlfn.CEILING.MATH(N11/E16)*G16)</f>
        <v>416960</v>
      </c>
    </row>
    <row r="17" spans="1:14" ht="16" thickBot="1" x14ac:dyDescent="0.4">
      <c r="A17" s="11" t="s">
        <v>34</v>
      </c>
      <c r="C17" s="12">
        <v>365</v>
      </c>
      <c r="D17" s="6">
        <v>3</v>
      </c>
      <c r="E17" s="6">
        <v>1</v>
      </c>
      <c r="G17" s="6">
        <f t="shared" si="2"/>
        <v>1095</v>
      </c>
      <c r="H17" s="6">
        <f>(_xlfn.CEILING.MATH(H11/E17)*G17)</f>
        <v>1095</v>
      </c>
      <c r="I17" s="6">
        <f>(_xlfn.CEILING.MATH(I11/E17)*G17)</f>
        <v>1095</v>
      </c>
      <c r="J17" s="6">
        <f>(_xlfn.CEILING.MATH(J11/E17)*G17)</f>
        <v>1095</v>
      </c>
      <c r="K17" s="6">
        <f>(_xlfn.CEILING.MATH(K11/E17)*G17)</f>
        <v>2190</v>
      </c>
      <c r="L17" s="6">
        <f>(_xlfn.CEILING.MATH(L11/E17)*G17)</f>
        <v>15330</v>
      </c>
      <c r="M17" s="6">
        <f>(_xlfn.CEILING.MATH(M11/E17)*G17)</f>
        <v>143445</v>
      </c>
      <c r="N17" s="6">
        <f>(_xlfn.CEILING.MATH(N11/E17)*G17)</f>
        <v>1426785</v>
      </c>
    </row>
    <row r="18" spans="1:14" ht="16" thickBot="1" x14ac:dyDescent="0.4">
      <c r="A18" s="11" t="s">
        <v>35</v>
      </c>
      <c r="C18" s="12">
        <v>600</v>
      </c>
      <c r="D18" s="6">
        <v>1</v>
      </c>
      <c r="E18" s="6">
        <v>1</v>
      </c>
      <c r="G18" s="6">
        <f t="shared" si="2"/>
        <v>600</v>
      </c>
      <c r="H18" s="6">
        <f>(_xlfn.CEILING.MATH(H11/E18)*G18)</f>
        <v>600</v>
      </c>
      <c r="I18" s="6">
        <f>(_xlfn.CEILING.MATH(I11/E18)*G18)</f>
        <v>600</v>
      </c>
      <c r="J18" s="6">
        <f>(_xlfn.CEILING.MATH(J11/E18)*G18)</f>
        <v>600</v>
      </c>
      <c r="K18" s="6">
        <f>(_xlfn.CEILING.MATH(K11/E18)*G18)</f>
        <v>1200</v>
      </c>
      <c r="L18" s="6">
        <f>(_xlfn.CEILING.MATH(L11/E18)*G18)</f>
        <v>8400</v>
      </c>
      <c r="M18" s="6">
        <f>(_xlfn.CEILING.MATH(M11/E18)*G18)</f>
        <v>78600</v>
      </c>
      <c r="N18" s="6">
        <f>(_xlfn.CEILING.MATH(N11/E18)*G18)</f>
        <v>781800</v>
      </c>
    </row>
    <row r="19" spans="1:14" ht="16" thickBot="1" x14ac:dyDescent="0.4">
      <c r="A19" s="11" t="s">
        <v>36</v>
      </c>
      <c r="C19" s="12">
        <v>462</v>
      </c>
      <c r="D19" s="6">
        <v>1</v>
      </c>
      <c r="E19" s="6">
        <v>26</v>
      </c>
      <c r="G19" s="6">
        <f t="shared" si="2"/>
        <v>462</v>
      </c>
      <c r="H19" s="6">
        <f>(_xlfn.CEILING.MATH(H11/E19)*G19)</f>
        <v>462</v>
      </c>
      <c r="I19" s="6">
        <f>(_xlfn.CEILING.MATH(I11/E19)*G19)</f>
        <v>462</v>
      </c>
      <c r="J19" s="6">
        <f>(_xlfn.CEILING.MATH(J11/E19)*G19)</f>
        <v>462</v>
      </c>
      <c r="K19" s="6">
        <f>(_xlfn.CEILING.MATH(K11/E19)*G19)</f>
        <v>462</v>
      </c>
      <c r="L19" s="6">
        <f>(_xlfn.CEILING.MATH(L11/E19)*G19)</f>
        <v>462</v>
      </c>
      <c r="M19" s="6">
        <f>(_xlfn.CEILING.MATH(M11/E19)*G19)</f>
        <v>2772</v>
      </c>
      <c r="N19" s="6">
        <f>(_xlfn.CEILING.MATH(N11/E19)*G19)</f>
        <v>23562</v>
      </c>
    </row>
    <row r="20" spans="1:14" ht="16" thickBot="1" x14ac:dyDescent="0.4">
      <c r="A20" s="11" t="s">
        <v>37</v>
      </c>
      <c r="C20" s="12">
        <v>448</v>
      </c>
      <c r="D20" s="6">
        <v>1</v>
      </c>
      <c r="E20" s="6">
        <v>1</v>
      </c>
      <c r="G20" s="6">
        <f t="shared" si="2"/>
        <v>448</v>
      </c>
      <c r="H20" s="6">
        <f>(_xlfn.CEILING.MATH(H11/E20)*G20)</f>
        <v>448</v>
      </c>
      <c r="I20" s="6">
        <f>(_xlfn.CEILING.MATH(I11/E20)*G20)</f>
        <v>448</v>
      </c>
      <c r="J20" s="6">
        <f>(_xlfn.CEILING.MATH(J11/E20)*G20)</f>
        <v>448</v>
      </c>
      <c r="K20" s="6">
        <f>(_xlfn.CEILING.MATH(K11/E20)*G20)</f>
        <v>896</v>
      </c>
      <c r="L20" s="6">
        <f>(_xlfn.CEILING.MATH(L11/E20)*G20)</f>
        <v>6272</v>
      </c>
      <c r="M20" s="6">
        <f>(_xlfn.CEILING.MATH(M11/E20)*G20)</f>
        <v>58688</v>
      </c>
      <c r="N20" s="6">
        <f>(_xlfn.CEILING.MATH(N11/E20)*G20)</f>
        <v>583744</v>
      </c>
    </row>
    <row r="21" spans="1:14" ht="16" thickBot="1" x14ac:dyDescent="0.4">
      <c r="A21" s="11" t="s">
        <v>38</v>
      </c>
      <c r="C21" s="12">
        <v>294</v>
      </c>
      <c r="D21" s="6">
        <v>1</v>
      </c>
      <c r="E21" s="6">
        <v>25</v>
      </c>
      <c r="G21" s="6">
        <f t="shared" si="2"/>
        <v>294</v>
      </c>
      <c r="H21" s="6">
        <f>(_xlfn.CEILING.MATH(H11/E21)*G21)</f>
        <v>294</v>
      </c>
      <c r="I21" s="6">
        <f>(_xlfn.CEILING.MATH(I11/E21)*G21)</f>
        <v>294</v>
      </c>
      <c r="J21" s="6">
        <f>(_xlfn.CEILING.MATH(J11/E21)*G21)</f>
        <v>294</v>
      </c>
      <c r="K21" s="6">
        <f>(_xlfn.CEILING.MATH(K11/E21)*G21)</f>
        <v>294</v>
      </c>
      <c r="L21" s="6">
        <f>(_xlfn.CEILING.MATH(L11/E21)*G21)</f>
        <v>294</v>
      </c>
      <c r="M21" s="6">
        <f>(_xlfn.CEILING.MATH(M11/E21)*G21)</f>
        <v>1764</v>
      </c>
      <c r="N21" s="6">
        <f>(_xlfn.CEILING.MATH(N11/E21)*G21)</f>
        <v>15582</v>
      </c>
    </row>
    <row r="22" spans="1:14" ht="16" thickBot="1" x14ac:dyDescent="0.4">
      <c r="A22" s="11" t="s">
        <v>39</v>
      </c>
      <c r="B22" s="6">
        <v>90000</v>
      </c>
      <c r="C22" s="12">
        <f>B22*L2</f>
        <v>450000</v>
      </c>
      <c r="D22" s="6">
        <v>1</v>
      </c>
      <c r="E22" s="6">
        <v>1</v>
      </c>
      <c r="G22" s="6">
        <f t="shared" si="2"/>
        <v>450000</v>
      </c>
      <c r="H22" s="6">
        <f>(_xlfn.CEILING.MATH(H11/E22)*G22)</f>
        <v>450000</v>
      </c>
      <c r="I22" s="6">
        <f>(_xlfn.CEILING.MATH(I11/E22)*G22)</f>
        <v>450000</v>
      </c>
      <c r="J22" s="6">
        <f>(_xlfn.CEILING.MATH(J11/E22)*G22)</f>
        <v>450000</v>
      </c>
      <c r="K22" s="6">
        <f>(_xlfn.CEILING.MATH(K11/K11)*G22)</f>
        <v>450000</v>
      </c>
      <c r="L22" s="6">
        <f>(_xlfn.CEILING.MATH(L11/L11)*G22)</f>
        <v>450000</v>
      </c>
      <c r="M22" s="6">
        <f>(_xlfn.CEILING.MATH(M11/M11)*G22)</f>
        <v>450000</v>
      </c>
      <c r="N22" s="6">
        <f>(_xlfn.CEILING.MATH(N11/N11)*G22)</f>
        <v>450000</v>
      </c>
    </row>
    <row r="23" spans="1:14" ht="16" thickBot="1" x14ac:dyDescent="0.4">
      <c r="A23" s="11" t="s">
        <v>40</v>
      </c>
      <c r="B23" s="6">
        <v>583.1</v>
      </c>
      <c r="C23" s="12">
        <f>(B23*J2*K2*L2*M2)/O2</f>
        <v>2043.1824000000004</v>
      </c>
      <c r="D23" s="6">
        <v>1</v>
      </c>
      <c r="E23" s="6">
        <v>1</v>
      </c>
      <c r="G23" s="6">
        <f t="shared" si="2"/>
        <v>2043.1824000000004</v>
      </c>
      <c r="H23" s="6">
        <f>(_xlfn.CEILING.MATH(H11/E23)*G23)</f>
        <v>2043.1824000000004</v>
      </c>
      <c r="I23" s="6">
        <f>(_xlfn.CEILING.MATH(I11/E23)*G23)</f>
        <v>2043.1824000000004</v>
      </c>
      <c r="J23" s="6">
        <f>(_xlfn.CEILING.MATH(J11/E23)*G23)</f>
        <v>2043.1824000000004</v>
      </c>
      <c r="K23" s="6">
        <f>(_xlfn.CEILING.MATH(K11/E23)*G23)</f>
        <v>4086.3648000000007</v>
      </c>
      <c r="L23" s="6">
        <f>(_xlfn.CEILING.MATH(L11/E23)*G23)</f>
        <v>28604.553600000007</v>
      </c>
      <c r="M23" s="6">
        <f>(_xlfn.CEILING.MATH(M11/E23)*G23)</f>
        <v>267656.89440000005</v>
      </c>
      <c r="N23" s="6">
        <f>(_xlfn.CEILING.MATH(N11/E23)*G23)</f>
        <v>2662266.6672000005</v>
      </c>
    </row>
    <row r="24" spans="1:14" ht="16" thickBot="1" x14ac:dyDescent="0.4">
      <c r="A24" s="11" t="s">
        <v>41</v>
      </c>
      <c r="B24" s="6">
        <v>1889.3</v>
      </c>
      <c r="C24" s="12">
        <f>(B24*J2*K2*L2*M2)/O2</f>
        <v>6620.1071999999995</v>
      </c>
      <c r="D24" s="6">
        <v>1</v>
      </c>
      <c r="E24" s="6">
        <v>1</v>
      </c>
      <c r="G24" s="6">
        <f t="shared" si="2"/>
        <v>6620.1071999999995</v>
      </c>
      <c r="H24" s="6">
        <f>(_xlfn.CEILING.MATH(H11/E24)*G24)</f>
        <v>6620.1071999999995</v>
      </c>
      <c r="I24" s="6">
        <f>(_xlfn.CEILING.MATH(I11/E24)*G24)</f>
        <v>6620.1071999999995</v>
      </c>
      <c r="J24" s="6">
        <f>(_xlfn.CEILING.MATH(J11/E24)*G24)</f>
        <v>6620.1071999999995</v>
      </c>
      <c r="K24" s="6">
        <f>(_xlfn.CEILING.MATH(K11/E24)*G24)</f>
        <v>13240.214399999999</v>
      </c>
      <c r="L24" s="6">
        <f>(_xlfn.CEILING.MATH(L11/E24)*G24)</f>
        <v>92681.500799999994</v>
      </c>
      <c r="M24" s="6">
        <f>(_xlfn.CEILING.MATH(M11/E24)*G24)</f>
        <v>867234.04319999996</v>
      </c>
      <c r="N24" s="6">
        <f>(_xlfn.CEILING.MATH(N11/E24)*G24)</f>
        <v>8625999.6815999988</v>
      </c>
    </row>
    <row r="25" spans="1:14" ht="16" thickBot="1" x14ac:dyDescent="0.4">
      <c r="A25" s="11" t="s">
        <v>42</v>
      </c>
      <c r="C25" s="12">
        <v>490</v>
      </c>
      <c r="D25" s="6">
        <v>1</v>
      </c>
      <c r="E25" s="6">
        <v>6</v>
      </c>
      <c r="G25" s="6">
        <f t="shared" si="2"/>
        <v>490</v>
      </c>
      <c r="H25" s="6">
        <f>(_xlfn.CEILING.MATH(H11/E25)*G25)</f>
        <v>490</v>
      </c>
      <c r="I25" s="6">
        <f>(_xlfn.CEILING.MATH(I11/E25)*G25)</f>
        <v>490</v>
      </c>
      <c r="J25" s="6">
        <f>(_xlfn.CEILING.MATH(J11/E25)*G25)</f>
        <v>490</v>
      </c>
      <c r="K25" s="6">
        <f>(_xlfn.CEILING.MATH(K11/E25)*G25)</f>
        <v>490</v>
      </c>
      <c r="L25" s="6">
        <f>(_xlfn.CEILING.MATH(L11/E25)*G25)</f>
        <v>1470</v>
      </c>
      <c r="M25" s="6">
        <f>(_xlfn.CEILING.MATH(M11/E25)*G25)</f>
        <v>10780</v>
      </c>
      <c r="N25" s="6">
        <f>(_xlfn.CEILING.MATH(N11/E25)*G25)</f>
        <v>106820</v>
      </c>
    </row>
    <row r="26" spans="1:14" ht="16" thickBot="1" x14ac:dyDescent="0.4">
      <c r="A26" s="11" t="s">
        <v>43</v>
      </c>
      <c r="C26" s="12">
        <v>38219</v>
      </c>
      <c r="D26" s="6">
        <v>1</v>
      </c>
      <c r="E26" s="6">
        <v>1</v>
      </c>
      <c r="G26" s="6">
        <f t="shared" si="2"/>
        <v>38219</v>
      </c>
      <c r="H26" s="6">
        <f>(_xlfn.CEILING.MATH(H11/E26)*G26)</f>
        <v>38219</v>
      </c>
      <c r="I26" s="6">
        <f>(_xlfn.CEILING.MATH(I11/E26)*G26)</f>
        <v>38219</v>
      </c>
      <c r="J26" s="6">
        <f>(_xlfn.CEILING.MATH(J11/E26)*G26)</f>
        <v>38219</v>
      </c>
      <c r="K26" s="6">
        <f>(_xlfn.CEILING.MATH(K11/K11)*G26)</f>
        <v>38219</v>
      </c>
      <c r="L26" s="6">
        <f>(_xlfn.CEILING.MATH(L11/L11)*G26)</f>
        <v>38219</v>
      </c>
      <c r="M26" s="6">
        <f>(_xlfn.CEILING.MATH(M11/M11)*G26)</f>
        <v>38219</v>
      </c>
      <c r="N26" s="6">
        <f>(_xlfn.CEILING.MATH(N11/N11)*G26)</f>
        <v>38219</v>
      </c>
    </row>
    <row r="27" spans="1:14" ht="16" thickBot="1" x14ac:dyDescent="0.4">
      <c r="A27" s="13" t="s">
        <v>44</v>
      </c>
      <c r="B27" s="6">
        <v>0</v>
      </c>
      <c r="C27" s="14">
        <f>B27*L2*N2</f>
        <v>0</v>
      </c>
      <c r="D27" s="6">
        <v>1</v>
      </c>
      <c r="E27" s="6">
        <v>1</v>
      </c>
      <c r="G27" s="6">
        <f t="shared" si="2"/>
        <v>0</v>
      </c>
      <c r="H27" s="6">
        <f>(_xlfn.CEILING.MATH(H11/E27)*G27)</f>
        <v>0</v>
      </c>
      <c r="I27" s="6">
        <f>(_xlfn.CEILING.MATH(I11/E27)*G27)</f>
        <v>0</v>
      </c>
      <c r="J27" s="6">
        <f>(_xlfn.CEILING.MATH(J11/E27)*G27)</f>
        <v>0</v>
      </c>
      <c r="K27" s="6">
        <f>(_xlfn.CEILING.MATH(K11/K11)*G27)</f>
        <v>0</v>
      </c>
      <c r="L27" s="6">
        <f>(_xlfn.CEILING.MATH(L11/L11)*G27)</f>
        <v>0</v>
      </c>
      <c r="M27" s="6">
        <f>(_xlfn.CEILING.MATH(M11/M11)*G27)</f>
        <v>0</v>
      </c>
      <c r="N27" s="6">
        <f>(_xlfn.CEILING.MATH(N11/N11)*G27)</f>
        <v>0</v>
      </c>
    </row>
    <row r="28" spans="1:14" ht="16" thickTop="1" x14ac:dyDescent="0.35"/>
    <row r="29" spans="1:14" x14ac:dyDescent="0.35">
      <c r="A29" s="15" t="s">
        <v>45</v>
      </c>
      <c r="C29" s="6">
        <f>SUM(C14:C27)</f>
        <v>502231.28960000002</v>
      </c>
      <c r="D29" s="6">
        <f t="shared" ref="D29:N29" si="3">SUM(D14:D27)</f>
        <v>17</v>
      </c>
      <c r="E29" s="6">
        <f t="shared" si="3"/>
        <v>69</v>
      </c>
      <c r="F29" s="6">
        <f t="shared" si="3"/>
        <v>0</v>
      </c>
      <c r="G29" s="6">
        <f t="shared" si="3"/>
        <v>504761.28960000002</v>
      </c>
      <c r="H29" s="6">
        <f t="shared" si="3"/>
        <v>504761.28960000002</v>
      </c>
      <c r="I29" s="6">
        <f t="shared" si="3"/>
        <v>504761.28960000002</v>
      </c>
      <c r="J29" s="6">
        <f t="shared" si="3"/>
        <v>504761.28960000002</v>
      </c>
      <c r="K29" s="6">
        <f t="shared" si="3"/>
        <v>519487.57919999998</v>
      </c>
      <c r="L29" s="6">
        <f t="shared" si="3"/>
        <v>700603.05440000002</v>
      </c>
      <c r="M29" s="6">
        <f t="shared" si="3"/>
        <v>2470298.9375999998</v>
      </c>
      <c r="N29" s="6">
        <f t="shared" si="3"/>
        <v>20194178.3488</v>
      </c>
    </row>
    <row r="31" spans="1:14" x14ac:dyDescent="0.35">
      <c r="A31" s="15" t="s">
        <v>46</v>
      </c>
      <c r="C31" s="6">
        <f>(C29/(J2*K2*L2))</f>
        <v>11.466467799086759</v>
      </c>
      <c r="G31" s="6">
        <f>(G29/(J2*K2*L2))</f>
        <v>11.524230356164384</v>
      </c>
      <c r="H31" s="6">
        <f>(H29/(J2*K2*L2))</f>
        <v>11.524230356164384</v>
      </c>
      <c r="I31" s="6">
        <f>(I29/(J2*K2*L2))</f>
        <v>11.524230356164384</v>
      </c>
      <c r="J31" s="6">
        <f>(J29/(J2*K2*L2))</f>
        <v>11.524230356164384</v>
      </c>
      <c r="K31" s="6">
        <f>(K29/(J2*K2*L2))</f>
        <v>11.86044701369863</v>
      </c>
      <c r="L31" s="6">
        <f>(L29/(J2*K2*L2))</f>
        <v>15.995503525114156</v>
      </c>
      <c r="M31" s="6">
        <f>(M29/(J2*K2*L2))</f>
        <v>56.399519123287668</v>
      </c>
      <c r="N31" s="6">
        <f>(N29/(J2*K2*L2))</f>
        <v>461.05430020091325</v>
      </c>
    </row>
    <row r="32" spans="1:14" s="16" customFormat="1" x14ac:dyDescent="0.35">
      <c r="A32" s="16" t="s">
        <v>47</v>
      </c>
      <c r="C32" s="16">
        <f>(C31/H8)</f>
        <v>11.466467799086759</v>
      </c>
      <c r="D32" s="16">
        <f t="shared" ref="D32:F32" si="4">(D31/I8)</f>
        <v>0</v>
      </c>
      <c r="E32" s="16">
        <f t="shared" si="4"/>
        <v>0</v>
      </c>
      <c r="F32" s="16">
        <f t="shared" si="4"/>
        <v>0</v>
      </c>
      <c r="G32" s="16">
        <f t="shared" ref="G32:N32" si="5">(G31/G8)</f>
        <v>11.524230356164384</v>
      </c>
      <c r="H32" s="16">
        <f t="shared" si="5"/>
        <v>11.524230356164384</v>
      </c>
      <c r="I32" s="16">
        <f t="shared" si="5"/>
        <v>11.524230356164384</v>
      </c>
      <c r="J32" s="16">
        <f t="shared" si="5"/>
        <v>11.524230356164384</v>
      </c>
      <c r="K32" s="16">
        <f t="shared" si="5"/>
        <v>5.9302235068493152</v>
      </c>
      <c r="L32" s="16">
        <f t="shared" si="5"/>
        <v>1.1425359660795826</v>
      </c>
      <c r="M32" s="16">
        <f t="shared" si="5"/>
        <v>0.43053068033044023</v>
      </c>
      <c r="N32" s="16">
        <f t="shared" si="5"/>
        <v>0.35384059877276536</v>
      </c>
    </row>
    <row r="33" spans="1:14" s="18" customFormat="1" x14ac:dyDescent="0.35">
      <c r="A33" s="17" t="s">
        <v>48</v>
      </c>
      <c r="H33" s="18">
        <f>H32/G6</f>
        <v>1.5005508276255708E-2</v>
      </c>
      <c r="I33" s="18">
        <f>I32/G6</f>
        <v>1.5005508276255708E-2</v>
      </c>
      <c r="J33" s="18">
        <f>J32/G6</f>
        <v>1.5005508276255708E-2</v>
      </c>
      <c r="K33" s="18">
        <f>K32/G6</f>
        <v>7.7216451912100461E-3</v>
      </c>
      <c r="L33" s="18">
        <f>L32/G6</f>
        <v>1.4876770391661232E-3</v>
      </c>
      <c r="M33" s="18">
        <f>M32/G6</f>
        <v>5.6058682334692738E-4</v>
      </c>
      <c r="N33" s="18">
        <f>N32/G6</f>
        <v>4.6072994631870488E-4</v>
      </c>
    </row>
    <row r="34" spans="1:14" x14ac:dyDescent="0.35">
      <c r="A34" s="19" t="s">
        <v>49</v>
      </c>
      <c r="C34" s="6">
        <f>G6/1000</f>
        <v>0.76800000000000002</v>
      </c>
      <c r="H34" s="6">
        <f>H33*1000</f>
        <v>15.005508276255709</v>
      </c>
      <c r="I34" s="6">
        <f t="shared" ref="I34:N34" si="6">I33*1000</f>
        <v>15.005508276255709</v>
      </c>
      <c r="J34" s="6">
        <f t="shared" si="6"/>
        <v>15.005508276255709</v>
      </c>
      <c r="K34" s="6">
        <f t="shared" si="6"/>
        <v>7.7216451912100466</v>
      </c>
      <c r="L34" s="6">
        <f t="shared" si="6"/>
        <v>1.4876770391661231</v>
      </c>
      <c r="M34" s="6">
        <f t="shared" si="6"/>
        <v>0.56058682334692733</v>
      </c>
      <c r="N34" s="6">
        <f t="shared" si="6"/>
        <v>0.4607299463187049</v>
      </c>
    </row>
    <row r="35" spans="1:14" x14ac:dyDescent="0.35">
      <c r="A35" s="15"/>
    </row>
    <row r="36" spans="1:14" ht="20.5" x14ac:dyDescent="0.45">
      <c r="A36" s="20" t="s">
        <v>50</v>
      </c>
      <c r="B36" s="6">
        <f>G9</f>
        <v>768</v>
      </c>
      <c r="H36" s="6">
        <f>H32/G9</f>
        <v>1.5005508276255708E-2</v>
      </c>
      <c r="I36" s="6">
        <f>I32/G9</f>
        <v>1.5005508276255708E-2</v>
      </c>
      <c r="J36" s="6">
        <f>J32/G9</f>
        <v>1.5005508276255708E-2</v>
      </c>
      <c r="K36" s="6">
        <f>K32/G9</f>
        <v>7.7216451912100461E-3</v>
      </c>
      <c r="L36" s="6">
        <f>L32/G9</f>
        <v>1.4876770391661232E-3</v>
      </c>
      <c r="M36" s="6">
        <f>M32/G9</f>
        <v>5.6058682334692738E-4</v>
      </c>
      <c r="N36" s="6">
        <f>N32/G9</f>
        <v>4.6072994631870488E-4</v>
      </c>
    </row>
    <row r="37" spans="1:14" ht="20.5" x14ac:dyDescent="0.45">
      <c r="A37" s="20"/>
    </row>
    <row r="38" spans="1:14" x14ac:dyDescent="0.35">
      <c r="A38" s="15"/>
    </row>
    <row r="39" spans="1:14" x14ac:dyDescent="0.35">
      <c r="C39" s="6">
        <v>1</v>
      </c>
      <c r="D39" s="6">
        <v>10</v>
      </c>
      <c r="E39" s="6">
        <v>100</v>
      </c>
      <c r="F39" s="6">
        <v>1000</v>
      </c>
      <c r="G39" s="6">
        <v>10000</v>
      </c>
      <c r="H39" s="6">
        <v>100000</v>
      </c>
      <c r="I39" s="6">
        <v>1000000</v>
      </c>
    </row>
    <row r="40" spans="1:14" x14ac:dyDescent="0.35">
      <c r="C40" s="6">
        <v>1</v>
      </c>
      <c r="D40" s="6">
        <v>1</v>
      </c>
      <c r="E40" s="6">
        <v>1</v>
      </c>
      <c r="F40" s="6">
        <v>2</v>
      </c>
      <c r="G40" s="6">
        <v>11</v>
      </c>
      <c r="H40" s="6">
        <v>109</v>
      </c>
      <c r="I40" s="6">
        <v>1086</v>
      </c>
    </row>
    <row r="41" spans="1:14" x14ac:dyDescent="0.35">
      <c r="C41" s="6">
        <v>11.524230356164384</v>
      </c>
      <c r="D41" s="6">
        <v>11.524230356164384</v>
      </c>
      <c r="E41" s="6">
        <v>11.524230356164384</v>
      </c>
      <c r="F41" s="6">
        <v>5.9302235068493152</v>
      </c>
      <c r="G41" s="6">
        <v>1.1425359660795826</v>
      </c>
      <c r="H41" s="6">
        <v>0.43053068033044023</v>
      </c>
      <c r="I41" s="6">
        <v>0.35384059877276536</v>
      </c>
    </row>
    <row r="44" spans="1:14" x14ac:dyDescent="0.35">
      <c r="A44" s="15" t="s">
        <v>51</v>
      </c>
      <c r="C44" s="6">
        <f>C32/H6</f>
        <v>11.466467799086759</v>
      </c>
      <c r="D44" s="6">
        <f>D32/I6</f>
        <v>0</v>
      </c>
      <c r="E44" s="6">
        <f>E32/J6</f>
        <v>0</v>
      </c>
      <c r="F44" s="6">
        <f>F32/K6</f>
        <v>0</v>
      </c>
      <c r="H44" s="6">
        <f>H29/G9</f>
        <v>657.24126250000006</v>
      </c>
      <c r="I44" s="6">
        <f>I29/G9</f>
        <v>657.24126250000006</v>
      </c>
      <c r="J44" s="6">
        <f>J29/G9</f>
        <v>657.24126250000006</v>
      </c>
      <c r="K44" s="6">
        <f>K29/G9</f>
        <v>676.41611875000001</v>
      </c>
      <c r="L44" s="6">
        <f>L29/G9</f>
        <v>912.2435604166667</v>
      </c>
      <c r="M44" s="6">
        <f>M29/G9</f>
        <v>3216.5350749999998</v>
      </c>
      <c r="N44" s="6">
        <f>N29/G9</f>
        <v>26294.503058333332</v>
      </c>
    </row>
    <row r="45" spans="1:14" x14ac:dyDescent="0.35">
      <c r="A45" s="15" t="s">
        <v>52</v>
      </c>
      <c r="H45" s="6">
        <f t="shared" ref="H45:N45" si="7">H44/43800</f>
        <v>1.500550827625571E-2</v>
      </c>
      <c r="I45" s="6">
        <f t="shared" si="7"/>
        <v>1.500550827625571E-2</v>
      </c>
      <c r="J45" s="6">
        <f t="shared" si="7"/>
        <v>1.500550827625571E-2</v>
      </c>
      <c r="K45" s="6">
        <f t="shared" si="7"/>
        <v>1.5443290382420092E-2</v>
      </c>
      <c r="L45" s="6">
        <f t="shared" si="7"/>
        <v>2.0827478548325725E-2</v>
      </c>
      <c r="M45" s="6">
        <f t="shared" si="7"/>
        <v>7.343687385844748E-2</v>
      </c>
      <c r="N45" s="6">
        <f t="shared" si="7"/>
        <v>0.60033112005327238</v>
      </c>
    </row>
    <row r="47" spans="1:14" x14ac:dyDescent="0.35">
      <c r="A47" s="6" t="s">
        <v>53</v>
      </c>
      <c r="B47" s="6" t="s">
        <v>54</v>
      </c>
      <c r="C47" s="6" t="s">
        <v>55</v>
      </c>
      <c r="E47" s="6" t="s">
        <v>28</v>
      </c>
    </row>
    <row r="48" spans="1:14" ht="16" thickBot="1" x14ac:dyDescent="0.4"/>
    <row r="49" spans="1:9" ht="94" thickTop="1" thickBot="1" x14ac:dyDescent="0.4">
      <c r="A49" s="9" t="s">
        <v>31</v>
      </c>
      <c r="B49" s="21" t="s">
        <v>56</v>
      </c>
      <c r="C49" s="10">
        <v>570</v>
      </c>
      <c r="E49" s="6">
        <v>1</v>
      </c>
      <c r="G49" s="10">
        <f>(C49*E49)</f>
        <v>570</v>
      </c>
      <c r="H49" s="22"/>
      <c r="I49" s="22"/>
    </row>
    <row r="50" spans="1:9" ht="63" thickTop="1" thickBot="1" x14ac:dyDescent="0.4">
      <c r="A50" s="11" t="s">
        <v>32</v>
      </c>
      <c r="B50" s="23" t="s">
        <v>57</v>
      </c>
      <c r="C50" s="12">
        <v>1800</v>
      </c>
      <c r="E50" s="6">
        <v>2</v>
      </c>
      <c r="G50" s="10">
        <f t="shared" ref="G50:G62" si="8">(C50*E50)</f>
        <v>3600</v>
      </c>
      <c r="H50" s="22"/>
      <c r="I50" s="22"/>
    </row>
    <row r="51" spans="1:9" ht="47.5" thickTop="1" thickBot="1" x14ac:dyDescent="0.4">
      <c r="A51" s="11" t="s">
        <v>33</v>
      </c>
      <c r="B51" s="24" t="s">
        <v>58</v>
      </c>
      <c r="C51" s="12">
        <v>320</v>
      </c>
      <c r="D51" s="6" t="s">
        <v>59</v>
      </c>
      <c r="E51" s="6">
        <v>1</v>
      </c>
      <c r="G51" s="10">
        <f t="shared" si="8"/>
        <v>320</v>
      </c>
      <c r="H51" s="22"/>
      <c r="I51" s="22"/>
    </row>
    <row r="52" spans="1:9" ht="63" thickTop="1" thickBot="1" x14ac:dyDescent="0.4">
      <c r="A52" s="11" t="s">
        <v>34</v>
      </c>
      <c r="B52" s="25" t="s">
        <v>60</v>
      </c>
      <c r="C52" s="12">
        <v>365</v>
      </c>
      <c r="D52" s="6" t="s">
        <v>61</v>
      </c>
      <c r="E52" s="6">
        <v>3</v>
      </c>
      <c r="G52" s="10">
        <f t="shared" si="8"/>
        <v>1095</v>
      </c>
      <c r="H52" s="22"/>
      <c r="I52" s="22"/>
    </row>
    <row r="53" spans="1:9" ht="78.5" thickTop="1" thickBot="1" x14ac:dyDescent="0.4">
      <c r="A53" s="11" t="s">
        <v>35</v>
      </c>
      <c r="B53" s="24" t="s">
        <v>62</v>
      </c>
      <c r="C53" s="12">
        <v>600</v>
      </c>
      <c r="D53" s="6" t="s">
        <v>63</v>
      </c>
      <c r="E53" s="6">
        <v>1</v>
      </c>
      <c r="G53" s="10">
        <f t="shared" si="8"/>
        <v>600</v>
      </c>
      <c r="H53" s="22"/>
      <c r="I53" s="22"/>
    </row>
    <row r="54" spans="1:9" ht="47.5" thickTop="1" thickBot="1" x14ac:dyDescent="0.4">
      <c r="A54" s="11" t="s">
        <v>36</v>
      </c>
      <c r="B54" s="25" t="s">
        <v>64</v>
      </c>
      <c r="C54" s="12">
        <v>462</v>
      </c>
      <c r="D54" s="6" t="s">
        <v>65</v>
      </c>
      <c r="E54" s="6">
        <v>1</v>
      </c>
      <c r="G54" s="10">
        <f t="shared" si="8"/>
        <v>462</v>
      </c>
      <c r="H54" s="22"/>
      <c r="I54" s="22"/>
    </row>
    <row r="55" spans="1:9" ht="32" thickTop="1" thickBot="1" x14ac:dyDescent="0.4">
      <c r="A55" s="11" t="s">
        <v>37</v>
      </c>
      <c r="B55" s="25" t="s">
        <v>66</v>
      </c>
      <c r="C55" s="12">
        <v>448</v>
      </c>
      <c r="E55" s="6">
        <v>1</v>
      </c>
      <c r="G55" s="10">
        <f t="shared" si="8"/>
        <v>448</v>
      </c>
      <c r="H55" s="22"/>
      <c r="I55" s="22"/>
    </row>
    <row r="56" spans="1:9" ht="32" thickTop="1" thickBot="1" x14ac:dyDescent="0.4">
      <c r="A56" s="11" t="s">
        <v>38</v>
      </c>
      <c r="B56" s="24" t="s">
        <v>67</v>
      </c>
      <c r="C56" s="12">
        <v>294</v>
      </c>
      <c r="E56" s="6">
        <v>1</v>
      </c>
      <c r="G56" s="10">
        <f t="shared" si="8"/>
        <v>294</v>
      </c>
      <c r="H56" s="22"/>
      <c r="I56" s="22"/>
    </row>
    <row r="57" spans="1:9" ht="16.5" thickTop="1" thickBot="1" x14ac:dyDescent="0.4">
      <c r="A57" s="11" t="s">
        <v>39</v>
      </c>
      <c r="B57" s="26" t="s">
        <v>68</v>
      </c>
      <c r="C57" s="12">
        <v>450000</v>
      </c>
      <c r="E57" s="6">
        <v>1</v>
      </c>
      <c r="G57" s="10">
        <f t="shared" si="8"/>
        <v>450000</v>
      </c>
      <c r="H57" s="22"/>
      <c r="I57" s="22"/>
    </row>
    <row r="58" spans="1:9" ht="16.5" thickTop="1" thickBot="1" x14ac:dyDescent="0.4">
      <c r="A58" s="11" t="s">
        <v>40</v>
      </c>
      <c r="B58" s="26">
        <v>583.1</v>
      </c>
      <c r="C58" s="12">
        <v>2043.19</v>
      </c>
      <c r="E58" s="6">
        <v>1</v>
      </c>
      <c r="G58" s="10">
        <f t="shared" si="8"/>
        <v>2043.19</v>
      </c>
      <c r="H58" s="22"/>
      <c r="I58" s="22"/>
    </row>
    <row r="59" spans="1:9" ht="16.5" thickTop="1" thickBot="1" x14ac:dyDescent="0.4">
      <c r="A59" s="11" t="s">
        <v>41</v>
      </c>
      <c r="B59" s="26">
        <v>1889.3</v>
      </c>
      <c r="C59" s="12">
        <v>6620.1072000000004</v>
      </c>
      <c r="E59" s="6">
        <v>1</v>
      </c>
      <c r="G59" s="10">
        <f t="shared" si="8"/>
        <v>6620.1072000000004</v>
      </c>
      <c r="H59" s="22"/>
      <c r="I59" s="22"/>
    </row>
    <row r="60" spans="1:9" ht="63" thickTop="1" thickBot="1" x14ac:dyDescent="0.4">
      <c r="A60" s="11" t="s">
        <v>42</v>
      </c>
      <c r="B60" s="24" t="s">
        <v>69</v>
      </c>
      <c r="C60" s="12">
        <v>490</v>
      </c>
      <c r="E60" s="6">
        <v>1</v>
      </c>
      <c r="G60" s="10">
        <f t="shared" si="8"/>
        <v>490</v>
      </c>
      <c r="H60" s="22"/>
      <c r="I60" s="22"/>
    </row>
    <row r="61" spans="1:9" ht="63" thickTop="1" thickBot="1" x14ac:dyDescent="0.4">
      <c r="A61" s="11" t="s">
        <v>43</v>
      </c>
      <c r="B61" s="24" t="s">
        <v>70</v>
      </c>
      <c r="C61" s="12">
        <v>38219</v>
      </c>
      <c r="E61" s="6">
        <v>1</v>
      </c>
      <c r="G61" s="10">
        <f t="shared" si="8"/>
        <v>38219</v>
      </c>
      <c r="H61" s="22"/>
      <c r="I61" s="22"/>
    </row>
    <row r="62" spans="1:9" ht="32" thickTop="1" thickBot="1" x14ac:dyDescent="0.4">
      <c r="A62" s="13" t="s">
        <v>44</v>
      </c>
      <c r="B62" s="27" t="s">
        <v>71</v>
      </c>
      <c r="C62" s="14">
        <v>1938000</v>
      </c>
      <c r="E62" s="6">
        <v>1</v>
      </c>
      <c r="G62" s="10">
        <f t="shared" si="8"/>
        <v>1938000</v>
      </c>
      <c r="H62" s="22"/>
      <c r="I62" s="22"/>
    </row>
    <row r="63" spans="1:9" ht="16" thickTop="1" x14ac:dyDescent="0.35"/>
    <row r="64" spans="1:9" x14ac:dyDescent="0.35">
      <c r="A64" s="15" t="s">
        <v>72</v>
      </c>
      <c r="G64" s="15">
        <f>SUM(G49:G62)</f>
        <v>2442761.2971999999</v>
      </c>
      <c r="H64" s="15"/>
      <c r="I64" s="15"/>
    </row>
  </sheetData>
  <hyperlinks>
    <hyperlink ref="B52" r:id="rId1" tooltip="View Details" display="http://www.newegg.com/Product/Product.aspx?Item=N82E16820242019&amp;cm_re=kingston_ram_32_gb-_-20-242-019-_-Product"/>
    <hyperlink ref="B54" r:id="rId2" tooltip="View Details" display="http://www.newegg.com/Product/Product.aspx?Item=N82E16833420592&amp;cm_re=Cisco_SG200-_-33-420-592-_-Product"/>
    <hyperlink ref="B55" r:id="rId3" tooltip="View Details" display="http://www.newegg.com/Product/Product.aspx?Item=N82E16833106275&amp;cm_re=Intel_10Gigabit_Ethernet_Card_10Gbps-_-33-106-275-_-Product"/>
  </hyperlinks>
  <pageMargins left="0.75" right="0.75" top="1" bottom="1" header="0.5" footer="0.5"/>
  <pageSetup paperSize="9" orientation="portrait" horizontalDpi="4294967292" verticalDpi="4294967292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c3.8xlarge</vt:lpstr>
      <vt:lpstr>g2.2xlarge</vt:lpstr>
      <vt:lpstr>r3.4xlarge</vt:lpstr>
      <vt:lpstr>i2.8xlarge</vt:lpstr>
      <vt:lpstr>d2.8xlarge</vt:lpstr>
      <vt:lpstr>m3.2xlarge</vt:lpstr>
      <vt:lpstr>Utilization</vt:lpstr>
      <vt:lpstr>Cost per TFLOPS</vt:lpstr>
      <vt:lpstr>Cost per GFLOPS (2)</vt:lpstr>
      <vt:lpstr>m3.large</vt:lpstr>
      <vt:lpstr>m4.10xlarge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DBP</dc:creator>
  <cp:lastModifiedBy>DBP</cp:lastModifiedBy>
  <dcterms:created xsi:type="dcterms:W3CDTF">2016-04-18T23:46:29Z</dcterms:created>
  <dcterms:modified xsi:type="dcterms:W3CDTF">2016-04-19T02:21:54Z</dcterms:modified>
</cp:coreProperties>
</file>