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Escritorio\"/>
    </mc:Choice>
  </mc:AlternateContent>
  <xr:revisionPtr revIDLastSave="0" documentId="13_ncr:1_{CD8613DB-583F-4CFE-B1CB-E505C73E3922}" xr6:coauthVersionLast="47" xr6:coauthVersionMax="47" xr10:uidLastSave="{00000000-0000-0000-0000-000000000000}"/>
  <bookViews>
    <workbookView xWindow="-120" yWindow="-120" windowWidth="20730" windowHeight="11310" xr2:uid="{48252A0E-3DDC-4B6D-BCE7-3A97C2945DC8}"/>
  </bookViews>
  <sheets>
    <sheet name="Reliquidación 24" sheetId="1" r:id="rId1"/>
    <sheet name="IPC" sheetId="2" r:id="rId2"/>
  </sheets>
  <externalReferences>
    <externalReference r:id="rId3"/>
  </externalReferences>
  <definedNames>
    <definedName name="__am1">#REF!</definedName>
    <definedName name="__tax1">#REF!</definedName>
    <definedName name="__tax2">#REF!</definedName>
    <definedName name="__tax3">#REF!</definedName>
    <definedName name="__tax4">#REF!</definedName>
    <definedName name="_am1">#REF!</definedName>
    <definedName name="_tax1">#REF!</definedName>
    <definedName name="_tax2">#REF!</definedName>
    <definedName name="_tax3">#REF!</definedName>
    <definedName name="_tax4">#REF!</definedName>
    <definedName name="Área_de_muestra_2">#REF!</definedName>
    <definedName name="boxes">#REF!</definedName>
    <definedName name="button_area_1">#REF!</definedName>
    <definedName name="CCT">#REF!</definedName>
    <definedName name="celltips_area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58">#REF!</definedName>
    <definedName name="data59">#REF!</definedName>
    <definedName name="data6">#REF!</definedName>
    <definedName name="data60">#REF!</definedName>
    <definedName name="data61">#REF!</definedName>
    <definedName name="data62">#REF!</definedName>
    <definedName name="data63">#REF!</definedName>
    <definedName name="data64">#REF!</definedName>
    <definedName name="data65">#REF!</definedName>
    <definedName name="data66">#REF!</definedName>
    <definedName name="data67">#REF!</definedName>
    <definedName name="data68">#REF!</definedName>
    <definedName name="data69">#REF!</definedName>
    <definedName name="data7">#REF!</definedName>
    <definedName name="data70">#REF!</definedName>
    <definedName name="data8">#REF!</definedName>
    <definedName name="data9">#REF!</definedName>
    <definedName name="NO">#REF!</definedName>
    <definedName name="qzqzqz10">#REF!</definedName>
    <definedName name="qzqzqz11">#REF!</definedName>
    <definedName name="qzqzqz12">#REF!</definedName>
    <definedName name="qzqzqz13">#REF!</definedName>
    <definedName name="qzqzqz14">#REF!</definedName>
    <definedName name="qzqzqz15">#REF!</definedName>
    <definedName name="qzqzqz16">#REF!</definedName>
    <definedName name="qzqzqz17">#REF!</definedName>
    <definedName name="qzqzqz18">#REF!</definedName>
    <definedName name="qzqzqz19">#REF!</definedName>
    <definedName name="qzqzqz20">#REF!</definedName>
    <definedName name="qzqzqz21">#REF!</definedName>
    <definedName name="qzqzqz22">#REF!</definedName>
    <definedName name="qzqzqz23">#REF!</definedName>
    <definedName name="qzqzqz24">#REF!</definedName>
    <definedName name="qzqzqz25">#REF!</definedName>
    <definedName name="qzqzqz26">#REF!</definedName>
    <definedName name="qzqzqz27">#REF!</definedName>
    <definedName name="qzqzqz28">#REF!</definedName>
    <definedName name="qzqzqz29">#REF!</definedName>
    <definedName name="qzqzqz30">#REF!</definedName>
    <definedName name="qzqzqz31">#REF!</definedName>
    <definedName name="qzqzqz32">#REF!</definedName>
    <definedName name="qzqzqz6">#REF!</definedName>
    <definedName name="qzqzqz7">#REF!</definedName>
    <definedName name="qzqzqz8">#REF!</definedName>
    <definedName name="qzqzqz9">#REF!</definedName>
    <definedName name="sueldo">[1]VENTAS!$B$37,[1]VENTAS!$G$37,[1]VENTAS!$L$37,[1]VENTAS!$Q$37,[1]VENTAS!$V$37,[1]VENTAS!$AA$37,[1]VENTAS!$AF$37,[1]VENTAS!$AK$37,[1]VENTAS!$AP$37,[1]VENTAS!$AU$37,[1]VENTAS!$AZ$37,[1]VENTAS!$BE$37,[1]VENTAS!$BJ$37</definedName>
    <definedName name="TO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H14" i="1"/>
  <c r="H13" i="1"/>
  <c r="H12" i="1"/>
  <c r="H11" i="1"/>
  <c r="H10" i="1"/>
  <c r="H9" i="1"/>
  <c r="H8" i="1"/>
  <c r="H7" i="1"/>
  <c r="H6" i="1"/>
  <c r="H5" i="1"/>
  <c r="H4" i="1"/>
  <c r="H3" i="1"/>
  <c r="I3" i="1" s="1"/>
  <c r="D13" i="2"/>
  <c r="D12" i="2"/>
  <c r="D11" i="2"/>
  <c r="D10" i="2"/>
  <c r="D9" i="2"/>
  <c r="D8" i="2"/>
  <c r="D7" i="2"/>
  <c r="D6" i="2"/>
  <c r="D5" i="2"/>
  <c r="D4" i="2"/>
  <c r="D3" i="2"/>
  <c r="D2" i="2"/>
  <c r="P10" i="1"/>
  <c r="P9" i="1"/>
  <c r="P8" i="1"/>
  <c r="P7" i="1"/>
  <c r="P6" i="1"/>
  <c r="P5" i="1"/>
  <c r="I14" i="1"/>
  <c r="G14" i="1"/>
  <c r="D14" i="1"/>
  <c r="I13" i="1"/>
  <c r="G13" i="1"/>
  <c r="D13" i="1"/>
  <c r="I12" i="1"/>
  <c r="G12" i="1"/>
  <c r="D12" i="1"/>
  <c r="I11" i="1"/>
  <c r="G11" i="1"/>
  <c r="D11" i="1"/>
  <c r="I10" i="1"/>
  <c r="G10" i="1"/>
  <c r="D10" i="1"/>
  <c r="I9" i="1"/>
  <c r="G9" i="1"/>
  <c r="D9" i="1"/>
  <c r="I8" i="1"/>
  <c r="G8" i="1"/>
  <c r="D8" i="1"/>
  <c r="I7" i="1"/>
  <c r="G7" i="1"/>
  <c r="D7" i="1"/>
  <c r="I6" i="1"/>
  <c r="G6" i="1"/>
  <c r="D6" i="1"/>
  <c r="I5" i="1"/>
  <c r="G5" i="1"/>
  <c r="D5" i="1"/>
  <c r="I4" i="1"/>
  <c r="G4" i="1"/>
  <c r="G15" i="1" s="1"/>
  <c r="D4" i="1"/>
  <c r="G3" i="1"/>
  <c r="D3" i="1"/>
  <c r="F14" i="1" l="1"/>
  <c r="J14" i="1" s="1"/>
  <c r="L14" i="1" s="1"/>
  <c r="F13" i="1"/>
  <c r="J13" i="1" s="1"/>
  <c r="L13" i="1" s="1"/>
  <c r="J4" i="1"/>
  <c r="L4" i="1" s="1"/>
  <c r="J6" i="1"/>
  <c r="L6" i="1" s="1"/>
  <c r="J7" i="1"/>
  <c r="L7" i="1" s="1"/>
  <c r="J9" i="1"/>
  <c r="L9" i="1" s="1"/>
  <c r="J10" i="1"/>
  <c r="L10" i="1" s="1"/>
  <c r="J5" i="1"/>
  <c r="L5" i="1" s="1"/>
  <c r="J8" i="1"/>
  <c r="L8" i="1" s="1"/>
  <c r="J11" i="1"/>
  <c r="L11" i="1" s="1"/>
  <c r="J12" i="1"/>
  <c r="L12" i="1" s="1"/>
  <c r="J3" i="1"/>
  <c r="L3" i="1" s="1"/>
  <c r="E15" i="1" l="1"/>
  <c r="F15" i="1"/>
  <c r="J15" i="1"/>
  <c r="L15" i="1"/>
  <c r="O4" i="1" s="1"/>
  <c r="Q4" i="1" l="1"/>
  <c r="O6" i="1"/>
  <c r="Q6" i="1" s="1"/>
  <c r="O7" i="1"/>
  <c r="Q7" i="1" s="1"/>
  <c r="O5" i="1"/>
  <c r="Q5" i="1" s="1"/>
  <c r="O8" i="1"/>
  <c r="Q8" i="1" s="1"/>
  <c r="O9" i="1"/>
  <c r="Q9" i="1" s="1"/>
  <c r="O10" i="1"/>
  <c r="Q10" i="1" s="1"/>
</calcChain>
</file>

<file path=xl/sharedStrings.xml><?xml version="1.0" encoding="utf-8"?>
<sst xmlns="http://schemas.openxmlformats.org/spreadsheetml/2006/main" count="54" uniqueCount="54">
  <si>
    <t>Reliquidación 2024</t>
  </si>
  <si>
    <t>Tope (IMM x 4,75)/12</t>
  </si>
  <si>
    <t>Sueldo Mensual Imponible</t>
  </si>
  <si>
    <r>
      <t xml:space="preserve">Gratificación de 1/12 de 4,75 IMM </t>
    </r>
    <r>
      <rPr>
        <b/>
        <sz val="10"/>
        <color rgb="FF000000"/>
        <rFont val="Arial"/>
        <family val="2"/>
      </rPr>
      <t>(1)</t>
    </r>
  </si>
  <si>
    <t>Ultimo Tope IMM</t>
  </si>
  <si>
    <t>Variacion Mensual Calculadora IPC</t>
  </si>
  <si>
    <r>
      <t xml:space="preserve">% incremento IPC mensual actualizado </t>
    </r>
    <r>
      <rPr>
        <b/>
        <sz val="10"/>
        <color rgb="FF000000"/>
        <rFont val="Arial"/>
        <family val="2"/>
      </rPr>
      <t>(2)</t>
    </r>
  </si>
  <si>
    <r>
      <t xml:space="preserve">Gratificación </t>
    </r>
    <r>
      <rPr>
        <b/>
        <sz val="10"/>
        <color rgb="FF000000"/>
        <rFont val="Arial"/>
        <family val="2"/>
      </rPr>
      <t>(1)</t>
    </r>
    <r>
      <rPr>
        <sz val="10"/>
        <color rgb="FF000000"/>
        <rFont val="Arial"/>
        <family val="2"/>
      </rPr>
      <t xml:space="preserve">  actualizada con </t>
    </r>
    <r>
      <rPr>
        <b/>
        <sz val="10"/>
        <color rgb="FF000000"/>
        <rFont val="Arial"/>
        <family val="2"/>
      </rPr>
      <t>(2)</t>
    </r>
  </si>
  <si>
    <t>Diferencia Mensual 2024</t>
  </si>
  <si>
    <t>RELIQUIDACION POR JORNADA Y PROPORCIONALIDAD 2024</t>
  </si>
  <si>
    <t>enero</t>
  </si>
  <si>
    <t>Jor</t>
  </si>
  <si>
    <t>Monto</t>
  </si>
  <si>
    <t>Pagado</t>
  </si>
  <si>
    <t>Diferencia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</si>
  <si>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</si>
  <si>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</si>
  <si>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</si>
  <si>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</si>
  <si>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</si>
  <si>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</si>
  <si>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</si>
  <si>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</si>
  <si>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</si>
  <si>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</si>
  <si>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</si>
  <si>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Variación IMM</t>
  </si>
  <si>
    <t>ene</t>
  </si>
  <si>
    <t>dic-ene</t>
  </si>
  <si>
    <t>feb</t>
  </si>
  <si>
    <t>ene-feb</t>
  </si>
  <si>
    <t>mar</t>
  </si>
  <si>
    <t>feb-mar</t>
  </si>
  <si>
    <t>abr</t>
  </si>
  <si>
    <t>mar-abr</t>
  </si>
  <si>
    <t>may</t>
  </si>
  <si>
    <t>abr-may</t>
  </si>
  <si>
    <t>jun</t>
  </si>
  <si>
    <t>may-jun</t>
  </si>
  <si>
    <t>jul</t>
  </si>
  <si>
    <t>jun-jul</t>
  </si>
  <si>
    <t>ago</t>
  </si>
  <si>
    <t>jul-ago</t>
  </si>
  <si>
    <t>sept</t>
  </si>
  <si>
    <t>ago-sep</t>
  </si>
  <si>
    <t>oct</t>
  </si>
  <si>
    <t>nov</t>
  </si>
  <si>
    <t>nov-dic</t>
  </si>
  <si>
    <t>dic</t>
  </si>
  <si>
    <t>IPC mens.</t>
  </si>
  <si>
    <t>IPC Acum</t>
  </si>
  <si>
    <t>Tramo</t>
  </si>
  <si>
    <t>Var. IPC</t>
  </si>
  <si>
    <t>sep-nov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</si>
</sst>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&quot;$&quot;#,##0"/>
    <numFmt numFmtId="166" formatCode="0.000000000"/>
    <numFmt numFmtId="167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165" fontId="4" fillId="0" borderId="1" xfId="2" applyNumberFormat="1" applyFont="1" applyFill="1" applyBorder="1" applyAlignment="1" applyProtection="1">
      <alignment horizontal="center"/>
      <protection hidden="1"/>
    </xf>
    <xf numFmtId="2" fontId="4" fillId="0" borderId="1" xfId="0" applyNumberFormat="1" applyFont="1" applyBorder="1" applyAlignment="1" applyProtection="1">
      <alignment horizontal="center"/>
      <protection hidden="1"/>
    </xf>
    <xf numFmtId="10" fontId="0" fillId="0" borderId="0" xfId="0" applyNumberFormat="1" applyProtection="1">
      <protection hidden="1"/>
    </xf>
    <xf numFmtId="165" fontId="4" fillId="0" borderId="2" xfId="2" applyNumberFormat="1" applyFont="1" applyFill="1" applyBorder="1" applyAlignment="1" applyProtection="1">
      <alignment horizontal="center"/>
      <protection hidden="1"/>
    </xf>
    <xf numFmtId="2" fontId="4" fillId="0" borderId="2" xfId="0" applyNumberFormat="1" applyFont="1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65" fontId="7" fillId="2" borderId="2" xfId="0" applyNumberFormat="1" applyFont="1" applyFill="1" applyBorder="1" applyAlignment="1" applyProtection="1">
      <alignment horizontal="center"/>
      <protection hidden="1"/>
    </xf>
    <xf numFmtId="165" fontId="0" fillId="0" borderId="0" xfId="0" applyNumberFormat="1" applyProtection="1">
      <protection hidden="1"/>
    </xf>
    <xf numFmtId="0" fontId="8" fillId="0" borderId="0" xfId="0" applyFont="1" applyProtection="1">
      <protection hidden="1"/>
    </xf>
    <xf numFmtId="165" fontId="8" fillId="0" borderId="0" xfId="2" applyNumberFormat="1" applyFont="1" applyBorder="1" applyAlignment="1" applyProtection="1">
      <alignment horizontal="center"/>
      <protection hidden="1"/>
    </xf>
    <xf numFmtId="165" fontId="8" fillId="0" borderId="0" xfId="0" applyNumberFormat="1" applyFont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165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6" fontId="0" fillId="0" borderId="0" xfId="0" applyNumberFormat="1" applyAlignment="1" applyProtection="1">
      <alignment horizontal="center"/>
      <protection hidden="1"/>
    </xf>
    <xf numFmtId="165" fontId="4" fillId="3" borderId="1" xfId="2" applyNumberFormat="1" applyFont="1" applyFill="1" applyBorder="1" applyAlignment="1" applyProtection="1">
      <alignment horizontal="center"/>
      <protection locked="0"/>
    </xf>
    <xf numFmtId="165" fontId="4" fillId="3" borderId="2" xfId="2" applyNumberFormat="1" applyFont="1" applyFill="1" applyBorder="1" applyAlignment="1" applyProtection="1">
      <alignment horizontal="center"/>
      <protection locked="0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6" fillId="4" borderId="2" xfId="0" applyNumberFormat="1" applyFont="1" applyFill="1" applyBorder="1" applyAlignment="1" applyProtection="1">
      <alignment horizontal="center"/>
      <protection locked="0"/>
    </xf>
    <xf numFmtId="165" fontId="5" fillId="5" borderId="2" xfId="0" applyNumberFormat="1" applyFont="1" applyFill="1" applyBorder="1" applyAlignment="1" applyProtection="1">
      <alignment horizontal="center"/>
      <protection locked="0"/>
    </xf>
    <xf numFmtId="10" fontId="5" fillId="2" borderId="3" xfId="0" applyNumberFormat="1" applyFont="1" applyFill="1" applyBorder="1" applyAlignment="1" applyProtection="1">
      <alignment horizontal="center"/>
      <protection hidden="1"/>
    </xf>
    <xf numFmtId="0" fontId="4" fillId="0" borderId="0" xfId="0" applyFont="1" applyBorder="1" applyProtection="1">
      <protection hidden="1"/>
    </xf>
    <xf numFmtId="165" fontId="7" fillId="5" borderId="2" xfId="0" applyNumberFormat="1" applyFont="1" applyFill="1" applyBorder="1" applyAlignment="1" applyProtection="1">
      <alignment horizontal="center"/>
      <protection hidden="1"/>
    </xf>
    <xf numFmtId="165" fontId="5" fillId="2" borderId="2" xfId="0" applyNumberFormat="1" applyFont="1" applyFill="1" applyBorder="1" applyAlignment="1" applyProtection="1">
      <alignment horizontal="center"/>
      <protection hidden="1"/>
    </xf>
    <xf numFmtId="165" fontId="10" fillId="0" borderId="1" xfId="2" applyNumberFormat="1" applyFont="1" applyFill="1" applyBorder="1" applyAlignment="1" applyProtection="1">
      <alignment horizontal="center"/>
      <protection hidden="1"/>
    </xf>
    <xf numFmtId="165" fontId="10" fillId="0" borderId="2" xfId="2" applyNumberFormat="1" applyFont="1" applyFill="1" applyBorder="1" applyAlignment="1" applyProtection="1">
      <alignment horizontal="center"/>
      <protection hidden="1"/>
    </xf>
    <xf numFmtId="165" fontId="6" fillId="0" borderId="0" xfId="2" applyNumberFormat="1" applyFont="1" applyBorder="1" applyAlignment="1" applyProtection="1">
      <alignment horizontal="center"/>
      <protection hidden="1"/>
    </xf>
    <xf numFmtId="2" fontId="0" fillId="0" borderId="0" xfId="0" applyNumberFormat="1"/>
    <xf numFmtId="0" fontId="11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1" fillId="0" borderId="3" xfId="0" applyFont="1" applyBorder="1"/>
    <xf numFmtId="0" fontId="0" fillId="0" borderId="3" xfId="0" applyBorder="1"/>
    <xf numFmtId="2" fontId="0" fillId="0" borderId="3" xfId="0" applyNumberFormat="1" applyBorder="1" applyAlignment="1">
      <alignment horizontal="center"/>
    </xf>
    <xf numFmtId="0" fontId="2" fillId="2" borderId="4" xfId="0" applyFont="1" applyFill="1" applyBorder="1" applyAlignment="1" applyProtection="1">
      <alignment horizontal="center" vertical="center" wrapText="1"/>
      <protection hidden="1"/>
    </xf>
    <xf numFmtId="0" fontId="2" fillId="2" borderId="5" xfId="0" applyFont="1" applyFill="1" applyBorder="1" applyAlignment="1" applyProtection="1">
      <alignment horizontal="center" vertical="center" wrapText="1"/>
      <protection hidden="1"/>
    </xf>
    <xf numFmtId="0" fontId="3" fillId="2" borderId="5" xfId="0" applyFont="1" applyFill="1" applyBorder="1" applyAlignment="1" applyProtection="1">
      <alignment horizontal="center" vertical="center" wrapText="1"/>
      <protection hidden="1"/>
    </xf>
    <xf numFmtId="0" fontId="9" fillId="2" borderId="5" xfId="0" applyFont="1" applyFill="1" applyBorder="1" applyAlignment="1" applyProtection="1">
      <alignment horizontal="center" vertical="center" wrapText="1"/>
      <protection hidden="1"/>
    </xf>
    <xf numFmtId="0" fontId="3" fillId="2" borderId="6" xfId="0" applyFont="1" applyFill="1" applyBorder="1" applyAlignment="1" applyProtection="1">
      <alignment horizontal="center" vertical="center" wrapText="1"/>
      <protection hidden="1"/>
    </xf>
    <xf numFmtId="0" fontId="4" fillId="0" borderId="7" xfId="0" applyFont="1" applyBorder="1" applyProtection="1">
      <protection hidden="1"/>
    </xf>
    <xf numFmtId="165" fontId="4" fillId="0" borderId="8" xfId="2" applyNumberFormat="1" applyFont="1" applyFill="1" applyBorder="1" applyAlignment="1" applyProtection="1">
      <alignment horizontal="center"/>
      <protection hidden="1"/>
    </xf>
    <xf numFmtId="0" fontId="4" fillId="0" borderId="9" xfId="0" applyFont="1" applyBorder="1" applyProtection="1">
      <protection hidden="1"/>
    </xf>
    <xf numFmtId="165" fontId="4" fillId="0" borderId="10" xfId="2" applyNumberFormat="1" applyFont="1" applyFill="1" applyBorder="1" applyAlignment="1" applyProtection="1">
      <alignment horizontal="center"/>
      <protection hidden="1"/>
    </xf>
    <xf numFmtId="0" fontId="4" fillId="0" borderId="11" xfId="0" applyFont="1" applyBorder="1" applyProtection="1">
      <protection hidden="1"/>
    </xf>
    <xf numFmtId="165" fontId="4" fillId="0" borderId="12" xfId="2" applyNumberFormat="1" applyFont="1" applyFill="1" applyBorder="1" applyAlignment="1" applyProtection="1">
      <alignment horizontal="center"/>
      <protection hidden="1"/>
    </xf>
    <xf numFmtId="165" fontId="4" fillId="3" borderId="12" xfId="2" applyNumberFormat="1" applyFont="1" applyFill="1" applyBorder="1" applyAlignment="1" applyProtection="1">
      <alignment horizontal="center"/>
      <protection locked="0"/>
    </xf>
    <xf numFmtId="165" fontId="10" fillId="0" borderId="12" xfId="2" applyNumberFormat="1" applyFont="1" applyFill="1" applyBorder="1" applyAlignment="1" applyProtection="1">
      <alignment horizontal="center"/>
      <protection hidden="1"/>
    </xf>
    <xf numFmtId="2" fontId="6" fillId="4" borderId="12" xfId="0" applyNumberFormat="1" applyFont="1" applyFill="1" applyBorder="1" applyAlignment="1" applyProtection="1">
      <alignment horizontal="center"/>
      <protection locked="0"/>
    </xf>
    <xf numFmtId="2" fontId="4" fillId="0" borderId="12" xfId="0" applyNumberFormat="1" applyFont="1" applyBorder="1" applyAlignment="1" applyProtection="1">
      <alignment horizontal="center"/>
      <protection hidden="1"/>
    </xf>
    <xf numFmtId="165" fontId="4" fillId="0" borderId="13" xfId="2" applyNumberFormat="1" applyFont="1" applyFill="1" applyBorder="1" applyAlignment="1" applyProtection="1">
      <alignment horizontal="center"/>
      <protection hidden="1"/>
    </xf>
    <xf numFmtId="0" fontId="2" fillId="2" borderId="14" xfId="0" applyFont="1" applyFill="1" applyBorder="1" applyAlignment="1" applyProtection="1">
      <alignment horizontal="center" vertical="center" wrapText="1"/>
      <protection hidden="1"/>
    </xf>
    <xf numFmtId="165" fontId="4" fillId="0" borderId="15" xfId="2" applyNumberFormat="1" applyFont="1" applyFill="1" applyBorder="1" applyAlignment="1" applyProtection="1">
      <alignment horizontal="center"/>
      <protection hidden="1"/>
    </xf>
    <xf numFmtId="165" fontId="4" fillId="0" borderId="16" xfId="2" applyNumberFormat="1" applyFont="1" applyFill="1" applyBorder="1" applyAlignment="1" applyProtection="1">
      <alignment horizontal="center"/>
      <protection hidden="1"/>
    </xf>
    <xf numFmtId="165" fontId="4" fillId="0" borderId="17" xfId="2" applyNumberFormat="1" applyFont="1" applyFill="1" applyBorder="1" applyAlignment="1" applyProtection="1">
      <alignment horizontal="center"/>
      <protection hidden="1"/>
    </xf>
    <xf numFmtId="0" fontId="5" fillId="2" borderId="4" xfId="0" applyFont="1" applyFill="1" applyBorder="1" applyAlignment="1" applyProtection="1">
      <alignment horizontal="center" vertical="center" wrapText="1"/>
      <protection hidden="1"/>
    </xf>
    <xf numFmtId="0" fontId="5" fillId="2" borderId="18" xfId="0" applyFont="1" applyFill="1" applyBorder="1" applyAlignment="1" applyProtection="1">
      <alignment horizontal="center" vertical="center" wrapText="1"/>
      <protection hidden="1"/>
    </xf>
    <xf numFmtId="0" fontId="5" fillId="2" borderId="19" xfId="0" applyFont="1" applyFill="1" applyBorder="1" applyAlignment="1" applyProtection="1">
      <alignment horizontal="center" vertical="center" wrapText="1"/>
      <protection hidden="1"/>
    </xf>
    <xf numFmtId="1" fontId="5" fillId="2" borderId="20" xfId="0" applyNumberFormat="1" applyFont="1" applyFill="1" applyBorder="1" applyAlignment="1" applyProtection="1">
      <alignment horizontal="center"/>
      <protection hidden="1"/>
    </xf>
    <xf numFmtId="10" fontId="5" fillId="2" borderId="21" xfId="0" applyNumberFormat="1" applyFont="1" applyFill="1" applyBorder="1" applyAlignment="1" applyProtection="1">
      <alignment horizontal="center"/>
      <protection hidden="1"/>
    </xf>
    <xf numFmtId="1" fontId="5" fillId="2" borderId="9" xfId="0" applyNumberFormat="1" applyFont="1" applyFill="1" applyBorder="1" applyAlignment="1" applyProtection="1">
      <alignment horizontal="center"/>
      <protection hidden="1"/>
    </xf>
    <xf numFmtId="165" fontId="7" fillId="2" borderId="10" xfId="0" applyNumberFormat="1" applyFont="1" applyFill="1" applyBorder="1" applyAlignment="1" applyProtection="1">
      <alignment horizontal="center"/>
      <protection hidden="1"/>
    </xf>
    <xf numFmtId="1" fontId="7" fillId="2" borderId="9" xfId="0" applyNumberFormat="1" applyFont="1" applyFill="1" applyBorder="1" applyAlignment="1" applyProtection="1">
      <alignment horizontal="center"/>
      <protection hidden="1"/>
    </xf>
    <xf numFmtId="1" fontId="7" fillId="2" borderId="11" xfId="0" applyNumberFormat="1" applyFont="1" applyFill="1" applyBorder="1" applyAlignment="1" applyProtection="1">
      <alignment horizontal="center"/>
      <protection hidden="1"/>
    </xf>
    <xf numFmtId="165" fontId="7" fillId="2" borderId="12" xfId="0" applyNumberFormat="1" applyFont="1" applyFill="1" applyBorder="1" applyAlignment="1" applyProtection="1">
      <alignment horizontal="center"/>
      <protection hidden="1"/>
    </xf>
    <xf numFmtId="165" fontId="7" fillId="5" borderId="12" xfId="0" applyNumberFormat="1" applyFont="1" applyFill="1" applyBorder="1" applyAlignment="1" applyProtection="1">
      <alignment horizontal="center"/>
      <protection hidden="1"/>
    </xf>
    <xf numFmtId="165" fontId="7" fillId="2" borderId="13" xfId="0" applyNumberFormat="1" applyFont="1" applyFill="1" applyBorder="1" applyAlignment="1" applyProtection="1">
      <alignment horizontal="center"/>
      <protection hidden="1"/>
    </xf>
  </cellXfs>
  <cellStyles count="3">
    <cellStyle name="Moneda [0] 3" xfId="2" xr:uid="{9DA76ED0-43C2-4D90-939E-D5B54065E684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14</xdr:row>
      <xdr:rowOff>104775</xdr:rowOff>
    </xdr:from>
    <xdr:to>
      <xdr:col>8</xdr:col>
      <xdr:colOff>819150</xdr:colOff>
      <xdr:row>14</xdr:row>
      <xdr:rowOff>114300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A1E75B17-916D-471C-819A-C568A3C0EF0D}"/>
            </a:ext>
          </a:extLst>
        </xdr:cNvPr>
        <xdr:cNvCxnSpPr/>
      </xdr:nvCxnSpPr>
      <xdr:spPr>
        <a:xfrm flipV="1">
          <a:off x="5143500" y="3228975"/>
          <a:ext cx="1647825" cy="9525"/>
        </a:xfrm>
        <a:prstGeom prst="straightConnector1">
          <a:avLst/>
        </a:prstGeom>
        <a:ln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ALABELLA\DOCUME~1\rbnunez\CONFIG~1\Temp\ctorres\EDITORRES\ctorres\EDITORRES\ctorres\EDITORRES\ctorres\ctorres\Ventas%20Falabella%20CT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S"/>
      <sheetName val="ANUAL"/>
      <sheetName val="Garantias"/>
    </sheetNames>
    <sheetDataSet>
      <sheetData sheetId="0">
        <row r="37">
          <cell r="B37">
            <v>386122.25825399999</v>
          </cell>
          <cell r="G37">
            <v>390581.96799999999</v>
          </cell>
          <cell r="L37">
            <v>400632.35200000001</v>
          </cell>
          <cell r="Q37">
            <v>238834.128</v>
          </cell>
          <cell r="V37">
            <v>181123.18799999999</v>
          </cell>
          <cell r="AA37">
            <v>184000</v>
          </cell>
          <cell r="AF37">
            <v>139000</v>
          </cell>
          <cell r="AK37">
            <v>139000</v>
          </cell>
          <cell r="AP37">
            <v>139000</v>
          </cell>
          <cell r="AU37">
            <v>139000</v>
          </cell>
          <cell r="AZ37">
            <v>139000</v>
          </cell>
          <cell r="BE37">
            <v>139000</v>
          </cell>
          <cell r="BJ37">
            <v>139000</v>
          </cell>
        </row>
      </sheetData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A5826-738F-4096-A64D-5BD956A3643C}">
  <sheetPr codeName="Hoja8"/>
  <dimension ref="B1:Y18"/>
  <sheetViews>
    <sheetView showGridLines="0" tabSelected="1" zoomScaleNormal="100" workbookViewId="0">
      <selection activeCell="B3" sqref="B3"/>
    </sheetView>
  </sheetViews>
  <sheetFormatPr baseColWidth="10" defaultRowHeight="15" x14ac:dyDescent="0.25"/>
  <cols>
    <col min="1" max="1" width="1.7109375" style="2" customWidth="1"/>
    <col min="2" max="10" width="13.7109375" style="2" customWidth="1"/>
    <col min="11" max="11" width="1.7109375" style="2" customWidth="1"/>
    <col min="12" max="12" width="13.140625" style="2" bestFit="1" customWidth="1"/>
    <col min="13" max="13" width="1.7109375" style="2" customWidth="1"/>
    <col min="14" max="14" width="3.5703125" style="2" bestFit="1" customWidth="1"/>
    <col min="15" max="17" width="10.7109375" style="2" customWidth="1"/>
    <col min="18" max="18" width="9.42578125" style="2" bestFit="1" customWidth="1"/>
    <col min="19" max="19" width="13.28515625" style="2" bestFit="1" customWidth="1"/>
    <col min="20" max="20" width="12" style="2" bestFit="1" customWidth="1"/>
    <col min="21" max="25" width="6.85546875" style="2" bestFit="1" customWidth="1"/>
    <col min="26" max="16384" width="11.42578125" style="2"/>
  </cols>
  <sheetData>
    <row r="1" spans="2:25" ht="15.75" thickBot="1" x14ac:dyDescent="0.3"/>
    <row r="2" spans="2:25" ht="51" x14ac:dyDescent="0.25">
      <c r="B2" s="37" t="s">
        <v>0</v>
      </c>
      <c r="C2" s="38" t="s">
        <v>26</v>
      </c>
      <c r="D2" s="39" t="s">
        <v>1</v>
      </c>
      <c r="E2" s="39" t="s">
        <v>2</v>
      </c>
      <c r="F2" s="39" t="s">
        <v>3</v>
      </c>
      <c r="G2" s="40" t="s">
        <v>4</v>
      </c>
      <c r="H2" s="38" t="s">
        <v>5</v>
      </c>
      <c r="I2" s="39" t="s">
        <v>6</v>
      </c>
      <c r="J2" s="41" t="s">
        <v>7</v>
      </c>
      <c r="K2" s="1"/>
      <c r="L2" s="53" t="s">
        <v>8</v>
      </c>
      <c r="M2" s="1"/>
      <c r="N2" s="57" t="s">
        <v>9</v>
      </c>
      <c r="O2" s="58"/>
      <c r="P2" s="58"/>
      <c r="Q2" s="59"/>
    </row>
    <row r="3" spans="2:25" x14ac:dyDescent="0.25">
      <c r="B3" s="42" t="s">
        <v>10</v>
      </c>
      <c r="C3" s="3">
        <v>460000</v>
      </c>
      <c r="D3" s="3">
        <f t="shared" ref="D3:D14" si="0">+C3*4.75/12</f>
        <v>182083.33333333334</v>
      </c>
      <c r="E3" s="18"/>
      <c r="F3" s="3">
        <f t="shared" ref="F3:F14" si="1">+IF(E3*25%&lt;=+C3*4.75/12,+E3*25%,+C3*4.75/12)</f>
        <v>0</v>
      </c>
      <c r="G3" s="27">
        <f t="shared" ref="G3:G14" si="2">+$C$14*4.75/12</f>
        <v>197916.66666666666</v>
      </c>
      <c r="H3" s="20">
        <f>+IPC!C2</f>
        <v>0.8</v>
      </c>
      <c r="I3" s="4">
        <f>SUM(H3:$H$14)</f>
        <v>4.3</v>
      </c>
      <c r="J3" s="43">
        <f>+F3+F3*I3/100</f>
        <v>0</v>
      </c>
      <c r="K3" s="24"/>
      <c r="L3" s="54">
        <f t="shared" ref="L3:L14" si="3">+G3-J3</f>
        <v>197916.66666666666</v>
      </c>
      <c r="N3" s="60" t="s">
        <v>11</v>
      </c>
      <c r="O3" s="23" t="s">
        <v>12</v>
      </c>
      <c r="P3" s="23" t="s">
        <v>13</v>
      </c>
      <c r="Q3" s="61" t="s">
        <v>14</v>
      </c>
      <c r="R3" s="5"/>
      <c r="S3" s="5"/>
      <c r="T3" s="5"/>
      <c r="U3" s="5"/>
      <c r="V3" s="5"/>
      <c r="W3" s="5"/>
      <c r="X3" s="5"/>
      <c r="Y3" s="5"/>
    </row>
    <row r="4" spans="2:25" x14ac:dyDescent="0.25">
      <c r="B4" s="44" t="s">
        <v>15</v>
      </c>
      <c r="C4" s="6">
        <v>460000</v>
      </c>
      <c r="D4" s="6">
        <f t="shared" si="0"/>
        <v>182083.33333333334</v>
      </c>
      <c r="E4" s="19"/>
      <c r="F4" s="6">
        <f t="shared" si="1"/>
        <v>0</v>
      </c>
      <c r="G4" s="28">
        <f t="shared" si="2"/>
        <v>197916.66666666666</v>
      </c>
      <c r="H4" s="21">
        <f>+IPC!C3</f>
        <v>-0.1</v>
      </c>
      <c r="I4" s="7">
        <f>SUM(H4:$H$14)</f>
        <v>3.5</v>
      </c>
      <c r="J4" s="45">
        <f t="shared" ref="J4:J14" si="4">+F4+F4*I4/100</f>
        <v>0</v>
      </c>
      <c r="K4" s="24"/>
      <c r="L4" s="55">
        <f t="shared" si="3"/>
        <v>197916.66666666666</v>
      </c>
      <c r="M4" s="8"/>
      <c r="N4" s="62">
        <v>44</v>
      </c>
      <c r="O4" s="26">
        <f>+L15</f>
        <v>2375000</v>
      </c>
      <c r="P4" s="22"/>
      <c r="Q4" s="63" t="str">
        <f>+IF($E$15=0,"",+O4-P4)</f>
        <v/>
      </c>
      <c r="R4" s="5"/>
      <c r="S4" s="5"/>
      <c r="T4" s="5"/>
      <c r="U4" s="5"/>
      <c r="V4" s="5"/>
      <c r="W4" s="5"/>
      <c r="X4" s="5"/>
      <c r="Y4" s="5"/>
    </row>
    <row r="5" spans="2:25" x14ac:dyDescent="0.25">
      <c r="B5" s="44" t="s">
        <v>16</v>
      </c>
      <c r="C5" s="6">
        <v>460000</v>
      </c>
      <c r="D5" s="6">
        <f t="shared" si="0"/>
        <v>182083.33333333334</v>
      </c>
      <c r="E5" s="19"/>
      <c r="F5" s="6">
        <f t="shared" si="1"/>
        <v>0</v>
      </c>
      <c r="G5" s="28">
        <f t="shared" si="2"/>
        <v>197916.66666666666</v>
      </c>
      <c r="H5" s="21">
        <f>+IPC!C4</f>
        <v>1.1000000000000001</v>
      </c>
      <c r="I5" s="7">
        <f>SUM(H5:$H$14)</f>
        <v>3.5999999999999996</v>
      </c>
      <c r="J5" s="45">
        <f t="shared" si="4"/>
        <v>0</v>
      </c>
      <c r="K5" s="24"/>
      <c r="L5" s="55">
        <f t="shared" si="3"/>
        <v>197916.66666666666</v>
      </c>
      <c r="N5" s="64">
        <v>40</v>
      </c>
      <c r="O5" s="9">
        <f>+O4</f>
        <v>2375000</v>
      </c>
      <c r="P5" s="25">
        <f>+P4</f>
        <v>0</v>
      </c>
      <c r="Q5" s="63" t="str">
        <f t="shared" ref="Q5:Q10" si="5">+IF($E$15=0,"",+O5-P5)</f>
        <v/>
      </c>
      <c r="R5" s="5"/>
      <c r="S5" s="5"/>
      <c r="T5" s="5"/>
      <c r="U5" s="5"/>
      <c r="V5" s="5"/>
      <c r="W5" s="5"/>
      <c r="X5" s="5"/>
      <c r="Y5" s="5"/>
    </row>
    <row r="6" spans="2:25" x14ac:dyDescent="0.25">
      <c r="B6" s="44" t="s">
        <v>17</v>
      </c>
      <c r="C6" s="6">
        <v>460000</v>
      </c>
      <c r="D6" s="6">
        <f t="shared" si="0"/>
        <v>182083.33333333334</v>
      </c>
      <c r="E6" s="19"/>
      <c r="F6" s="6">
        <f t="shared" si="1"/>
        <v>0</v>
      </c>
      <c r="G6" s="28">
        <f t="shared" si="2"/>
        <v>197916.66666666666</v>
      </c>
      <c r="H6" s="21">
        <f>+IPC!C5</f>
        <v>0.3</v>
      </c>
      <c r="I6" s="7">
        <f>SUM(H6:$H$14)</f>
        <v>2.5</v>
      </c>
      <c r="J6" s="45">
        <f t="shared" si="4"/>
        <v>0</v>
      </c>
      <c r="K6" s="24"/>
      <c r="L6" s="55">
        <f t="shared" si="3"/>
        <v>197916.66666666666</v>
      </c>
      <c r="N6" s="64">
        <v>30</v>
      </c>
      <c r="O6" s="9">
        <f>+N6*$O$4/$N$4</f>
        <v>1619318.1818181819</v>
      </c>
      <c r="P6" s="25">
        <f>+$P$4/$N$4*N6</f>
        <v>0</v>
      </c>
      <c r="Q6" s="63" t="str">
        <f t="shared" si="5"/>
        <v/>
      </c>
      <c r="R6" s="5"/>
      <c r="S6" s="5"/>
      <c r="T6" s="5"/>
      <c r="U6" s="5"/>
      <c r="V6" s="5"/>
      <c r="W6" s="5"/>
      <c r="X6" s="5"/>
      <c r="Y6" s="5"/>
    </row>
    <row r="7" spans="2:25" x14ac:dyDescent="0.25">
      <c r="B7" s="44" t="s">
        <v>18</v>
      </c>
      <c r="C7" s="6">
        <v>460000</v>
      </c>
      <c r="D7" s="6">
        <f t="shared" si="0"/>
        <v>182083.33333333334</v>
      </c>
      <c r="E7" s="19"/>
      <c r="F7" s="6">
        <f t="shared" si="1"/>
        <v>0</v>
      </c>
      <c r="G7" s="28">
        <f t="shared" si="2"/>
        <v>197916.66666666666</v>
      </c>
      <c r="H7" s="21">
        <f>+IPC!C6</f>
        <v>0.1</v>
      </c>
      <c r="I7" s="7">
        <f>SUM(H7:$H$14)</f>
        <v>2.2000000000000002</v>
      </c>
      <c r="J7" s="45">
        <f t="shared" si="4"/>
        <v>0</v>
      </c>
      <c r="K7" s="24"/>
      <c r="L7" s="55">
        <f t="shared" si="3"/>
        <v>197916.66666666666</v>
      </c>
      <c r="N7" s="64">
        <v>25</v>
      </c>
      <c r="O7" s="9">
        <f>+N7*$O$4/$N$4</f>
        <v>1349431.8181818181</v>
      </c>
      <c r="P7" s="25">
        <f t="shared" ref="P7:P10" si="6">+$P$4/$N$4*N7</f>
        <v>0</v>
      </c>
      <c r="Q7" s="63" t="str">
        <f t="shared" si="5"/>
        <v/>
      </c>
      <c r="R7" s="5"/>
      <c r="S7" s="5"/>
      <c r="T7" s="5"/>
      <c r="U7" s="5"/>
      <c r="V7" s="5"/>
      <c r="W7" s="5"/>
      <c r="X7" s="5"/>
      <c r="Y7" s="5"/>
    </row>
    <row r="8" spans="2:25" x14ac:dyDescent="0.25">
      <c r="B8" s="44" t="s">
        <v>19</v>
      </c>
      <c r="C8" s="6">
        <v>460000</v>
      </c>
      <c r="D8" s="6">
        <f t="shared" si="0"/>
        <v>182083.33333333334</v>
      </c>
      <c r="E8" s="19"/>
      <c r="F8" s="6">
        <f t="shared" si="1"/>
        <v>0</v>
      </c>
      <c r="G8" s="28">
        <f t="shared" si="2"/>
        <v>197916.66666666666</v>
      </c>
      <c r="H8" s="21">
        <f>+IPC!C7</f>
        <v>-0.2</v>
      </c>
      <c r="I8" s="7">
        <f>SUM(H8:$H$14)</f>
        <v>2.0999999999999996</v>
      </c>
      <c r="J8" s="45">
        <f t="shared" si="4"/>
        <v>0</v>
      </c>
      <c r="K8" s="24"/>
      <c r="L8" s="55">
        <f t="shared" si="3"/>
        <v>197916.66666666666</v>
      </c>
      <c r="N8" s="64">
        <v>20</v>
      </c>
      <c r="O8" s="9">
        <f>+N8*$O$4/$N$4</f>
        <v>1079545.4545454546</v>
      </c>
      <c r="P8" s="25">
        <f t="shared" si="6"/>
        <v>0</v>
      </c>
      <c r="Q8" s="63" t="str">
        <f t="shared" si="5"/>
        <v/>
      </c>
      <c r="R8" s="5"/>
      <c r="S8" s="5"/>
      <c r="T8" s="5"/>
      <c r="U8" s="5"/>
      <c r="V8" s="5"/>
      <c r="W8" s="5"/>
      <c r="X8" s="5"/>
      <c r="Y8" s="5"/>
    </row>
    <row r="9" spans="2:25" x14ac:dyDescent="0.25">
      <c r="B9" s="44" t="s">
        <v>20</v>
      </c>
      <c r="C9" s="6">
        <v>500000</v>
      </c>
      <c r="D9" s="6">
        <f t="shared" si="0"/>
        <v>197916.66666666666</v>
      </c>
      <c r="E9" s="19"/>
      <c r="F9" s="6">
        <f t="shared" si="1"/>
        <v>0</v>
      </c>
      <c r="G9" s="28">
        <f t="shared" si="2"/>
        <v>197916.66666666666</v>
      </c>
      <c r="H9" s="21">
        <f>+IPC!C8</f>
        <v>0.4</v>
      </c>
      <c r="I9" s="7">
        <f>SUM(H9:$H$14)</f>
        <v>2.2999999999999998</v>
      </c>
      <c r="J9" s="45">
        <f t="shared" si="4"/>
        <v>0</v>
      </c>
      <c r="K9" s="24"/>
      <c r="L9" s="55">
        <f t="shared" si="3"/>
        <v>197916.66666666666</v>
      </c>
      <c r="N9" s="64">
        <v>18</v>
      </c>
      <c r="O9" s="9">
        <f>+N9*$O$4/$N$4</f>
        <v>971590.90909090906</v>
      </c>
      <c r="P9" s="25">
        <f t="shared" si="6"/>
        <v>0</v>
      </c>
      <c r="Q9" s="63" t="str">
        <f t="shared" si="5"/>
        <v/>
      </c>
      <c r="R9" s="5"/>
      <c r="S9" s="5"/>
      <c r="T9" s="5"/>
      <c r="U9" s="5"/>
      <c r="V9" s="5"/>
      <c r="W9" s="5"/>
      <c r="X9" s="5"/>
      <c r="Y9" s="5"/>
    </row>
    <row r="10" spans="2:25" ht="15.75" thickBot="1" x14ac:dyDescent="0.3">
      <c r="B10" s="44" t="s">
        <v>21</v>
      </c>
      <c r="C10" s="6">
        <v>500000</v>
      </c>
      <c r="D10" s="6">
        <f t="shared" si="0"/>
        <v>197916.66666666666</v>
      </c>
      <c r="E10" s="19"/>
      <c r="F10" s="6">
        <f t="shared" si="1"/>
        <v>0</v>
      </c>
      <c r="G10" s="28">
        <f t="shared" si="2"/>
        <v>197916.66666666666</v>
      </c>
      <c r="H10" s="21">
        <f>+IPC!C9</f>
        <v>0.1</v>
      </c>
      <c r="I10" s="7">
        <f>SUM(H10:$H$14)</f>
        <v>1.9</v>
      </c>
      <c r="J10" s="45">
        <f t="shared" si="4"/>
        <v>0</v>
      </c>
      <c r="K10" s="24"/>
      <c r="L10" s="55">
        <f t="shared" si="3"/>
        <v>197916.66666666666</v>
      </c>
      <c r="N10" s="65">
        <v>10</v>
      </c>
      <c r="O10" s="66">
        <f>+N10*$O$4/$N$4</f>
        <v>539772.72727272729</v>
      </c>
      <c r="P10" s="67">
        <f t="shared" si="6"/>
        <v>0</v>
      </c>
      <c r="Q10" s="68" t="str">
        <f t="shared" si="5"/>
        <v/>
      </c>
      <c r="R10" s="5"/>
      <c r="S10" s="5"/>
      <c r="T10" s="5"/>
      <c r="U10" s="5"/>
      <c r="V10" s="5"/>
      <c r="W10" s="5"/>
      <c r="X10" s="5"/>
      <c r="Y10" s="5"/>
    </row>
    <row r="11" spans="2:25" x14ac:dyDescent="0.25">
      <c r="B11" s="44" t="s">
        <v>22</v>
      </c>
      <c r="C11" s="6">
        <v>500000</v>
      </c>
      <c r="D11" s="6">
        <f t="shared" si="0"/>
        <v>197916.66666666666</v>
      </c>
      <c r="E11" s="19"/>
      <c r="F11" s="6">
        <f t="shared" si="1"/>
        <v>0</v>
      </c>
      <c r="G11" s="28">
        <f t="shared" si="2"/>
        <v>197916.66666666666</v>
      </c>
      <c r="H11" s="21">
        <f>+IPC!C10</f>
        <v>0.7</v>
      </c>
      <c r="I11" s="7">
        <f>SUM(H11:$H$14)</f>
        <v>1.8</v>
      </c>
      <c r="J11" s="45">
        <f t="shared" si="4"/>
        <v>0</v>
      </c>
      <c r="K11" s="24"/>
      <c r="L11" s="55">
        <f t="shared" si="3"/>
        <v>197916.66666666666</v>
      </c>
      <c r="R11" s="5"/>
      <c r="S11" s="5"/>
      <c r="T11" s="5"/>
      <c r="U11" s="5"/>
      <c r="V11" s="5"/>
      <c r="W11" s="5"/>
      <c r="X11" s="5"/>
      <c r="Y11" s="5"/>
    </row>
    <row r="12" spans="2:25" x14ac:dyDescent="0.25">
      <c r="B12" s="44" t="s">
        <v>23</v>
      </c>
      <c r="C12" s="6">
        <v>500000</v>
      </c>
      <c r="D12" s="6">
        <f t="shared" si="0"/>
        <v>197916.66666666666</v>
      </c>
      <c r="E12" s="19"/>
      <c r="F12" s="6">
        <f t="shared" si="1"/>
        <v>0</v>
      </c>
      <c r="G12" s="28">
        <f t="shared" si="2"/>
        <v>197916.66666666666</v>
      </c>
      <c r="H12" s="21">
        <f>+IPC!C11</f>
        <v>0.4</v>
      </c>
      <c r="I12" s="7">
        <f>SUM(H12:$H$14)</f>
        <v>1.1000000000000001</v>
      </c>
      <c r="J12" s="45">
        <f t="shared" si="4"/>
        <v>0</v>
      </c>
      <c r="K12" s="24"/>
      <c r="L12" s="55">
        <f t="shared" si="3"/>
        <v>197916.66666666666</v>
      </c>
      <c r="R12" s="5"/>
      <c r="S12" s="5"/>
      <c r="T12" s="5"/>
      <c r="U12" s="5"/>
      <c r="V12" s="5"/>
      <c r="W12" s="5"/>
      <c r="X12" s="5"/>
      <c r="Y12" s="5"/>
    </row>
    <row r="13" spans="2:25" x14ac:dyDescent="0.25">
      <c r="B13" s="44" t="s">
        <v>24</v>
      </c>
      <c r="C13" s="6">
        <v>500000</v>
      </c>
      <c r="D13" s="6">
        <f t="shared" si="0"/>
        <v>197916.66666666666</v>
      </c>
      <c r="E13" s="19"/>
      <c r="F13" s="6">
        <f t="shared" si="1"/>
        <v>0</v>
      </c>
      <c r="G13" s="28">
        <f t="shared" si="2"/>
        <v>197916.66666666666</v>
      </c>
      <c r="H13" s="21">
        <f>+IPC!C12</f>
        <v>0.7</v>
      </c>
      <c r="I13" s="7">
        <f>SUM(H13:$H$14)</f>
        <v>0.7</v>
      </c>
      <c r="J13" s="45">
        <f t="shared" si="4"/>
        <v>0</v>
      </c>
      <c r="K13" s="24"/>
      <c r="L13" s="55">
        <f t="shared" si="3"/>
        <v>197916.66666666666</v>
      </c>
      <c r="R13" s="5"/>
      <c r="S13" s="5"/>
      <c r="T13" s="5"/>
      <c r="U13" s="5"/>
      <c r="V13" s="5"/>
      <c r="W13" s="5"/>
      <c r="X13" s="5"/>
      <c r="Y13" s="5"/>
    </row>
    <row r="14" spans="2:25" ht="15.75" thickBot="1" x14ac:dyDescent="0.3">
      <c r="B14" s="46" t="s">
        <v>25</v>
      </c>
      <c r="C14" s="47">
        <v>500000</v>
      </c>
      <c r="D14" s="47">
        <f t="shared" si="0"/>
        <v>197916.66666666666</v>
      </c>
      <c r="E14" s="48"/>
      <c r="F14" s="47">
        <f t="shared" si="1"/>
        <v>0</v>
      </c>
      <c r="G14" s="49">
        <f t="shared" si="2"/>
        <v>197916.66666666666</v>
      </c>
      <c r="H14" s="50">
        <f>+IPC!C13</f>
        <v>0</v>
      </c>
      <c r="I14" s="51">
        <f>SUM(H14:$H$14)</f>
        <v>0</v>
      </c>
      <c r="J14" s="52">
        <f t="shared" si="4"/>
        <v>0</v>
      </c>
      <c r="K14" s="24"/>
      <c r="L14" s="56">
        <f t="shared" si="3"/>
        <v>197916.66666666666</v>
      </c>
      <c r="N14" s="10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2:25" x14ac:dyDescent="0.25">
      <c r="B15" s="11"/>
      <c r="C15" s="12"/>
      <c r="D15" s="12"/>
      <c r="E15" s="12">
        <f>SUM(E3:E14)*25%</f>
        <v>0</v>
      </c>
      <c r="F15" s="12">
        <f t="shared" ref="F15" si="7">SUM(F3:F14)</f>
        <v>0</v>
      </c>
      <c r="G15" s="29">
        <f>SUM(G3:G14)</f>
        <v>2375000</v>
      </c>
      <c r="H15" s="13"/>
      <c r="I15" s="13"/>
      <c r="J15" s="12">
        <f>SUM(J3:J14)</f>
        <v>0</v>
      </c>
      <c r="K15" s="1"/>
      <c r="L15" s="12">
        <f>SUM(L3:L14)</f>
        <v>2375000</v>
      </c>
    </row>
    <row r="16" spans="2:25" x14ac:dyDescent="0.25">
      <c r="C16" s="14"/>
      <c r="D16" s="15"/>
      <c r="E16" s="16"/>
    </row>
    <row r="17" spans="3:5" x14ac:dyDescent="0.25">
      <c r="C17" s="17"/>
      <c r="E17" s="16"/>
    </row>
    <row r="18" spans="3:5" x14ac:dyDescent="0.25">
      <c r="C18" s="16"/>
    </row>
  </sheetData>
  <sheetProtection selectLockedCells="1"/>
  <mergeCells count="1">
    <mergeCell ref="N2:Q2"/>
  </mergeCells>
  <pageMargins left="0.7" right="0.7" top="0.75" bottom="0.75" header="0.3" footer="0.3"/>
  <pageSetup paperSize="139" orientation="portrait" r:id="rId1"/>
  <ignoredErrors>
    <ignoredError sqref="I4:I14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2899-0C70-4E29-BD01-E313CEFA388B}">
  <dimension ref="B1:G13"/>
  <sheetViews>
    <sheetView showGridLines="0" workbookViewId="0">
      <selection activeCell="B1" sqref="B1"/>
    </sheetView>
  </sheetViews>
  <sheetFormatPr baseColWidth="10" defaultRowHeight="15" x14ac:dyDescent="0.25"/>
  <cols>
    <col min="2" max="4" width="10.7109375" customWidth="1"/>
    <col min="5" max="5" width="10.7109375" style="33" customWidth="1"/>
  </cols>
  <sheetData>
    <row r="1" spans="2:7" x14ac:dyDescent="0.25">
      <c r="B1" s="34" t="s">
        <v>52</v>
      </c>
      <c r="C1" s="34" t="s">
        <v>49</v>
      </c>
      <c r="D1" s="34" t="s">
        <v>50</v>
      </c>
      <c r="E1" s="31" t="s">
        <v>51</v>
      </c>
    </row>
    <row r="2" spans="2:7" x14ac:dyDescent="0.25">
      <c r="B2" s="35" t="s">
        <v>27</v>
      </c>
      <c r="C2" s="36">
        <v>0.8</v>
      </c>
      <c r="D2" s="36">
        <f>SUM(C2:C13)</f>
        <v>4.3</v>
      </c>
      <c r="E2" s="32" t="s">
        <v>28</v>
      </c>
      <c r="G2" s="30"/>
    </row>
    <row r="3" spans="2:7" x14ac:dyDescent="0.25">
      <c r="B3" s="35" t="s">
        <v>29</v>
      </c>
      <c r="C3" s="36">
        <v>-0.1</v>
      </c>
      <c r="D3" s="36">
        <f>SUM(C3:C13)</f>
        <v>3.5</v>
      </c>
      <c r="E3" s="32" t="s">
        <v>30</v>
      </c>
      <c r="G3" s="30"/>
    </row>
    <row r="4" spans="2:7" x14ac:dyDescent="0.25">
      <c r="B4" s="35" t="s">
        <v>31</v>
      </c>
      <c r="C4" s="36">
        <v>1.1000000000000001</v>
      </c>
      <c r="D4" s="36">
        <f>SUM(C4:C13)</f>
        <v>3.5999999999999996</v>
      </c>
      <c r="E4" s="32" t="s">
        <v>32</v>
      </c>
      <c r="G4" s="30"/>
    </row>
    <row r="5" spans="2:7" x14ac:dyDescent="0.25">
      <c r="B5" s="35" t="s">
        <v>33</v>
      </c>
      <c r="C5" s="36">
        <v>0.3</v>
      </c>
      <c r="D5" s="36">
        <f>SUM(C5:C13)</f>
        <v>2.5</v>
      </c>
      <c r="E5" s="32" t="s">
        <v>34</v>
      </c>
      <c r="G5" s="30"/>
    </row>
    <row r="6" spans="2:7" x14ac:dyDescent="0.25">
      <c r="B6" s="35" t="s">
        <v>35</v>
      </c>
      <c r="C6" s="36">
        <v>0.1</v>
      </c>
      <c r="D6" s="36">
        <f>SUM(C6:C13)</f>
        <v>2.2000000000000002</v>
      </c>
      <c r="E6" s="32" t="s">
        <v>36</v>
      </c>
      <c r="G6" s="30"/>
    </row>
    <row r="7" spans="2:7" x14ac:dyDescent="0.25">
      <c r="B7" s="35" t="s">
        <v>37</v>
      </c>
      <c r="C7" s="36">
        <v>-0.2</v>
      </c>
      <c r="D7" s="36">
        <f>SUM(C7:C13)</f>
        <v>2.0999999999999996</v>
      </c>
      <c r="E7" s="32" t="s">
        <v>38</v>
      </c>
      <c r="G7" s="30"/>
    </row>
    <row r="8" spans="2:7" x14ac:dyDescent="0.25">
      <c r="B8" s="35" t="s">
        <v>39</v>
      </c>
      <c r="C8" s="36">
        <v>0.4</v>
      </c>
      <c r="D8" s="36">
        <f>SUM(C8:C13)</f>
        <v>2.2999999999999998</v>
      </c>
      <c r="E8" s="32" t="s">
        <v>40</v>
      </c>
      <c r="G8" s="30"/>
    </row>
    <row r="9" spans="2:7" x14ac:dyDescent="0.25">
      <c r="B9" s="35" t="s">
        <v>41</v>
      </c>
      <c r="C9" s="36">
        <v>0.1</v>
      </c>
      <c r="D9" s="36">
        <f>SUM(C9:C13)</f>
        <v>1.9</v>
      </c>
      <c r="E9" s="32" t="s">
        <v>42</v>
      </c>
      <c r="G9" s="30"/>
    </row>
    <row r="10" spans="2:7" x14ac:dyDescent="0.25">
      <c r="B10" s="35" t="s">
        <v>43</v>
      </c>
      <c r="C10" s="36">
        <v>0.7</v>
      </c>
      <c r="D10" s="36">
        <f>SUM(C10:C13)</f>
        <v>1.8</v>
      </c>
      <c r="E10" s="32" t="s">
        <v>44</v>
      </c>
      <c r="G10" s="30"/>
    </row>
    <row r="11" spans="2:7" x14ac:dyDescent="0.25">
      <c r="B11" s="35" t="s">
        <v>45</v>
      </c>
      <c r="C11" s="36">
        <v>0.4</v>
      </c>
      <c r="D11" s="36">
        <f>SUM(C11:C13)</f>
        <v>1.1000000000000001</v>
      </c>
      <c r="E11" s="32" t="s">
        <v>53</v>
      </c>
      <c r="G11" s="30"/>
    </row>
    <row r="12" spans="2:7" x14ac:dyDescent="0.25">
      <c r="B12" s="35" t="s">
        <v>46</v>
      </c>
      <c r="C12" s="36">
        <v>0.7</v>
      </c>
      <c r="D12" s="36">
        <f>SUM(C12:C13)</f>
        <v>0.7</v>
      </c>
      <c r="E12" s="32" t="s">
        <v>47</v>
      </c>
      <c r="G12" s="30"/>
    </row>
    <row r="13" spans="2:7" x14ac:dyDescent="0.25">
      <c r="B13" s="35" t="s">
        <v>48</v>
      </c>
      <c r="C13" s="36">
        <v>0</v>
      </c>
      <c r="D13" s="36">
        <f>SUM(C13)</f>
        <v>0</v>
      </c>
      <c r="E13" s="32"/>
      <c r="G13" s="30"/>
    </row>
  </sheetData>
  <pageMargins left="0.7" right="0.7" top="0.75" bottom="0.75" header="0.3" footer="0.3"/>
  <pageSetup paperSize="139" orientation="portrait" r:id="rId1"/>
  <ignoredErrors>
    <ignoredError sqref="D3:D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Reliquidación 24</vt:lpstr>
      <vt:lpstr>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torres fuentes</dc:creator>
  <cp:lastModifiedBy>christian torres fuentes</cp:lastModifiedBy>
  <dcterms:created xsi:type="dcterms:W3CDTF">2025-04-08T02:36:54Z</dcterms:created>
  <dcterms:modified xsi:type="dcterms:W3CDTF">2025-04-08T21:53:29Z</dcterms:modified>
</cp:coreProperties>
</file>