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xr:revisionPtr revIDLastSave="0" documentId="13_ncr:1_{183370A8-F694-334E-A7BA-A14CE49B5426}" xr6:coauthVersionLast="47" xr6:coauthVersionMax="47" xr10:uidLastSave="{00000000-0000-0000-0000-000000000000}"/>
  <bookViews>
    <workbookView xWindow="8060" yWindow="3520" windowWidth="24080" windowHeight="14900" tabRatio="500" xr2:uid="{00000000-000D-0000-FFFF-FFFF00000000}"/>
  </bookViews>
  <sheets>
    <sheet name="Change" sheetId="4" r:id="rId1"/>
    <sheet name="ACSDT5Y2021.B25070" sheetId="3" r:id="rId2"/>
    <sheet name="ACSDT5Y2013.B25070" sheetId="2" r:id="rId3"/>
    <sheet name="ACSDT5Y2010.B25070" sheetId="1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3" l="1"/>
  <c r="B31" i="3"/>
  <c r="E31" i="2"/>
  <c r="B31" i="2"/>
  <c r="E29" i="2"/>
  <c r="B29" i="2"/>
  <c r="E28" i="2"/>
  <c r="B28" i="2"/>
  <c r="E27" i="2"/>
  <c r="B27" i="2"/>
  <c r="E29" i="3"/>
  <c r="E28" i="3"/>
  <c r="E27" i="3"/>
  <c r="B28" i="3"/>
  <c r="B29" i="3"/>
  <c r="B27" i="3"/>
  <c r="E24" i="1"/>
  <c r="B24" i="1"/>
  <c r="E23" i="1"/>
  <c r="B23" i="1"/>
  <c r="E22" i="1"/>
  <c r="B22" i="1"/>
  <c r="E21" i="1"/>
  <c r="B21" i="1"/>
  <c r="E24" i="2"/>
  <c r="B24" i="2"/>
  <c r="E23" i="2"/>
  <c r="B23" i="2"/>
  <c r="E22" i="2"/>
  <c r="B22" i="2"/>
  <c r="E21" i="2"/>
  <c r="B21" i="2"/>
  <c r="E24" i="3"/>
  <c r="E23" i="3"/>
  <c r="E22" i="3"/>
  <c r="E21" i="3"/>
  <c r="B22" i="3"/>
  <c r="B23" i="3"/>
  <c r="B24" i="3"/>
  <c r="B21" i="3"/>
  <c r="G5" i="4"/>
  <c r="D6" i="4"/>
  <c r="D5" i="4"/>
  <c r="F6" i="4"/>
  <c r="G6" i="4" s="1"/>
  <c r="E6" i="4"/>
  <c r="F5" i="4"/>
  <c r="E5" i="4"/>
  <c r="F4" i="4"/>
  <c r="G4" i="4" s="1"/>
  <c r="E4" i="4"/>
  <c r="F3" i="4"/>
  <c r="G3" i="4" s="1"/>
  <c r="E3" i="4"/>
  <c r="E7" i="4" s="1"/>
  <c r="C6" i="4"/>
  <c r="B6" i="4"/>
  <c r="C5" i="4"/>
  <c r="B5" i="4"/>
  <c r="C4" i="4"/>
  <c r="D4" i="4" s="1"/>
  <c r="B4" i="4"/>
  <c r="C3" i="4"/>
  <c r="D3" i="4" s="1"/>
  <c r="B3" i="4"/>
  <c r="B7" i="4" s="1"/>
  <c r="F18" i="3"/>
  <c r="G18" i="3" s="1"/>
  <c r="E18" i="3"/>
  <c r="C18" i="3"/>
  <c r="D18" i="3" s="1"/>
  <c r="B18" i="3"/>
  <c r="F17" i="3"/>
  <c r="G17" i="3" s="1"/>
  <c r="E17" i="3"/>
  <c r="D17" i="3"/>
  <c r="C17" i="3"/>
  <c r="B17" i="3"/>
  <c r="F16" i="3"/>
  <c r="G16" i="3" s="1"/>
  <c r="E16" i="3"/>
  <c r="C16" i="3"/>
  <c r="D16" i="3" s="1"/>
  <c r="B16" i="3"/>
  <c r="F15" i="3"/>
  <c r="G15" i="3" s="1"/>
  <c r="E15" i="3"/>
  <c r="E19" i="3" s="1"/>
  <c r="C15" i="3"/>
  <c r="C19" i="3" s="1"/>
  <c r="B15" i="3"/>
  <c r="D15" i="3" s="1"/>
  <c r="F18" i="2"/>
  <c r="G18" i="2" s="1"/>
  <c r="E18" i="2"/>
  <c r="C18" i="2"/>
  <c r="D18" i="2" s="1"/>
  <c r="B18" i="2"/>
  <c r="F17" i="2"/>
  <c r="G17" i="2" s="1"/>
  <c r="E17" i="2"/>
  <c r="D17" i="2"/>
  <c r="C17" i="2"/>
  <c r="B17" i="2"/>
  <c r="F16" i="2"/>
  <c r="G16" i="2" s="1"/>
  <c r="E16" i="2"/>
  <c r="C16" i="2"/>
  <c r="D16" i="2" s="1"/>
  <c r="B16" i="2"/>
  <c r="F15" i="2"/>
  <c r="G15" i="2" s="1"/>
  <c r="E15" i="2"/>
  <c r="E19" i="2" s="1"/>
  <c r="C15" i="2"/>
  <c r="D15" i="2" s="1"/>
  <c r="B15" i="2"/>
  <c r="B19" i="2" s="1"/>
  <c r="G19" i="1"/>
  <c r="D19" i="1"/>
  <c r="C19" i="1"/>
  <c r="F19" i="1"/>
  <c r="E19" i="1"/>
  <c r="B19" i="1"/>
  <c r="G12" i="3"/>
  <c r="G11" i="3"/>
  <c r="G10" i="3"/>
  <c r="G9" i="3"/>
  <c r="G8" i="3"/>
  <c r="G7" i="3"/>
  <c r="G6" i="3"/>
  <c r="G5" i="3"/>
  <c r="G4" i="3"/>
  <c r="G3" i="3"/>
  <c r="G2" i="3"/>
  <c r="D12" i="3"/>
  <c r="D11" i="3"/>
  <c r="D10" i="3"/>
  <c r="D9" i="3"/>
  <c r="D8" i="3"/>
  <c r="D7" i="3"/>
  <c r="D6" i="3"/>
  <c r="D5" i="3"/>
  <c r="D4" i="3"/>
  <c r="D3" i="3"/>
  <c r="D2" i="3"/>
  <c r="G12" i="2"/>
  <c r="G11" i="2"/>
  <c r="G10" i="2"/>
  <c r="G9" i="2"/>
  <c r="G8" i="2"/>
  <c r="G7" i="2"/>
  <c r="G6" i="2"/>
  <c r="G5" i="2"/>
  <c r="G4" i="2"/>
  <c r="G3" i="2"/>
  <c r="G2" i="2"/>
  <c r="D12" i="2"/>
  <c r="D11" i="2"/>
  <c r="D10" i="2"/>
  <c r="D9" i="2"/>
  <c r="D8" i="2"/>
  <c r="D7" i="2"/>
  <c r="D6" i="2"/>
  <c r="D5" i="2"/>
  <c r="D4" i="2"/>
  <c r="D3" i="2"/>
  <c r="D2" i="2"/>
  <c r="G12" i="1"/>
  <c r="G11" i="1"/>
  <c r="G10" i="1"/>
  <c r="G9" i="1"/>
  <c r="G8" i="1"/>
  <c r="G7" i="1"/>
  <c r="G6" i="1"/>
  <c r="G5" i="1"/>
  <c r="G4" i="1"/>
  <c r="G3" i="1"/>
  <c r="G2" i="1"/>
  <c r="D16" i="1"/>
  <c r="D17" i="1"/>
  <c r="D18" i="1"/>
  <c r="D15" i="1"/>
  <c r="D3" i="1"/>
  <c r="D4" i="1"/>
  <c r="D5" i="1"/>
  <c r="D6" i="1"/>
  <c r="D7" i="1"/>
  <c r="D8" i="1"/>
  <c r="D9" i="1"/>
  <c r="D10" i="1"/>
  <c r="D11" i="1"/>
  <c r="D12" i="1"/>
  <c r="D2" i="1"/>
  <c r="F18" i="1"/>
  <c r="G18" i="1" s="1"/>
  <c r="E18" i="1"/>
  <c r="F17" i="1"/>
  <c r="G17" i="1" s="1"/>
  <c r="E17" i="1"/>
  <c r="F16" i="1"/>
  <c r="G16" i="1" s="1"/>
  <c r="E16" i="1"/>
  <c r="F15" i="1"/>
  <c r="G15" i="1" s="1"/>
  <c r="E15" i="1"/>
  <c r="C18" i="1"/>
  <c r="C17" i="1"/>
  <c r="C16" i="1"/>
  <c r="C15" i="1"/>
  <c r="B18" i="1"/>
  <c r="B17" i="1"/>
  <c r="B16" i="1"/>
  <c r="B15" i="1"/>
  <c r="F7" i="4" l="1"/>
  <c r="G7" i="4" s="1"/>
  <c r="C7" i="4"/>
  <c r="D7" i="4" s="1"/>
  <c r="B19" i="3"/>
  <c r="D19" i="3" s="1"/>
  <c r="F19" i="3"/>
  <c r="G19" i="3" s="1"/>
  <c r="F19" i="2"/>
  <c r="G19" i="2" s="1"/>
  <c r="C19" i="2"/>
  <c r="D19" i="2" s="1"/>
</calcChain>
</file>

<file path=xl/sharedStrings.xml><?xml version="1.0" encoding="utf-8"?>
<sst xmlns="http://schemas.openxmlformats.org/spreadsheetml/2006/main" count="94" uniqueCount="26">
  <si>
    <t>Label (Grouping)</t>
  </si>
  <si>
    <t>United States!!Estimate</t>
  </si>
  <si>
    <t>United States!!Margin of Error</t>
  </si>
  <si>
    <t>Phoenix city, Arizona!!Estimate</t>
  </si>
  <si>
    <t>Phoenix city, Arizona!!Margin of Error</t>
  </si>
  <si>
    <t>Total:</t>
  </si>
  <si>
    <t>    Less than 10.0 percent</t>
  </si>
  <si>
    <t>    10.0 to 14.9 percent</t>
  </si>
  <si>
    <t>    15.0 to 19.9 percent</t>
  </si>
  <si>
    <t>    20.0 to 24.9 percent</t>
  </si>
  <si>
    <t>    25.0 to 29.9 percent</t>
  </si>
  <si>
    <t>    30.0 to 34.9 percent</t>
  </si>
  <si>
    <t>    35.0 to 39.9 percent</t>
  </si>
  <si>
    <t>    40.0 to 49.9 percent</t>
  </si>
  <si>
    <t>    50.0 percent or more</t>
  </si>
  <si>
    <t>    Not computed</t>
  </si>
  <si>
    <t>&lt;30</t>
  </si>
  <si>
    <t>30-50</t>
  </si>
  <si>
    <t>50+</t>
  </si>
  <si>
    <t>na</t>
  </si>
  <si>
    <t>Total</t>
  </si>
  <si>
    <t>U.S.</t>
  </si>
  <si>
    <t>Phoenix</t>
  </si>
  <si>
    <t>Est</t>
  </si>
  <si>
    <t>MOE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</si>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</sst>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4" fontId="0" fillId="0" borderId="0" xfId="0" applyNumberFormat="1"/>
    <xf numFmtId="3" fontId="2" fillId="0" borderId="0" xfId="0" applyNumberFormat="1" applyFont="1"/>
    <xf numFmtId="0" fontId="2" fillId="0" borderId="0" xfId="0" applyFont="1"/>
    <xf numFmtId="0" fontId="0" fillId="0" borderId="1" xfId="0" applyBorder="1"/>
    <xf numFmtId="3" fontId="0" fillId="0" borderId="2" xfId="0" applyNumberFormat="1" applyBorder="1"/>
    <xf numFmtId="4" fontId="0" fillId="0" borderId="2" xfId="0" applyNumberFormat="1" applyBorder="1"/>
    <xf numFmtId="4" fontId="0" fillId="0" borderId="3" xfId="0" applyNumberFormat="1" applyBorder="1"/>
    <xf numFmtId="0" fontId="0" fillId="0" borderId="4" xfId="0" applyBorder="1"/>
    <xf numFmtId="3" fontId="0" fillId="0" borderId="0" xfId="0" applyNumberFormat="1" applyBorder="1"/>
    <xf numFmtId="4" fontId="0" fillId="0" borderId="0" xfId="0" applyNumberFormat="1" applyBorder="1"/>
    <xf numFmtId="4" fontId="0" fillId="0" borderId="5" xfId="0" applyNumberFormat="1" applyBorder="1"/>
    <xf numFmtId="0" fontId="0" fillId="0" borderId="6" xfId="0" applyBorder="1"/>
    <xf numFmtId="3" fontId="0" fillId="0" borderId="7" xfId="0" applyNumberFormat="1" applyBorder="1"/>
    <xf numFmtId="4" fontId="0" fillId="0" borderId="7" xfId="0" applyNumberFormat="1" applyBorder="1"/>
    <xf numFmtId="4" fontId="0" fillId="0" borderId="8" xfId="0" applyNumberFormat="1" applyBorder="1"/>
    <xf numFmtId="1" fontId="2" fillId="0" borderId="2" xfId="0" applyNumberFormat="1" applyFont="1" applyBorder="1"/>
    <xf numFmtId="1" fontId="2" fillId="0" borderId="0" xfId="0" applyNumberFormat="1" applyFont="1" applyBorder="1"/>
    <xf numFmtId="1" fontId="2" fillId="0" borderId="7" xfId="0" applyNumberFormat="1" applyFont="1" applyBorder="1"/>
    <xf numFmtId="0" fontId="0" fillId="0" borderId="6" xfId="0" applyFill="1" applyBorder="1"/>
    <xf numFmtId="1" fontId="2" fillId="0" borderId="9" xfId="0" applyNumberFormat="1" applyFont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6" xfId="0" applyNumberFormat="1" applyBorder="1"/>
    <xf numFmtId="3" fontId="0" fillId="0" borderId="1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9" fontId="0" fillId="0" borderId="0" xfId="1" applyFont="1"/>
    <xf numFmtId="3" fontId="0" fillId="0" borderId="3" xfId="0" applyNumberFormat="1" applyBorder="1"/>
    <xf numFmtId="3" fontId="0" fillId="0" borderId="5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9" fontId="0" fillId="0" borderId="0" xfId="0" applyNumberFormat="1"/>
  </cellXfs>
  <cellStyles count="2">
    <cellStyle name="Normal" xfId="0" builtinId="0"/>
    <cellStyle name="Percent" xfId="1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91C2-DA11-3D4D-A8E7-7585ABA316DE}">
  <dimension ref="A1:G14"/>
  <sheetViews>
    <sheetView tabSelected="1" workbookViewId="0">
      <selection activeCell="I4" sqref="I4"/>
    </sheetView>
  </sheetViews>
  <sheetFormatPr baseColWidth="10" defaultRowHeight="16" x14ac:dyDescent="0.2"/>
  <sheetData>
    <row r="1" spans="1:7" x14ac:dyDescent="0.2">
      <c r="B1" s="26" t="s">
        <v>21</v>
      </c>
      <c r="C1" s="27"/>
      <c r="D1" s="28"/>
      <c r="E1" s="26" t="s">
        <v>22</v>
      </c>
      <c r="F1" s="27"/>
      <c r="G1" s="28"/>
    </row>
    <row r="2" spans="1:7" ht="17" thickBot="1" x14ac:dyDescent="0.25">
      <c r="B2" s="9" t="s">
        <v>23</v>
      </c>
      <c r="C2" s="29" t="s">
        <v>24</v>
      </c>
      <c r="D2" s="30" t="s">
        <v>25</v>
      </c>
      <c r="E2" s="9" t="s">
        <v>23</v>
      </c>
      <c r="F2" s="29" t="s">
        <v>24</v>
      </c>
      <c r="G2" s="30" t="s">
        <v>25</v>
      </c>
    </row>
    <row r="3" spans="1:7" x14ac:dyDescent="0.2">
      <c r="A3" s="5" t="s">
        <v>16</v>
      </c>
      <c r="B3" s="22">
        <f>ACSDT5Y2021.B25070!B15-ACSDT5Y2013.B25070!B15</f>
        <v>2771245</v>
      </c>
      <c r="C3" s="17">
        <f>SQRT(SUMSQ(ACSDT5Y2021.B25070!C15,ACSDT5Y2013.B25070!C15))</f>
        <v>63474.146020249849</v>
      </c>
      <c r="D3" s="32">
        <f>ABS(C3/1.645/B3)*100</f>
        <v>1.3923744383189287</v>
      </c>
      <c r="E3" s="22">
        <f>ACSDT5Y2021.B25070!E15-ACSDT5Y2013.B25070!E15</f>
        <v>24884</v>
      </c>
      <c r="F3" s="17">
        <f>SQRT(SUMSQ(ACSDT5Y2021.B25070!F15,ACSDT5Y2013.B25070!F15))</f>
        <v>4036.645761024864</v>
      </c>
      <c r="G3" s="32">
        <f>ABS(F3/1.645/E3)*100</f>
        <v>9.861308473810551</v>
      </c>
    </row>
    <row r="4" spans="1:7" x14ac:dyDescent="0.2">
      <c r="A4" s="9" t="s">
        <v>17</v>
      </c>
      <c r="B4" s="23">
        <f>ACSDT5Y2021.B25070!B16-ACSDT5Y2013.B25070!B16</f>
        <v>665812</v>
      </c>
      <c r="C4" s="18">
        <f>SQRT(SUMSQ(ACSDT5Y2021.B25070!C16,ACSDT5Y2013.B25070!C16))</f>
        <v>43856.037702920679</v>
      </c>
      <c r="D4" s="33">
        <f t="shared" ref="D4:D7" si="0">ABS(C4/1.645/B4)*100</f>
        <v>4.0041641319966121</v>
      </c>
      <c r="E4" s="23">
        <f>ACSDT5Y2021.B25070!E16-ACSDT5Y2013.B25070!E16</f>
        <v>5985</v>
      </c>
      <c r="F4" s="18">
        <f>SQRT(SUMSQ(ACSDT5Y2021.B25070!F16,ACSDT5Y2013.B25070!F16))</f>
        <v>3041.0794136293125</v>
      </c>
      <c r="G4" s="33">
        <f t="shared" ref="G4:G7" si="1">ABS(F4/1.645/E4)*100</f>
        <v>30.888562984252044</v>
      </c>
    </row>
    <row r="5" spans="1:7" x14ac:dyDescent="0.2">
      <c r="A5" s="9" t="s">
        <v>18</v>
      </c>
      <c r="B5" s="23">
        <f>ACSDT5Y2021.B25070!B17-ACSDT5Y2013.B25070!B17</f>
        <v>-77903</v>
      </c>
      <c r="C5" s="18">
        <f>SQRT(SUMSQ(ACSDT5Y2021.B25070!C17,ACSDT5Y2013.B25070!C17))</f>
        <v>54730.425651551443</v>
      </c>
      <c r="D5" s="33">
        <f t="shared" si="0"/>
        <v>42.707951519283917</v>
      </c>
      <c r="E5" s="23">
        <f>ACSDT5Y2021.B25070!E17-ACSDT5Y2013.B25070!E17</f>
        <v>-1897</v>
      </c>
      <c r="F5" s="18">
        <f>SQRT(SUMSQ(ACSDT5Y2021.B25070!F17,ACSDT5Y2013.B25070!F17))</f>
        <v>2715.895800652153</v>
      </c>
      <c r="G5" s="33">
        <f t="shared" si="1"/>
        <v>87.032181693127768</v>
      </c>
    </row>
    <row r="6" spans="1:7" ht="17" thickBot="1" x14ac:dyDescent="0.25">
      <c r="A6" s="13" t="s">
        <v>19</v>
      </c>
      <c r="B6" s="24">
        <f>ACSDT5Y2021.B25070!B18-ACSDT5Y2013.B25070!B18</f>
        <v>-34839</v>
      </c>
      <c r="C6" s="19">
        <f>SQRT(SUMSQ(ACSDT5Y2021.B25070!C18,ACSDT5Y2013.B25070!C18))</f>
        <v>22654.776472081998</v>
      </c>
      <c r="D6" s="34">
        <f t="shared" si="0"/>
        <v>39.530125982178895</v>
      </c>
      <c r="E6" s="24">
        <f>ACSDT5Y2021.B25070!E18-ACSDT5Y2013.B25070!E18</f>
        <v>-4424</v>
      </c>
      <c r="F6" s="19">
        <f>SQRT(SUMSQ(ACSDT5Y2021.B25070!F18,ACSDT5Y2013.B25070!F18))</f>
        <v>1304.3346963107283</v>
      </c>
      <c r="G6" s="34">
        <f t="shared" si="1"/>
        <v>17.922889466006477</v>
      </c>
    </row>
    <row r="7" spans="1:7" ht="17" thickBot="1" x14ac:dyDescent="0.25">
      <c r="A7" s="20" t="s">
        <v>20</v>
      </c>
      <c r="B7" s="25">
        <f>SUM(B3:B6)</f>
        <v>3324315</v>
      </c>
      <c r="C7" s="21">
        <f>SQRT(SUMSQ(C3:C6))</f>
        <v>97267.557001294117</v>
      </c>
      <c r="D7" s="35">
        <f t="shared" si="0"/>
        <v>1.7786886616505841</v>
      </c>
      <c r="E7" s="25">
        <f>SUM(E3:E6)</f>
        <v>24548</v>
      </c>
      <c r="F7" s="21">
        <f>SQRT(SUMSQ(F3:F6))</f>
        <v>5883.880692196266</v>
      </c>
      <c r="G7" s="35">
        <f t="shared" si="1"/>
        <v>14.570747794151737</v>
      </c>
    </row>
    <row r="8" spans="1:7" x14ac:dyDescent="0.2">
      <c r="A8" s="5"/>
    </row>
    <row r="9" spans="1:7" x14ac:dyDescent="0.2">
      <c r="A9" s="9"/>
    </row>
    <row r="10" spans="1:7" x14ac:dyDescent="0.2">
      <c r="A10" s="9"/>
    </row>
    <row r="11" spans="1:7" x14ac:dyDescent="0.2">
      <c r="A11" s="9"/>
    </row>
    <row r="12" spans="1:7" x14ac:dyDescent="0.2">
      <c r="A12" s="9"/>
    </row>
    <row r="13" spans="1:7" x14ac:dyDescent="0.2">
      <c r="A13" s="9"/>
    </row>
    <row r="14" spans="1:7" x14ac:dyDescent="0.2">
      <c r="A14" s="9"/>
    </row>
  </sheetData>
  <mergeCells count="2">
    <mergeCell ref="B1:D1"/>
    <mergeCell ref="E1:G1"/>
  </mergeCells>
  <conditionalFormatting sqref="D3:D7">
    <cfRule type="cellIs" dxfId="16" priority="3" operator="greaterThan">
      <formula>20</formula>
    </cfRule>
  </conditionalFormatting>
  <conditionalFormatting sqref="G3:G7">
    <cfRule type="cellIs" dxfId="14" priority="1" operator="greaterThan">
      <formula>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2" workbookViewId="0">
      <selection activeCell="E31" sqref="E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2">
      <c r="A2" t="s">
        <v>5</v>
      </c>
      <c r="B2" s="1">
        <v>43858831</v>
      </c>
      <c r="C2" s="1">
        <v>146712</v>
      </c>
      <c r="D2" s="11">
        <f t="shared" ref="D2:D12" si="0">(C2/1.645/B2)*100</f>
        <v>0.20334930071396026</v>
      </c>
      <c r="E2" s="1">
        <v>254818</v>
      </c>
      <c r="F2" s="1">
        <v>3424</v>
      </c>
      <c r="G2" s="11">
        <f t="shared" ref="G2:G12" si="1">(F2/1.645/E2)*100</f>
        <v>0.81684141880296901</v>
      </c>
    </row>
    <row r="3" spans="1:7" x14ac:dyDescent="0.2">
      <c r="A3" t="s">
        <v>6</v>
      </c>
      <c r="B3" s="1">
        <v>1711674</v>
      </c>
      <c r="C3" s="1">
        <v>15382</v>
      </c>
      <c r="D3" s="11">
        <f t="shared" si="0"/>
        <v>0.54629327070572165</v>
      </c>
      <c r="E3" s="1">
        <v>8072</v>
      </c>
      <c r="F3">
        <v>864</v>
      </c>
      <c r="G3" s="11">
        <f t="shared" si="1"/>
        <v>6.5067884480405835</v>
      </c>
    </row>
    <row r="4" spans="1:7" x14ac:dyDescent="0.2">
      <c r="A4" t="s">
        <v>7</v>
      </c>
      <c r="B4" s="1">
        <v>3701914</v>
      </c>
      <c r="C4" s="1">
        <v>21907</v>
      </c>
      <c r="D4" s="11">
        <f t="shared" si="0"/>
        <v>0.35974161549845635</v>
      </c>
      <c r="E4" s="1">
        <v>20832</v>
      </c>
      <c r="F4" s="1">
        <v>1236</v>
      </c>
      <c r="G4" s="11">
        <f t="shared" si="1"/>
        <v>3.6067961844998808</v>
      </c>
    </row>
    <row r="5" spans="1:7" x14ac:dyDescent="0.2">
      <c r="A5" t="s">
        <v>8</v>
      </c>
      <c r="B5" s="1">
        <v>5240201</v>
      </c>
      <c r="C5" s="1">
        <v>24323</v>
      </c>
      <c r="D5" s="11">
        <f t="shared" si="0"/>
        <v>0.28216509704650772</v>
      </c>
      <c r="E5" s="1">
        <v>31932</v>
      </c>
      <c r="F5" s="1">
        <v>1329</v>
      </c>
      <c r="G5" s="11">
        <f t="shared" si="1"/>
        <v>2.5300724525939811</v>
      </c>
    </row>
    <row r="6" spans="1:7" x14ac:dyDescent="0.2">
      <c r="A6" t="s">
        <v>9</v>
      </c>
      <c r="B6" s="1">
        <v>5248722</v>
      </c>
      <c r="C6" s="1">
        <v>23937</v>
      </c>
      <c r="D6" s="11">
        <f t="shared" si="0"/>
        <v>0.27723639737739997</v>
      </c>
      <c r="E6" s="1">
        <v>35593</v>
      </c>
      <c r="F6" s="1">
        <v>2000</v>
      </c>
      <c r="G6" s="11">
        <f t="shared" si="1"/>
        <v>3.4158555646464759</v>
      </c>
    </row>
    <row r="7" spans="1:7" x14ac:dyDescent="0.2">
      <c r="A7" t="s">
        <v>10</v>
      </c>
      <c r="B7" s="1">
        <v>4739892</v>
      </c>
      <c r="C7" s="1">
        <v>21329</v>
      </c>
      <c r="D7" s="11">
        <f t="shared" si="0"/>
        <v>0.27354963882739336</v>
      </c>
      <c r="E7" s="1">
        <v>29648</v>
      </c>
      <c r="F7" s="1">
        <v>1451</v>
      </c>
      <c r="G7" s="11">
        <f t="shared" si="1"/>
        <v>2.9751311026069613</v>
      </c>
    </row>
    <row r="8" spans="1:7" x14ac:dyDescent="0.2">
      <c r="A8" t="s">
        <v>11</v>
      </c>
      <c r="B8" s="1">
        <v>3719857</v>
      </c>
      <c r="C8" s="1">
        <v>20343</v>
      </c>
      <c r="D8" s="11">
        <f t="shared" si="0"/>
        <v>0.33244733196851584</v>
      </c>
      <c r="E8" s="1">
        <v>22458</v>
      </c>
      <c r="F8" s="1">
        <v>1413</v>
      </c>
      <c r="G8" s="11">
        <f t="shared" si="1"/>
        <v>3.824768747660273</v>
      </c>
    </row>
    <row r="9" spans="1:7" x14ac:dyDescent="0.2">
      <c r="A9" t="s">
        <v>12</v>
      </c>
      <c r="B9" s="1">
        <v>2716546</v>
      </c>
      <c r="C9" s="1">
        <v>15929</v>
      </c>
      <c r="D9" s="11">
        <f t="shared" si="0"/>
        <v>0.35645568581470866</v>
      </c>
      <c r="E9" s="1">
        <v>16914</v>
      </c>
      <c r="F9" s="1">
        <v>1423</v>
      </c>
      <c r="G9" s="11">
        <f t="shared" si="1"/>
        <v>5.1143762132267181</v>
      </c>
    </row>
    <row r="10" spans="1:7" x14ac:dyDescent="0.2">
      <c r="A10" t="s">
        <v>13</v>
      </c>
      <c r="B10" s="1">
        <v>3684426</v>
      </c>
      <c r="C10" s="1">
        <v>21388</v>
      </c>
      <c r="D10" s="11">
        <f t="shared" si="0"/>
        <v>0.3528860047184198</v>
      </c>
      <c r="E10" s="1">
        <v>22723</v>
      </c>
      <c r="F10" s="1">
        <v>1359</v>
      </c>
      <c r="G10" s="11">
        <f t="shared" si="1"/>
        <v>3.6356987089256672</v>
      </c>
    </row>
    <row r="11" spans="1:7" x14ac:dyDescent="0.2">
      <c r="A11" t="s">
        <v>14</v>
      </c>
      <c r="B11" s="1">
        <v>10048573</v>
      </c>
      <c r="C11" s="1">
        <v>45066</v>
      </c>
      <c r="D11" s="11">
        <f t="shared" si="0"/>
        <v>0.27263318563592132</v>
      </c>
      <c r="E11" s="1">
        <v>54756</v>
      </c>
      <c r="F11" s="1">
        <v>2071</v>
      </c>
      <c r="G11" s="11">
        <f t="shared" si="1"/>
        <v>2.2992303406924246</v>
      </c>
    </row>
    <row r="12" spans="1:7" x14ac:dyDescent="0.2">
      <c r="A12" t="s">
        <v>15</v>
      </c>
      <c r="B12" s="1">
        <v>3047026</v>
      </c>
      <c r="C12" s="1">
        <v>19079</v>
      </c>
      <c r="D12" s="11">
        <f t="shared" si="0"/>
        <v>0.38063922958955104</v>
      </c>
      <c r="E12" s="1">
        <v>11890</v>
      </c>
      <c r="F12">
        <v>883</v>
      </c>
      <c r="G12" s="11">
        <f t="shared" si="1"/>
        <v>4.5145341926116043</v>
      </c>
    </row>
    <row r="14" spans="1:7" ht="17" thickBot="1" x14ac:dyDescent="0.25"/>
    <row r="15" spans="1:7" x14ac:dyDescent="0.2">
      <c r="A15" s="5" t="s">
        <v>16</v>
      </c>
      <c r="B15" s="6">
        <f>SUM(B3:B7)</f>
        <v>20642403</v>
      </c>
      <c r="C15" s="17">
        <f>SQRT(SUMSQ(C3:C7))</f>
        <v>48332.567819225165</v>
      </c>
      <c r="D15" s="7">
        <f t="shared" ref="D15:D19" si="2">(C15/1.645/B15)*100</f>
        <v>0.1423356582761118</v>
      </c>
      <c r="E15" s="6">
        <f>SUM(E3:E7)</f>
        <v>126077</v>
      </c>
      <c r="F15" s="17">
        <f>SQRT(SUMSQ(F3:F7))</f>
        <v>3185.2525802516825</v>
      </c>
      <c r="G15" s="8">
        <f t="shared" ref="G15:G19" si="3">(F15/1.645/E15)*100</f>
        <v>1.5358263259689748</v>
      </c>
    </row>
    <row r="16" spans="1:7" x14ac:dyDescent="0.2">
      <c r="A16" s="9" t="s">
        <v>17</v>
      </c>
      <c r="B16" s="10">
        <f>SUM(B8:B10)</f>
        <v>10120829</v>
      </c>
      <c r="C16" s="18">
        <f>SQRT(SUMSQ(C8:C10))</f>
        <v>33541.276570816444</v>
      </c>
      <c r="D16" s="11">
        <f t="shared" si="2"/>
        <v>0.20146406763370209</v>
      </c>
      <c r="E16" s="10">
        <f>SUM(E8:E10)</f>
        <v>62095</v>
      </c>
      <c r="F16" s="18">
        <f>SQRT(SUMSQ(F8:F10))</f>
        <v>2422.4737356677369</v>
      </c>
      <c r="G16" s="12">
        <f t="shared" si="3"/>
        <v>2.3715732518564545</v>
      </c>
    </row>
    <row r="17" spans="1:7" x14ac:dyDescent="0.2">
      <c r="A17" s="9" t="s">
        <v>18</v>
      </c>
      <c r="B17" s="10">
        <f>B11</f>
        <v>10048573</v>
      </c>
      <c r="C17" s="18">
        <f>C11</f>
        <v>45066</v>
      </c>
      <c r="D17" s="11">
        <f t="shared" si="2"/>
        <v>0.27263318563592132</v>
      </c>
      <c r="E17" s="10">
        <f>E11</f>
        <v>54756</v>
      </c>
      <c r="F17" s="18">
        <f>F11</f>
        <v>2071</v>
      </c>
      <c r="G17" s="12">
        <f t="shared" si="3"/>
        <v>2.2992303406924246</v>
      </c>
    </row>
    <row r="18" spans="1:7" ht="17" thickBot="1" x14ac:dyDescent="0.25">
      <c r="A18" s="13" t="s">
        <v>19</v>
      </c>
      <c r="B18" s="14">
        <f>B12</f>
        <v>3047026</v>
      </c>
      <c r="C18" s="19">
        <f>C12</f>
        <v>19079</v>
      </c>
      <c r="D18" s="15">
        <f t="shared" si="2"/>
        <v>0.38063922958955104</v>
      </c>
      <c r="E18" s="14">
        <f>E12</f>
        <v>11890</v>
      </c>
      <c r="F18" s="19">
        <f>F12</f>
        <v>883</v>
      </c>
      <c r="G18" s="16">
        <f t="shared" si="3"/>
        <v>4.5145341926116043</v>
      </c>
    </row>
    <row r="19" spans="1:7" ht="17" thickBot="1" x14ac:dyDescent="0.25">
      <c r="A19" s="20" t="s">
        <v>20</v>
      </c>
      <c r="B19" s="14">
        <f>SUM(B15:B18)</f>
        <v>43858831</v>
      </c>
      <c r="C19" s="21">
        <f>SQRT(SUMSQ(C15:C18))</f>
        <v>76524.551243375477</v>
      </c>
      <c r="D19" s="15">
        <f t="shared" si="2"/>
        <v>0.10606640208565095</v>
      </c>
      <c r="E19" s="14">
        <f>SUM(E15:E18)</f>
        <v>254818</v>
      </c>
      <c r="F19" s="21">
        <f>SQRT(SUMSQ(F15:F18))</f>
        <v>4591.6165998480319</v>
      </c>
      <c r="G19" s="16">
        <f t="shared" si="3"/>
        <v>1.0953921197485779</v>
      </c>
    </row>
    <row r="20" spans="1:7" ht="17" thickBot="1" x14ac:dyDescent="0.25"/>
    <row r="21" spans="1:7" x14ac:dyDescent="0.2">
      <c r="A21" s="5" t="s">
        <v>16</v>
      </c>
      <c r="B21" s="31">
        <f>B15/B$19</f>
        <v>0.47065556763243416</v>
      </c>
      <c r="E21" s="31">
        <f>E15/E$19</f>
        <v>0.49477273975935765</v>
      </c>
    </row>
    <row r="22" spans="1:7" x14ac:dyDescent="0.2">
      <c r="A22" s="9" t="s">
        <v>17</v>
      </c>
      <c r="B22" s="31">
        <f t="shared" ref="B22:B24" si="4">B16/B$19</f>
        <v>0.23075920559761384</v>
      </c>
      <c r="E22" s="31">
        <f t="shared" ref="E22:E24" si="5">E16/E$19</f>
        <v>0.24368372720922385</v>
      </c>
    </row>
    <row r="23" spans="1:7" x14ac:dyDescent="0.2">
      <c r="A23" s="9" t="s">
        <v>18</v>
      </c>
      <c r="B23" s="31">
        <f t="shared" si="4"/>
        <v>0.22911173806707252</v>
      </c>
      <c r="E23" s="31">
        <f t="shared" si="5"/>
        <v>0.21488277908154055</v>
      </c>
    </row>
    <row r="24" spans="1:7" ht="17" thickBot="1" x14ac:dyDescent="0.25">
      <c r="A24" s="13" t="s">
        <v>19</v>
      </c>
      <c r="B24" s="31">
        <f t="shared" si="4"/>
        <v>6.9473488702879477E-2</v>
      </c>
      <c r="E24" s="31">
        <f t="shared" si="5"/>
        <v>4.6660753949877953E-2</v>
      </c>
    </row>
    <row r="26" spans="1:7" ht="17" thickBot="1" x14ac:dyDescent="0.25"/>
    <row r="27" spans="1:7" x14ac:dyDescent="0.2">
      <c r="A27" s="5" t="s">
        <v>16</v>
      </c>
      <c r="B27" s="31">
        <f>B15/SUM(B$15:B$17)</f>
        <v>0.50579490419499951</v>
      </c>
      <c r="E27" s="31">
        <f>E15/SUM(E$15:E$17)</f>
        <v>0.51898916551406182</v>
      </c>
    </row>
    <row r="28" spans="1:7" x14ac:dyDescent="0.2">
      <c r="A28" s="9" t="s">
        <v>17</v>
      </c>
      <c r="B28" s="31">
        <f t="shared" ref="B28:B29" si="6">B16/SUM(B$15:B$17)</f>
        <v>0.2479877819665168</v>
      </c>
      <c r="E28" s="31">
        <f t="shared" ref="E28:E29" si="7">E16/SUM(E$15:E$17)</f>
        <v>0.25561071593229268</v>
      </c>
    </row>
    <row r="29" spans="1:7" x14ac:dyDescent="0.2">
      <c r="A29" s="9" t="s">
        <v>18</v>
      </c>
      <c r="B29" s="31">
        <f t="shared" si="6"/>
        <v>0.24621731383848375</v>
      </c>
      <c r="E29" s="31">
        <f t="shared" si="7"/>
        <v>0.22540011855364553</v>
      </c>
    </row>
    <row r="31" spans="1:7" x14ac:dyDescent="0.2">
      <c r="B31" s="36">
        <f>SUM(B28:B29)</f>
        <v>0.49420509580500055</v>
      </c>
      <c r="E31" s="36">
        <f>SUM(E28:E29)</f>
        <v>0.48101083448593818</v>
      </c>
    </row>
  </sheetData>
  <conditionalFormatting sqref="D2:D12">
    <cfRule type="cellIs" dxfId="13" priority="6" operator="greaterThan">
      <formula>20</formula>
    </cfRule>
  </conditionalFormatting>
  <conditionalFormatting sqref="G2:G12">
    <cfRule type="cellIs" dxfId="12" priority="5" operator="greaterThan">
      <formula>20</formula>
    </cfRule>
  </conditionalFormatting>
  <conditionalFormatting sqref="D15:D19">
    <cfRule type="cellIs" dxfId="9" priority="2" operator="greaterThan">
      <formula>20</formula>
    </cfRule>
  </conditionalFormatting>
  <conditionalFormatting sqref="G15:G19">
    <cfRule type="cellIs" dxfId="8" priority="1" operator="greaterThan">
      <formula>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6" workbookViewId="0">
      <selection activeCell="E31" sqref="E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2">
      <c r="A2" t="s">
        <v>5</v>
      </c>
      <c r="B2" s="1">
        <v>40534516</v>
      </c>
      <c r="C2" s="1">
        <v>114260</v>
      </c>
      <c r="D2" s="11">
        <f t="shared" ref="D2:D12" si="0">(C2/1.645/B2)*100</f>
        <v>0.17135758217848104</v>
      </c>
      <c r="E2" s="1">
        <v>230270</v>
      </c>
      <c r="F2" s="1">
        <v>2661</v>
      </c>
      <c r="G2" s="11">
        <f t="shared" ref="G2:G12" si="1">(F2/1.645/E2)*100</f>
        <v>0.70249236953632987</v>
      </c>
    </row>
    <row r="3" spans="1:7" x14ac:dyDescent="0.2">
      <c r="A3" t="s">
        <v>6</v>
      </c>
      <c r="B3" s="1">
        <v>1329887</v>
      </c>
      <c r="C3" s="1">
        <v>11116</v>
      </c>
      <c r="D3" s="11">
        <f t="shared" si="0"/>
        <v>0.50812187866417513</v>
      </c>
      <c r="E3" s="1">
        <v>6513</v>
      </c>
      <c r="F3">
        <v>655</v>
      </c>
      <c r="G3" s="11">
        <f t="shared" si="1"/>
        <v>6.1135619805514061</v>
      </c>
    </row>
    <row r="4" spans="1:7" x14ac:dyDescent="0.2">
      <c r="A4" t="s">
        <v>7</v>
      </c>
      <c r="B4" s="1">
        <v>3026055</v>
      </c>
      <c r="C4" s="1">
        <v>19159</v>
      </c>
      <c r="D4" s="11">
        <f t="shared" si="0"/>
        <v>0.38488423081002482</v>
      </c>
      <c r="E4" s="1">
        <v>17061</v>
      </c>
      <c r="F4" s="1">
        <v>1057</v>
      </c>
      <c r="G4" s="11">
        <f t="shared" si="1"/>
        <v>3.7662106059982512</v>
      </c>
    </row>
    <row r="5" spans="1:7" x14ac:dyDescent="0.2">
      <c r="A5" t="s">
        <v>8</v>
      </c>
      <c r="B5" s="1">
        <v>4515103</v>
      </c>
      <c r="C5" s="1">
        <v>21596</v>
      </c>
      <c r="D5" s="11">
        <f t="shared" si="0"/>
        <v>0.29076341065095629</v>
      </c>
      <c r="E5" s="1">
        <v>25046</v>
      </c>
      <c r="F5" s="1">
        <v>1012</v>
      </c>
      <c r="G5" s="11">
        <f t="shared" si="1"/>
        <v>2.4562707354030895</v>
      </c>
    </row>
    <row r="6" spans="1:7" x14ac:dyDescent="0.2">
      <c r="A6" t="s">
        <v>9</v>
      </c>
      <c r="B6" s="1">
        <v>4671489</v>
      </c>
      <c r="C6" s="1">
        <v>20368</v>
      </c>
      <c r="D6" s="11">
        <f t="shared" si="0"/>
        <v>0.26504960020098794</v>
      </c>
      <c r="E6" s="1">
        <v>28676</v>
      </c>
      <c r="F6" s="1">
        <v>1449</v>
      </c>
      <c r="G6" s="11">
        <f t="shared" si="1"/>
        <v>3.0717361690256215</v>
      </c>
    </row>
    <row r="7" spans="1:7" x14ac:dyDescent="0.2">
      <c r="A7" t="s">
        <v>10</v>
      </c>
      <c r="B7" s="1">
        <v>4328624</v>
      </c>
      <c r="C7" s="1">
        <v>17918</v>
      </c>
      <c r="D7" s="11">
        <f t="shared" si="0"/>
        <v>0.25163657586811583</v>
      </c>
      <c r="E7" s="1">
        <v>23897</v>
      </c>
      <c r="F7" s="1">
        <v>1216</v>
      </c>
      <c r="G7" s="11">
        <f t="shared" si="1"/>
        <v>3.0933160080502531</v>
      </c>
    </row>
    <row r="8" spans="1:7" x14ac:dyDescent="0.2">
      <c r="A8" t="s">
        <v>11</v>
      </c>
      <c r="B8" s="1">
        <v>3403489</v>
      </c>
      <c r="C8" s="1">
        <v>16462</v>
      </c>
      <c r="D8" s="11">
        <f t="shared" si="0"/>
        <v>0.29403047381163117</v>
      </c>
      <c r="E8" s="1">
        <v>19318</v>
      </c>
      <c r="F8" s="1">
        <v>1100</v>
      </c>
      <c r="G8" s="11">
        <f t="shared" si="1"/>
        <v>3.461502273105606</v>
      </c>
    </row>
    <row r="9" spans="1:7" x14ac:dyDescent="0.2">
      <c r="A9" t="s">
        <v>12</v>
      </c>
      <c r="B9" s="1">
        <v>2537705</v>
      </c>
      <c r="C9" s="1">
        <v>14566</v>
      </c>
      <c r="D9" s="11">
        <f t="shared" si="0"/>
        <v>0.34892594868988347</v>
      </c>
      <c r="E9" s="1">
        <v>14902</v>
      </c>
      <c r="F9">
        <v>904</v>
      </c>
      <c r="G9" s="11">
        <f t="shared" si="1"/>
        <v>3.68772025867889</v>
      </c>
    </row>
    <row r="10" spans="1:7" x14ac:dyDescent="0.2">
      <c r="A10" t="s">
        <v>13</v>
      </c>
      <c r="B10" s="1">
        <v>3513823</v>
      </c>
      <c r="C10" s="1">
        <v>17753</v>
      </c>
      <c r="D10" s="11">
        <f t="shared" si="0"/>
        <v>0.3071326377121924</v>
      </c>
      <c r="E10" s="1">
        <v>21890</v>
      </c>
      <c r="F10" s="1">
        <v>1163</v>
      </c>
      <c r="G10" s="11">
        <f t="shared" si="1"/>
        <v>3.2297436338920358</v>
      </c>
    </row>
    <row r="11" spans="1:7" x14ac:dyDescent="0.2">
      <c r="A11" t="s">
        <v>14</v>
      </c>
      <c r="B11" s="1">
        <v>10126476</v>
      </c>
      <c r="C11" s="1">
        <v>31056</v>
      </c>
      <c r="D11" s="11">
        <f t="shared" si="0"/>
        <v>0.18643235174430969</v>
      </c>
      <c r="E11" s="1">
        <v>56653</v>
      </c>
      <c r="F11" s="1">
        <v>1757</v>
      </c>
      <c r="G11" s="11">
        <f t="shared" si="1"/>
        <v>1.8853107626833152</v>
      </c>
    </row>
    <row r="12" spans="1:7" x14ac:dyDescent="0.2">
      <c r="A12" t="s">
        <v>15</v>
      </c>
      <c r="B12" s="1">
        <v>3081865</v>
      </c>
      <c r="C12" s="1">
        <v>12216</v>
      </c>
      <c r="D12" s="11">
        <f t="shared" si="0"/>
        <v>0.24096252813245161</v>
      </c>
      <c r="E12" s="1">
        <v>16314</v>
      </c>
      <c r="F12">
        <v>960</v>
      </c>
      <c r="G12" s="11">
        <f t="shared" si="1"/>
        <v>3.5772135965417293</v>
      </c>
    </row>
    <row r="14" spans="1:7" ht="17" thickBot="1" x14ac:dyDescent="0.25"/>
    <row r="15" spans="1:7" x14ac:dyDescent="0.2">
      <c r="A15" s="5" t="s">
        <v>16</v>
      </c>
      <c r="B15" s="6">
        <f>SUM(B3:B7)</f>
        <v>17871158</v>
      </c>
      <c r="C15" s="17">
        <f>SQRT(SUMSQ(C3:C7))</f>
        <v>41145.231813662198</v>
      </c>
      <c r="D15" s="7">
        <f t="shared" ref="D15:D19" si="2">(C15/1.645/B15)*100</f>
        <v>0.13995902769630617</v>
      </c>
      <c r="E15" s="6">
        <f>SUM(E3:E7)</f>
        <v>101193</v>
      </c>
      <c r="F15" s="17">
        <f>SQRT(SUMSQ(F3:F7))</f>
        <v>2479.6521933529307</v>
      </c>
      <c r="G15" s="8">
        <f t="shared" ref="G15:G19" si="3">(F15/1.645/E15)*100</f>
        <v>1.4896162299589188</v>
      </c>
    </row>
    <row r="16" spans="1:7" x14ac:dyDescent="0.2">
      <c r="A16" s="9" t="s">
        <v>17</v>
      </c>
      <c r="B16" s="10">
        <f>SUM(B8:B10)</f>
        <v>9455017</v>
      </c>
      <c r="C16" s="18">
        <f>SQRT(SUMSQ(C8:C10))</f>
        <v>28254.819217259203</v>
      </c>
      <c r="D16" s="11">
        <f t="shared" si="2"/>
        <v>0.18166209426160099</v>
      </c>
      <c r="E16" s="10">
        <f>SUM(E8:E10)</f>
        <v>56110</v>
      </c>
      <c r="F16" s="18">
        <f>SQRT(SUMSQ(F8:F10))</f>
        <v>1838.4191578636251</v>
      </c>
      <c r="G16" s="12">
        <f t="shared" si="3"/>
        <v>1.9917662362777686</v>
      </c>
    </row>
    <row r="17" spans="1:7" x14ac:dyDescent="0.2">
      <c r="A17" s="9" t="s">
        <v>18</v>
      </c>
      <c r="B17" s="10">
        <f>B11</f>
        <v>10126476</v>
      </c>
      <c r="C17" s="18">
        <f>C11</f>
        <v>31056</v>
      </c>
      <c r="D17" s="11">
        <f t="shared" si="2"/>
        <v>0.18643235174430969</v>
      </c>
      <c r="E17" s="10">
        <f>E11</f>
        <v>56653</v>
      </c>
      <c r="F17" s="18">
        <f>F11</f>
        <v>1757</v>
      </c>
      <c r="G17" s="12">
        <f t="shared" si="3"/>
        <v>1.8853107626833152</v>
      </c>
    </row>
    <row r="18" spans="1:7" ht="17" thickBot="1" x14ac:dyDescent="0.25">
      <c r="A18" s="13" t="s">
        <v>19</v>
      </c>
      <c r="B18" s="14">
        <f>B12</f>
        <v>3081865</v>
      </c>
      <c r="C18" s="19">
        <f>C12</f>
        <v>12216</v>
      </c>
      <c r="D18" s="15">
        <f t="shared" si="2"/>
        <v>0.24096252813245161</v>
      </c>
      <c r="E18" s="14">
        <f>E12</f>
        <v>16314</v>
      </c>
      <c r="F18" s="19">
        <f>F12</f>
        <v>960</v>
      </c>
      <c r="G18" s="16">
        <f t="shared" si="3"/>
        <v>3.5772135965417293</v>
      </c>
    </row>
    <row r="19" spans="1:7" ht="17" thickBot="1" x14ac:dyDescent="0.25">
      <c r="A19" s="20" t="s">
        <v>20</v>
      </c>
      <c r="B19" s="14">
        <f>SUM(B15:B18)</f>
        <v>40534516</v>
      </c>
      <c r="C19" s="21">
        <f>SQRT(SUMSQ(C15:C18))</f>
        <v>60041.408227988788</v>
      </c>
      <c r="D19" s="15">
        <f t="shared" si="2"/>
        <v>9.0045077407135632E-2</v>
      </c>
      <c r="E19" s="14">
        <f>SUM(E15:E18)</f>
        <v>230270</v>
      </c>
      <c r="F19" s="21">
        <f>SQRT(SUMSQ(F15:F18))</f>
        <v>3679.2810438997453</v>
      </c>
      <c r="G19" s="16">
        <f t="shared" si="3"/>
        <v>0.97131411451305294</v>
      </c>
    </row>
    <row r="20" spans="1:7" ht="17" thickBot="1" x14ac:dyDescent="0.25"/>
    <row r="21" spans="1:7" x14ac:dyDescent="0.2">
      <c r="A21" s="5" t="s">
        <v>16</v>
      </c>
      <c r="B21" s="31">
        <f>B15/B$19</f>
        <v>0.4408874155546843</v>
      </c>
      <c r="E21" s="31">
        <f>E15/E$19</f>
        <v>0.43945368480479435</v>
      </c>
    </row>
    <row r="22" spans="1:7" x14ac:dyDescent="0.2">
      <c r="A22" s="9" t="s">
        <v>17</v>
      </c>
      <c r="B22" s="31">
        <f t="shared" ref="B22:B24" si="4">B16/B$19</f>
        <v>0.23325841611134571</v>
      </c>
      <c r="E22" s="31">
        <f t="shared" ref="E22:E24" si="5">E16/E$19</f>
        <v>0.24367047379163589</v>
      </c>
    </row>
    <row r="23" spans="1:7" x14ac:dyDescent="0.2">
      <c r="A23" s="9" t="s">
        <v>18</v>
      </c>
      <c r="B23" s="31">
        <f t="shared" si="4"/>
        <v>0.24982353310941224</v>
      </c>
      <c r="E23" s="31">
        <f t="shared" si="5"/>
        <v>0.24602857515090981</v>
      </c>
    </row>
    <row r="24" spans="1:7" ht="17" thickBot="1" x14ac:dyDescent="0.25">
      <c r="A24" s="13" t="s">
        <v>19</v>
      </c>
      <c r="B24" s="31">
        <f t="shared" si="4"/>
        <v>7.603063522455776E-2</v>
      </c>
      <c r="E24" s="31">
        <f t="shared" si="5"/>
        <v>7.0847266252659927E-2</v>
      </c>
    </row>
    <row r="26" spans="1:7" ht="17" thickBot="1" x14ac:dyDescent="0.25"/>
    <row r="27" spans="1:7" x14ac:dyDescent="0.2">
      <c r="A27" s="5" t="s">
        <v>16</v>
      </c>
      <c r="B27" s="31">
        <f>B15/SUM(B$15:B$17)</f>
        <v>0.47716670309933468</v>
      </c>
      <c r="E27" s="31">
        <f>E15/SUM(E$15:E$17)</f>
        <v>0.47296173044925127</v>
      </c>
    </row>
    <row r="28" spans="1:7" x14ac:dyDescent="0.2">
      <c r="A28" s="9" t="s">
        <v>17</v>
      </c>
      <c r="B28" s="31">
        <f t="shared" ref="B28:B29" si="6">B16/SUM(B$15:B$17)</f>
        <v>0.25245254334599704</v>
      </c>
      <c r="E28" s="31">
        <f t="shared" ref="E28:E29" si="7">E16/SUM(E$15:E$17)</f>
        <v>0.26225018228046887</v>
      </c>
    </row>
    <row r="29" spans="1:7" x14ac:dyDescent="0.2">
      <c r="A29" s="9" t="s">
        <v>18</v>
      </c>
      <c r="B29" s="31">
        <f t="shared" si="6"/>
        <v>0.27038075355466828</v>
      </c>
      <c r="E29" s="31">
        <f t="shared" si="7"/>
        <v>0.26478808727027986</v>
      </c>
    </row>
    <row r="31" spans="1:7" x14ac:dyDescent="0.2">
      <c r="B31" s="36">
        <f>SUM(B28:B29)</f>
        <v>0.52283329690066527</v>
      </c>
      <c r="E31" s="36">
        <f>SUM(E28:E29)</f>
        <v>0.52703826955074873</v>
      </c>
    </row>
  </sheetData>
  <conditionalFormatting sqref="D2:D12">
    <cfRule type="cellIs" dxfId="5" priority="4" operator="greaterThan">
      <formula>20</formula>
    </cfRule>
  </conditionalFormatting>
  <conditionalFormatting sqref="G2:G12">
    <cfRule type="cellIs" dxfId="4" priority="3" operator="greaterThan">
      <formula>20</formula>
    </cfRule>
  </conditionalFormatting>
  <conditionalFormatting sqref="D15:D19">
    <cfRule type="cellIs" dxfId="3" priority="2" operator="greaterThan">
      <formula>20</formula>
    </cfRule>
  </conditionalFormatting>
  <conditionalFormatting sqref="G15:G19">
    <cfRule type="cellIs" dxfId="2" priority="1" operator="greaterThan">
      <formula>20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3" sqref="A23"/>
    </sheetView>
  </sheetViews>
  <sheetFormatPr baseColWidth="10" defaultRowHeight="16" x14ac:dyDescent="0.2"/>
  <cols>
    <col min="1" max="1" width="18.1640625" customWidth="1"/>
    <col min="7" max="7" width="7.6640625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2">
      <c r="A2" t="s">
        <v>5</v>
      </c>
      <c r="B2" s="1">
        <v>38146346</v>
      </c>
      <c r="C2" s="3">
        <v>120182</v>
      </c>
      <c r="D2" s="2">
        <f>(C2/1.645/B2)*100</f>
        <v>0.19152284353880067</v>
      </c>
      <c r="E2" s="1">
        <v>208162</v>
      </c>
      <c r="F2" s="3">
        <v>2614</v>
      </c>
      <c r="G2" s="2">
        <f>(F2/1.645/E2)*100</f>
        <v>0.76337552039271261</v>
      </c>
    </row>
    <row r="3" spans="1:7" x14ac:dyDescent="0.2">
      <c r="A3" t="s">
        <v>6</v>
      </c>
      <c r="B3" s="1">
        <v>1315442</v>
      </c>
      <c r="C3" s="3">
        <v>10703</v>
      </c>
      <c r="D3" s="2">
        <f t="shared" ref="D3:D12" si="0">(C3/1.645/B3)*100</f>
        <v>0.4946157245035056</v>
      </c>
      <c r="E3" s="1">
        <v>6099</v>
      </c>
      <c r="F3" s="3">
        <v>632</v>
      </c>
      <c r="G3" s="2">
        <f t="shared" ref="G3:G12" si="1">(F3/1.645/E3)*100</f>
        <v>6.2993036378976868</v>
      </c>
    </row>
    <row r="4" spans="1:7" x14ac:dyDescent="0.2">
      <c r="A4" t="s">
        <v>7</v>
      </c>
      <c r="B4" s="1">
        <v>3009316</v>
      </c>
      <c r="C4" s="3">
        <v>18511</v>
      </c>
      <c r="D4" s="2">
        <f t="shared" si="0"/>
        <v>0.37393505826553008</v>
      </c>
      <c r="E4" s="1">
        <v>14592</v>
      </c>
      <c r="F4" s="3">
        <v>769</v>
      </c>
      <c r="G4" s="2">
        <f t="shared" si="1"/>
        <v>3.2036540820135442</v>
      </c>
    </row>
    <row r="5" spans="1:7" x14ac:dyDescent="0.2">
      <c r="A5" t="s">
        <v>8</v>
      </c>
      <c r="B5" s="1">
        <v>4383511</v>
      </c>
      <c r="C5" s="3">
        <v>20503</v>
      </c>
      <c r="D5" s="2">
        <f t="shared" si="0"/>
        <v>0.28433440197216436</v>
      </c>
      <c r="E5" s="1">
        <v>24222</v>
      </c>
      <c r="F5" s="3">
        <v>1274</v>
      </c>
      <c r="G5" s="2">
        <f t="shared" si="1"/>
        <v>3.1973746391973537</v>
      </c>
    </row>
    <row r="6" spans="1:7" x14ac:dyDescent="0.2">
      <c r="A6" t="s">
        <v>9</v>
      </c>
      <c r="B6" s="1">
        <v>4511050</v>
      </c>
      <c r="C6" s="3">
        <v>22512</v>
      </c>
      <c r="D6" s="2">
        <f t="shared" si="0"/>
        <v>0.30336853688118559</v>
      </c>
      <c r="E6" s="1">
        <v>25564</v>
      </c>
      <c r="F6" s="3">
        <v>1122</v>
      </c>
      <c r="G6" s="2">
        <f t="shared" si="1"/>
        <v>2.6680756896452507</v>
      </c>
    </row>
    <row r="7" spans="1:7" x14ac:dyDescent="0.2">
      <c r="A7" t="s">
        <v>10</v>
      </c>
      <c r="B7" s="1">
        <v>4116973</v>
      </c>
      <c r="C7" s="3">
        <v>19755</v>
      </c>
      <c r="D7" s="2">
        <f t="shared" si="0"/>
        <v>0.29169777263619251</v>
      </c>
      <c r="E7" s="1">
        <v>22345</v>
      </c>
      <c r="F7" s="3">
        <v>1263</v>
      </c>
      <c r="G7" s="2">
        <f t="shared" si="1"/>
        <v>3.436031125599452</v>
      </c>
    </row>
    <row r="8" spans="1:7" x14ac:dyDescent="0.2">
      <c r="A8" t="s">
        <v>11</v>
      </c>
      <c r="B8" s="1">
        <v>3215020</v>
      </c>
      <c r="C8" s="3">
        <v>16051</v>
      </c>
      <c r="D8" s="2">
        <f t="shared" si="0"/>
        <v>0.30349567991834075</v>
      </c>
      <c r="E8" s="1">
        <v>18436</v>
      </c>
      <c r="F8" s="3">
        <v>1144</v>
      </c>
      <c r="G8" s="2">
        <f t="shared" si="1"/>
        <v>3.772188812558487</v>
      </c>
    </row>
    <row r="9" spans="1:7" x14ac:dyDescent="0.2">
      <c r="A9" t="s">
        <v>12</v>
      </c>
      <c r="B9" s="1">
        <v>2361086</v>
      </c>
      <c r="C9" s="3">
        <v>13546</v>
      </c>
      <c r="D9" s="2">
        <f t="shared" si="0"/>
        <v>0.34876537559102261</v>
      </c>
      <c r="E9" s="1">
        <v>13739</v>
      </c>
      <c r="F9" s="3">
        <v>773</v>
      </c>
      <c r="G9" s="2">
        <f t="shared" si="1"/>
        <v>3.4202548554455614</v>
      </c>
    </row>
    <row r="10" spans="1:7" x14ac:dyDescent="0.2">
      <c r="A10" t="s">
        <v>13</v>
      </c>
      <c r="B10" s="1">
        <v>3233914</v>
      </c>
      <c r="C10" s="3">
        <v>16688</v>
      </c>
      <c r="D10" s="2">
        <f t="shared" si="0"/>
        <v>0.31369667996934458</v>
      </c>
      <c r="E10" s="1">
        <v>19267</v>
      </c>
      <c r="F10" s="3">
        <v>998</v>
      </c>
      <c r="G10" s="2">
        <f t="shared" si="1"/>
        <v>3.1488396226251387</v>
      </c>
    </row>
    <row r="11" spans="1:7" x14ac:dyDescent="0.2">
      <c r="A11" t="s">
        <v>14</v>
      </c>
      <c r="B11" s="1">
        <v>9127937</v>
      </c>
      <c r="C11" s="3">
        <v>29313</v>
      </c>
      <c r="D11" s="2">
        <f t="shared" si="0"/>
        <v>0.19521884175513038</v>
      </c>
      <c r="E11" s="1">
        <v>50328</v>
      </c>
      <c r="F11" s="3">
        <v>1514</v>
      </c>
      <c r="G11" s="2">
        <f t="shared" si="1"/>
        <v>1.8287329948365467</v>
      </c>
    </row>
    <row r="12" spans="1:7" x14ac:dyDescent="0.2">
      <c r="A12" t="s">
        <v>15</v>
      </c>
      <c r="B12" s="1">
        <v>2872097</v>
      </c>
      <c r="C12" s="3">
        <v>11655</v>
      </c>
      <c r="D12" s="2">
        <f t="shared" si="0"/>
        <v>0.24668757298164801</v>
      </c>
      <c r="E12" s="1">
        <v>13570</v>
      </c>
      <c r="F12" s="3">
        <v>756</v>
      </c>
      <c r="G12" s="2">
        <f t="shared" si="1"/>
        <v>3.3866946800671065</v>
      </c>
    </row>
    <row r="13" spans="1:7" x14ac:dyDescent="0.2">
      <c r="C13" s="4"/>
      <c r="F13" s="4"/>
    </row>
    <row r="14" spans="1:7" ht="17" thickBot="1" x14ac:dyDescent="0.25">
      <c r="C14" s="4"/>
      <c r="F14" s="4"/>
    </row>
    <row r="15" spans="1:7" x14ac:dyDescent="0.2">
      <c r="A15" s="5" t="s">
        <v>16</v>
      </c>
      <c r="B15" s="6">
        <f>SUM(B3:B7)</f>
        <v>17336292</v>
      </c>
      <c r="C15" s="17">
        <f>SQRT(SUMSQ(C3:C7))</f>
        <v>42126.411050551171</v>
      </c>
      <c r="D15" s="7">
        <f t="shared" ref="D15:D19" si="2">(C15/1.645/B15)*100</f>
        <v>0.14771763487285738</v>
      </c>
      <c r="E15" s="6">
        <f>SUM(E3:E7)</f>
        <v>92822</v>
      </c>
      <c r="F15" s="17">
        <f>SQRT(SUMSQ(F3:F7))</f>
        <v>2338.3571155835029</v>
      </c>
      <c r="G15" s="8">
        <f t="shared" ref="G15:G19" si="3">(F15/1.645/E15)*100</f>
        <v>1.531418938705053</v>
      </c>
    </row>
    <row r="16" spans="1:7" x14ac:dyDescent="0.2">
      <c r="A16" s="9" t="s">
        <v>17</v>
      </c>
      <c r="B16" s="10">
        <f>SUM(B8:B10)</f>
        <v>8810020</v>
      </c>
      <c r="C16" s="18">
        <f>SQRT(SUMSQ(C8:C10))</f>
        <v>26825.697772844604</v>
      </c>
      <c r="D16" s="11">
        <f t="shared" si="2"/>
        <v>0.18510077229654417</v>
      </c>
      <c r="E16" s="10">
        <f>SUM(E8:E10)</f>
        <v>51442</v>
      </c>
      <c r="F16" s="18">
        <f>SQRT(SUMSQ(F8:F10))</f>
        <v>1703.6047076713542</v>
      </c>
      <c r="G16" s="12">
        <f t="shared" si="3"/>
        <v>2.0131914818829859</v>
      </c>
    </row>
    <row r="17" spans="1:7" x14ac:dyDescent="0.2">
      <c r="A17" s="9" t="s">
        <v>18</v>
      </c>
      <c r="B17" s="10">
        <f>B11</f>
        <v>9127937</v>
      </c>
      <c r="C17" s="18">
        <f>C11</f>
        <v>29313</v>
      </c>
      <c r="D17" s="11">
        <f t="shared" si="2"/>
        <v>0.19521884175513038</v>
      </c>
      <c r="E17" s="10">
        <f>E11</f>
        <v>50328</v>
      </c>
      <c r="F17" s="18">
        <f>F11</f>
        <v>1514</v>
      </c>
      <c r="G17" s="12">
        <f t="shared" si="3"/>
        <v>1.8287329948365467</v>
      </c>
    </row>
    <row r="18" spans="1:7" ht="17" thickBot="1" x14ac:dyDescent="0.25">
      <c r="A18" s="13" t="s">
        <v>19</v>
      </c>
      <c r="B18" s="14">
        <f>B12</f>
        <v>2872097</v>
      </c>
      <c r="C18" s="19">
        <f>C12</f>
        <v>11655</v>
      </c>
      <c r="D18" s="15">
        <f t="shared" si="2"/>
        <v>0.24668757298164801</v>
      </c>
      <c r="E18" s="14">
        <f>E12</f>
        <v>13570</v>
      </c>
      <c r="F18" s="19">
        <f>F12</f>
        <v>756</v>
      </c>
      <c r="G18" s="16">
        <f t="shared" si="3"/>
        <v>3.3866946800671065</v>
      </c>
    </row>
    <row r="19" spans="1:7" ht="17" thickBot="1" x14ac:dyDescent="0.25">
      <c r="A19" s="20" t="s">
        <v>20</v>
      </c>
      <c r="B19" s="14">
        <f>SUM(B15:B18)</f>
        <v>38146346</v>
      </c>
      <c r="C19" s="21">
        <f>SQRT(SUMSQ(C15:C18))</f>
        <v>59070.665841854192</v>
      </c>
      <c r="D19" s="15">
        <f t="shared" si="2"/>
        <v>9.4135410392256882E-2</v>
      </c>
      <c r="E19" s="14">
        <f>SUM(E15:E18)</f>
        <v>208162</v>
      </c>
      <c r="F19" s="21">
        <f>SQRT(SUMSQ(F15:F18))</f>
        <v>3351.7032983245995</v>
      </c>
      <c r="G19" s="16">
        <f t="shared" si="3"/>
        <v>0.97880958284640873</v>
      </c>
    </row>
    <row r="20" spans="1:7" ht="17" thickBot="1" x14ac:dyDescent="0.25"/>
    <row r="21" spans="1:7" x14ac:dyDescent="0.2">
      <c r="A21" s="5" t="s">
        <v>16</v>
      </c>
      <c r="B21" s="31">
        <f>B15/B$19</f>
        <v>0.45446795873974405</v>
      </c>
      <c r="E21" s="31">
        <f>E15/E$19</f>
        <v>0.44591231829056216</v>
      </c>
    </row>
    <row r="22" spans="1:7" x14ac:dyDescent="0.2">
      <c r="A22" s="9" t="s">
        <v>17</v>
      </c>
      <c r="B22" s="31">
        <f t="shared" ref="B22:B24" si="4">B16/B$19</f>
        <v>0.23095318225237091</v>
      </c>
      <c r="E22" s="31">
        <f t="shared" ref="E22:E24" si="5">E16/E$19</f>
        <v>0.24712483546468617</v>
      </c>
    </row>
    <row r="23" spans="1:7" x14ac:dyDescent="0.2">
      <c r="A23" s="9" t="s">
        <v>18</v>
      </c>
      <c r="B23" s="31">
        <f t="shared" si="4"/>
        <v>0.23928732256557417</v>
      </c>
      <c r="E23" s="31">
        <f t="shared" si="5"/>
        <v>0.24177323430789482</v>
      </c>
    </row>
    <row r="24" spans="1:7" ht="17" thickBot="1" x14ac:dyDescent="0.25">
      <c r="A24" s="13" t="s">
        <v>19</v>
      </c>
      <c r="B24" s="31">
        <f t="shared" si="4"/>
        <v>7.5291536442310888E-2</v>
      </c>
      <c r="E24" s="31">
        <f t="shared" si="5"/>
        <v>6.5189611936856864E-2</v>
      </c>
    </row>
  </sheetData>
  <conditionalFormatting sqref="D2:D19">
    <cfRule type="cellIs" dxfId="1" priority="2" operator="greaterThan">
      <formula>20</formula>
    </cfRule>
  </conditionalFormatting>
  <conditionalFormatting sqref="G2:G19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</vt:lpstr>
      <vt:lpstr>ACSDT5Y2021.B25070</vt:lpstr>
      <vt:lpstr>ACSDT5Y2013.B25070</vt:lpstr>
      <vt:lpstr>ACSDT5Y2010.B25070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lastModifiedBy>Microsoft Office User</cp:lastModifiedBy>
  <dcterms:created xsi:type="dcterms:W3CDTF">2023-02-13T16:52:46Z</dcterms:created>
  <dcterms:modified xsi:type="dcterms:W3CDTF">2023-02-14T02:24:07Z</dcterms:modified>
</cp:coreProperties>
</file>