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dara/Documents/GitHub/phx/notebooks/output/"/>
    </mc:Choice>
  </mc:AlternateContent>
  <xr:revisionPtr revIDLastSave="0" documentId="13_ncr:1_{40E5DA57-7058-C449-879C-F494EA1279DB}" xr6:coauthVersionLast="47" xr6:coauthVersionMax="47" xr10:uidLastSave="{00000000-0000-0000-0000-000000000000}"/>
  <bookViews>
    <workbookView xWindow="360" yWindow="980" windowWidth="26620" windowHeight="15260" tabRatio="500" activeTab="3" xr2:uid="{00000000-000D-0000-FFFF-FFFF00000000}"/>
  </bookViews>
  <sheets>
    <sheet name="Change" sheetId="5" r:id="rId1"/>
    <sheet name="ACSDT5Y2021.B25091" sheetId="4" r:id="rId2"/>
    <sheet name="ACSDT5Y2013.B25091" sheetId="1" r:id="rId3"/>
    <sheet name="ACSDT5Y2010.B25091" sheetId="2" r:id="rId4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49" i="4" l="1"/>
  <c r="E48" i="4"/>
  <c r="E47" i="4"/>
  <c r="E46" i="4"/>
  <c r="B47" i="4"/>
  <c r="B48" i="4"/>
  <c r="B49" i="4"/>
  <c r="B46" i="4"/>
  <c r="L19" i="5"/>
  <c r="L18" i="5"/>
  <c r="L17" i="5"/>
  <c r="L16" i="5"/>
  <c r="L15" i="5"/>
  <c r="I16" i="5"/>
  <c r="I17" i="5"/>
  <c r="I18" i="5"/>
  <c r="I19" i="5"/>
  <c r="I15" i="5"/>
  <c r="I2" i="5"/>
  <c r="F19" i="5"/>
  <c r="G19" i="5" s="1"/>
  <c r="E19" i="5"/>
  <c r="G18" i="5"/>
  <c r="F18" i="5"/>
  <c r="E18" i="5"/>
  <c r="F17" i="5"/>
  <c r="G17" i="5" s="1"/>
  <c r="E17" i="5"/>
  <c r="F16" i="5"/>
  <c r="G16" i="5" s="1"/>
  <c r="E16" i="5"/>
  <c r="G15" i="5"/>
  <c r="F15" i="5"/>
  <c r="E15" i="5"/>
  <c r="B19" i="5"/>
  <c r="C19" i="5"/>
  <c r="D19" i="5" s="1"/>
  <c r="D16" i="5"/>
  <c r="D17" i="5"/>
  <c r="D18" i="5"/>
  <c r="D15" i="5"/>
  <c r="B16" i="5"/>
  <c r="C16" i="5"/>
  <c r="B17" i="5"/>
  <c r="C17" i="5"/>
  <c r="B18" i="5"/>
  <c r="C18" i="5"/>
  <c r="C15" i="5"/>
  <c r="B15" i="5"/>
  <c r="L6" i="5"/>
  <c r="L5" i="5"/>
  <c r="L4" i="5"/>
  <c r="L3" i="5"/>
  <c r="L2" i="5"/>
  <c r="I3" i="5"/>
  <c r="I4" i="5"/>
  <c r="I5" i="5"/>
  <c r="I6" i="5"/>
  <c r="L43" i="4"/>
  <c r="L42" i="4"/>
  <c r="L41" i="4"/>
  <c r="L40" i="4"/>
  <c r="L39" i="4"/>
  <c r="I40" i="4"/>
  <c r="I41" i="4"/>
  <c r="I42" i="4"/>
  <c r="I43" i="4"/>
  <c r="I39" i="4"/>
  <c r="G6" i="5"/>
  <c r="G5" i="5"/>
  <c r="G4" i="5"/>
  <c r="G3" i="5"/>
  <c r="G2" i="5"/>
  <c r="D6" i="5"/>
  <c r="D5" i="5"/>
  <c r="D4" i="5"/>
  <c r="D3" i="5"/>
  <c r="D2" i="5"/>
  <c r="F6" i="5"/>
  <c r="E6" i="5"/>
  <c r="F5" i="5"/>
  <c r="E5" i="5"/>
  <c r="F4" i="5"/>
  <c r="E4" i="5"/>
  <c r="F3" i="5"/>
  <c r="E3" i="5"/>
  <c r="F2" i="5"/>
  <c r="E2" i="5"/>
  <c r="C6" i="5"/>
  <c r="B6" i="5"/>
  <c r="C5" i="5"/>
  <c r="B5" i="5"/>
  <c r="C4" i="5"/>
  <c r="B4" i="5"/>
  <c r="C3" i="5"/>
  <c r="B3" i="5"/>
  <c r="C2" i="5"/>
  <c r="B2" i="5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C40" i="2"/>
  <c r="F36" i="2"/>
  <c r="G36" i="2" s="1"/>
  <c r="E36" i="2"/>
  <c r="E42" i="2" s="1"/>
  <c r="C36" i="2"/>
  <c r="D36" i="2" s="1"/>
  <c r="B36" i="2"/>
  <c r="B42" i="2" s="1"/>
  <c r="F35" i="2"/>
  <c r="F41" i="2" s="1"/>
  <c r="E35" i="2"/>
  <c r="G35" i="2" s="1"/>
  <c r="D35" i="2"/>
  <c r="C35" i="2"/>
  <c r="C41" i="2" s="1"/>
  <c r="B35" i="2"/>
  <c r="B41" i="2" s="1"/>
  <c r="F34" i="2"/>
  <c r="G34" i="2" s="1"/>
  <c r="E34" i="2"/>
  <c r="E40" i="2" s="1"/>
  <c r="C34" i="2"/>
  <c r="D34" i="2" s="1"/>
  <c r="B34" i="2"/>
  <c r="B40" i="2" s="1"/>
  <c r="F33" i="2"/>
  <c r="E33" i="2"/>
  <c r="G33" i="2" s="1"/>
  <c r="C33" i="2"/>
  <c r="D33" i="2" s="1"/>
  <c r="B33" i="2"/>
  <c r="F32" i="2"/>
  <c r="G32" i="2" s="1"/>
  <c r="E32" i="2"/>
  <c r="C32" i="2"/>
  <c r="D32" i="2" s="1"/>
  <c r="B32" i="2"/>
  <c r="F31" i="2"/>
  <c r="G31" i="2" s="1"/>
  <c r="E31" i="2"/>
  <c r="D31" i="2"/>
  <c r="C31" i="2"/>
  <c r="B31" i="2"/>
  <c r="F30" i="2"/>
  <c r="G30" i="2" s="1"/>
  <c r="E30" i="2"/>
  <c r="C30" i="2"/>
  <c r="D30" i="2" s="1"/>
  <c r="B30" i="2"/>
  <c r="F29" i="2"/>
  <c r="G29" i="2" s="1"/>
  <c r="E29" i="2"/>
  <c r="C29" i="2"/>
  <c r="D29" i="2" s="1"/>
  <c r="B29" i="2"/>
  <c r="B39" i="2" s="1"/>
  <c r="F28" i="2"/>
  <c r="G28" i="2" s="1"/>
  <c r="E28" i="2"/>
  <c r="C28" i="2"/>
  <c r="D28" i="2" s="1"/>
  <c r="B28" i="2"/>
  <c r="F27" i="2"/>
  <c r="F39" i="2" s="1"/>
  <c r="G39" i="2" s="1"/>
  <c r="E27" i="2"/>
  <c r="E39" i="2" s="1"/>
  <c r="D27" i="2"/>
  <c r="C27" i="2"/>
  <c r="B27" i="2"/>
  <c r="F26" i="2"/>
  <c r="G26" i="2" s="1"/>
  <c r="E26" i="2"/>
  <c r="E43" i="2" s="1"/>
  <c r="C26" i="2"/>
  <c r="D26" i="2" s="1"/>
  <c r="B26" i="2"/>
  <c r="B43" i="2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F36" i="1"/>
  <c r="F42" i="1" s="1"/>
  <c r="E36" i="1"/>
  <c r="E42" i="1" s="1"/>
  <c r="C36" i="1"/>
  <c r="D36" i="1" s="1"/>
  <c r="B36" i="1"/>
  <c r="B42" i="1" s="1"/>
  <c r="F35" i="1"/>
  <c r="G35" i="1" s="1"/>
  <c r="E35" i="1"/>
  <c r="E41" i="1" s="1"/>
  <c r="D35" i="1"/>
  <c r="C35" i="1"/>
  <c r="C41" i="1" s="1"/>
  <c r="D41" i="1" s="1"/>
  <c r="B35" i="1"/>
  <c r="B41" i="1" s="1"/>
  <c r="F34" i="1"/>
  <c r="G34" i="1" s="1"/>
  <c r="E34" i="1"/>
  <c r="E40" i="1" s="1"/>
  <c r="C34" i="1"/>
  <c r="C40" i="1" s="1"/>
  <c r="D40" i="1" s="1"/>
  <c r="B34" i="1"/>
  <c r="B40" i="1" s="1"/>
  <c r="F33" i="1"/>
  <c r="G33" i="1" s="1"/>
  <c r="E33" i="1"/>
  <c r="C33" i="1"/>
  <c r="D33" i="1" s="1"/>
  <c r="B33" i="1"/>
  <c r="F32" i="1"/>
  <c r="F40" i="1" s="1"/>
  <c r="E32" i="1"/>
  <c r="C32" i="1"/>
  <c r="D32" i="1" s="1"/>
  <c r="B32" i="1"/>
  <c r="F31" i="1"/>
  <c r="G31" i="1" s="1"/>
  <c r="E31" i="1"/>
  <c r="D31" i="1"/>
  <c r="C31" i="1"/>
  <c r="B31" i="1"/>
  <c r="F30" i="1"/>
  <c r="G30" i="1" s="1"/>
  <c r="E30" i="1"/>
  <c r="C30" i="1"/>
  <c r="D30" i="1" s="1"/>
  <c r="B30" i="1"/>
  <c r="F29" i="1"/>
  <c r="G29" i="1" s="1"/>
  <c r="E29" i="1"/>
  <c r="C29" i="1"/>
  <c r="D29" i="1" s="1"/>
  <c r="B29" i="1"/>
  <c r="B39" i="1" s="1"/>
  <c r="F28" i="1"/>
  <c r="G28" i="1" s="1"/>
  <c r="E28" i="1"/>
  <c r="C28" i="1"/>
  <c r="D28" i="1" s="1"/>
  <c r="B28" i="1"/>
  <c r="F27" i="1"/>
  <c r="F39" i="1" s="1"/>
  <c r="E27" i="1"/>
  <c r="E39" i="1" s="1"/>
  <c r="D27" i="1"/>
  <c r="C27" i="1"/>
  <c r="B27" i="1"/>
  <c r="F26" i="1"/>
  <c r="F43" i="1" s="1"/>
  <c r="E26" i="1"/>
  <c r="E43" i="1" s="1"/>
  <c r="C26" i="1"/>
  <c r="D26" i="1" s="1"/>
  <c r="B26" i="1"/>
  <c r="B43" i="1" s="1"/>
  <c r="G40" i="4"/>
  <c r="G41" i="4"/>
  <c r="G42" i="4"/>
  <c r="G43" i="4"/>
  <c r="G39" i="4"/>
  <c r="D40" i="4"/>
  <c r="D41" i="4"/>
  <c r="D42" i="4"/>
  <c r="D43" i="4"/>
  <c r="D39" i="4"/>
  <c r="F43" i="4"/>
  <c r="E43" i="4"/>
  <c r="F42" i="4"/>
  <c r="E42" i="4"/>
  <c r="F41" i="4"/>
  <c r="E41" i="4"/>
  <c r="F40" i="4"/>
  <c r="E40" i="4"/>
  <c r="F39" i="4"/>
  <c r="E39" i="4"/>
  <c r="C43" i="4"/>
  <c r="B43" i="4"/>
  <c r="C42" i="4"/>
  <c r="B42" i="4"/>
  <c r="C41" i="4"/>
  <c r="B41" i="4"/>
  <c r="C40" i="4"/>
  <c r="B40" i="4"/>
  <c r="C39" i="4"/>
  <c r="B39" i="4"/>
  <c r="G36" i="4"/>
  <c r="G35" i="4"/>
  <c r="G34" i="4"/>
  <c r="G33" i="4"/>
  <c r="G32" i="4"/>
  <c r="G31" i="4"/>
  <c r="G30" i="4"/>
  <c r="G29" i="4"/>
  <c r="G28" i="4"/>
  <c r="G27" i="4"/>
  <c r="G26" i="4"/>
  <c r="D36" i="4"/>
  <c r="D35" i="4"/>
  <c r="D34" i="4"/>
  <c r="D33" i="4"/>
  <c r="D32" i="4"/>
  <c r="D31" i="4"/>
  <c r="D30" i="4"/>
  <c r="D29" i="4"/>
  <c r="D28" i="4"/>
  <c r="D27" i="4"/>
  <c r="D26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" i="4"/>
  <c r="F36" i="4"/>
  <c r="F35" i="4"/>
  <c r="F34" i="4"/>
  <c r="F33" i="4"/>
  <c r="F32" i="4"/>
  <c r="F31" i="4"/>
  <c r="F30" i="4"/>
  <c r="F29" i="4"/>
  <c r="F28" i="4"/>
  <c r="F27" i="4"/>
  <c r="F26" i="4"/>
  <c r="C27" i="4"/>
  <c r="C28" i="4"/>
  <c r="C29" i="4"/>
  <c r="C30" i="4"/>
  <c r="C31" i="4"/>
  <c r="C32" i="4"/>
  <c r="C33" i="4"/>
  <c r="C34" i="4"/>
  <c r="C35" i="4"/>
  <c r="C36" i="4"/>
  <c r="C26" i="4"/>
  <c r="E36" i="4"/>
  <c r="E35" i="4"/>
  <c r="E34" i="4"/>
  <c r="E33" i="4"/>
  <c r="E32" i="4"/>
  <c r="E31" i="4"/>
  <c r="E30" i="4"/>
  <c r="E29" i="4"/>
  <c r="E28" i="4"/>
  <c r="E27" i="4"/>
  <c r="E26" i="4"/>
  <c r="B27" i="4"/>
  <c r="B28" i="4"/>
  <c r="B29" i="4"/>
  <c r="B30" i="4"/>
  <c r="B31" i="4"/>
  <c r="B32" i="4"/>
  <c r="B33" i="4"/>
  <c r="B34" i="4"/>
  <c r="B35" i="4"/>
  <c r="B36" i="4"/>
  <c r="B26" i="4"/>
  <c r="D41" i="2" l="1"/>
  <c r="D40" i="2"/>
  <c r="C39" i="2"/>
  <c r="D39" i="2" s="1"/>
  <c r="C43" i="2"/>
  <c r="D43" i="2" s="1"/>
  <c r="F40" i="2"/>
  <c r="G40" i="2" s="1"/>
  <c r="F42" i="2"/>
  <c r="G42" i="2" s="1"/>
  <c r="E41" i="2"/>
  <c r="G41" i="2" s="1"/>
  <c r="C42" i="2"/>
  <c r="D42" i="2" s="1"/>
  <c r="G27" i="2"/>
  <c r="F43" i="2"/>
  <c r="G43" i="2" s="1"/>
  <c r="G39" i="1"/>
  <c r="G43" i="1"/>
  <c r="G40" i="1"/>
  <c r="G42" i="1"/>
  <c r="C43" i="1"/>
  <c r="D43" i="1" s="1"/>
  <c r="G32" i="1"/>
  <c r="C39" i="1"/>
  <c r="D39" i="1" s="1"/>
  <c r="F41" i="1"/>
  <c r="G41" i="1" s="1"/>
  <c r="G26" i="1"/>
  <c r="C42" i="1"/>
  <c r="D42" i="1" s="1"/>
  <c r="G36" i="1"/>
  <c r="D34" i="1"/>
  <c r="G27" i="1"/>
</calcChain>
</file>

<file path=xl/sharedStrings.xml><?xml version="1.0" encoding="utf-8"?>
<sst xmlns="http://schemas.openxmlformats.org/spreadsheetml/2006/main" count="148" uniqueCount="24">
  <si>
    <t>Label (Grouping)</t>
  </si>
  <si>
    <t>United States!!Estimate</t>
  </si>
  <si>
    <t>United States!!Margin of Error</t>
  </si>
  <si>
    <t>Phoenix city, Arizona!!Estimate</t>
  </si>
  <si>
    <t>Phoenix city, Arizona!!Margin of Error</t>
  </si>
  <si>
    <t>Total:</t>
  </si>
  <si>
    <t>    Housing units with a mortgage:</t>
  </si>
  <si>
    <t>        Less than 10.0 percent</t>
  </si>
  <si>
    <t>        10.0 to 14.9 percent</t>
  </si>
  <si>
    <t>        15.0 to 19.9 percent</t>
  </si>
  <si>
    <t>        20.0 to 24.9 percent</t>
  </si>
  <si>
    <t>        25.0 to 29.9 percent</t>
  </si>
  <si>
    <t>        30.0 to 34.9 percent</t>
  </si>
  <si>
    <t>        35.0 to 39.9 percent</t>
  </si>
  <si>
    <t>        40.0 to 49.9 percent</t>
  </si>
  <si>
    <t>        50.0 percent or more</t>
  </si>
  <si>
    <t>        Not computed</t>
  </si>
  <si>
    <t>    Housing units without a mortgage:</t>
  </si>
  <si>
    <t>Total</t>
  </si>
  <si>
    <t>CV</t>
  </si>
  <si>
    <t>&lt;30</t>
  </si>
  <si>
    <t>30-50</t>
  </si>
  <si>
    <t>50+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</si>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</sst>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b/>
      <sz val="12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1" fontId="3" fillId="0" borderId="0" xfId="0" applyNumberFormat="1" applyFont="1"/>
    <xf numFmtId="4" fontId="0" fillId="0" borderId="0" xfId="0" applyNumberFormat="1" applyAlignment="1">
      <alignment horizontal="center"/>
    </xf>
    <xf numFmtId="0" fontId="2" fillId="0" borderId="0" xfId="0" applyFont="1"/>
    <xf numFmtId="3" fontId="2" fillId="0" borderId="0" xfId="0" applyNumberFormat="1" applyFont="1"/>
    <xf numFmtId="1" fontId="4" fillId="0" borderId="0" xfId="0" applyNumberFormat="1" applyFont="1"/>
    <xf numFmtId="4" fontId="2" fillId="0" borderId="0" xfId="0" applyNumberFormat="1" applyFont="1" applyAlignment="1">
      <alignment horizontal="center"/>
    </xf>
    <xf numFmtId="0" fontId="0" fillId="0" borderId="1" xfId="0" applyBorder="1"/>
    <xf numFmtId="0" fontId="0" fillId="0" borderId="2" xfId="0" applyBorder="1"/>
    <xf numFmtId="3" fontId="0" fillId="0" borderId="3" xfId="0" applyNumberFormat="1" applyBorder="1"/>
    <xf numFmtId="4" fontId="0" fillId="0" borderId="4" xfId="0" applyNumberFormat="1" applyBorder="1" applyAlignment="1">
      <alignment horizontal="center"/>
    </xf>
    <xf numFmtId="3" fontId="0" fillId="0" borderId="0" xfId="0" applyNumberFormat="1" applyBorder="1"/>
    <xf numFmtId="4" fontId="0" fillId="0" borderId="5" xfId="0" applyNumberFormat="1" applyBorder="1" applyAlignment="1">
      <alignment horizontal="center"/>
    </xf>
    <xf numFmtId="0" fontId="0" fillId="0" borderId="6" xfId="0" applyBorder="1"/>
    <xf numFmtId="3" fontId="0" fillId="0" borderId="7" xfId="0" applyNumberFormat="1" applyBorder="1"/>
    <xf numFmtId="4" fontId="0" fillId="0" borderId="8" xfId="0" applyNumberFormat="1" applyBorder="1" applyAlignment="1">
      <alignment horizontal="center"/>
    </xf>
    <xf numFmtId="3" fontId="0" fillId="0" borderId="1" xfId="0" applyNumberFormat="1" applyBorder="1"/>
    <xf numFmtId="3" fontId="0" fillId="0" borderId="2" xfId="0" applyNumberFormat="1" applyBorder="1"/>
    <xf numFmtId="3" fontId="0" fillId="0" borderId="6" xfId="0" applyNumberFormat="1" applyBorder="1"/>
    <xf numFmtId="9" fontId="0" fillId="0" borderId="0" xfId="1" applyFont="1"/>
  </cellXfs>
  <cellStyles count="2">
    <cellStyle name="Normal" xfId="0" builtinId="0"/>
    <cellStyle name="Percent" xfId="1" builtinId="5"/>
  </cellStyles>
  <dxfs count="6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38E6B-E43D-A54D-8DA2-24F4A85109B8}">
  <dimension ref="A1:L19"/>
  <sheetViews>
    <sheetView workbookViewId="0">
      <selection activeCell="K22" sqref="K22"/>
    </sheetView>
  </sheetViews>
  <sheetFormatPr baseColWidth="10" defaultRowHeight="16" x14ac:dyDescent="0.2"/>
  <sheetData>
    <row r="1" spans="1:12" ht="17" thickBot="1" x14ac:dyDescent="0.25"/>
    <row r="2" spans="1:12" x14ac:dyDescent="0.2">
      <c r="A2" s="9" t="s">
        <v>20</v>
      </c>
      <c r="B2" s="11">
        <f>ACSDT5Y2021.B25091!B39-ACSDT5Y2013.B25091!B39</f>
        <v>8957666</v>
      </c>
      <c r="C2" s="11">
        <f>SQRT(SUMSQ(ACSDT5Y2021.B25091!C39,ACSDT5Y2013.B25091!C39))</f>
        <v>184901.57382780709</v>
      </c>
      <c r="D2" s="12">
        <f>ABS((C2/1.645/B2))*100</f>
        <v>1.254815401017412</v>
      </c>
      <c r="E2" s="18">
        <f>ACSDT5Y2021.B25091!E39-ACSDT5Y2013.B25091!E39</f>
        <v>63037</v>
      </c>
      <c r="F2" s="11">
        <f>SQRT(SUMSQ(ACSDT5Y2021.B25091!F39,ACSDT5Y2013.B25091!F39))</f>
        <v>5049.7350425542127</v>
      </c>
      <c r="G2" s="12">
        <f>ABS((F2/1.645/E2))*100</f>
        <v>4.8697554551034532</v>
      </c>
      <c r="I2" s="21">
        <f>B2/ACSDT5Y2013.B25091!B39</f>
        <v>0.16871942399700446</v>
      </c>
      <c r="L2" s="21">
        <f>E2/ACSDT5Y2013.B25091!E39</f>
        <v>0.33474765283147118</v>
      </c>
    </row>
    <row r="3" spans="1:12" x14ac:dyDescent="0.2">
      <c r="A3" s="10" t="s">
        <v>21</v>
      </c>
      <c r="B3" s="13">
        <f>ACSDT5Y2021.B25091!B40-ACSDT5Y2013.B25091!B40</f>
        <v>-2539362</v>
      </c>
      <c r="C3" s="13">
        <f>SQRT(SUMSQ(ACSDT5Y2021.B25091!C40,ACSDT5Y2013.B25091!C40))</f>
        <v>43934.002378567784</v>
      </c>
      <c r="D3" s="14">
        <f t="shared" ref="D3:D6" si="0">ABS((C3/1.645/B3))*100</f>
        <v>1.0517445023644676</v>
      </c>
      <c r="E3" s="19">
        <f>ACSDT5Y2021.B25091!E40-ACSDT5Y2013.B25091!E40</f>
        <v>-11776</v>
      </c>
      <c r="F3" s="13">
        <f>SQRT(SUMSQ(ACSDT5Y2021.B25091!F40,ACSDT5Y2013.B25091!F40))</f>
        <v>2298.3583271544062</v>
      </c>
      <c r="G3" s="14">
        <f t="shared" ref="G3:G6" si="1">ABS((F3/1.645/E3))*100</f>
        <v>11.86462563162006</v>
      </c>
      <c r="I3" s="21">
        <f>B3/ACSDT5Y2013.B25091!B40</f>
        <v>-0.19734764955463222</v>
      </c>
      <c r="L3" s="21">
        <f>E3/ACSDT5Y2013.B25091!E40</f>
        <v>-0.21548821548821548</v>
      </c>
    </row>
    <row r="4" spans="1:12" x14ac:dyDescent="0.2">
      <c r="A4" s="10" t="s">
        <v>22</v>
      </c>
      <c r="B4" s="13">
        <f>ACSDT5Y2021.B25091!B41-ACSDT5Y2013.B25091!B41</f>
        <v>-1425670</v>
      </c>
      <c r="C4" s="13">
        <f>SQRT(SUMSQ(ACSDT5Y2021.B25091!C41,ACSDT5Y2013.B25091!C41))</f>
        <v>28238.1341805722</v>
      </c>
      <c r="D4" s="14">
        <f t="shared" si="0"/>
        <v>1.2040681935893587</v>
      </c>
      <c r="E4" s="19">
        <f>ACSDT5Y2021.B25091!E41-ACSDT5Y2013.B25091!E41</f>
        <v>-11229</v>
      </c>
      <c r="F4" s="13">
        <f>SQRT(SUMSQ(ACSDT5Y2021.B25091!F41,ACSDT5Y2013.B25091!F41))</f>
        <v>2057.4892466304655</v>
      </c>
      <c r="G4" s="14">
        <f t="shared" si="1"/>
        <v>11.138599531718731</v>
      </c>
      <c r="I4" s="21">
        <f>B4/ACSDT5Y2013.B25091!B41</f>
        <v>-0.16668093018731511</v>
      </c>
      <c r="L4" s="21">
        <f>E4/ACSDT5Y2013.B25091!E41</f>
        <v>-0.2846243536449356</v>
      </c>
    </row>
    <row r="5" spans="1:12" ht="17" thickBot="1" x14ac:dyDescent="0.25">
      <c r="A5" s="10" t="s">
        <v>23</v>
      </c>
      <c r="B5" s="13">
        <f>ACSDT5Y2021.B25091!B42-ACSDT5Y2013.B25091!B42</f>
        <v>83827</v>
      </c>
      <c r="C5" s="13">
        <f>SQRT(SUMSQ(ACSDT5Y2021.B25091!C42,ACSDT5Y2013.B25091!C42))</f>
        <v>9000.2439411384839</v>
      </c>
      <c r="D5" s="14">
        <f t="shared" si="0"/>
        <v>6.5268623624204505</v>
      </c>
      <c r="E5" s="19">
        <f>ACSDT5Y2021.B25091!E42-ACSDT5Y2013.B25091!E42</f>
        <v>-2052</v>
      </c>
      <c r="F5" s="13">
        <f>SQRT(SUMSQ(ACSDT5Y2021.B25091!F42,ACSDT5Y2013.B25091!F42))</f>
        <v>638.71746492482885</v>
      </c>
      <c r="G5" s="14">
        <f t="shared" si="1"/>
        <v>18.921934414192361</v>
      </c>
      <c r="I5" s="21">
        <f>B5/ACSDT5Y2013.B25091!B42</f>
        <v>0.14892728719851051</v>
      </c>
      <c r="L5" s="21">
        <f>E5/ACSDT5Y2013.B25091!E42</f>
        <v>-0.43977711101585942</v>
      </c>
    </row>
    <row r="6" spans="1:12" ht="17" thickBot="1" x14ac:dyDescent="0.25">
      <c r="A6" s="15" t="s">
        <v>18</v>
      </c>
      <c r="B6" s="16">
        <f>ACSDT5Y2021.B25091!B43-ACSDT5Y2013.B25091!B43</f>
        <v>5076461</v>
      </c>
      <c r="C6" s="16">
        <f>SQRT(SUMSQ(ACSDT5Y2021.B25091!C43,ACSDT5Y2013.B25091!C43))</f>
        <v>362808.61298899725</v>
      </c>
      <c r="D6" s="17">
        <f t="shared" si="0"/>
        <v>4.3446083466725911</v>
      </c>
      <c r="E6" s="20">
        <f>ACSDT5Y2021.B25091!E43-ACSDT5Y2013.B25091!E43</f>
        <v>37980</v>
      </c>
      <c r="F6" s="16">
        <f>SQRT(SUMSQ(ACSDT5Y2021.B25091!F43,ACSDT5Y2013.B25091!F43))</f>
        <v>5322.3124673397369</v>
      </c>
      <c r="G6" s="17">
        <f t="shared" si="1"/>
        <v>8.5188212438473236</v>
      </c>
      <c r="I6" s="21">
        <f>B6/ACSDT5Y2013.B25091!B43</f>
        <v>6.7617897668619809E-2</v>
      </c>
      <c r="L6" s="21">
        <f>E6/ACSDT5Y2013.B25091!E43</f>
        <v>0.13229853907300454</v>
      </c>
    </row>
    <row r="14" spans="1:12" ht="17" thickBot="1" x14ac:dyDescent="0.25"/>
    <row r="15" spans="1:12" x14ac:dyDescent="0.2">
      <c r="A15" s="9" t="s">
        <v>20</v>
      </c>
      <c r="B15" s="11">
        <f>ACSDT5Y2021.B25091!B39-ACSDT5Y2010.B25091!B39</f>
        <v>9527161</v>
      </c>
      <c r="C15" s="11">
        <f>SQRT(SUMSQ(ACSDT5Y2021.B25091!C39,ACSDT5Y2010.B25091!C39))</f>
        <v>184582.85062811224</v>
      </c>
      <c r="D15" s="12">
        <f>ABS((C15/1.645/B15))*100</f>
        <v>1.1777739437248798</v>
      </c>
      <c r="E15" s="18">
        <f>ACSDT5Y2021.B25091!E39-ACSDT5Y2010.B25091!E39</f>
        <v>60424</v>
      </c>
      <c r="F15" s="11">
        <f>SQRT(SUMSQ(ACSDT5Y2021.B25091!F39,ACSDT5Y2010.B25091!F39))</f>
        <v>5081.8803606539177</v>
      </c>
      <c r="G15" s="12">
        <f>ABS((F15/1.645/E15))*100</f>
        <v>5.112685312196966</v>
      </c>
      <c r="I15" s="21">
        <f>B2/ACSDT5Y2010.B25091!B39</f>
        <v>0.17054882480090947</v>
      </c>
      <c r="L15" s="21">
        <f>E2/ACSDT5Y2010.B25091!E39</f>
        <v>0.33016629566583738</v>
      </c>
    </row>
    <row r="16" spans="1:12" x14ac:dyDescent="0.2">
      <c r="A16" s="10" t="s">
        <v>21</v>
      </c>
      <c r="B16" s="13">
        <f>ACSDT5Y2021.B25091!B40-ACSDT5Y2010.B25091!B40</f>
        <v>-3733677</v>
      </c>
      <c r="C16" s="13">
        <f>SQRT(SUMSQ(ACSDT5Y2021.B25091!C40,ACSDT5Y2010.B25091!C40))</f>
        <v>46375.919494927541</v>
      </c>
      <c r="D16" s="14">
        <f t="shared" ref="D16:D18" si="2">ABS((C16/1.645/B16))*100</f>
        <v>0.75507464424972792</v>
      </c>
      <c r="E16" s="19">
        <f>ACSDT5Y2021.B25091!E40-ACSDT5Y2010.B25091!E40</f>
        <v>-23842</v>
      </c>
      <c r="F16" s="13">
        <f>SQRT(SUMSQ(ACSDT5Y2021.B25091!F40,ACSDT5Y2010.B25091!F40))</f>
        <v>2394.8734830884073</v>
      </c>
      <c r="G16" s="14">
        <f t="shared" ref="G16:G19" si="3">ABS((F16/1.645/E16))*100</f>
        <v>6.1062416814658178</v>
      </c>
      <c r="I16" s="21">
        <f>B3/ACSDT5Y2010.B25091!B40</f>
        <v>-0.18058622776506797</v>
      </c>
      <c r="L16" s="21">
        <f>E3/ACSDT5Y2010.B25091!E40</f>
        <v>-0.17651467458104744</v>
      </c>
    </row>
    <row r="17" spans="1:12" x14ac:dyDescent="0.2">
      <c r="A17" s="10" t="s">
        <v>22</v>
      </c>
      <c r="B17" s="13">
        <f>ACSDT5Y2021.B25091!B41-ACSDT5Y2010.B25091!B41</f>
        <v>-1913983</v>
      </c>
      <c r="C17" s="13">
        <f>SQRT(SUMSQ(ACSDT5Y2021.B25091!C41,ACSDT5Y2010.B25091!C41))</f>
        <v>28099.31949353934</v>
      </c>
      <c r="D17" s="14">
        <f t="shared" si="2"/>
        <v>0.89246629607273986</v>
      </c>
      <c r="E17" s="19">
        <f>ACSDT5Y2021.B25091!E41-ACSDT5Y2010.B25091!E41</f>
        <v>-18377</v>
      </c>
      <c r="F17" s="13">
        <f>SQRT(SUMSQ(ACSDT5Y2021.B25091!F41,ACSDT5Y2010.B25091!F41))</f>
        <v>2157.2885759675269</v>
      </c>
      <c r="G17" s="14">
        <f t="shared" si="3"/>
        <v>7.1362117142514006</v>
      </c>
      <c r="I17" s="21">
        <f>B4/ACSDT5Y2010.B25091!B41</f>
        <v>-0.15767893318893414</v>
      </c>
      <c r="L17" s="21">
        <f>E4/ACSDT5Y2010.B25091!E41</f>
        <v>-0.24096566523605151</v>
      </c>
    </row>
    <row r="18" spans="1:12" ht="17" thickBot="1" x14ac:dyDescent="0.25">
      <c r="A18" s="10" t="s">
        <v>23</v>
      </c>
      <c r="B18" s="13">
        <f>ACSDT5Y2021.B25091!B42-ACSDT5Y2010.B25091!B42</f>
        <v>183010</v>
      </c>
      <c r="C18" s="13">
        <f>SQRT(SUMSQ(ACSDT5Y2021.B25091!C42,ACSDT5Y2010.B25091!C42))</f>
        <v>8523.4775766702169</v>
      </c>
      <c r="D18" s="14">
        <f t="shared" si="2"/>
        <v>2.8312361812807136</v>
      </c>
      <c r="E18" s="19">
        <f>ACSDT5Y2021.B25091!E42-ACSDT5Y2010.B25091!E42</f>
        <v>-686</v>
      </c>
      <c r="F18" s="13">
        <f>SQRT(SUMSQ(ACSDT5Y2021.B25091!F42,ACSDT5Y2010.B25091!F42))</f>
        <v>611.05891696300444</v>
      </c>
      <c r="G18" s="14">
        <f t="shared" si="3"/>
        <v>54.149327581859005</v>
      </c>
      <c r="I18" s="21">
        <f>B5/ACSDT5Y2010.B25091!B42</f>
        <v>0.1807828091673514</v>
      </c>
      <c r="L18" s="21">
        <f>E5/ACSDT5Y2010.B25091!E42</f>
        <v>-0.62181818181818183</v>
      </c>
    </row>
    <row r="19" spans="1:12" ht="17" thickBot="1" x14ac:dyDescent="0.25">
      <c r="A19" s="15" t="s">
        <v>18</v>
      </c>
      <c r="B19" s="16">
        <f>ACSDT5Y2021.B25091!B43-ACSDT5Y2010.B25091!B43</f>
        <v>4062511</v>
      </c>
      <c r="C19" s="16">
        <f>SQRT(SUMSQ(ACSDT5Y2021.B25091!C43,ACSDT5Y2010.B25091!C43))</f>
        <v>374746.0114731043</v>
      </c>
      <c r="D19" s="17">
        <f t="shared" ref="D19" si="4">ABS((C19/1.645/B19))*100</f>
        <v>5.6075940598207596</v>
      </c>
      <c r="E19" s="20">
        <f>ACSDT5Y2021.B25091!E43-ACSDT5Y2010.B25091!E43</f>
        <v>17519</v>
      </c>
      <c r="F19" s="16">
        <f>SQRT(SUMSQ(ACSDT5Y2021.B25091!F43,ACSDT5Y2010.B25091!F43))</f>
        <v>5390.8183052297354</v>
      </c>
      <c r="G19" s="17">
        <f t="shared" si="3"/>
        <v>18.705937523080841</v>
      </c>
      <c r="I19" s="21">
        <f>B6/ACSDT5Y2010.B25091!B43</f>
        <v>6.6716839938151903E-2</v>
      </c>
      <c r="L19" s="21">
        <f>E6/ACSDT5Y2010.B25091!E43</f>
        <v>0.12349653214714232</v>
      </c>
    </row>
  </sheetData>
  <conditionalFormatting sqref="D2:D6">
    <cfRule type="cellIs" dxfId="59" priority="15" operator="greaterThan">
      <formula>20</formula>
    </cfRule>
    <cfRule type="cellIs" dxfId="58" priority="16" operator="greaterThan">
      <formula>20</formula>
    </cfRule>
  </conditionalFormatting>
  <conditionalFormatting sqref="G2:G6">
    <cfRule type="cellIs" dxfId="55" priority="11" operator="greaterThan">
      <formula>20</formula>
    </cfRule>
    <cfRule type="cellIs" dxfId="54" priority="12" operator="greaterThan">
      <formula>20</formula>
    </cfRule>
  </conditionalFormatting>
  <conditionalFormatting sqref="D15:D19">
    <cfRule type="cellIs" dxfId="3" priority="3" operator="greaterThan">
      <formula>20</formula>
    </cfRule>
    <cfRule type="cellIs" dxfId="2" priority="4" operator="greaterThan">
      <formula>20</formula>
    </cfRule>
  </conditionalFormatting>
  <conditionalFormatting sqref="G15:G19">
    <cfRule type="cellIs" dxfId="1" priority="1" operator="greaterThan">
      <formula>20</formula>
    </cfRule>
    <cfRule type="cellIs" dxfId="0" priority="2" operator="greaterThan">
      <formula>20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"/>
  <sheetViews>
    <sheetView topLeftCell="A15" workbookViewId="0">
      <selection activeCell="B51" sqref="B51"/>
    </sheetView>
  </sheetViews>
  <sheetFormatPr baseColWidth="10" defaultRowHeight="16" x14ac:dyDescent="0.2"/>
  <cols>
    <col min="1" max="1" width="22.83203125" customWidth="1"/>
    <col min="4" max="4" width="8.83203125" customWidth="1"/>
  </cols>
  <sheetData>
    <row r="1" spans="1:7" ht="85" x14ac:dyDescent="0.2">
      <c r="A1" s="2" t="s">
        <v>0</v>
      </c>
      <c r="B1" s="2" t="s">
        <v>1</v>
      </c>
      <c r="C1" s="2" t="s">
        <v>2</v>
      </c>
      <c r="D1" s="2" t="s">
        <v>19</v>
      </c>
      <c r="E1" s="2" t="s">
        <v>3</v>
      </c>
      <c r="F1" s="2" t="s">
        <v>4</v>
      </c>
      <c r="G1" s="2" t="s">
        <v>19</v>
      </c>
    </row>
    <row r="2" spans="1:7" x14ac:dyDescent="0.2">
      <c r="A2" t="s">
        <v>5</v>
      </c>
      <c r="B2" s="1">
        <v>80152161</v>
      </c>
      <c r="C2" s="1">
        <v>337611</v>
      </c>
      <c r="D2" s="4">
        <f t="shared" ref="D2:D36" si="0">(C2/1.645/B2)*100</f>
        <v>0.25605629080409575</v>
      </c>
      <c r="E2" s="1">
        <v>325058</v>
      </c>
      <c r="F2" s="1">
        <v>3574</v>
      </c>
      <c r="G2" s="4">
        <f t="shared" ref="G2:G24" si="1">(F2/1.645/E2)*100</f>
        <v>0.66838668080763919</v>
      </c>
    </row>
    <row r="3" spans="1:7" x14ac:dyDescent="0.2">
      <c r="A3" t="s">
        <v>6</v>
      </c>
      <c r="B3" s="1">
        <v>49759315</v>
      </c>
      <c r="C3" s="1">
        <v>216324</v>
      </c>
      <c r="D3" s="4">
        <f t="shared" si="0"/>
        <v>0.26428006769743745</v>
      </c>
      <c r="E3" s="1">
        <v>227496</v>
      </c>
      <c r="F3" s="1">
        <v>3218</v>
      </c>
      <c r="G3" s="4">
        <f t="shared" si="1"/>
        <v>0.85989687864380626</v>
      </c>
    </row>
    <row r="4" spans="1:7" x14ac:dyDescent="0.2">
      <c r="A4" t="s">
        <v>7</v>
      </c>
      <c r="B4" s="1">
        <v>4126189</v>
      </c>
      <c r="C4" s="1">
        <v>25801</v>
      </c>
      <c r="D4" s="4">
        <f t="shared" si="0"/>
        <v>0.38012069927584902</v>
      </c>
      <c r="E4" s="1">
        <v>19432</v>
      </c>
      <c r="F4" s="1">
        <v>1114</v>
      </c>
      <c r="G4" s="4">
        <f t="shared" si="1"/>
        <v>3.4849920101709211</v>
      </c>
    </row>
    <row r="5" spans="1:7" x14ac:dyDescent="0.2">
      <c r="A5" t="s">
        <v>8</v>
      </c>
      <c r="B5" s="1">
        <v>9074418</v>
      </c>
      <c r="C5" s="1">
        <v>63691</v>
      </c>
      <c r="D5" s="4">
        <f t="shared" si="0"/>
        <v>0.42667125462700844</v>
      </c>
      <c r="E5" s="1">
        <v>43593</v>
      </c>
      <c r="F5" s="1">
        <v>1605</v>
      </c>
      <c r="G5" s="4">
        <f t="shared" si="1"/>
        <v>2.2381664271270791</v>
      </c>
    </row>
    <row r="6" spans="1:7" x14ac:dyDescent="0.2">
      <c r="A6" t="s">
        <v>9</v>
      </c>
      <c r="B6" s="1">
        <v>10135168</v>
      </c>
      <c r="C6" s="1">
        <v>70247</v>
      </c>
      <c r="D6" s="4">
        <f t="shared" si="0"/>
        <v>0.42133828926215722</v>
      </c>
      <c r="E6" s="1">
        <v>44588</v>
      </c>
      <c r="F6" s="1">
        <v>1769</v>
      </c>
      <c r="G6" s="4">
        <f t="shared" si="1"/>
        <v>2.4118147017352798</v>
      </c>
    </row>
    <row r="7" spans="1:7" x14ac:dyDescent="0.2">
      <c r="A7" t="s">
        <v>10</v>
      </c>
      <c r="B7" s="1">
        <v>7651709</v>
      </c>
      <c r="C7" s="1">
        <v>46248</v>
      </c>
      <c r="D7" s="4">
        <f t="shared" si="0"/>
        <v>0.36742492055416265</v>
      </c>
      <c r="E7" s="1">
        <v>34774</v>
      </c>
      <c r="F7" s="1">
        <v>1354</v>
      </c>
      <c r="G7" s="4">
        <f t="shared" si="1"/>
        <v>2.3669992061637077</v>
      </c>
    </row>
    <row r="8" spans="1:7" x14ac:dyDescent="0.2">
      <c r="A8" t="s">
        <v>11</v>
      </c>
      <c r="B8" s="1">
        <v>5061301</v>
      </c>
      <c r="C8" s="1">
        <v>25877</v>
      </c>
      <c r="D8" s="4">
        <f t="shared" si="0"/>
        <v>0.31080346907140866</v>
      </c>
      <c r="E8" s="1">
        <v>23282</v>
      </c>
      <c r="F8" s="1">
        <v>1327</v>
      </c>
      <c r="G8" s="4">
        <f t="shared" si="1"/>
        <v>3.4648523756171521</v>
      </c>
    </row>
    <row r="9" spans="1:7" x14ac:dyDescent="0.2">
      <c r="A9" t="s">
        <v>12</v>
      </c>
      <c r="B9" s="1">
        <v>3328626</v>
      </c>
      <c r="C9" s="1">
        <v>16687</v>
      </c>
      <c r="D9" s="4">
        <f t="shared" si="0"/>
        <v>0.30475256001510131</v>
      </c>
      <c r="E9" s="1">
        <v>14547</v>
      </c>
      <c r="F9" s="1">
        <v>1004</v>
      </c>
      <c r="G9" s="4">
        <f t="shared" si="1"/>
        <v>4.195602849416094</v>
      </c>
    </row>
    <row r="10" spans="1:7" x14ac:dyDescent="0.2">
      <c r="A10" t="s">
        <v>13</v>
      </c>
      <c r="B10" s="1">
        <v>2212065</v>
      </c>
      <c r="C10" s="1">
        <v>12764</v>
      </c>
      <c r="D10" s="4">
        <f t="shared" si="0"/>
        <v>0.35077045732007539</v>
      </c>
      <c r="E10" s="1">
        <v>10635</v>
      </c>
      <c r="F10">
        <v>815</v>
      </c>
      <c r="G10" s="4">
        <f t="shared" si="1"/>
        <v>4.6585870191187837</v>
      </c>
    </row>
    <row r="11" spans="1:7" x14ac:dyDescent="0.2">
      <c r="A11" t="s">
        <v>14</v>
      </c>
      <c r="B11" s="1">
        <v>2623629</v>
      </c>
      <c r="C11" s="1">
        <v>14099</v>
      </c>
      <c r="D11" s="4">
        <f t="shared" si="0"/>
        <v>0.32667807333632193</v>
      </c>
      <c r="E11" s="1">
        <v>11862</v>
      </c>
      <c r="F11">
        <v>905</v>
      </c>
      <c r="G11" s="4">
        <f t="shared" si="1"/>
        <v>4.637936062079671</v>
      </c>
    </row>
    <row r="12" spans="1:7" x14ac:dyDescent="0.2">
      <c r="A12" t="s">
        <v>15</v>
      </c>
      <c r="B12" s="1">
        <v>5311800</v>
      </c>
      <c r="C12" s="1">
        <v>15791</v>
      </c>
      <c r="D12" s="4">
        <f t="shared" si="0"/>
        <v>0.18071825176521025</v>
      </c>
      <c r="E12" s="1">
        <v>23533</v>
      </c>
      <c r="F12" s="1">
        <v>1339</v>
      </c>
      <c r="G12" s="4">
        <f t="shared" si="1"/>
        <v>3.4588950109120518</v>
      </c>
    </row>
    <row r="13" spans="1:7" x14ac:dyDescent="0.2">
      <c r="A13" t="s">
        <v>16</v>
      </c>
      <c r="B13" s="1">
        <v>234410</v>
      </c>
      <c r="C13" s="1">
        <v>4371</v>
      </c>
      <c r="D13" s="4">
        <f t="shared" si="0"/>
        <v>1.1335450096595101</v>
      </c>
      <c r="E13" s="1">
        <v>1250</v>
      </c>
      <c r="F13">
        <v>336</v>
      </c>
      <c r="G13" s="4">
        <f t="shared" si="1"/>
        <v>16.340425531914892</v>
      </c>
    </row>
    <row r="14" spans="1:7" x14ac:dyDescent="0.2">
      <c r="A14" t="s">
        <v>17</v>
      </c>
      <c r="B14" s="1">
        <v>30392846</v>
      </c>
      <c r="C14" s="1">
        <v>126763</v>
      </c>
      <c r="D14" s="4">
        <f t="shared" si="0"/>
        <v>0.25354510883279935</v>
      </c>
      <c r="E14" s="1">
        <v>97562</v>
      </c>
      <c r="F14" s="1">
        <v>2830</v>
      </c>
      <c r="G14" s="4">
        <f t="shared" si="1"/>
        <v>1.7633553449512489</v>
      </c>
    </row>
    <row r="15" spans="1:7" x14ac:dyDescent="0.2">
      <c r="A15" t="s">
        <v>7</v>
      </c>
      <c r="B15" s="1">
        <v>13823361</v>
      </c>
      <c r="C15" s="1">
        <v>80539</v>
      </c>
      <c r="D15" s="4">
        <f t="shared" si="0"/>
        <v>0.3541821588791097</v>
      </c>
      <c r="E15" s="1">
        <v>51551</v>
      </c>
      <c r="F15" s="1">
        <v>2156</v>
      </c>
      <c r="G15" s="4">
        <f t="shared" si="1"/>
        <v>2.5424110063283747</v>
      </c>
    </row>
    <row r="16" spans="1:7" x14ac:dyDescent="0.2">
      <c r="A16" t="s">
        <v>8</v>
      </c>
      <c r="B16" s="1">
        <v>5768577</v>
      </c>
      <c r="C16" s="1">
        <v>27002</v>
      </c>
      <c r="D16" s="4">
        <f t="shared" si="0"/>
        <v>0.28455179961459293</v>
      </c>
      <c r="E16" s="1">
        <v>16633</v>
      </c>
      <c r="F16" s="1">
        <v>1080</v>
      </c>
      <c r="G16" s="4">
        <f t="shared" si="1"/>
        <v>3.9471830361768463</v>
      </c>
    </row>
    <row r="17" spans="1:7" x14ac:dyDescent="0.2">
      <c r="A17" t="s">
        <v>9</v>
      </c>
      <c r="B17" s="1">
        <v>3222277</v>
      </c>
      <c r="C17" s="1">
        <v>16775</v>
      </c>
      <c r="D17" s="4">
        <f t="shared" si="0"/>
        <v>0.31647088034510229</v>
      </c>
      <c r="E17" s="1">
        <v>8842</v>
      </c>
      <c r="F17">
        <v>706</v>
      </c>
      <c r="G17" s="4">
        <f t="shared" si="1"/>
        <v>4.853871650158232</v>
      </c>
    </row>
    <row r="18" spans="1:7" x14ac:dyDescent="0.2">
      <c r="A18" t="s">
        <v>10</v>
      </c>
      <c r="B18" s="1">
        <v>1940580</v>
      </c>
      <c r="C18" s="1">
        <v>11894</v>
      </c>
      <c r="D18" s="4">
        <f t="shared" si="0"/>
        <v>0.37258938754280246</v>
      </c>
      <c r="E18" s="1">
        <v>5332</v>
      </c>
      <c r="F18">
        <v>525</v>
      </c>
      <c r="G18" s="4">
        <f t="shared" si="1"/>
        <v>5.9855389379259707</v>
      </c>
    </row>
    <row r="19" spans="1:7" x14ac:dyDescent="0.2">
      <c r="A19" t="s">
        <v>11</v>
      </c>
      <c r="B19" s="1">
        <v>1246171</v>
      </c>
      <c r="C19" s="1">
        <v>8089</v>
      </c>
      <c r="D19" s="4">
        <f t="shared" si="0"/>
        <v>0.39459474084724538</v>
      </c>
      <c r="E19" s="1">
        <v>3322</v>
      </c>
      <c r="F19">
        <v>465</v>
      </c>
      <c r="G19" s="4">
        <f t="shared" si="1"/>
        <v>8.5091743538974765</v>
      </c>
    </row>
    <row r="20" spans="1:7" x14ac:dyDescent="0.2">
      <c r="A20" t="s">
        <v>12</v>
      </c>
      <c r="B20" s="1">
        <v>837525</v>
      </c>
      <c r="C20" s="1">
        <v>7886</v>
      </c>
      <c r="D20" s="4">
        <f t="shared" si="0"/>
        <v>0.5723913880355066</v>
      </c>
      <c r="E20" s="1">
        <v>2138</v>
      </c>
      <c r="F20">
        <v>350</v>
      </c>
      <c r="G20" s="4">
        <f t="shared" si="1"/>
        <v>9.951635053639313</v>
      </c>
    </row>
    <row r="21" spans="1:7" x14ac:dyDescent="0.2">
      <c r="A21" t="s">
        <v>13</v>
      </c>
      <c r="B21" s="1">
        <v>586170</v>
      </c>
      <c r="C21" s="1">
        <v>5607</v>
      </c>
      <c r="D21" s="4">
        <f t="shared" si="0"/>
        <v>0.58148841433336274</v>
      </c>
      <c r="E21" s="1">
        <v>1681</v>
      </c>
      <c r="F21">
        <v>350</v>
      </c>
      <c r="G21" s="4">
        <f t="shared" si="1"/>
        <v>12.657106332350299</v>
      </c>
    </row>
    <row r="22" spans="1:7" x14ac:dyDescent="0.2">
      <c r="A22" t="s">
        <v>14</v>
      </c>
      <c r="B22" s="1">
        <v>740078</v>
      </c>
      <c r="C22" s="1">
        <v>7134</v>
      </c>
      <c r="D22" s="4">
        <f t="shared" si="0"/>
        <v>0.5859893302464767</v>
      </c>
      <c r="E22" s="1">
        <v>2009</v>
      </c>
      <c r="F22">
        <v>320</v>
      </c>
      <c r="G22" s="4">
        <f t="shared" si="1"/>
        <v>9.6828708501711898</v>
      </c>
    </row>
    <row r="23" spans="1:7" x14ac:dyDescent="0.2">
      <c r="A23" t="s">
        <v>15</v>
      </c>
      <c r="B23" s="1">
        <v>1815818</v>
      </c>
      <c r="C23" s="1">
        <v>10949</v>
      </c>
      <c r="D23" s="4">
        <f t="shared" si="0"/>
        <v>0.36655254280284327</v>
      </c>
      <c r="E23" s="1">
        <v>4690</v>
      </c>
      <c r="F23">
        <v>574</v>
      </c>
      <c r="G23" s="4">
        <f t="shared" si="1"/>
        <v>7.4400036292700626</v>
      </c>
    </row>
    <row r="24" spans="1:7" x14ac:dyDescent="0.2">
      <c r="A24" t="s">
        <v>16</v>
      </c>
      <c r="B24" s="1">
        <v>412289</v>
      </c>
      <c r="C24" s="1">
        <v>5410</v>
      </c>
      <c r="D24" s="4">
        <f t="shared" si="0"/>
        <v>0.79768167460012207</v>
      </c>
      <c r="E24" s="1">
        <v>1364</v>
      </c>
      <c r="F24">
        <v>270</v>
      </c>
      <c r="G24" s="4">
        <f t="shared" si="1"/>
        <v>12.033265293388833</v>
      </c>
    </row>
    <row r="26" spans="1:7" x14ac:dyDescent="0.2">
      <c r="A26" s="5" t="s">
        <v>18</v>
      </c>
      <c r="B26" s="6">
        <f>SUM(B3,B14)</f>
        <v>80152161</v>
      </c>
      <c r="C26" s="7">
        <f>SQRT(SUMSQ(C3,C14))</f>
        <v>250728.79999114582</v>
      </c>
      <c r="D26" s="8">
        <f t="shared" si="0"/>
        <v>0.19016171429098813</v>
      </c>
      <c r="E26" s="6">
        <f>SUM(E3,E14)</f>
        <v>325058</v>
      </c>
      <c r="F26" s="7">
        <f>SQRT(SUMSQ(F3,F14))</f>
        <v>4285.3732626225219</v>
      </c>
      <c r="G26" s="8">
        <f t="shared" ref="G26:G36" si="2">(F26/1.645/E26)*100</f>
        <v>0.80142317040460875</v>
      </c>
    </row>
    <row r="27" spans="1:7" x14ac:dyDescent="0.2">
      <c r="A27" t="s">
        <v>7</v>
      </c>
      <c r="B27" s="1">
        <f t="shared" ref="B27:E36" si="3">SUM(B4,B15)</f>
        <v>17949550</v>
      </c>
      <c r="C27" s="3">
        <f t="shared" ref="C27:F36" si="4">SQRT(SUMSQ(C4,C15))</f>
        <v>84570.81128852909</v>
      </c>
      <c r="D27" s="4">
        <f t="shared" si="0"/>
        <v>0.28641847584491376</v>
      </c>
      <c r="E27" s="1">
        <f t="shared" si="3"/>
        <v>70983</v>
      </c>
      <c r="F27" s="3">
        <f t="shared" si="4"/>
        <v>2426.7945936976207</v>
      </c>
      <c r="G27" s="4">
        <f t="shared" si="2"/>
        <v>2.0783216716067345</v>
      </c>
    </row>
    <row r="28" spans="1:7" x14ac:dyDescent="0.2">
      <c r="A28" t="s">
        <v>8</v>
      </c>
      <c r="B28" s="1">
        <f t="shared" si="3"/>
        <v>14842995</v>
      </c>
      <c r="C28" s="3">
        <f t="shared" si="4"/>
        <v>69178.403313461924</v>
      </c>
      <c r="D28" s="4">
        <f t="shared" si="0"/>
        <v>0.28332382121051897</v>
      </c>
      <c r="E28" s="1">
        <f t="shared" si="3"/>
        <v>60226</v>
      </c>
      <c r="F28" s="3">
        <f t="shared" si="4"/>
        <v>1934.53482780745</v>
      </c>
      <c r="G28" s="4">
        <f t="shared" si="2"/>
        <v>1.9526600037603548</v>
      </c>
    </row>
    <row r="29" spans="1:7" x14ac:dyDescent="0.2">
      <c r="A29" t="s">
        <v>9</v>
      </c>
      <c r="B29" s="1">
        <f t="shared" si="3"/>
        <v>13357445</v>
      </c>
      <c r="C29" s="3">
        <f t="shared" si="4"/>
        <v>72222.168577245029</v>
      </c>
      <c r="D29" s="4">
        <f t="shared" si="0"/>
        <v>0.32868601627294414</v>
      </c>
      <c r="E29" s="1">
        <f t="shared" si="3"/>
        <v>53430</v>
      </c>
      <c r="F29" s="3">
        <f t="shared" si="4"/>
        <v>1904.6776630180761</v>
      </c>
      <c r="G29" s="4">
        <f t="shared" si="2"/>
        <v>2.1670573866987013</v>
      </c>
    </row>
    <row r="30" spans="1:7" x14ac:dyDescent="0.2">
      <c r="A30" t="s">
        <v>10</v>
      </c>
      <c r="B30" s="1">
        <f t="shared" si="3"/>
        <v>9592289</v>
      </c>
      <c r="C30" s="3">
        <f t="shared" si="4"/>
        <v>47752.955301216702</v>
      </c>
      <c r="D30" s="4">
        <f t="shared" si="0"/>
        <v>0.30263008296345478</v>
      </c>
      <c r="E30" s="1">
        <f t="shared" si="3"/>
        <v>40106</v>
      </c>
      <c r="F30" s="3">
        <f t="shared" si="4"/>
        <v>1452.2193360508597</v>
      </c>
      <c r="G30" s="4">
        <f t="shared" si="2"/>
        <v>2.2011871216820404</v>
      </c>
    </row>
    <row r="31" spans="1:7" x14ac:dyDescent="0.2">
      <c r="A31" t="s">
        <v>11</v>
      </c>
      <c r="B31" s="1">
        <f t="shared" si="3"/>
        <v>6307472</v>
      </c>
      <c r="C31" s="3">
        <f t="shared" si="4"/>
        <v>27111.82491091295</v>
      </c>
      <c r="D31" s="4">
        <f t="shared" si="0"/>
        <v>0.26129886156340237</v>
      </c>
      <c r="E31" s="1">
        <f t="shared" si="3"/>
        <v>26604</v>
      </c>
      <c r="F31" s="3">
        <f t="shared" si="4"/>
        <v>1406.1130822234747</v>
      </c>
      <c r="G31" s="4">
        <f t="shared" si="2"/>
        <v>3.2129754517877069</v>
      </c>
    </row>
    <row r="32" spans="1:7" x14ac:dyDescent="0.2">
      <c r="A32" t="s">
        <v>12</v>
      </c>
      <c r="B32" s="1">
        <f t="shared" si="3"/>
        <v>4166151</v>
      </c>
      <c r="C32" s="3">
        <f t="shared" si="4"/>
        <v>18456.569697535888</v>
      </c>
      <c r="D32" s="4">
        <f t="shared" si="0"/>
        <v>0.26930851061875827</v>
      </c>
      <c r="E32" s="1">
        <f t="shared" si="3"/>
        <v>16685</v>
      </c>
      <c r="F32" s="3">
        <f t="shared" si="4"/>
        <v>1063.257259556689</v>
      </c>
      <c r="G32" s="4">
        <f t="shared" si="2"/>
        <v>3.8738807113634781</v>
      </c>
    </row>
    <row r="33" spans="1:12" x14ac:dyDescent="0.2">
      <c r="A33" t="s">
        <v>13</v>
      </c>
      <c r="B33" s="1">
        <f t="shared" si="3"/>
        <v>2798235</v>
      </c>
      <c r="C33" s="3">
        <f t="shared" si="4"/>
        <v>13941.239005196059</v>
      </c>
      <c r="D33" s="4">
        <f t="shared" si="0"/>
        <v>0.30286653295333171</v>
      </c>
      <c r="E33" s="1">
        <f t="shared" si="3"/>
        <v>12316</v>
      </c>
      <c r="F33" s="3">
        <f t="shared" si="4"/>
        <v>886.97519694746825</v>
      </c>
      <c r="G33" s="4">
        <f t="shared" si="2"/>
        <v>4.3780013689532691</v>
      </c>
    </row>
    <row r="34" spans="1:12" x14ac:dyDescent="0.2">
      <c r="A34" t="s">
        <v>14</v>
      </c>
      <c r="B34" s="1">
        <f t="shared" si="3"/>
        <v>3363707</v>
      </c>
      <c r="C34" s="3">
        <f t="shared" si="4"/>
        <v>15801.131510116609</v>
      </c>
      <c r="D34" s="4">
        <f t="shared" si="0"/>
        <v>0.28556444036236517</v>
      </c>
      <c r="E34" s="1">
        <f t="shared" si="3"/>
        <v>13871</v>
      </c>
      <c r="F34" s="3">
        <f t="shared" si="4"/>
        <v>959.90884983940009</v>
      </c>
      <c r="G34" s="4">
        <f t="shared" si="2"/>
        <v>4.2068431670956814</v>
      </c>
    </row>
    <row r="35" spans="1:12" x14ac:dyDescent="0.2">
      <c r="A35" t="s">
        <v>15</v>
      </c>
      <c r="B35" s="1">
        <f t="shared" si="3"/>
        <v>7127618</v>
      </c>
      <c r="C35" s="3">
        <f t="shared" si="4"/>
        <v>19215.521902878412</v>
      </c>
      <c r="D35" s="4">
        <f t="shared" si="0"/>
        <v>0.16388600413233806</v>
      </c>
      <c r="E35" s="1">
        <f t="shared" si="3"/>
        <v>28223</v>
      </c>
      <c r="F35" s="3">
        <f t="shared" si="4"/>
        <v>1456.8448784959915</v>
      </c>
      <c r="G35" s="4">
        <f t="shared" si="2"/>
        <v>3.1379370971464917</v>
      </c>
    </row>
    <row r="36" spans="1:12" x14ac:dyDescent="0.2">
      <c r="A36" t="s">
        <v>16</v>
      </c>
      <c r="B36" s="1">
        <f t="shared" si="3"/>
        <v>646699</v>
      </c>
      <c r="C36" s="3">
        <f t="shared" si="4"/>
        <v>6955.1233633919101</v>
      </c>
      <c r="D36" s="4">
        <f t="shared" si="0"/>
        <v>0.65378770011694409</v>
      </c>
      <c r="E36" s="1">
        <f t="shared" si="3"/>
        <v>2614</v>
      </c>
      <c r="F36" s="3">
        <f t="shared" si="4"/>
        <v>431.04060133588342</v>
      </c>
      <c r="G36" s="4">
        <f t="shared" si="2"/>
        <v>10.024130095275693</v>
      </c>
    </row>
    <row r="38" spans="1:12" ht="17" thickBot="1" x14ac:dyDescent="0.25"/>
    <row r="39" spans="1:12" x14ac:dyDescent="0.2">
      <c r="A39" s="9" t="s">
        <v>20</v>
      </c>
      <c r="B39" s="11">
        <f>SUM(B27:B31)</f>
        <v>62049751</v>
      </c>
      <c r="C39" s="11">
        <f>SQRT(SUMSQ(C27:C31))</f>
        <v>142018.69958213248</v>
      </c>
      <c r="D39" s="12">
        <f t="shared" ref="D39:D43" si="5">(C39/1.645/B39)*100</f>
        <v>0.13913602324847402</v>
      </c>
      <c r="E39" s="18">
        <f>SUM(E27:E31)</f>
        <v>251349</v>
      </c>
      <c r="F39" s="11">
        <f>SQRT(SUMSQ(F27:F31))</f>
        <v>4164.8108000244138</v>
      </c>
      <c r="G39" s="12">
        <f t="shared" ref="G39:G43" si="6">(F39/1.645/E39)*100</f>
        <v>1.0072846434377276</v>
      </c>
      <c r="I39" s="21">
        <f>B39/ACSDT5Y2013.B25091!B39</f>
        <v>1.1687194239970045</v>
      </c>
      <c r="L39" s="21">
        <f>E39/ACSDT5Y2013.B25091!E39</f>
        <v>1.3347476528314712</v>
      </c>
    </row>
    <row r="40" spans="1:12" x14ac:dyDescent="0.2">
      <c r="A40" s="10" t="s">
        <v>21</v>
      </c>
      <c r="B40" s="13">
        <f>SUM(B32:B34)</f>
        <v>10328093</v>
      </c>
      <c r="C40" s="13">
        <f>SQRT(SUMSQ(C32:C34))</f>
        <v>28012.120001884898</v>
      </c>
      <c r="D40" s="14">
        <f t="shared" si="5"/>
        <v>0.16487694657712251</v>
      </c>
      <c r="E40" s="19">
        <f>SUM(E32:E34)</f>
        <v>42872</v>
      </c>
      <c r="F40" s="13">
        <f>SQRT(SUMSQ(F32:F34))</f>
        <v>1684.8341164636952</v>
      </c>
      <c r="G40" s="14">
        <f t="shared" si="6"/>
        <v>2.3890074369448309</v>
      </c>
      <c r="I40" s="21">
        <f>B40/ACSDT5Y2013.B25091!B40</f>
        <v>0.80265235044536776</v>
      </c>
      <c r="L40" s="21">
        <f>E40/ACSDT5Y2013.B25091!E40</f>
        <v>0.78451178451178449</v>
      </c>
    </row>
    <row r="41" spans="1:12" x14ac:dyDescent="0.2">
      <c r="A41" s="10" t="s">
        <v>22</v>
      </c>
      <c r="B41" s="13">
        <f>B35</f>
        <v>7127618</v>
      </c>
      <c r="C41" s="13">
        <f>C35</f>
        <v>19215.521902878412</v>
      </c>
      <c r="D41" s="14">
        <f t="shared" si="5"/>
        <v>0.16388600413233806</v>
      </c>
      <c r="E41" s="19">
        <f>E35</f>
        <v>28223</v>
      </c>
      <c r="F41" s="13">
        <f>F35</f>
        <v>1456.8448784959915</v>
      </c>
      <c r="G41" s="14">
        <f t="shared" si="6"/>
        <v>3.1379370971464917</v>
      </c>
      <c r="I41" s="21">
        <f>B41/ACSDT5Y2013.B25091!B41</f>
        <v>0.83331906981268489</v>
      </c>
      <c r="L41" s="21">
        <f>E41/ACSDT5Y2013.B25091!E41</f>
        <v>0.71537564635506434</v>
      </c>
    </row>
    <row r="42" spans="1:12" ht="17" thickBot="1" x14ac:dyDescent="0.25">
      <c r="A42" s="10" t="s">
        <v>23</v>
      </c>
      <c r="B42" s="13">
        <f>B36</f>
        <v>646699</v>
      </c>
      <c r="C42" s="13">
        <f>C36</f>
        <v>6955.1233633919101</v>
      </c>
      <c r="D42" s="14">
        <f t="shared" si="5"/>
        <v>0.65378770011694409</v>
      </c>
      <c r="E42" s="19">
        <f>E36</f>
        <v>2614</v>
      </c>
      <c r="F42" s="13">
        <f>F36</f>
        <v>431.04060133588342</v>
      </c>
      <c r="G42" s="14">
        <f t="shared" si="6"/>
        <v>10.024130095275693</v>
      </c>
      <c r="I42" s="21">
        <f>B42/ACSDT5Y2013.B25091!B42</f>
        <v>1.1489272871985106</v>
      </c>
      <c r="L42" s="21">
        <f>E42/ACSDT5Y2013.B25091!E42</f>
        <v>0.56022288898414063</v>
      </c>
    </row>
    <row r="43" spans="1:12" ht="17" thickBot="1" x14ac:dyDescent="0.25">
      <c r="A43" s="15" t="s">
        <v>18</v>
      </c>
      <c r="B43" s="16">
        <f>B26</f>
        <v>80152161</v>
      </c>
      <c r="C43" s="16">
        <f>C26</f>
        <v>250728.79999114582</v>
      </c>
      <c r="D43" s="17">
        <f t="shared" si="5"/>
        <v>0.19016171429098813</v>
      </c>
      <c r="E43" s="20">
        <f>E26</f>
        <v>325058</v>
      </c>
      <c r="F43" s="16">
        <f>F26</f>
        <v>4285.3732626225219</v>
      </c>
      <c r="G43" s="17">
        <f t="shared" si="6"/>
        <v>0.80142317040460875</v>
      </c>
      <c r="I43" s="21">
        <f>B43/ACSDT5Y2013.B25091!B43</f>
        <v>1.0676178976686197</v>
      </c>
      <c r="L43" s="21">
        <f>E43/ACSDT5Y2013.B25091!E43</f>
        <v>1.1322985390730045</v>
      </c>
    </row>
    <row r="45" spans="1:12" ht="17" thickBot="1" x14ac:dyDescent="0.25"/>
    <row r="46" spans="1:12" x14ac:dyDescent="0.2">
      <c r="A46" s="9" t="s">
        <v>20</v>
      </c>
      <c r="B46" s="21">
        <f>B39/B$43</f>
        <v>0.7741494455776432</v>
      </c>
      <c r="E46" s="21">
        <f>E39/E$43</f>
        <v>0.77324354422902986</v>
      </c>
    </row>
    <row r="47" spans="1:12" x14ac:dyDescent="0.2">
      <c r="A47" s="10" t="s">
        <v>21</v>
      </c>
      <c r="B47" s="21">
        <f t="shared" ref="B47:B49" si="7">B40/B$43</f>
        <v>0.12885607663154583</v>
      </c>
      <c r="E47" s="21">
        <f t="shared" ref="E47:E49" si="8">E40/E$43</f>
        <v>0.13189030880642838</v>
      </c>
    </row>
    <row r="48" spans="1:12" x14ac:dyDescent="0.2">
      <c r="A48" s="10" t="s">
        <v>22</v>
      </c>
      <c r="B48" s="21">
        <f t="shared" si="7"/>
        <v>8.8926086471954269E-2</v>
      </c>
      <c r="E48" s="21">
        <f t="shared" si="8"/>
        <v>8.6824505165232047E-2</v>
      </c>
    </row>
    <row r="49" spans="1:5" x14ac:dyDescent="0.2">
      <c r="A49" s="10" t="s">
        <v>23</v>
      </c>
      <c r="B49" s="21">
        <f t="shared" si="7"/>
        <v>8.0683913188566436E-3</v>
      </c>
      <c r="E49" s="21">
        <f t="shared" si="8"/>
        <v>8.0416417993096623E-3</v>
      </c>
    </row>
  </sheetData>
  <conditionalFormatting sqref="D2:D24">
    <cfRule type="cellIs" dxfId="49" priority="11" operator="greaterThan">
      <formula>20</formula>
    </cfRule>
    <cfRule type="cellIs" dxfId="48" priority="12" operator="greaterThan">
      <formula>20</formula>
    </cfRule>
  </conditionalFormatting>
  <conditionalFormatting sqref="G2:G24">
    <cfRule type="cellIs" dxfId="47" priority="9" operator="greaterThan">
      <formula>20</formula>
    </cfRule>
    <cfRule type="cellIs" dxfId="46" priority="10" operator="greaterThan">
      <formula>20</formula>
    </cfRule>
  </conditionalFormatting>
  <conditionalFormatting sqref="D26:D36">
    <cfRule type="cellIs" dxfId="45" priority="7" operator="greaterThan">
      <formula>20</formula>
    </cfRule>
    <cfRule type="cellIs" dxfId="44" priority="8" operator="greaterThan">
      <formula>20</formula>
    </cfRule>
  </conditionalFormatting>
  <conditionalFormatting sqref="G26:G36">
    <cfRule type="cellIs" dxfId="43" priority="5" operator="greaterThan">
      <formula>20</formula>
    </cfRule>
    <cfRule type="cellIs" dxfId="42" priority="6" operator="greaterThan">
      <formula>20</formula>
    </cfRule>
  </conditionalFormatting>
  <conditionalFormatting sqref="D39:D43">
    <cfRule type="cellIs" dxfId="41" priority="3" operator="greaterThan">
      <formula>20</formula>
    </cfRule>
    <cfRule type="cellIs" dxfId="40" priority="4" operator="greaterThan">
      <formula>20</formula>
    </cfRule>
  </conditionalFormatting>
  <conditionalFormatting sqref="G39:G43">
    <cfRule type="cellIs" dxfId="39" priority="1" operator="greaterThan">
      <formula>20</formula>
    </cfRule>
    <cfRule type="cellIs" dxfId="38" priority="2" operator="greaterThan">
      <formula>20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3"/>
  <sheetViews>
    <sheetView topLeftCell="A22" workbookViewId="0">
      <selection activeCell="D24" sqref="D2:D2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E1" t="s">
        <v>3</v>
      </c>
      <c r="F1" t="s">
        <v>4</v>
      </c>
    </row>
    <row r="2" spans="1:7" x14ac:dyDescent="0.2">
      <c r="A2" t="s">
        <v>5</v>
      </c>
      <c r="B2" s="1">
        <v>75075700</v>
      </c>
      <c r="C2" s="1">
        <v>345645</v>
      </c>
      <c r="D2" s="4">
        <f t="shared" ref="D2:D24" si="0">(C2/1.645/B2)*100</f>
        <v>0.27987556697231547</v>
      </c>
      <c r="E2" s="1">
        <v>287078</v>
      </c>
      <c r="F2" s="1">
        <v>3082</v>
      </c>
      <c r="G2" s="4">
        <f t="shared" ref="G2:G24" si="1">(F2/1.645/E2)*100</f>
        <v>0.65262967939132899</v>
      </c>
    </row>
    <row r="3" spans="1:7" x14ac:dyDescent="0.2">
      <c r="A3" t="s">
        <v>6</v>
      </c>
      <c r="B3" s="1">
        <v>49820840</v>
      </c>
      <c r="C3" s="1">
        <v>236905</v>
      </c>
      <c r="D3" s="4">
        <f t="shared" si="0"/>
        <v>0.28906617706242821</v>
      </c>
      <c r="E3" s="1">
        <v>221095</v>
      </c>
      <c r="F3" s="1">
        <v>2769</v>
      </c>
      <c r="G3" s="4">
        <f t="shared" si="1"/>
        <v>0.76133909621295659</v>
      </c>
    </row>
    <row r="4" spans="1:7" x14ac:dyDescent="0.2">
      <c r="A4" t="s">
        <v>7</v>
      </c>
      <c r="B4" s="1">
        <v>2694638</v>
      </c>
      <c r="C4" s="1">
        <v>17360</v>
      </c>
      <c r="D4" s="4">
        <f t="shared" si="0"/>
        <v>0.39163670553750451</v>
      </c>
      <c r="E4" s="1">
        <v>11072</v>
      </c>
      <c r="F4">
        <v>667</v>
      </c>
      <c r="G4" s="4">
        <f t="shared" si="1"/>
        <v>3.6621308220742486</v>
      </c>
    </row>
    <row r="5" spans="1:7" x14ac:dyDescent="0.2">
      <c r="A5" t="s">
        <v>8</v>
      </c>
      <c r="B5" s="1">
        <v>6521102</v>
      </c>
      <c r="C5" s="1">
        <v>44542</v>
      </c>
      <c r="D5" s="4">
        <f t="shared" si="0"/>
        <v>0.41522435391159984</v>
      </c>
      <c r="E5" s="1">
        <v>26878</v>
      </c>
      <c r="F5" s="1">
        <v>1232</v>
      </c>
      <c r="G5" s="4">
        <f t="shared" si="1"/>
        <v>2.7864281948536576</v>
      </c>
    </row>
    <row r="6" spans="1:7" x14ac:dyDescent="0.2">
      <c r="A6" t="s">
        <v>9</v>
      </c>
      <c r="B6" s="1">
        <v>8812928</v>
      </c>
      <c r="C6" s="1">
        <v>61373</v>
      </c>
      <c r="D6" s="4">
        <f t="shared" si="0"/>
        <v>0.42334187445609051</v>
      </c>
      <c r="E6" s="1">
        <v>35791</v>
      </c>
      <c r="F6" s="1">
        <v>1333</v>
      </c>
      <c r="G6" s="4">
        <f t="shared" si="1"/>
        <v>2.2640729415343501</v>
      </c>
    </row>
    <row r="7" spans="1:7" x14ac:dyDescent="0.2">
      <c r="A7" t="s">
        <v>10</v>
      </c>
      <c r="B7" s="1">
        <v>7959603</v>
      </c>
      <c r="C7" s="1">
        <v>54748</v>
      </c>
      <c r="D7" s="4">
        <f t="shared" si="0"/>
        <v>0.41812963493990019</v>
      </c>
      <c r="E7" s="1">
        <v>33502</v>
      </c>
      <c r="F7" s="1">
        <v>1199</v>
      </c>
      <c r="G7" s="4">
        <f t="shared" si="1"/>
        <v>2.1756175151907637</v>
      </c>
    </row>
    <row r="8" spans="1:7" x14ac:dyDescent="0.2">
      <c r="A8" t="s">
        <v>11</v>
      </c>
      <c r="B8" s="1">
        <v>5944989</v>
      </c>
      <c r="C8" s="1">
        <v>36118</v>
      </c>
      <c r="D8" s="4">
        <f t="shared" si="0"/>
        <v>0.36932332428267761</v>
      </c>
      <c r="E8" s="1">
        <v>25624</v>
      </c>
      <c r="F8" s="1">
        <v>1047</v>
      </c>
      <c r="G8" s="4">
        <f t="shared" si="1"/>
        <v>2.4838985487579559</v>
      </c>
    </row>
    <row r="9" spans="1:7" x14ac:dyDescent="0.2">
      <c r="A9" t="s">
        <v>12</v>
      </c>
      <c r="B9" s="1">
        <v>4210179</v>
      </c>
      <c r="C9" s="1">
        <v>22522</v>
      </c>
      <c r="D9" s="4">
        <f t="shared" si="0"/>
        <v>0.32519247780995408</v>
      </c>
      <c r="E9" s="1">
        <v>18538</v>
      </c>
      <c r="F9">
        <v>722</v>
      </c>
      <c r="G9" s="4">
        <f t="shared" si="1"/>
        <v>2.367600469716193</v>
      </c>
    </row>
    <row r="10" spans="1:7" x14ac:dyDescent="0.2">
      <c r="A10" t="s">
        <v>13</v>
      </c>
      <c r="B10" s="1">
        <v>2912509</v>
      </c>
      <c r="C10" s="1">
        <v>16672</v>
      </c>
      <c r="D10" s="4">
        <f t="shared" si="0"/>
        <v>0.34798019189965873</v>
      </c>
      <c r="E10" s="1">
        <v>13154</v>
      </c>
      <c r="F10">
        <v>931</v>
      </c>
      <c r="G10" s="4">
        <f t="shared" si="1"/>
        <v>4.3025501505892558</v>
      </c>
    </row>
    <row r="11" spans="1:7" x14ac:dyDescent="0.2">
      <c r="A11" t="s">
        <v>14</v>
      </c>
      <c r="B11" s="1">
        <v>3542082</v>
      </c>
      <c r="C11" s="1">
        <v>15614</v>
      </c>
      <c r="D11" s="4">
        <f t="shared" si="0"/>
        <v>0.26797215064670749</v>
      </c>
      <c r="E11" s="1">
        <v>17733</v>
      </c>
      <c r="F11">
        <v>947</v>
      </c>
      <c r="G11" s="4">
        <f t="shared" si="1"/>
        <v>3.2463987513534511</v>
      </c>
    </row>
    <row r="12" spans="1:7" x14ac:dyDescent="0.2">
      <c r="A12" t="s">
        <v>15</v>
      </c>
      <c r="B12" s="1">
        <v>6971573</v>
      </c>
      <c r="C12" s="1">
        <v>18136</v>
      </c>
      <c r="D12" s="4">
        <f t="shared" si="0"/>
        <v>0.15814112557034193</v>
      </c>
      <c r="E12" s="1">
        <v>35762</v>
      </c>
      <c r="F12" s="1">
        <v>1399</v>
      </c>
      <c r="G12" s="4">
        <f t="shared" si="1"/>
        <v>2.3780994548729706</v>
      </c>
    </row>
    <row r="13" spans="1:7" x14ac:dyDescent="0.2">
      <c r="A13" t="s">
        <v>16</v>
      </c>
      <c r="B13" s="1">
        <v>251237</v>
      </c>
      <c r="C13" s="1">
        <v>4495</v>
      </c>
      <c r="D13" s="4">
        <f t="shared" si="0"/>
        <v>1.0876275374855549</v>
      </c>
      <c r="E13" s="1">
        <v>3041</v>
      </c>
      <c r="F13">
        <v>370</v>
      </c>
      <c r="G13" s="4">
        <f t="shared" si="1"/>
        <v>7.3963831686305399</v>
      </c>
    </row>
    <row r="14" spans="1:7" x14ac:dyDescent="0.2">
      <c r="A14" t="s">
        <v>17</v>
      </c>
      <c r="B14" s="1">
        <v>25254860</v>
      </c>
      <c r="C14" s="1">
        <v>112433</v>
      </c>
      <c r="D14" s="4">
        <f t="shared" si="0"/>
        <v>0.27063435816899084</v>
      </c>
      <c r="E14" s="1">
        <v>65983</v>
      </c>
      <c r="F14" s="1">
        <v>1515</v>
      </c>
      <c r="G14" s="4">
        <f t="shared" si="1"/>
        <v>1.3957726147293994</v>
      </c>
    </row>
    <row r="15" spans="1:7" x14ac:dyDescent="0.2">
      <c r="A15" t="s">
        <v>7</v>
      </c>
      <c r="B15" s="1">
        <v>10020485</v>
      </c>
      <c r="C15" s="1">
        <v>52495</v>
      </c>
      <c r="D15" s="4">
        <f t="shared" si="0"/>
        <v>0.3184661630983277</v>
      </c>
      <c r="E15" s="1">
        <v>27593</v>
      </c>
      <c r="F15">
        <v>951</v>
      </c>
      <c r="G15" s="4">
        <f t="shared" si="1"/>
        <v>2.0951527616415642</v>
      </c>
    </row>
    <row r="16" spans="1:7" x14ac:dyDescent="0.2">
      <c r="A16" t="s">
        <v>8</v>
      </c>
      <c r="B16" s="1">
        <v>4980573</v>
      </c>
      <c r="C16" s="1">
        <v>22273</v>
      </c>
      <c r="D16" s="4">
        <f t="shared" si="0"/>
        <v>0.27185260870946643</v>
      </c>
      <c r="E16" s="1">
        <v>11831</v>
      </c>
      <c r="F16">
        <v>625</v>
      </c>
      <c r="G16" s="4">
        <f t="shared" si="1"/>
        <v>3.2113871162745653</v>
      </c>
    </row>
    <row r="17" spans="1:7" x14ac:dyDescent="0.2">
      <c r="A17" t="s">
        <v>9</v>
      </c>
      <c r="B17" s="1">
        <v>3024758</v>
      </c>
      <c r="C17" s="1">
        <v>14579</v>
      </c>
      <c r="D17" s="4">
        <f t="shared" si="0"/>
        <v>0.29300241479691652</v>
      </c>
      <c r="E17" s="1">
        <v>7644</v>
      </c>
      <c r="F17">
        <v>510</v>
      </c>
      <c r="G17" s="4">
        <f t="shared" si="1"/>
        <v>4.0558659751017547</v>
      </c>
    </row>
    <row r="18" spans="1:7" x14ac:dyDescent="0.2">
      <c r="A18" t="s">
        <v>10</v>
      </c>
      <c r="B18" s="1">
        <v>1889347</v>
      </c>
      <c r="C18" s="1">
        <v>11271</v>
      </c>
      <c r="D18" s="4">
        <f t="shared" si="0"/>
        <v>0.36264760959859654</v>
      </c>
      <c r="E18" s="1">
        <v>4983</v>
      </c>
      <c r="F18">
        <v>401</v>
      </c>
      <c r="G18" s="4">
        <f t="shared" si="1"/>
        <v>4.8920127826708075</v>
      </c>
    </row>
    <row r="19" spans="1:7" x14ac:dyDescent="0.2">
      <c r="A19" t="s">
        <v>11</v>
      </c>
      <c r="B19" s="1">
        <v>1243662</v>
      </c>
      <c r="C19" s="1">
        <v>8604</v>
      </c>
      <c r="D19" s="4">
        <f t="shared" si="0"/>
        <v>0.42056403884480792</v>
      </c>
      <c r="E19" s="1">
        <v>3394</v>
      </c>
      <c r="F19">
        <v>406</v>
      </c>
      <c r="G19" s="4">
        <f t="shared" si="1"/>
        <v>7.2719066186887993</v>
      </c>
    </row>
    <row r="20" spans="1:7" x14ac:dyDescent="0.2">
      <c r="A20" t="s">
        <v>12</v>
      </c>
      <c r="B20" s="1">
        <v>848526</v>
      </c>
      <c r="C20" s="1">
        <v>7127</v>
      </c>
      <c r="D20" s="4">
        <f t="shared" si="0"/>
        <v>0.51059399433282926</v>
      </c>
      <c r="E20" s="1">
        <v>2098</v>
      </c>
      <c r="F20">
        <v>251</v>
      </c>
      <c r="G20" s="4">
        <f t="shared" si="1"/>
        <v>7.2728115646396478</v>
      </c>
    </row>
    <row r="21" spans="1:7" x14ac:dyDescent="0.2">
      <c r="A21" t="s">
        <v>13</v>
      </c>
      <c r="B21" s="1">
        <v>600128</v>
      </c>
      <c r="C21" s="1">
        <v>4797</v>
      </c>
      <c r="D21" s="4">
        <f t="shared" si="0"/>
        <v>0.48591457530600157</v>
      </c>
      <c r="E21" s="1">
        <v>1371</v>
      </c>
      <c r="F21">
        <v>217</v>
      </c>
      <c r="G21" s="4">
        <f t="shared" si="1"/>
        <v>9.6218011390971032</v>
      </c>
    </row>
    <row r="22" spans="1:7" x14ac:dyDescent="0.2">
      <c r="A22" t="s">
        <v>14</v>
      </c>
      <c r="B22" s="1">
        <v>754031</v>
      </c>
      <c r="C22" s="1">
        <v>6536</v>
      </c>
      <c r="D22" s="4">
        <f t="shared" si="0"/>
        <v>0.52693487132959493</v>
      </c>
      <c r="E22" s="1">
        <v>1754</v>
      </c>
      <c r="F22">
        <v>221</v>
      </c>
      <c r="G22" s="4">
        <f t="shared" si="1"/>
        <v>7.659435835762288</v>
      </c>
    </row>
    <row r="23" spans="1:7" x14ac:dyDescent="0.2">
      <c r="A23" t="s">
        <v>15</v>
      </c>
      <c r="B23" s="1">
        <v>1581715</v>
      </c>
      <c r="C23" s="1">
        <v>9962</v>
      </c>
      <c r="D23" s="4">
        <f t="shared" si="0"/>
        <v>0.3828709376639744</v>
      </c>
      <c r="E23" s="1">
        <v>3690</v>
      </c>
      <c r="F23">
        <v>392</v>
      </c>
      <c r="G23" s="4">
        <f t="shared" si="1"/>
        <v>6.4579369197947294</v>
      </c>
    </row>
    <row r="24" spans="1:7" x14ac:dyDescent="0.2">
      <c r="A24" t="s">
        <v>16</v>
      </c>
      <c r="B24" s="1">
        <v>311635</v>
      </c>
      <c r="C24" s="1">
        <v>3525</v>
      </c>
      <c r="D24" s="4">
        <f t="shared" si="0"/>
        <v>0.68761761126225951</v>
      </c>
      <c r="E24" s="1">
        <v>1625</v>
      </c>
      <c r="F24">
        <v>292</v>
      </c>
      <c r="G24" s="4">
        <f t="shared" si="1"/>
        <v>10.923544540565818</v>
      </c>
    </row>
    <row r="26" spans="1:7" x14ac:dyDescent="0.2">
      <c r="A26" s="5" t="s">
        <v>18</v>
      </c>
      <c r="B26" s="6">
        <f>SUM(B3,B14)</f>
        <v>75075700</v>
      </c>
      <c r="C26" s="7">
        <f>SQRT(SUMSQ(C3,C14))</f>
        <v>262231.11660136748</v>
      </c>
      <c r="D26" s="8">
        <f t="shared" ref="D26:D43" si="2">(C26/1.645/B26)*100</f>
        <v>0.21233370202546281</v>
      </c>
      <c r="E26" s="6">
        <f>SUM(E3,E14)</f>
        <v>287078</v>
      </c>
      <c r="F26" s="7">
        <f>SQRT(SUMSQ(F3,F14))</f>
        <v>3156.3564437496598</v>
      </c>
      <c r="G26" s="8">
        <f t="shared" ref="G26:G36" si="3">(F26/1.645/E26)*100</f>
        <v>0.66837504669990133</v>
      </c>
    </row>
    <row r="27" spans="1:7" x14ac:dyDescent="0.2">
      <c r="A27" t="s">
        <v>7</v>
      </c>
      <c r="B27" s="1">
        <f t="shared" ref="B27:E36" si="4">SUM(B4,B15)</f>
        <v>12715123</v>
      </c>
      <c r="C27" s="3">
        <f t="shared" ref="C27:F36" si="5">SQRT(SUMSQ(C4,C15))</f>
        <v>55290.999493588468</v>
      </c>
      <c r="D27" s="4">
        <f t="shared" si="2"/>
        <v>0.26434309635956116</v>
      </c>
      <c r="E27" s="1">
        <f t="shared" si="4"/>
        <v>38665</v>
      </c>
      <c r="F27" s="3">
        <f t="shared" si="5"/>
        <v>1161.5894283265495</v>
      </c>
      <c r="G27" s="4">
        <f t="shared" si="3"/>
        <v>1.8262857651104858</v>
      </c>
    </row>
    <row r="28" spans="1:7" x14ac:dyDescent="0.2">
      <c r="A28" t="s">
        <v>8</v>
      </c>
      <c r="B28" s="1">
        <f t="shared" si="4"/>
        <v>11501675</v>
      </c>
      <c r="C28" s="3">
        <f t="shared" si="5"/>
        <v>49800.364386217094</v>
      </c>
      <c r="D28" s="4">
        <f t="shared" si="2"/>
        <v>0.26321190385210164</v>
      </c>
      <c r="E28" s="1">
        <f t="shared" si="4"/>
        <v>38709</v>
      </c>
      <c r="F28" s="3">
        <f t="shared" si="5"/>
        <v>1381.4662500401521</v>
      </c>
      <c r="G28" s="4">
        <f t="shared" si="3"/>
        <v>2.169513840415445</v>
      </c>
    </row>
    <row r="29" spans="1:7" x14ac:dyDescent="0.2">
      <c r="A29" t="s">
        <v>9</v>
      </c>
      <c r="B29" s="1">
        <f t="shared" si="4"/>
        <v>11837686</v>
      </c>
      <c r="C29" s="3">
        <f t="shared" si="5"/>
        <v>63080.839959531295</v>
      </c>
      <c r="D29" s="4">
        <f t="shared" si="2"/>
        <v>0.32394012793520077</v>
      </c>
      <c r="E29" s="1">
        <f t="shared" si="4"/>
        <v>43435</v>
      </c>
      <c r="F29" s="3">
        <f t="shared" si="5"/>
        <v>1427.231235644736</v>
      </c>
      <c r="G29" s="4">
        <f t="shared" si="3"/>
        <v>1.9975083974407986</v>
      </c>
    </row>
    <row r="30" spans="1:7" x14ac:dyDescent="0.2">
      <c r="A30" t="s">
        <v>10</v>
      </c>
      <c r="B30" s="1">
        <f t="shared" si="4"/>
        <v>9848950</v>
      </c>
      <c r="C30" s="3">
        <f t="shared" si="5"/>
        <v>55896.144276685132</v>
      </c>
      <c r="D30" s="4">
        <f t="shared" si="2"/>
        <v>0.34500549818186155</v>
      </c>
      <c r="E30" s="1">
        <f t="shared" si="4"/>
        <v>38485</v>
      </c>
      <c r="F30" s="3">
        <f t="shared" si="5"/>
        <v>1264.2792413070777</v>
      </c>
      <c r="G30" s="4">
        <f t="shared" si="3"/>
        <v>1.9970347130186159</v>
      </c>
    </row>
    <row r="31" spans="1:7" x14ac:dyDescent="0.2">
      <c r="A31" t="s">
        <v>11</v>
      </c>
      <c r="B31" s="1">
        <f t="shared" si="4"/>
        <v>7188651</v>
      </c>
      <c r="C31" s="3">
        <f t="shared" si="5"/>
        <v>37128.678134293979</v>
      </c>
      <c r="D31" s="4">
        <f t="shared" si="2"/>
        <v>0.313975807222382</v>
      </c>
      <c r="E31" s="1">
        <f t="shared" si="4"/>
        <v>29018</v>
      </c>
      <c r="F31" s="3">
        <f t="shared" si="5"/>
        <v>1122.9625995553013</v>
      </c>
      <c r="G31" s="4">
        <f t="shared" si="3"/>
        <v>2.3525123585492818</v>
      </c>
    </row>
    <row r="32" spans="1:7" x14ac:dyDescent="0.2">
      <c r="A32" t="s">
        <v>12</v>
      </c>
      <c r="B32" s="1">
        <f t="shared" si="4"/>
        <v>5058705</v>
      </c>
      <c r="C32" s="3">
        <f t="shared" si="5"/>
        <v>23622.756253240223</v>
      </c>
      <c r="D32" s="4">
        <f t="shared" si="2"/>
        <v>0.28387380066373497</v>
      </c>
      <c r="E32" s="1">
        <f t="shared" si="4"/>
        <v>20636</v>
      </c>
      <c r="F32" s="3">
        <f t="shared" si="5"/>
        <v>764.38537400973337</v>
      </c>
      <c r="G32" s="4">
        <f t="shared" si="3"/>
        <v>2.2517540215368115</v>
      </c>
    </row>
    <row r="33" spans="1:7" x14ac:dyDescent="0.2">
      <c r="A33" t="s">
        <v>13</v>
      </c>
      <c r="B33" s="1">
        <f t="shared" si="4"/>
        <v>3512637</v>
      </c>
      <c r="C33" s="3">
        <f t="shared" si="5"/>
        <v>17348.394536671109</v>
      </c>
      <c r="D33" s="4">
        <f t="shared" si="2"/>
        <v>0.30023416870165065</v>
      </c>
      <c r="E33" s="1">
        <f t="shared" si="4"/>
        <v>14525</v>
      </c>
      <c r="F33" s="3">
        <f t="shared" si="5"/>
        <v>955.95501986233637</v>
      </c>
      <c r="G33" s="4">
        <f t="shared" si="3"/>
        <v>4.0008789786494781</v>
      </c>
    </row>
    <row r="34" spans="1:7" x14ac:dyDescent="0.2">
      <c r="A34" t="s">
        <v>14</v>
      </c>
      <c r="B34" s="1">
        <f t="shared" si="4"/>
        <v>4296113</v>
      </c>
      <c r="C34" s="3">
        <f t="shared" si="5"/>
        <v>16926.792135546533</v>
      </c>
      <c r="D34" s="4">
        <f t="shared" si="2"/>
        <v>0.23951519067336757</v>
      </c>
      <c r="E34" s="1">
        <f t="shared" si="4"/>
        <v>19487</v>
      </c>
      <c r="F34" s="3">
        <f t="shared" si="5"/>
        <v>972.44537121629617</v>
      </c>
      <c r="G34" s="4">
        <f t="shared" si="3"/>
        <v>3.033572131920216</v>
      </c>
    </row>
    <row r="35" spans="1:7" x14ac:dyDescent="0.2">
      <c r="A35" t="s">
        <v>15</v>
      </c>
      <c r="B35" s="1">
        <f t="shared" si="4"/>
        <v>8553288</v>
      </c>
      <c r="C35" s="3">
        <f t="shared" si="5"/>
        <v>20691.929344553639</v>
      </c>
      <c r="D35" s="4">
        <f t="shared" si="2"/>
        <v>0.14706251505404933</v>
      </c>
      <c r="E35" s="1">
        <f t="shared" si="4"/>
        <v>39452</v>
      </c>
      <c r="F35" s="3">
        <f t="shared" si="5"/>
        <v>1452.8816194033154</v>
      </c>
      <c r="G35" s="4">
        <f t="shared" si="3"/>
        <v>2.2386969250823139</v>
      </c>
    </row>
    <row r="36" spans="1:7" x14ac:dyDescent="0.2">
      <c r="A36" t="s">
        <v>16</v>
      </c>
      <c r="B36" s="1">
        <f t="shared" si="4"/>
        <v>562872</v>
      </c>
      <c r="C36" s="3">
        <f t="shared" si="5"/>
        <v>5712.3243955503785</v>
      </c>
      <c r="D36" s="4">
        <f t="shared" si="2"/>
        <v>0.61693202477195419</v>
      </c>
      <c r="E36" s="1">
        <f t="shared" si="4"/>
        <v>4666</v>
      </c>
      <c r="F36" s="3">
        <f t="shared" si="5"/>
        <v>471.34276275339158</v>
      </c>
      <c r="G36" s="4">
        <f t="shared" si="3"/>
        <v>6.1408177210733745</v>
      </c>
    </row>
    <row r="38" spans="1:7" ht="17" thickBot="1" x14ac:dyDescent="0.25"/>
    <row r="39" spans="1:7" x14ac:dyDescent="0.2">
      <c r="A39" s="9" t="s">
        <v>20</v>
      </c>
      <c r="B39" s="11">
        <f>SUM(B27:B31)</f>
        <v>53092085</v>
      </c>
      <c r="C39" s="11">
        <f>SQRT(SUMSQ(C27:C31))</f>
        <v>118403.04461034776</v>
      </c>
      <c r="D39" s="12">
        <f t="shared" ref="D39:D43" si="6">(C39/1.645/B39)*100</f>
        <v>0.13557112085075701</v>
      </c>
      <c r="E39" s="18">
        <f>SUM(E27:E31)</f>
        <v>188312</v>
      </c>
      <c r="F39" s="11">
        <f>SQRT(SUMSQ(F27:F31))</f>
        <v>2855.5516104598773</v>
      </c>
      <c r="G39" s="12">
        <f t="shared" ref="G39:G43" si="7">(F39/1.645/E39)*100</f>
        <v>0.92181997723879483</v>
      </c>
    </row>
    <row r="40" spans="1:7" x14ac:dyDescent="0.2">
      <c r="A40" s="10" t="s">
        <v>21</v>
      </c>
      <c r="B40" s="13">
        <f>SUM(B32:B34)</f>
        <v>12867455</v>
      </c>
      <c r="C40" s="13">
        <f>SQRT(SUMSQ(C32:C34))</f>
        <v>33845.497455348472</v>
      </c>
      <c r="D40" s="14">
        <f t="shared" si="6"/>
        <v>0.15989774582132629</v>
      </c>
      <c r="E40" s="19">
        <f>SUM(E32:E34)</f>
        <v>54648</v>
      </c>
      <c r="F40" s="13">
        <f>SQRT(SUMSQ(F32:F34))</f>
        <v>1563.2610146741331</v>
      </c>
      <c r="G40" s="14">
        <f t="shared" si="7"/>
        <v>1.7389669287408833</v>
      </c>
    </row>
    <row r="41" spans="1:7" x14ac:dyDescent="0.2">
      <c r="A41" s="10" t="s">
        <v>22</v>
      </c>
      <c r="B41" s="13">
        <f>B35</f>
        <v>8553288</v>
      </c>
      <c r="C41" s="13">
        <f>C35</f>
        <v>20691.929344553639</v>
      </c>
      <c r="D41" s="14">
        <f t="shared" si="6"/>
        <v>0.14706251505404933</v>
      </c>
      <c r="E41" s="19">
        <f>E35</f>
        <v>39452</v>
      </c>
      <c r="F41" s="13">
        <f>F35</f>
        <v>1452.8816194033154</v>
      </c>
      <c r="G41" s="14">
        <f t="shared" si="7"/>
        <v>2.2386969250823139</v>
      </c>
    </row>
    <row r="42" spans="1:7" ht="17" thickBot="1" x14ac:dyDescent="0.25">
      <c r="A42" s="10" t="s">
        <v>23</v>
      </c>
      <c r="B42" s="13">
        <f>B36</f>
        <v>562872</v>
      </c>
      <c r="C42" s="13">
        <f>C36</f>
        <v>5712.3243955503785</v>
      </c>
      <c r="D42" s="14">
        <f t="shared" si="6"/>
        <v>0.61693202477195419</v>
      </c>
      <c r="E42" s="19">
        <f>E36</f>
        <v>4666</v>
      </c>
      <c r="F42" s="13">
        <f>F36</f>
        <v>471.34276275339158</v>
      </c>
      <c r="G42" s="14">
        <f t="shared" si="7"/>
        <v>6.1408177210733745</v>
      </c>
    </row>
    <row r="43" spans="1:7" ht="17" thickBot="1" x14ac:dyDescent="0.25">
      <c r="A43" s="15" t="s">
        <v>18</v>
      </c>
      <c r="B43" s="16">
        <f>B26</f>
        <v>75075700</v>
      </c>
      <c r="C43" s="16">
        <f>C26</f>
        <v>262231.11660136748</v>
      </c>
      <c r="D43" s="17">
        <f t="shared" si="6"/>
        <v>0.21233370202546281</v>
      </c>
      <c r="E43" s="20">
        <f>E26</f>
        <v>287078</v>
      </c>
      <c r="F43" s="16">
        <f>F26</f>
        <v>3156.3564437496598</v>
      </c>
      <c r="G43" s="17">
        <f t="shared" si="7"/>
        <v>0.66837504669990133</v>
      </c>
    </row>
  </sheetData>
  <conditionalFormatting sqref="D26:D36">
    <cfRule type="cellIs" dxfId="29" priority="11" operator="greaterThan">
      <formula>20</formula>
    </cfRule>
    <cfRule type="cellIs" dxfId="28" priority="12" operator="greaterThan">
      <formula>20</formula>
    </cfRule>
  </conditionalFormatting>
  <conditionalFormatting sqref="G26:G36">
    <cfRule type="cellIs" dxfId="27" priority="9" operator="greaterThan">
      <formula>20</formula>
    </cfRule>
    <cfRule type="cellIs" dxfId="26" priority="10" operator="greaterThan">
      <formula>20</formula>
    </cfRule>
  </conditionalFormatting>
  <conditionalFormatting sqref="D39:D43">
    <cfRule type="cellIs" dxfId="25" priority="7" operator="greaterThan">
      <formula>20</formula>
    </cfRule>
    <cfRule type="cellIs" dxfId="24" priority="8" operator="greaterThan">
      <formula>20</formula>
    </cfRule>
  </conditionalFormatting>
  <conditionalFormatting sqref="G39:G43">
    <cfRule type="cellIs" dxfId="23" priority="5" operator="greaterThan">
      <formula>20</formula>
    </cfRule>
    <cfRule type="cellIs" dxfId="22" priority="6" operator="greaterThan">
      <formula>20</formula>
    </cfRule>
  </conditionalFormatting>
  <conditionalFormatting sqref="D2:D24">
    <cfRule type="cellIs" dxfId="21" priority="3" operator="greaterThan">
      <formula>20</formula>
    </cfRule>
    <cfRule type="cellIs" dxfId="20" priority="4" operator="greaterThan">
      <formula>20</formula>
    </cfRule>
  </conditionalFormatting>
  <conditionalFormatting sqref="G2:G24">
    <cfRule type="cellIs" dxfId="19" priority="1" operator="greaterThan">
      <formula>20</formula>
    </cfRule>
    <cfRule type="cellIs" dxfId="18" priority="2" operator="greaterThan">
      <formula>20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3"/>
  <sheetViews>
    <sheetView tabSelected="1" topLeftCell="A27" workbookViewId="0">
      <selection activeCell="I17" sqref="I1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E1" t="s">
        <v>3</v>
      </c>
      <c r="F1" t="s">
        <v>4</v>
      </c>
    </row>
    <row r="2" spans="1:7" x14ac:dyDescent="0.2">
      <c r="A2" t="s">
        <v>5</v>
      </c>
      <c r="B2" s="1">
        <v>76089650</v>
      </c>
      <c r="C2" s="1">
        <v>362764</v>
      </c>
      <c r="D2" s="4">
        <f t="shared" ref="D2:D24" si="0">(C2/1.645/B2)*100</f>
        <v>0.28982289702150799</v>
      </c>
      <c r="E2" s="1">
        <v>307539</v>
      </c>
      <c r="F2" s="1">
        <v>3094</v>
      </c>
      <c r="G2" s="4">
        <f t="shared" ref="G2:G24" si="1">(F2/1.645/E2)*100</f>
        <v>0.61158131613544531</v>
      </c>
    </row>
    <row r="3" spans="1:7" x14ac:dyDescent="0.2">
      <c r="A3" t="s">
        <v>6</v>
      </c>
      <c r="B3" s="1">
        <v>51696841</v>
      </c>
      <c r="C3" s="1">
        <v>255191</v>
      </c>
      <c r="D3" s="4">
        <f t="shared" si="0"/>
        <v>0.30007889068285903</v>
      </c>
      <c r="E3" s="1">
        <v>246978</v>
      </c>
      <c r="F3" s="1">
        <v>2973</v>
      </c>
      <c r="G3" s="4">
        <f t="shared" si="1"/>
        <v>0.73176349020023967</v>
      </c>
    </row>
    <row r="4" spans="1:7" x14ac:dyDescent="0.2">
      <c r="A4" t="s">
        <v>7</v>
      </c>
      <c r="B4" s="1">
        <v>2509392</v>
      </c>
      <c r="C4" s="1">
        <v>16574</v>
      </c>
      <c r="D4" s="4">
        <f t="shared" si="0"/>
        <v>0.40150681675918815</v>
      </c>
      <c r="E4" s="1">
        <v>10474</v>
      </c>
      <c r="F4">
        <v>699</v>
      </c>
      <c r="G4" s="4">
        <f t="shared" si="1"/>
        <v>4.0569411128322965</v>
      </c>
    </row>
    <row r="5" spans="1:7" x14ac:dyDescent="0.2">
      <c r="A5" t="s">
        <v>8</v>
      </c>
      <c r="B5" s="1">
        <v>6221842</v>
      </c>
      <c r="C5" s="1">
        <v>40421</v>
      </c>
      <c r="D5" s="4">
        <f t="shared" si="0"/>
        <v>0.39493186220678916</v>
      </c>
      <c r="E5" s="1">
        <v>25934</v>
      </c>
      <c r="F5" s="1">
        <v>1079</v>
      </c>
      <c r="G5" s="4">
        <f t="shared" si="1"/>
        <v>2.5292166718274567</v>
      </c>
    </row>
    <row r="6" spans="1:7" x14ac:dyDescent="0.2">
      <c r="A6" t="s">
        <v>9</v>
      </c>
      <c r="B6" s="1">
        <v>8716531</v>
      </c>
      <c r="C6" s="1">
        <v>64068</v>
      </c>
      <c r="D6" s="4">
        <f t="shared" si="0"/>
        <v>0.44681895196616733</v>
      </c>
      <c r="E6" s="1">
        <v>35747</v>
      </c>
      <c r="F6" s="1">
        <v>1252</v>
      </c>
      <c r="G6" s="4">
        <f t="shared" si="1"/>
        <v>2.1291135617646577</v>
      </c>
    </row>
    <row r="7" spans="1:7" x14ac:dyDescent="0.2">
      <c r="A7" t="s">
        <v>10</v>
      </c>
      <c r="B7" s="1">
        <v>8257479</v>
      </c>
      <c r="C7" s="1">
        <v>56759</v>
      </c>
      <c r="D7" s="4">
        <f t="shared" si="0"/>
        <v>0.41785091270327362</v>
      </c>
      <c r="E7" s="1">
        <v>37830</v>
      </c>
      <c r="F7" s="1">
        <v>1483</v>
      </c>
      <c r="G7" s="4">
        <f t="shared" si="1"/>
        <v>2.3830815671131531</v>
      </c>
    </row>
    <row r="8" spans="1:7" x14ac:dyDescent="0.2">
      <c r="A8" t="s">
        <v>11</v>
      </c>
      <c r="B8" s="1">
        <v>6433353</v>
      </c>
      <c r="C8" s="1">
        <v>40416</v>
      </c>
      <c r="D8" s="4">
        <f t="shared" si="0"/>
        <v>0.38190033969045878</v>
      </c>
      <c r="E8" s="1">
        <v>30165</v>
      </c>
      <c r="F8" s="1">
        <v>1021</v>
      </c>
      <c r="G8" s="4">
        <f t="shared" si="1"/>
        <v>2.0575789590887403</v>
      </c>
    </row>
    <row r="9" spans="1:7" x14ac:dyDescent="0.2">
      <c r="A9" t="s">
        <v>12</v>
      </c>
      <c r="B9" s="1">
        <v>4636201</v>
      </c>
      <c r="C9" s="1">
        <v>24477</v>
      </c>
      <c r="D9" s="4">
        <f t="shared" si="0"/>
        <v>0.32094456772600377</v>
      </c>
      <c r="E9" s="1">
        <v>22940</v>
      </c>
      <c r="F9">
        <v>890</v>
      </c>
      <c r="G9" s="4">
        <f t="shared" si="1"/>
        <v>2.3584718162617957</v>
      </c>
    </row>
    <row r="10" spans="1:7" x14ac:dyDescent="0.2">
      <c r="A10" t="s">
        <v>13</v>
      </c>
      <c r="B10" s="1">
        <v>3256877</v>
      </c>
      <c r="C10" s="1">
        <v>18018</v>
      </c>
      <c r="D10" s="4">
        <f t="shared" si="0"/>
        <v>0.33630964538610764</v>
      </c>
      <c r="E10" s="1">
        <v>17265</v>
      </c>
      <c r="F10">
        <v>840</v>
      </c>
      <c r="G10" s="4">
        <f t="shared" si="1"/>
        <v>2.9576501469582417</v>
      </c>
    </row>
    <row r="11" spans="1:7" x14ac:dyDescent="0.2">
      <c r="A11" t="s">
        <v>14</v>
      </c>
      <c r="B11" s="1">
        <v>3971536</v>
      </c>
      <c r="C11" s="1">
        <v>17184</v>
      </c>
      <c r="D11" s="4">
        <f t="shared" si="0"/>
        <v>0.2630267132893353</v>
      </c>
      <c r="E11" s="1">
        <v>21609</v>
      </c>
      <c r="F11" s="1">
        <v>1093</v>
      </c>
      <c r="G11" s="4">
        <f t="shared" si="1"/>
        <v>3.0748192418418476</v>
      </c>
    </row>
    <row r="12" spans="1:7" x14ac:dyDescent="0.2">
      <c r="A12" t="s">
        <v>15</v>
      </c>
      <c r="B12" s="1">
        <v>7479807</v>
      </c>
      <c r="C12" s="1">
        <v>17545</v>
      </c>
      <c r="D12" s="4">
        <f t="shared" si="0"/>
        <v>0.14259262966866296</v>
      </c>
      <c r="E12" s="1">
        <v>42673</v>
      </c>
      <c r="F12" s="1">
        <v>1541</v>
      </c>
      <c r="G12" s="4">
        <f t="shared" si="1"/>
        <v>2.1952478511037885</v>
      </c>
    </row>
    <row r="13" spans="1:7" x14ac:dyDescent="0.2">
      <c r="A13" t="s">
        <v>16</v>
      </c>
      <c r="B13" s="1">
        <v>213823</v>
      </c>
      <c r="C13" s="1">
        <v>3540</v>
      </c>
      <c r="D13" s="4">
        <f t="shared" si="0"/>
        <v>1.0064285338296521</v>
      </c>
      <c r="E13" s="1">
        <v>2341</v>
      </c>
      <c r="F13">
        <v>381</v>
      </c>
      <c r="G13" s="4">
        <f t="shared" si="1"/>
        <v>9.893675448493811</v>
      </c>
    </row>
    <row r="14" spans="1:7" x14ac:dyDescent="0.2">
      <c r="A14" t="s">
        <v>17</v>
      </c>
      <c r="B14" s="1">
        <v>24392809</v>
      </c>
      <c r="C14" s="1">
        <v>111567</v>
      </c>
      <c r="D14" s="4">
        <f t="shared" si="0"/>
        <v>0.27804048520398056</v>
      </c>
      <c r="E14" s="1">
        <v>60561</v>
      </c>
      <c r="F14" s="1">
        <v>1363</v>
      </c>
      <c r="G14" s="4">
        <f t="shared" si="1"/>
        <v>1.368160084165434</v>
      </c>
    </row>
    <row r="15" spans="1:7" x14ac:dyDescent="0.2">
      <c r="A15" t="s">
        <v>7</v>
      </c>
      <c r="B15" s="1">
        <v>9493037</v>
      </c>
      <c r="C15" s="1">
        <v>44577</v>
      </c>
      <c r="D15" s="4">
        <f t="shared" si="0"/>
        <v>0.28545638496048309</v>
      </c>
      <c r="E15" s="1">
        <v>25619</v>
      </c>
      <c r="F15">
        <v>988</v>
      </c>
      <c r="G15" s="4">
        <f t="shared" si="1"/>
        <v>2.3443846470805352</v>
      </c>
    </row>
    <row r="16" spans="1:7" x14ac:dyDescent="0.2">
      <c r="A16" t="s">
        <v>8</v>
      </c>
      <c r="B16" s="1">
        <v>4841045</v>
      </c>
      <c r="C16" s="1">
        <v>23659</v>
      </c>
      <c r="D16" s="4">
        <f t="shared" si="0"/>
        <v>0.29709227699120111</v>
      </c>
      <c r="E16" s="1">
        <v>11273</v>
      </c>
      <c r="F16">
        <v>699</v>
      </c>
      <c r="G16" s="4">
        <f t="shared" si="1"/>
        <v>3.7693960095631569</v>
      </c>
    </row>
    <row r="17" spans="1:7" x14ac:dyDescent="0.2">
      <c r="A17" t="s">
        <v>9</v>
      </c>
      <c r="B17" s="1">
        <v>2960469</v>
      </c>
      <c r="C17" s="1">
        <v>15575</v>
      </c>
      <c r="D17" s="4">
        <f t="shared" si="0"/>
        <v>0.31981706636289647</v>
      </c>
      <c r="E17" s="1">
        <v>6464</v>
      </c>
      <c r="F17">
        <v>538</v>
      </c>
      <c r="G17" s="4">
        <f t="shared" si="1"/>
        <v>5.059586505763038</v>
      </c>
    </row>
    <row r="18" spans="1:7" x14ac:dyDescent="0.2">
      <c r="A18" t="s">
        <v>10</v>
      </c>
      <c r="B18" s="1">
        <v>1854605</v>
      </c>
      <c r="C18" s="1">
        <v>12511</v>
      </c>
      <c r="D18" s="4">
        <f t="shared" si="0"/>
        <v>0.41008576622084275</v>
      </c>
      <c r="E18" s="1">
        <v>4273</v>
      </c>
      <c r="F18">
        <v>413</v>
      </c>
      <c r="G18" s="4">
        <f t="shared" si="1"/>
        <v>5.875586936279757</v>
      </c>
    </row>
    <row r="19" spans="1:7" x14ac:dyDescent="0.2">
      <c r="A19" t="s">
        <v>11</v>
      </c>
      <c r="B19" s="1">
        <v>1234837</v>
      </c>
      <c r="C19" s="1">
        <v>9341</v>
      </c>
      <c r="D19" s="4">
        <f t="shared" si="0"/>
        <v>0.45985174179973048</v>
      </c>
      <c r="E19" s="1">
        <v>3146</v>
      </c>
      <c r="F19">
        <v>305</v>
      </c>
      <c r="G19" s="4">
        <f t="shared" si="1"/>
        <v>5.893526203003959</v>
      </c>
    </row>
    <row r="20" spans="1:7" x14ac:dyDescent="0.2">
      <c r="A20" t="s">
        <v>12</v>
      </c>
      <c r="B20" s="1">
        <v>839679</v>
      </c>
      <c r="C20" s="1">
        <v>7823</v>
      </c>
      <c r="D20" s="4">
        <f t="shared" si="0"/>
        <v>0.56636203838656807</v>
      </c>
      <c r="E20" s="1">
        <v>1939</v>
      </c>
      <c r="F20">
        <v>312</v>
      </c>
      <c r="G20" s="4">
        <f t="shared" si="1"/>
        <v>9.7816221503579541</v>
      </c>
    </row>
    <row r="21" spans="1:7" x14ac:dyDescent="0.2">
      <c r="A21" t="s">
        <v>13</v>
      </c>
      <c r="B21" s="1">
        <v>600691</v>
      </c>
      <c r="C21" s="1">
        <v>5890</v>
      </c>
      <c r="D21" s="4">
        <f t="shared" si="0"/>
        <v>0.59607137654168385</v>
      </c>
      <c r="E21" s="1">
        <v>1339</v>
      </c>
      <c r="F21">
        <v>218</v>
      </c>
      <c r="G21" s="4">
        <f t="shared" si="1"/>
        <v>9.8971468523214039</v>
      </c>
    </row>
    <row r="22" spans="1:7" x14ac:dyDescent="0.2">
      <c r="A22" t="s">
        <v>14</v>
      </c>
      <c r="B22" s="1">
        <v>756786</v>
      </c>
      <c r="C22" s="1">
        <v>7148</v>
      </c>
      <c r="D22" s="4">
        <f t="shared" si="0"/>
        <v>0.57417668321023274</v>
      </c>
      <c r="E22" s="1">
        <v>1622</v>
      </c>
      <c r="F22">
        <v>244</v>
      </c>
      <c r="G22" s="4">
        <f t="shared" si="1"/>
        <v>9.1447760466833312</v>
      </c>
    </row>
    <row r="23" spans="1:7" x14ac:dyDescent="0.2">
      <c r="A23" t="s">
        <v>15</v>
      </c>
      <c r="B23" s="1">
        <v>1561794</v>
      </c>
      <c r="C23" s="1">
        <v>10607</v>
      </c>
      <c r="D23" s="4">
        <f t="shared" si="0"/>
        <v>0.41286010293991543</v>
      </c>
      <c r="E23" s="1">
        <v>3927</v>
      </c>
      <c r="F23">
        <v>396</v>
      </c>
      <c r="G23" s="4">
        <f t="shared" si="1"/>
        <v>6.1301116191157314</v>
      </c>
    </row>
    <row r="24" spans="1:7" x14ac:dyDescent="0.2">
      <c r="A24" t="s">
        <v>16</v>
      </c>
      <c r="B24" s="1">
        <v>249866</v>
      </c>
      <c r="C24" s="1">
        <v>3427</v>
      </c>
      <c r="D24" s="4">
        <f t="shared" si="0"/>
        <v>0.83375996525018869</v>
      </c>
      <c r="E24">
        <v>959</v>
      </c>
      <c r="F24">
        <v>206</v>
      </c>
      <c r="G24" s="4">
        <f t="shared" si="1"/>
        <v>13.058181806656503</v>
      </c>
    </row>
    <row r="26" spans="1:7" x14ac:dyDescent="0.2">
      <c r="A26" s="5" t="s">
        <v>18</v>
      </c>
      <c r="B26" s="6">
        <f>SUM(B3,B14)</f>
        <v>76089650</v>
      </c>
      <c r="C26" s="7">
        <f>SQRT(SUMSQ(C3,C14))</f>
        <v>278513.27072511287</v>
      </c>
      <c r="D26" s="8">
        <f t="shared" ref="D26:D43" si="2">(C26/1.645/B26)*100</f>
        <v>0.22251249567346196</v>
      </c>
      <c r="E26" s="6">
        <f>SUM(E3,E14)</f>
        <v>307539</v>
      </c>
      <c r="F26" s="7">
        <f>SQRT(SUMSQ(F3,F14))</f>
        <v>3270.5501066334391</v>
      </c>
      <c r="G26" s="8">
        <f t="shared" ref="G26:G36" si="3">(F26/1.645/E26)*100</f>
        <v>0.64647942427336769</v>
      </c>
    </row>
    <row r="27" spans="1:7" x14ac:dyDescent="0.2">
      <c r="A27" t="s">
        <v>7</v>
      </c>
      <c r="B27" s="1">
        <f t="shared" ref="B27:E36" si="4">SUM(B4,B15)</f>
        <v>12002429</v>
      </c>
      <c r="C27" s="3">
        <f t="shared" ref="C27:F36" si="5">SQRT(SUMSQ(C4,C15))</f>
        <v>47558.452508465831</v>
      </c>
      <c r="D27" s="4">
        <f t="shared" si="2"/>
        <v>0.24087552093835823</v>
      </c>
      <c r="E27" s="1">
        <f t="shared" si="4"/>
        <v>36093</v>
      </c>
      <c r="F27" s="3">
        <f t="shared" si="5"/>
        <v>1210.2664995776756</v>
      </c>
      <c r="G27" s="4">
        <f t="shared" si="3"/>
        <v>2.0384127555279146</v>
      </c>
    </row>
    <row r="28" spans="1:7" x14ac:dyDescent="0.2">
      <c r="A28" t="s">
        <v>8</v>
      </c>
      <c r="B28" s="1">
        <f t="shared" si="4"/>
        <v>11062887</v>
      </c>
      <c r="C28" s="3">
        <f t="shared" si="5"/>
        <v>46835.942629566023</v>
      </c>
      <c r="D28" s="4">
        <f t="shared" si="2"/>
        <v>0.25736227484880392</v>
      </c>
      <c r="E28" s="1">
        <f t="shared" si="4"/>
        <v>37207</v>
      </c>
      <c r="F28" s="3">
        <f t="shared" si="5"/>
        <v>1285.6290289193068</v>
      </c>
      <c r="G28" s="4">
        <f t="shared" si="3"/>
        <v>2.1005117413345951</v>
      </c>
    </row>
    <row r="29" spans="1:7" x14ac:dyDescent="0.2">
      <c r="A29" t="s">
        <v>9</v>
      </c>
      <c r="B29" s="1">
        <f t="shared" si="4"/>
        <v>11677000</v>
      </c>
      <c r="C29" s="3">
        <f t="shared" si="5"/>
        <v>65933.976438555561</v>
      </c>
      <c r="D29" s="4">
        <f t="shared" si="2"/>
        <v>0.34325121729467178</v>
      </c>
      <c r="E29" s="1">
        <f t="shared" si="4"/>
        <v>42211</v>
      </c>
      <c r="F29" s="3">
        <f t="shared" si="5"/>
        <v>1362.6987928372139</v>
      </c>
      <c r="G29" s="4">
        <f t="shared" si="3"/>
        <v>1.962493956345976</v>
      </c>
    </row>
    <row r="30" spans="1:7" x14ac:dyDescent="0.2">
      <c r="A30" t="s">
        <v>10</v>
      </c>
      <c r="B30" s="1">
        <f t="shared" si="4"/>
        <v>10112084</v>
      </c>
      <c r="C30" s="3">
        <f t="shared" si="5"/>
        <v>58121.50378302337</v>
      </c>
      <c r="D30" s="4">
        <f t="shared" si="2"/>
        <v>0.34940593002090431</v>
      </c>
      <c r="E30" s="1">
        <f t="shared" si="4"/>
        <v>42103</v>
      </c>
      <c r="F30" s="3">
        <f t="shared" si="5"/>
        <v>1539.434311687251</v>
      </c>
      <c r="G30" s="4">
        <f t="shared" si="3"/>
        <v>2.2227070025726476</v>
      </c>
    </row>
    <row r="31" spans="1:7" x14ac:dyDescent="0.2">
      <c r="A31" t="s">
        <v>11</v>
      </c>
      <c r="B31" s="1">
        <f t="shared" si="4"/>
        <v>7668190</v>
      </c>
      <c r="C31" s="3">
        <f t="shared" si="5"/>
        <v>41481.40953487478</v>
      </c>
      <c r="D31" s="4">
        <f t="shared" si="2"/>
        <v>0.32884764633154456</v>
      </c>
      <c r="E31" s="1">
        <f t="shared" si="4"/>
        <v>33311</v>
      </c>
      <c r="F31" s="3">
        <f t="shared" si="5"/>
        <v>1065.5824698257757</v>
      </c>
      <c r="G31" s="4">
        <f t="shared" si="3"/>
        <v>1.9446143867621259</v>
      </c>
    </row>
    <row r="32" spans="1:7" x14ac:dyDescent="0.2">
      <c r="A32" t="s">
        <v>12</v>
      </c>
      <c r="B32" s="1">
        <f t="shared" si="4"/>
        <v>5475880</v>
      </c>
      <c r="C32" s="3">
        <f t="shared" si="5"/>
        <v>25696.748004368179</v>
      </c>
      <c r="D32" s="4">
        <f t="shared" si="2"/>
        <v>0.28527147064783648</v>
      </c>
      <c r="E32" s="1">
        <f t="shared" si="4"/>
        <v>24879</v>
      </c>
      <c r="F32" s="3">
        <f t="shared" si="5"/>
        <v>943.1033877576732</v>
      </c>
      <c r="G32" s="4">
        <f t="shared" si="3"/>
        <v>2.30441388052563</v>
      </c>
    </row>
    <row r="33" spans="1:7" x14ac:dyDescent="0.2">
      <c r="A33" t="s">
        <v>13</v>
      </c>
      <c r="B33" s="1">
        <f t="shared" si="4"/>
        <v>3857568</v>
      </c>
      <c r="C33" s="3">
        <f t="shared" si="5"/>
        <v>18956.27663862289</v>
      </c>
      <c r="D33" s="4">
        <f t="shared" si="2"/>
        <v>0.29872635880157566</v>
      </c>
      <c r="E33" s="1">
        <f t="shared" si="4"/>
        <v>18604</v>
      </c>
      <c r="F33" s="3">
        <f t="shared" si="5"/>
        <v>867.82717173409594</v>
      </c>
      <c r="G33" s="4">
        <f t="shared" si="3"/>
        <v>2.8357047500132202</v>
      </c>
    </row>
    <row r="34" spans="1:7" x14ac:dyDescent="0.2">
      <c r="A34" t="s">
        <v>14</v>
      </c>
      <c r="B34" s="1">
        <f t="shared" si="4"/>
        <v>4728322</v>
      </c>
      <c r="C34" s="3">
        <f t="shared" si="5"/>
        <v>18611.387911706101</v>
      </c>
      <c r="D34" s="4">
        <f t="shared" si="2"/>
        <v>0.23927967731760752</v>
      </c>
      <c r="E34" s="1">
        <f t="shared" si="4"/>
        <v>23231</v>
      </c>
      <c r="F34" s="3">
        <f t="shared" si="5"/>
        <v>1119.9040137440352</v>
      </c>
      <c r="G34" s="4">
        <f t="shared" si="3"/>
        <v>2.9305355495769012</v>
      </c>
    </row>
    <row r="35" spans="1:7" x14ac:dyDescent="0.2">
      <c r="A35" t="s">
        <v>15</v>
      </c>
      <c r="B35" s="1">
        <f t="shared" si="4"/>
        <v>9041601</v>
      </c>
      <c r="C35" s="3">
        <f t="shared" si="5"/>
        <v>20502.084625715503</v>
      </c>
      <c r="D35" s="4">
        <f t="shared" si="2"/>
        <v>0.13784365544003138</v>
      </c>
      <c r="E35" s="1">
        <f t="shared" si="4"/>
        <v>46600</v>
      </c>
      <c r="F35" s="3">
        <f t="shared" si="5"/>
        <v>1591.0678803872574</v>
      </c>
      <c r="G35" s="4">
        <f t="shared" si="3"/>
        <v>2.0755676329457939</v>
      </c>
    </row>
    <row r="36" spans="1:7" x14ac:dyDescent="0.2">
      <c r="A36" t="s">
        <v>16</v>
      </c>
      <c r="B36" s="1">
        <f t="shared" si="4"/>
        <v>463689</v>
      </c>
      <c r="C36" s="3">
        <f t="shared" si="5"/>
        <v>4927.0608886028594</v>
      </c>
      <c r="D36" s="4">
        <f t="shared" si="2"/>
        <v>0.64594454310189464</v>
      </c>
      <c r="E36" s="1">
        <f t="shared" si="4"/>
        <v>3300</v>
      </c>
      <c r="F36" s="3">
        <f t="shared" si="5"/>
        <v>433.12469336208483</v>
      </c>
      <c r="G36" s="4">
        <f t="shared" si="3"/>
        <v>7.9787177555878204</v>
      </c>
    </row>
    <row r="38" spans="1:7" ht="17" thickBot="1" x14ac:dyDescent="0.25"/>
    <row r="39" spans="1:7" x14ac:dyDescent="0.2">
      <c r="A39" s="9" t="s">
        <v>20</v>
      </c>
      <c r="B39" s="11">
        <f>SUM(B27:B31)</f>
        <v>52522590</v>
      </c>
      <c r="C39" s="11">
        <f>SQRT(SUMSQ(C27:C31))</f>
        <v>117904.69759513401</v>
      </c>
      <c r="D39" s="12">
        <f t="shared" ref="D39:D43" si="6">(C39/1.645/B39)*100</f>
        <v>0.13646430650835933</v>
      </c>
      <c r="E39" s="18">
        <f>SUM(E27:E31)</f>
        <v>190925</v>
      </c>
      <c r="F39" s="11">
        <f>SQRT(SUMSQ(F27:F31))</f>
        <v>2912.0197458121743</v>
      </c>
      <c r="G39" s="12">
        <f t="shared" ref="G39:G43" si="7">(F39/1.645/E39)*100</f>
        <v>0.92718332826538341</v>
      </c>
    </row>
    <row r="40" spans="1:7" x14ac:dyDescent="0.2">
      <c r="A40" s="10" t="s">
        <v>21</v>
      </c>
      <c r="B40" s="13">
        <f>SUM(B32:B34)</f>
        <v>14061770</v>
      </c>
      <c r="C40" s="13">
        <f>SQRT(SUMSQ(C32:C34))</f>
        <v>36960.073620056552</v>
      </c>
      <c r="D40" s="14">
        <f t="shared" si="6"/>
        <v>0.15978166233850183</v>
      </c>
      <c r="E40" s="19">
        <f>SUM(E32:E34)</f>
        <v>66714</v>
      </c>
      <c r="F40" s="13">
        <f>SQRT(SUMSQ(F32:F34))</f>
        <v>1701.9850175603779</v>
      </c>
      <c r="G40" s="14">
        <f t="shared" si="7"/>
        <v>1.5508609108448301</v>
      </c>
    </row>
    <row r="41" spans="1:7" x14ac:dyDescent="0.2">
      <c r="A41" s="10" t="s">
        <v>22</v>
      </c>
      <c r="B41" s="13">
        <f>B35</f>
        <v>9041601</v>
      </c>
      <c r="C41" s="13">
        <f>C35</f>
        <v>20502.084625715503</v>
      </c>
      <c r="D41" s="14">
        <f t="shared" si="6"/>
        <v>0.13784365544003138</v>
      </c>
      <c r="E41" s="19">
        <f>E35</f>
        <v>46600</v>
      </c>
      <c r="F41" s="13">
        <f>F35</f>
        <v>1591.0678803872574</v>
      </c>
      <c r="G41" s="14">
        <f t="shared" si="7"/>
        <v>2.0755676329457939</v>
      </c>
    </row>
    <row r="42" spans="1:7" ht="17" thickBot="1" x14ac:dyDescent="0.25">
      <c r="A42" s="10" t="s">
        <v>23</v>
      </c>
      <c r="B42" s="13">
        <f>B36</f>
        <v>463689</v>
      </c>
      <c r="C42" s="13">
        <f>C36</f>
        <v>4927.0608886028594</v>
      </c>
      <c r="D42" s="14">
        <f t="shared" si="6"/>
        <v>0.64594454310189464</v>
      </c>
      <c r="E42" s="19">
        <f>E36</f>
        <v>3300</v>
      </c>
      <c r="F42" s="13">
        <f>F36</f>
        <v>433.12469336208483</v>
      </c>
      <c r="G42" s="14">
        <f t="shared" si="7"/>
        <v>7.9787177555878204</v>
      </c>
    </row>
    <row r="43" spans="1:7" ht="17" thickBot="1" x14ac:dyDescent="0.25">
      <c r="A43" s="15" t="s">
        <v>18</v>
      </c>
      <c r="B43" s="16">
        <f>B26</f>
        <v>76089650</v>
      </c>
      <c r="C43" s="16">
        <f>C26</f>
        <v>278513.27072511287</v>
      </c>
      <c r="D43" s="17">
        <f t="shared" si="6"/>
        <v>0.22251249567346196</v>
      </c>
      <c r="E43" s="20">
        <f>E26</f>
        <v>307539</v>
      </c>
      <c r="F43" s="16">
        <f>F26</f>
        <v>3270.5501066334391</v>
      </c>
      <c r="G43" s="17">
        <f t="shared" si="7"/>
        <v>0.64647942427336769</v>
      </c>
    </row>
  </sheetData>
  <conditionalFormatting sqref="D26:D36">
    <cfRule type="cellIs" dxfId="17" priority="11" operator="greaterThan">
      <formula>20</formula>
    </cfRule>
    <cfRule type="cellIs" dxfId="16" priority="12" operator="greaterThan">
      <formula>20</formula>
    </cfRule>
  </conditionalFormatting>
  <conditionalFormatting sqref="G26:G36">
    <cfRule type="cellIs" dxfId="15" priority="9" operator="greaterThan">
      <formula>20</formula>
    </cfRule>
    <cfRule type="cellIs" dxfId="14" priority="10" operator="greaterThan">
      <formula>20</formula>
    </cfRule>
  </conditionalFormatting>
  <conditionalFormatting sqref="D39:D43">
    <cfRule type="cellIs" dxfId="13" priority="7" operator="greaterThan">
      <formula>20</formula>
    </cfRule>
    <cfRule type="cellIs" dxfId="12" priority="8" operator="greaterThan">
      <formula>20</formula>
    </cfRule>
  </conditionalFormatting>
  <conditionalFormatting sqref="G39:G43">
    <cfRule type="cellIs" dxfId="11" priority="5" operator="greaterThan">
      <formula>20</formula>
    </cfRule>
    <cfRule type="cellIs" dxfId="10" priority="6" operator="greaterThan">
      <formula>20</formula>
    </cfRule>
  </conditionalFormatting>
  <conditionalFormatting sqref="D2:D24">
    <cfRule type="cellIs" dxfId="9" priority="3" operator="greaterThan">
      <formula>20</formula>
    </cfRule>
    <cfRule type="cellIs" dxfId="8" priority="4" operator="greaterThan">
      <formula>20</formula>
    </cfRule>
  </conditionalFormatting>
  <conditionalFormatting sqref="G2:G24">
    <cfRule type="cellIs" dxfId="7" priority="1" operator="greaterThan">
      <formula>20</formula>
    </cfRule>
    <cfRule type="cellIs" dxfId="6" priority="2" operator="greaterThan">
      <formula>20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Change</vt:lpstr>
      <vt:lpstr>ACSDT5Y2021.B25091</vt:lpstr>
      <vt:lpstr>ACSDT5Y2013.B25091</vt:lpstr>
      <vt:lpstr>ACSDT5Y2010.B25091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Dara</dc:creator>
  <cp:lastModifiedBy>Microsoft Office User</cp:lastModifiedBy>
  <dcterms:created xsi:type="dcterms:W3CDTF">2023-02-13T16:53:36Z</dcterms:created>
  <dcterms:modified xsi:type="dcterms:W3CDTF">2023-02-14T22:03:28Z</dcterms:modified>
</cp:coreProperties>
</file>