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8_{32BFB73D-7B33-4920-BD6E-A82F152429D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非AP差异" sheetId="3" r:id="rId3"/>
    <sheet name="AP差异" sheetId="4" r:id="rId4"/>
  </sheets>
  <definedNames>
    <definedName name="_xlnm._FilterDatabase" localSheetId="2" hidden="1">非AP差异!$A$1:$D$22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7" i="4"/>
  <c r="F33" i="3"/>
  <c r="D33" i="3"/>
  <c r="F30" i="3"/>
  <c r="F31" i="3"/>
  <c r="F32" i="3"/>
  <c r="F29" i="3"/>
  <c r="F28" i="3"/>
  <c r="F26" i="3"/>
  <c r="B33" i="3"/>
  <c r="T27" i="2"/>
  <c r="T26" i="2"/>
  <c r="D32" i="3"/>
  <c r="D31" i="3"/>
  <c r="D30" i="3"/>
  <c r="D29" i="3"/>
  <c r="D28" i="3"/>
  <c r="D26" i="3"/>
  <c r="B22" i="3"/>
  <c r="R30" i="2"/>
  <c r="R29" i="2"/>
  <c r="C21" i="1"/>
  <c r="E18" i="1"/>
  <c r="E17" i="1"/>
  <c r="E16" i="1"/>
  <c r="C20" i="1"/>
  <c r="C19" i="1"/>
  <c r="R22" i="2"/>
  <c r="R24" i="2" s="1"/>
  <c r="F13" i="1"/>
  <c r="E13" i="1"/>
  <c r="J12" i="1"/>
  <c r="J14" i="1" s="1"/>
  <c r="C12" i="1"/>
  <c r="C14" i="1" s="1"/>
</calcChain>
</file>

<file path=xl/sharedStrings.xml><?xml version="1.0" encoding="utf-8"?>
<sst xmlns="http://schemas.openxmlformats.org/spreadsheetml/2006/main" count="107" uniqueCount="80">
  <si>
    <t>21.5调整前</t>
    <phoneticPr fontId="4" type="noConversion"/>
  </si>
  <si>
    <t>科目编号</t>
  </si>
  <si>
    <t>科目名称</t>
  </si>
  <si>
    <t>期初余额借方</t>
  </si>
  <si>
    <t>期初余额贷方</t>
  </si>
  <si>
    <t>期间异动借方</t>
  </si>
  <si>
    <t>期间异动贷方</t>
  </si>
  <si>
    <t>期末余额借方</t>
  </si>
  <si>
    <t>期末余额贷方</t>
  </si>
  <si>
    <t>本年累计贷方</t>
  </si>
  <si>
    <t>本年累计借方</t>
  </si>
  <si>
    <t>140301</t>
  </si>
  <si>
    <t>原材料-材料</t>
  </si>
  <si>
    <t>140302</t>
  </si>
  <si>
    <t>原材料-采购暂估差异</t>
  </si>
  <si>
    <t>140501</t>
  </si>
  <si>
    <t>库存商品-产成品</t>
  </si>
  <si>
    <t>140502</t>
  </si>
  <si>
    <t>库存商品-在产品</t>
  </si>
  <si>
    <t>140503</t>
  </si>
  <si>
    <t>库存商品-外购商品</t>
  </si>
  <si>
    <t>140601</t>
  </si>
  <si>
    <t>发出商品-委托代销商品</t>
  </si>
  <si>
    <t>141001</t>
  </si>
  <si>
    <t>低值易耗品-工器具</t>
  </si>
  <si>
    <t>141002</t>
  </si>
  <si>
    <t>低值易耗品-办公用品</t>
  </si>
  <si>
    <t>141003</t>
  </si>
  <si>
    <t>低值易耗品-活动品</t>
  </si>
  <si>
    <t>合计</t>
  </si>
  <si>
    <t>检核表</t>
    <phoneticPr fontId="4" type="noConversion"/>
  </si>
  <si>
    <t>期初差异</t>
    <phoneticPr fontId="4" type="noConversion"/>
  </si>
  <si>
    <t>检核表期末结存与账面差</t>
    <phoneticPr fontId="4" type="noConversion"/>
  </si>
  <si>
    <t>期初差异影响-18056469.29，本期影响410323.08</t>
    <phoneticPr fontId="4" type="noConversion"/>
  </si>
  <si>
    <t>期初</t>
    <phoneticPr fontId="3" type="noConversion"/>
  </si>
  <si>
    <t>采购入库</t>
    <phoneticPr fontId="3" type="noConversion"/>
  </si>
  <si>
    <t>工单入库</t>
    <phoneticPr fontId="3" type="noConversion"/>
  </si>
  <si>
    <t>工单领用</t>
    <phoneticPr fontId="3" type="noConversion"/>
  </si>
  <si>
    <t>销售</t>
    <phoneticPr fontId="3" type="noConversion"/>
  </si>
  <si>
    <t>期末金额</t>
    <phoneticPr fontId="3" type="noConversion"/>
  </si>
  <si>
    <t>委外入库</t>
    <phoneticPr fontId="3" type="noConversion"/>
  </si>
  <si>
    <t>杂项入库</t>
    <phoneticPr fontId="3" type="noConversion"/>
  </si>
  <si>
    <t>杂项领用</t>
    <phoneticPr fontId="3" type="noConversion"/>
  </si>
  <si>
    <t>调整入库</t>
    <phoneticPr fontId="3" type="noConversion"/>
  </si>
  <si>
    <t>结存调整</t>
    <phoneticPr fontId="3" type="noConversion"/>
  </si>
  <si>
    <t>总账</t>
    <phoneticPr fontId="3" type="noConversion"/>
  </si>
  <si>
    <t>期间异动-成本</t>
    <phoneticPr fontId="3" type="noConversion"/>
  </si>
  <si>
    <t>期间异动-财务</t>
    <phoneticPr fontId="3" type="noConversion"/>
  </si>
  <si>
    <t>差异</t>
    <phoneticPr fontId="3" type="noConversion"/>
  </si>
  <si>
    <t>财务-AP</t>
    <phoneticPr fontId="3" type="noConversion"/>
  </si>
  <si>
    <t>财务-！AP</t>
    <phoneticPr fontId="3" type="noConversion"/>
  </si>
  <si>
    <t>AP差异</t>
    <phoneticPr fontId="3" type="noConversion"/>
  </si>
  <si>
    <t>非AP差异</t>
    <phoneticPr fontId="3" type="noConversion"/>
  </si>
  <si>
    <t>本月产品领用</t>
  </si>
  <si>
    <t>5月产成品</t>
  </si>
  <si>
    <t>本月材料领用</t>
  </si>
  <si>
    <t>结转本月销售成本</t>
  </si>
  <si>
    <t>本月活动品领用</t>
  </si>
  <si>
    <t>结存差异调整</t>
  </si>
  <si>
    <t>本月在产品领用</t>
  </si>
  <si>
    <t>二次核算杂收发差异</t>
  </si>
  <si>
    <t>暂估差异调整</t>
  </si>
  <si>
    <t>结转本月委托代销商品成本</t>
  </si>
  <si>
    <t>本月办公用品领用</t>
  </si>
  <si>
    <t>成本调整</t>
  </si>
  <si>
    <t>结转本月零售成本</t>
  </si>
  <si>
    <t>本月发出委托代销商品</t>
  </si>
  <si>
    <t>调整本月委托代销商品</t>
  </si>
  <si>
    <t>本月工单入库</t>
  </si>
  <si>
    <t>本月领用材料</t>
  </si>
  <si>
    <t>本月工器具领用</t>
  </si>
  <si>
    <t>5月原材料领用</t>
  </si>
  <si>
    <t>5月工器具领用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</si>
  <si>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</si>
  <si>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</si>
  <si>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</si>
  <si>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</si>
  <si>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合计</t>
    <phoneticPr fontId="3" type="noConversion"/>
  </si>
  <si>
    <t>成本</t>
    <phoneticPr fontId="3" type="noConversion"/>
  </si>
  <si>
    <t>项目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</si>
</sst>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#,##0.00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0"/>
      <color rgb="FFFF0000"/>
      <name val="等线"/>
      <family val="2"/>
      <charset val="134"/>
      <scheme val="minor"/>
    </font>
    <font>
      <sz val="10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3" fontId="5" fillId="0" borderId="1" xfId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3" fontId="6" fillId="0" borderId="1" xfId="1" applyFont="1" applyBorder="1" applyAlignment="1">
      <alignment vertical="center" wrapText="1"/>
    </xf>
    <xf numFmtId="43" fontId="5" fillId="0" borderId="1" xfId="1" applyFont="1" applyFill="1" applyBorder="1" applyAlignment="1">
      <alignment vertical="center" wrapText="1"/>
    </xf>
    <xf numFmtId="43" fontId="6" fillId="0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43" fontId="7" fillId="0" borderId="0" xfId="1" applyFont="1">
      <alignment vertical="center"/>
    </xf>
    <xf numFmtId="43" fontId="2" fillId="0" borderId="0" xfId="1" applyFont="1">
      <alignment vertical="center"/>
    </xf>
    <xf numFmtId="43" fontId="2" fillId="0" borderId="0" xfId="1" applyFont="1" applyFill="1">
      <alignment vertical="center"/>
    </xf>
    <xf numFmtId="43" fontId="7" fillId="0" borderId="0" xfId="1" applyFont="1" applyFill="1" applyAlignment="1">
      <alignment horizontal="right" vertical="center"/>
    </xf>
    <xf numFmtId="43" fontId="8" fillId="0" borderId="0" xfId="1" applyFont="1" applyFill="1">
      <alignment vertical="center"/>
    </xf>
    <xf numFmtId="43" fontId="8" fillId="0" borderId="0" xfId="1" applyFont="1" applyFill="1" applyAlignment="1">
      <alignment horizontal="right" vertical="center"/>
    </xf>
    <xf numFmtId="43" fontId="2" fillId="0" borderId="0" xfId="1" applyFont="1" applyFill="1" applyAlignment="1">
      <alignment horizontal="right" vertical="center"/>
    </xf>
    <xf numFmtId="43" fontId="7" fillId="3" borderId="0" xfId="1" applyFont="1" applyFill="1">
      <alignment vertical="center"/>
    </xf>
    <xf numFmtId="43" fontId="0" fillId="0" borderId="0" xfId="0" applyNumberFormat="1"/>
    <xf numFmtId="0" fontId="0" fillId="0" borderId="0" xfId="0" applyFill="1"/>
    <xf numFmtId="176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675162</xdr:colOff>
      <xdr:row>33</xdr:row>
      <xdr:rowOff>56396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F201037-53E2-4EC1-AB00-8A5F104E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04762" cy="6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C13" sqref="C13"/>
    </sheetView>
  </sheetViews>
  <sheetFormatPr defaultRowHeight="14.25" x14ac:dyDescent="0.2"/>
  <cols>
    <col min="2" max="2" width="9.625" bestFit="1" customWidth="1"/>
    <col min="3" max="3" width="20.5" bestFit="1" customWidth="1"/>
    <col min="4" max="4" width="15.75" customWidth="1"/>
    <col min="5" max="7" width="18.375" bestFit="1" customWidth="1"/>
    <col min="8" max="9" width="15.75" customWidth="1"/>
    <col min="10" max="10" width="20.5" bestFit="1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ht="27" x14ac:dyDescent="0.2">
      <c r="A3" s="4" t="s">
        <v>11</v>
      </c>
      <c r="B3" s="4" t="s">
        <v>12</v>
      </c>
      <c r="C3" s="5">
        <v>112221883.53</v>
      </c>
      <c r="D3" s="5">
        <v>0</v>
      </c>
      <c r="E3" s="5">
        <v>398343174.48000002</v>
      </c>
      <c r="F3" s="5">
        <v>384810861.47000003</v>
      </c>
      <c r="G3" s="5">
        <v>125754196.54000001</v>
      </c>
      <c r="H3" s="5">
        <v>0</v>
      </c>
      <c r="I3" s="5">
        <v>0</v>
      </c>
      <c r="J3" s="5">
        <v>125754196.54000001</v>
      </c>
    </row>
    <row r="4" spans="1:10" ht="27" x14ac:dyDescent="0.2">
      <c r="A4" s="4" t="s">
        <v>13</v>
      </c>
      <c r="B4" s="4" t="s">
        <v>14</v>
      </c>
      <c r="C4" s="5">
        <v>0</v>
      </c>
      <c r="D4" s="5">
        <v>0</v>
      </c>
      <c r="E4" s="5">
        <v>4167932.21</v>
      </c>
      <c r="F4" s="5">
        <v>4167932.21</v>
      </c>
      <c r="G4" s="5">
        <v>0</v>
      </c>
      <c r="H4" s="5">
        <v>0</v>
      </c>
      <c r="I4" s="5">
        <v>0</v>
      </c>
      <c r="J4" s="5">
        <v>0</v>
      </c>
    </row>
    <row r="5" spans="1:10" ht="27" x14ac:dyDescent="0.2">
      <c r="A5" s="4" t="s">
        <v>15</v>
      </c>
      <c r="B5" s="4" t="s">
        <v>16</v>
      </c>
      <c r="C5" s="5">
        <v>357429439.41000003</v>
      </c>
      <c r="D5" s="5">
        <v>0</v>
      </c>
      <c r="E5" s="5">
        <v>406720373.13</v>
      </c>
      <c r="F5" s="5">
        <v>448795208.92000002</v>
      </c>
      <c r="G5" s="5">
        <v>315354603.62</v>
      </c>
      <c r="H5" s="5">
        <v>0</v>
      </c>
      <c r="I5" s="5">
        <v>0</v>
      </c>
      <c r="J5" s="5">
        <v>315354603.62</v>
      </c>
    </row>
    <row r="6" spans="1:10" ht="27" x14ac:dyDescent="0.2">
      <c r="A6" s="4" t="s">
        <v>17</v>
      </c>
      <c r="B6" s="4" t="s">
        <v>18</v>
      </c>
      <c r="C6" s="5">
        <v>68942108.310000002</v>
      </c>
      <c r="D6" s="5">
        <v>0</v>
      </c>
      <c r="E6" s="5">
        <v>407402353.82999998</v>
      </c>
      <c r="F6" s="5">
        <v>402479174.68000001</v>
      </c>
      <c r="G6" s="5">
        <v>73865287.459999993</v>
      </c>
      <c r="H6" s="5">
        <v>0</v>
      </c>
      <c r="I6" s="5">
        <v>0</v>
      </c>
      <c r="J6" s="5">
        <v>73865287.459999993</v>
      </c>
    </row>
    <row r="7" spans="1:10" ht="27" x14ac:dyDescent="0.2">
      <c r="A7" s="4" t="s">
        <v>19</v>
      </c>
      <c r="B7" s="4" t="s">
        <v>20</v>
      </c>
      <c r="C7" s="5">
        <v>5191104.2699999996</v>
      </c>
      <c r="D7" s="5">
        <v>0</v>
      </c>
      <c r="E7" s="5">
        <v>0</v>
      </c>
      <c r="F7" s="5">
        <v>0</v>
      </c>
      <c r="G7" s="5">
        <v>5191104.2699999996</v>
      </c>
      <c r="H7" s="5">
        <v>0</v>
      </c>
      <c r="I7" s="5">
        <v>0</v>
      </c>
      <c r="J7" s="5">
        <v>5191104.2699999996</v>
      </c>
    </row>
    <row r="8" spans="1:10" ht="40.5" x14ac:dyDescent="0.2">
      <c r="A8" s="4" t="s">
        <v>21</v>
      </c>
      <c r="B8" s="4" t="s">
        <v>22</v>
      </c>
      <c r="C8" s="5">
        <v>858253529.86000001</v>
      </c>
      <c r="D8" s="5">
        <v>0</v>
      </c>
      <c r="E8" s="5">
        <v>384252639.20999998</v>
      </c>
      <c r="F8" s="5">
        <v>250219115.34999999</v>
      </c>
      <c r="G8" s="5">
        <v>992287053.72000003</v>
      </c>
      <c r="H8" s="5">
        <v>0</v>
      </c>
      <c r="I8" s="5">
        <v>0</v>
      </c>
      <c r="J8" s="8">
        <v>992287053.72000003</v>
      </c>
    </row>
    <row r="9" spans="1:10" ht="27" x14ac:dyDescent="0.2">
      <c r="A9" s="4" t="s">
        <v>23</v>
      </c>
      <c r="B9" s="4" t="s">
        <v>24</v>
      </c>
      <c r="C9" s="5">
        <v>3989954.42</v>
      </c>
      <c r="D9" s="5">
        <v>0</v>
      </c>
      <c r="E9" s="5">
        <v>5228233.37</v>
      </c>
      <c r="F9" s="5">
        <v>6614952.9800000004</v>
      </c>
      <c r="G9" s="5">
        <v>2603234.81</v>
      </c>
      <c r="H9" s="5">
        <v>0</v>
      </c>
      <c r="I9" s="5">
        <v>0</v>
      </c>
      <c r="J9" s="5">
        <v>2603234.81</v>
      </c>
    </row>
    <row r="10" spans="1:10" ht="27" x14ac:dyDescent="0.2">
      <c r="A10" s="4" t="s">
        <v>25</v>
      </c>
      <c r="B10" s="4" t="s">
        <v>26</v>
      </c>
      <c r="C10" s="5">
        <v>6315381.5</v>
      </c>
      <c r="D10" s="5">
        <v>0</v>
      </c>
      <c r="E10" s="5">
        <v>44288.4</v>
      </c>
      <c r="F10" s="5">
        <v>57524.49</v>
      </c>
      <c r="G10" s="5">
        <v>6302145.4100000001</v>
      </c>
      <c r="H10" s="5">
        <v>0</v>
      </c>
      <c r="I10" s="5">
        <v>0</v>
      </c>
      <c r="J10" s="5">
        <v>6302145.4100000001</v>
      </c>
    </row>
    <row r="11" spans="1:10" ht="27" x14ac:dyDescent="0.2">
      <c r="A11" s="4" t="s">
        <v>27</v>
      </c>
      <c r="B11" s="4" t="s">
        <v>28</v>
      </c>
      <c r="C11" s="5">
        <v>11001128.109999999</v>
      </c>
      <c r="D11" s="5">
        <v>0</v>
      </c>
      <c r="E11" s="5">
        <v>6442240.3099999996</v>
      </c>
      <c r="F11" s="5">
        <v>4878427.92</v>
      </c>
      <c r="G11" s="5">
        <v>12564940.5</v>
      </c>
      <c r="H11" s="5">
        <v>0</v>
      </c>
      <c r="I11" s="5">
        <v>0</v>
      </c>
      <c r="J11" s="5">
        <v>12564940.5</v>
      </c>
    </row>
    <row r="12" spans="1:10" x14ac:dyDescent="0.2">
      <c r="A12" s="4"/>
      <c r="B12" s="6" t="s">
        <v>29</v>
      </c>
      <c r="C12" s="7">
        <f>SUM(C3:C11)</f>
        <v>1423344529.4100001</v>
      </c>
      <c r="D12" s="5">
        <v>0</v>
      </c>
      <c r="E12" s="5">
        <v>0</v>
      </c>
      <c r="F12" s="5">
        <v>0</v>
      </c>
      <c r="G12" s="5">
        <v>0</v>
      </c>
      <c r="H12" s="8">
        <v>0</v>
      </c>
      <c r="I12" s="8">
        <v>0</v>
      </c>
      <c r="J12" s="9">
        <f>SUM(J3:J11)</f>
        <v>1533922566.3300002</v>
      </c>
    </row>
    <row r="13" spans="1:10" x14ac:dyDescent="0.2">
      <c r="A13" s="1"/>
      <c r="B13" s="10"/>
      <c r="C13" s="11">
        <v>1405288060.1171501</v>
      </c>
      <c r="D13" s="12"/>
      <c r="E13" s="12">
        <f>SUM(E3:E11)</f>
        <v>1612601234.9399998</v>
      </c>
      <c r="F13" s="12">
        <f>SUM(F3:F11)</f>
        <v>1502023198.02</v>
      </c>
      <c r="G13" s="12"/>
      <c r="H13" s="13"/>
      <c r="I13" s="14" t="s">
        <v>30</v>
      </c>
      <c r="J13" s="15">
        <v>1516276420.115011</v>
      </c>
    </row>
    <row r="14" spans="1:10" x14ac:dyDescent="0.2">
      <c r="A14" s="1"/>
      <c r="B14" s="10" t="s">
        <v>31</v>
      </c>
      <c r="C14" s="11">
        <f>C13-C12</f>
        <v>-18056469.292850018</v>
      </c>
      <c r="D14" s="12"/>
      <c r="E14" s="12"/>
      <c r="F14" s="12"/>
      <c r="G14" s="12"/>
      <c r="H14" s="13"/>
      <c r="I14" s="16" t="s">
        <v>32</v>
      </c>
      <c r="J14" s="15">
        <f>J13-J12</f>
        <v>-17646146.214989185</v>
      </c>
    </row>
    <row r="15" spans="1:10" x14ac:dyDescent="0.2">
      <c r="A15" s="1"/>
      <c r="B15" s="1"/>
      <c r="C15" s="12"/>
      <c r="D15" s="12"/>
      <c r="E15" s="12"/>
      <c r="F15" s="12"/>
      <c r="G15" s="12"/>
      <c r="H15" s="18" t="s">
        <v>33</v>
      </c>
      <c r="I15" s="17"/>
      <c r="J15" s="13"/>
    </row>
    <row r="16" spans="1:10" x14ac:dyDescent="0.2">
      <c r="E16" s="19">
        <f>J12-C12</f>
        <v>110578036.92000008</v>
      </c>
    </row>
    <row r="17" spans="3:5" x14ac:dyDescent="0.2">
      <c r="E17" s="19">
        <f>J13-C13</f>
        <v>110988359.99786091</v>
      </c>
    </row>
    <row r="18" spans="3:5" x14ac:dyDescent="0.2">
      <c r="E18" s="19">
        <f>E16-E17</f>
        <v>-410323.07786083221</v>
      </c>
    </row>
    <row r="19" spans="3:5" x14ac:dyDescent="0.2">
      <c r="C19" s="19">
        <f>J12-C12</f>
        <v>110578036.92000008</v>
      </c>
    </row>
    <row r="20" spans="3:5" x14ac:dyDescent="0.2">
      <c r="C20" s="19">
        <f>J13-C13</f>
        <v>110988359.99786091</v>
      </c>
    </row>
    <row r="21" spans="3:5" x14ac:dyDescent="0.2">
      <c r="C21" s="19">
        <f>C19-C20</f>
        <v>-410323.07786083221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F97E-6647-4A83-8C5A-71B8132C70B1}">
  <dimension ref="O10:T30"/>
  <sheetViews>
    <sheetView topLeftCell="B1" workbookViewId="0">
      <selection activeCell="T26" sqref="T26"/>
    </sheetView>
  </sheetViews>
  <sheetFormatPr defaultRowHeight="14.25" x14ac:dyDescent="0.2"/>
  <cols>
    <col min="15" max="15" width="11.625" bestFit="1" customWidth="1"/>
    <col min="18" max="18" width="16.125" bestFit="1" customWidth="1"/>
    <col min="20" max="20" width="13.875" bestFit="1" customWidth="1"/>
  </cols>
  <sheetData>
    <row r="10" spans="17:18" x14ac:dyDescent="0.2">
      <c r="Q10" t="s">
        <v>34</v>
      </c>
      <c r="R10" s="21">
        <v>1405293940.90114</v>
      </c>
    </row>
    <row r="11" spans="17:18" x14ac:dyDescent="0.2">
      <c r="Q11" t="s">
        <v>35</v>
      </c>
      <c r="R11" s="21">
        <v>403406439.69</v>
      </c>
    </row>
    <row r="12" spans="17:18" x14ac:dyDescent="0.2">
      <c r="Q12" t="s">
        <v>40</v>
      </c>
      <c r="R12" s="21">
        <v>14932237.057014</v>
      </c>
    </row>
    <row r="13" spans="17:18" x14ac:dyDescent="0.2">
      <c r="Q13" t="s">
        <v>41</v>
      </c>
      <c r="R13" s="21">
        <v>1622810.191838</v>
      </c>
    </row>
    <row r="14" spans="17:18" x14ac:dyDescent="0.2">
      <c r="Q14" t="s">
        <v>42</v>
      </c>
      <c r="R14" s="21">
        <v>-17751588.375851002</v>
      </c>
    </row>
    <row r="15" spans="17:18" x14ac:dyDescent="0.2">
      <c r="Q15" t="s">
        <v>36</v>
      </c>
      <c r="R15" s="21">
        <v>798746899.79698396</v>
      </c>
    </row>
    <row r="16" spans="17:18" x14ac:dyDescent="0.2">
      <c r="Q16" t="s">
        <v>37</v>
      </c>
      <c r="R16" s="21">
        <v>-782346768.68381095</v>
      </c>
    </row>
    <row r="17" spans="15:20" x14ac:dyDescent="0.2">
      <c r="Q17" t="s">
        <v>38</v>
      </c>
      <c r="R17" s="21">
        <v>-311287913.73056602</v>
      </c>
    </row>
    <row r="18" spans="15:20" x14ac:dyDescent="0.2">
      <c r="Q18" t="s">
        <v>44</v>
      </c>
      <c r="R18" s="21">
        <v>15022.108267</v>
      </c>
    </row>
    <row r="19" spans="15:20" x14ac:dyDescent="0.2">
      <c r="Q19" t="s">
        <v>43</v>
      </c>
      <c r="R19" s="21">
        <v>3645341.16</v>
      </c>
    </row>
    <row r="20" spans="15:20" x14ac:dyDescent="0.2">
      <c r="Q20" t="s">
        <v>39</v>
      </c>
      <c r="R20" s="21">
        <v>1516276420.11501</v>
      </c>
    </row>
    <row r="21" spans="15:20" x14ac:dyDescent="0.2">
      <c r="R21" s="21"/>
    </row>
    <row r="22" spans="15:20" x14ac:dyDescent="0.2">
      <c r="O22" t="s">
        <v>46</v>
      </c>
      <c r="R22" s="21">
        <f>SUM(R11:R19)</f>
        <v>110982479.21387489</v>
      </c>
    </row>
    <row r="23" spans="15:20" x14ac:dyDescent="0.2">
      <c r="O23" t="s">
        <v>47</v>
      </c>
      <c r="R23" s="21">
        <v>110578036.92</v>
      </c>
    </row>
    <row r="24" spans="15:20" x14ac:dyDescent="0.2">
      <c r="O24" t="s">
        <v>48</v>
      </c>
      <c r="R24" s="21">
        <f>R22-R23</f>
        <v>404442.29387488961</v>
      </c>
    </row>
    <row r="25" spans="15:20" x14ac:dyDescent="0.2">
      <c r="R25" s="21"/>
    </row>
    <row r="26" spans="15:20" x14ac:dyDescent="0.2">
      <c r="O26" t="s">
        <v>49</v>
      </c>
      <c r="R26" s="21">
        <v>406641457.87</v>
      </c>
      <c r="T26">
        <f>R11+R12</f>
        <v>418338676.74701399</v>
      </c>
    </row>
    <row r="27" spans="15:20" x14ac:dyDescent="0.2">
      <c r="O27" t="s">
        <v>50</v>
      </c>
      <c r="R27" s="21">
        <v>-296063420.94999999</v>
      </c>
      <c r="T27">
        <f>SUM(R13:R19)</f>
        <v>-307356197.53313899</v>
      </c>
    </row>
    <row r="28" spans="15:20" x14ac:dyDescent="0.2">
      <c r="R28" s="21"/>
    </row>
    <row r="29" spans="15:20" x14ac:dyDescent="0.2">
      <c r="O29" t="s">
        <v>51</v>
      </c>
      <c r="R29" s="21">
        <f>R11+R12-R26</f>
        <v>11697218.877013981</v>
      </c>
    </row>
    <row r="30" spans="15:20" x14ac:dyDescent="0.2">
      <c r="O30" t="s">
        <v>52</v>
      </c>
      <c r="R30" s="21">
        <f>SUM(R13:R19)-R27</f>
        <v>-11292776.583139002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6819-85E7-4DA9-BC33-EE66146867D1}">
  <dimension ref="A1:F33"/>
  <sheetViews>
    <sheetView workbookViewId="0">
      <selection activeCell="A41" sqref="A41"/>
    </sheetView>
  </sheetViews>
  <sheetFormatPr defaultRowHeight="14.25" x14ac:dyDescent="0.2"/>
  <cols>
    <col min="1" max="1" width="25.5" bestFit="1" customWidth="1"/>
    <col min="2" max="2" width="13.875" bestFit="1" customWidth="1"/>
    <col min="4" max="4" width="12.75" bestFit="1" customWidth="1"/>
    <col min="6" max="6" width="12.75" bestFit="1" customWidth="1"/>
  </cols>
  <sheetData>
    <row r="1" spans="1:4" x14ac:dyDescent="0.2">
      <c r="A1" t="s">
        <v>73</v>
      </c>
      <c r="B1" t="s">
        <v>74</v>
      </c>
      <c r="C1" t="s">
        <v>75</v>
      </c>
      <c r="D1" t="s">
        <v>76</v>
      </c>
    </row>
    <row r="2" spans="1:4" x14ac:dyDescent="0.2">
      <c r="A2" t="s">
        <v>64</v>
      </c>
      <c r="B2">
        <v>5880.78</v>
      </c>
      <c r="D2" t="s">
        <v>43</v>
      </c>
    </row>
    <row r="3" spans="1:4" x14ac:dyDescent="0.2">
      <c r="A3" t="s">
        <v>53</v>
      </c>
      <c r="B3">
        <v>-693688.77</v>
      </c>
      <c r="D3" t="s">
        <v>37</v>
      </c>
    </row>
    <row r="4" spans="1:4" x14ac:dyDescent="0.2">
      <c r="A4" t="s">
        <v>55</v>
      </c>
      <c r="B4">
        <v>-6831294.6200000001</v>
      </c>
      <c r="D4" t="s">
        <v>37</v>
      </c>
    </row>
    <row r="5" spans="1:4" x14ac:dyDescent="0.2">
      <c r="A5" t="s">
        <v>57</v>
      </c>
      <c r="B5">
        <v>-1153067.49</v>
      </c>
      <c r="D5" t="s">
        <v>37</v>
      </c>
    </row>
    <row r="6" spans="1:4" x14ac:dyDescent="0.2">
      <c r="A6" t="s">
        <v>59</v>
      </c>
      <c r="B6">
        <v>-86700.9</v>
      </c>
      <c r="D6" t="s">
        <v>37</v>
      </c>
    </row>
    <row r="7" spans="1:4" x14ac:dyDescent="0.2">
      <c r="A7" t="s">
        <v>63</v>
      </c>
      <c r="B7">
        <v>-57524.49</v>
      </c>
      <c r="D7" t="s">
        <v>37</v>
      </c>
    </row>
    <row r="8" spans="1:4" x14ac:dyDescent="0.2">
      <c r="A8" t="s">
        <v>69</v>
      </c>
      <c r="B8">
        <v>-782346768.69000006</v>
      </c>
      <c r="D8" t="s">
        <v>37</v>
      </c>
    </row>
    <row r="9" spans="1:4" x14ac:dyDescent="0.2">
      <c r="A9" t="s">
        <v>70</v>
      </c>
      <c r="B9">
        <v>-3868233.23</v>
      </c>
      <c r="D9" t="s">
        <v>37</v>
      </c>
    </row>
    <row r="10" spans="1:4" x14ac:dyDescent="0.2">
      <c r="A10" t="s">
        <v>71</v>
      </c>
      <c r="B10">
        <v>-461746.05</v>
      </c>
      <c r="D10" t="s">
        <v>37</v>
      </c>
    </row>
    <row r="11" spans="1:4" x14ac:dyDescent="0.2">
      <c r="A11" t="s">
        <v>72</v>
      </c>
      <c r="B11">
        <v>-2722031.5</v>
      </c>
      <c r="D11" t="s">
        <v>37</v>
      </c>
    </row>
    <row r="12" spans="1:4" x14ac:dyDescent="0.2">
      <c r="A12" t="s">
        <v>54</v>
      </c>
      <c r="B12">
        <v>-24238.26</v>
      </c>
      <c r="D12" t="s">
        <v>36</v>
      </c>
    </row>
    <row r="13" spans="1:4" x14ac:dyDescent="0.2">
      <c r="A13" t="s">
        <v>68</v>
      </c>
      <c r="B13">
        <v>813679136.85000002</v>
      </c>
      <c r="D13" t="s">
        <v>36</v>
      </c>
    </row>
    <row r="14" spans="1:4" x14ac:dyDescent="0.2">
      <c r="A14" t="s">
        <v>58</v>
      </c>
      <c r="B14">
        <v>15022.11</v>
      </c>
      <c r="D14" t="s">
        <v>44</v>
      </c>
    </row>
    <row r="15" spans="1:4" x14ac:dyDescent="0.2">
      <c r="A15" t="s">
        <v>56</v>
      </c>
      <c r="B15">
        <v>-13660901.859999999</v>
      </c>
      <c r="D15" t="s">
        <v>38</v>
      </c>
    </row>
    <row r="16" spans="1:4" x14ac:dyDescent="0.2">
      <c r="A16" t="s">
        <v>62</v>
      </c>
      <c r="B16">
        <v>-248614654.50999999</v>
      </c>
      <c r="D16" t="s">
        <v>38</v>
      </c>
    </row>
    <row r="17" spans="1:6" x14ac:dyDescent="0.2">
      <c r="A17" t="s">
        <v>65</v>
      </c>
      <c r="B17">
        <v>-49012357.359999999</v>
      </c>
      <c r="D17" t="s">
        <v>38</v>
      </c>
    </row>
    <row r="18" spans="1:6" x14ac:dyDescent="0.2">
      <c r="A18" t="s">
        <v>66</v>
      </c>
      <c r="B18">
        <v>0</v>
      </c>
      <c r="D18" t="s">
        <v>38</v>
      </c>
    </row>
    <row r="19" spans="1:6" x14ac:dyDescent="0.2">
      <c r="A19" t="s">
        <v>67</v>
      </c>
      <c r="B19">
        <v>0</v>
      </c>
      <c r="D19" t="s">
        <v>38</v>
      </c>
    </row>
    <row r="20" spans="1:6" x14ac:dyDescent="0.2">
      <c r="A20" t="s">
        <v>60</v>
      </c>
      <c r="B20">
        <v>-230252.87</v>
      </c>
      <c r="D20" t="s">
        <v>41</v>
      </c>
    </row>
    <row r="21" spans="1:6" x14ac:dyDescent="0.2">
      <c r="A21" t="s">
        <v>61</v>
      </c>
      <c r="B21">
        <v>-0.09</v>
      </c>
    </row>
    <row r="22" spans="1:6" x14ac:dyDescent="0.2">
      <c r="B22">
        <f>SUM(B2:B21)</f>
        <v>-296063420.94999999</v>
      </c>
    </row>
    <row r="25" spans="1:6" x14ac:dyDescent="0.2">
      <c r="A25" t="s">
        <v>79</v>
      </c>
      <c r="B25" t="s">
        <v>78</v>
      </c>
      <c r="D25" t="s">
        <v>45</v>
      </c>
      <c r="F25" t="s">
        <v>48</v>
      </c>
    </row>
    <row r="26" spans="1:6" x14ac:dyDescent="0.2">
      <c r="A26" t="s">
        <v>41</v>
      </c>
      <c r="B26">
        <v>1622810.191838</v>
      </c>
      <c r="C26" s="20"/>
      <c r="D26" s="20">
        <f>SUM(B20)</f>
        <v>-230252.87</v>
      </c>
      <c r="E26" s="20"/>
      <c r="F26">
        <f>B26+B27-D26</f>
        <v>-15898525.314013002</v>
      </c>
    </row>
    <row r="27" spans="1:6" x14ac:dyDescent="0.2">
      <c r="A27" t="s">
        <v>42</v>
      </c>
      <c r="B27">
        <v>-17751588.375851002</v>
      </c>
      <c r="C27" s="20"/>
      <c r="D27" s="20"/>
      <c r="E27" s="20"/>
    </row>
    <row r="28" spans="1:6" x14ac:dyDescent="0.2">
      <c r="A28" t="s">
        <v>36</v>
      </c>
      <c r="B28">
        <v>798746899.79698396</v>
      </c>
      <c r="C28" s="20"/>
      <c r="D28" s="20">
        <f>SUM(B12,B13)</f>
        <v>813654898.59000003</v>
      </c>
      <c r="E28" s="20"/>
      <c r="F28">
        <f>B28-D28</f>
        <v>-14907998.793016076</v>
      </c>
    </row>
    <row r="29" spans="1:6" x14ac:dyDescent="0.2">
      <c r="A29" t="s">
        <v>37</v>
      </c>
      <c r="B29">
        <v>-782346768.68381095</v>
      </c>
      <c r="C29" s="20"/>
      <c r="D29" s="20">
        <f>SUM(B3,B4,B5,B6,B7,B8,B9,B10,B11)</f>
        <v>-798221055.74000001</v>
      </c>
      <c r="E29" s="20"/>
      <c r="F29">
        <f>B29-D29</f>
        <v>15874287.05618906</v>
      </c>
    </row>
    <row r="30" spans="1:6" x14ac:dyDescent="0.2">
      <c r="A30" t="s">
        <v>38</v>
      </c>
      <c r="B30">
        <v>-311287913.73056602</v>
      </c>
      <c r="C30" s="20"/>
      <c r="D30" s="20">
        <f>SUM(B15,B16,B17,B18,B19)</f>
        <v>-311287913.73000002</v>
      </c>
      <c r="E30" s="20"/>
      <c r="F30">
        <f t="shared" ref="F30:F32" si="0">B30-D30</f>
        <v>-5.6600570678710938E-4</v>
      </c>
    </row>
    <row r="31" spans="1:6" x14ac:dyDescent="0.2">
      <c r="A31" t="s">
        <v>44</v>
      </c>
      <c r="B31">
        <v>15022.108267</v>
      </c>
      <c r="C31" s="20"/>
      <c r="D31" s="20">
        <f>B14</f>
        <v>15022.11</v>
      </c>
      <c r="E31" s="20"/>
      <c r="F31">
        <f t="shared" si="0"/>
        <v>-1.733000000967877E-3</v>
      </c>
    </row>
    <row r="32" spans="1:6" x14ac:dyDescent="0.2">
      <c r="A32" t="s">
        <v>43</v>
      </c>
      <c r="B32">
        <v>3645341.16</v>
      </c>
      <c r="C32" s="20"/>
      <c r="D32" s="20">
        <f>B2</f>
        <v>5880.78</v>
      </c>
      <c r="E32" s="20"/>
      <c r="F32">
        <f t="shared" si="0"/>
        <v>3639460.3800000004</v>
      </c>
    </row>
    <row r="33" spans="1:6" x14ac:dyDescent="0.2">
      <c r="A33" s="20" t="s">
        <v>77</v>
      </c>
      <c r="B33" s="20">
        <f>SUM(B26:B32)</f>
        <v>-307356197.53313899</v>
      </c>
      <c r="C33" s="20"/>
      <c r="D33" s="20">
        <f>SUM(D26:D32)</f>
        <v>-296063420.86000001</v>
      </c>
      <c r="E33" s="20"/>
      <c r="F33">
        <f>B33-D33</f>
        <v>-11292776.673138976</v>
      </c>
    </row>
  </sheetData>
  <autoFilter ref="A1:D22" xr:uid="{254C6819-85E7-4DA9-BC33-EE66146867D1}">
    <sortState xmlns:xlrd2="http://schemas.microsoft.com/office/spreadsheetml/2017/richdata2" ref="A2:D22">
      <sortCondition ref="D1:D22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6D86-2209-4D30-8326-AE6364EB1352}">
  <sheetPr>
    <outlinePr summaryBelow="0"/>
  </sheetPr>
  <dimension ref="B5:B17"/>
  <sheetViews>
    <sheetView tabSelected="1" workbookViewId="0">
      <selection activeCell="K18" sqref="K18"/>
    </sheetView>
  </sheetViews>
  <sheetFormatPr defaultRowHeight="14.25" x14ac:dyDescent="0.2"/>
  <cols>
    <col min="2" max="2" width="14.625" bestFit="1" customWidth="1"/>
  </cols>
  <sheetData>
    <row r="5" spans="2:2" x14ac:dyDescent="0.2">
      <c r="B5" s="21">
        <v>3421978.07</v>
      </c>
    </row>
    <row r="6" spans="2:2" x14ac:dyDescent="0.2">
      <c r="B6" s="21">
        <v>102373807.51000001</v>
      </c>
    </row>
    <row r="7" spans="2:2" x14ac:dyDescent="0.2">
      <c r="B7" s="21">
        <f>SUM(B5:B6)</f>
        <v>105795785.58</v>
      </c>
    </row>
    <row r="15" spans="2:2" x14ac:dyDescent="0.2">
      <c r="B15" s="21">
        <v>10135103.27</v>
      </c>
    </row>
    <row r="16" spans="2:2" x14ac:dyDescent="0.2">
      <c r="B16" s="21">
        <v>400566414.00999999</v>
      </c>
    </row>
    <row r="17" spans="2:2" x14ac:dyDescent="0.2">
      <c r="B17" s="21">
        <f>B15+B16</f>
        <v>410701517.27999997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非AP差异</vt:lpstr>
      <vt:lpstr>AP差异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2021-06-04T11:19:32Z</dcterms:modified>
</cp:coreProperties>
</file>