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0400" windowHeight="801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O34" i="1"/>
  <c r="O35"/>
  <c r="O36"/>
  <c r="O37"/>
  <c r="O38"/>
  <c r="O39"/>
  <c r="O40"/>
  <c r="O41"/>
  <c r="O42"/>
  <c r="O43"/>
  <c r="O33"/>
  <c r="O19"/>
  <c r="O20"/>
  <c r="O21"/>
  <c r="O22"/>
  <c r="O23"/>
  <c r="O24"/>
  <c r="O25"/>
  <c r="O26"/>
  <c r="O27"/>
  <c r="O28"/>
  <c r="O18"/>
  <c r="Q19"/>
  <c r="Q20"/>
  <c r="Q21"/>
  <c r="Q22"/>
  <c r="Q23"/>
  <c r="Q24"/>
  <c r="Q25"/>
  <c r="Q26"/>
  <c r="Q27"/>
  <c r="Q28"/>
  <c r="Q33"/>
  <c r="Q34"/>
  <c r="Q35"/>
  <c r="Q36"/>
  <c r="Q37"/>
  <c r="Q38"/>
  <c r="Q39"/>
  <c r="Q40"/>
  <c r="Q41"/>
  <c r="Q42"/>
  <c r="Q43"/>
  <c r="Q18"/>
  <c r="Y34"/>
  <c r="Y35"/>
  <c r="Y36"/>
  <c r="Y37"/>
  <c r="Y38"/>
  <c r="Y39"/>
  <c r="Y40"/>
  <c r="Y41"/>
  <c r="Y42"/>
  <c r="Y43"/>
  <c r="Y33"/>
  <c r="Y19"/>
  <c r="Y20"/>
  <c r="Y21"/>
  <c r="Y22"/>
  <c r="Y23"/>
  <c r="Y24"/>
  <c r="Y25"/>
  <c r="Y26"/>
  <c r="Y27"/>
  <c r="Y28"/>
  <c r="Y18"/>
  <c r="V18"/>
  <c r="X19"/>
  <c r="X20"/>
  <c r="X27"/>
  <c r="X28"/>
  <c r="X39"/>
  <c r="X40"/>
  <c r="X18"/>
  <c r="W19"/>
  <c r="W20"/>
  <c r="W21"/>
  <c r="W22"/>
  <c r="W23"/>
  <c r="W24"/>
  <c r="W25"/>
  <c r="X25" s="1"/>
  <c r="W26"/>
  <c r="W27"/>
  <c r="W28"/>
  <c r="W33"/>
  <c r="W34"/>
  <c r="W35"/>
  <c r="W36"/>
  <c r="W37"/>
  <c r="X37" s="1"/>
  <c r="W38"/>
  <c r="W39"/>
  <c r="W40"/>
  <c r="W41"/>
  <c r="W42"/>
  <c r="W43"/>
  <c r="W18"/>
  <c r="V19"/>
  <c r="V20"/>
  <c r="V21"/>
  <c r="X21" s="1"/>
  <c r="V22"/>
  <c r="X22" s="1"/>
  <c r="V23"/>
  <c r="X23" s="1"/>
  <c r="V24"/>
  <c r="X24" s="1"/>
  <c r="V25"/>
  <c r="V26"/>
  <c r="X26" s="1"/>
  <c r="V27"/>
  <c r="V28"/>
  <c r="V33"/>
  <c r="X33" s="1"/>
  <c r="V34"/>
  <c r="X34" s="1"/>
  <c r="V35"/>
  <c r="X35" s="1"/>
  <c r="V36"/>
  <c r="X36" s="1"/>
  <c r="V37"/>
  <c r="V38"/>
  <c r="X38" s="1"/>
  <c r="V39"/>
  <c r="V40"/>
  <c r="V41"/>
  <c r="X41" s="1"/>
  <c r="V42"/>
  <c r="X42" s="1"/>
  <c r="V43"/>
  <c r="X43" s="1"/>
  <c r="U34"/>
  <c r="U35"/>
  <c r="U36"/>
  <c r="U37"/>
  <c r="U38"/>
  <c r="U39"/>
  <c r="U40"/>
  <c r="U41"/>
  <c r="U42"/>
  <c r="U43"/>
  <c r="U33"/>
  <c r="U19"/>
  <c r="U20"/>
  <c r="U21"/>
  <c r="U22"/>
  <c r="U23"/>
  <c r="U24"/>
  <c r="U25"/>
  <c r="U26"/>
  <c r="U27"/>
  <c r="U28"/>
  <c r="U18"/>
  <c r="T34"/>
  <c r="T35"/>
  <c r="T36"/>
  <c r="T37"/>
  <c r="T38"/>
  <c r="T39"/>
  <c r="T40"/>
  <c r="T41"/>
  <c r="T42"/>
  <c r="T43"/>
  <c r="T33"/>
  <c r="T19"/>
  <c r="T20"/>
  <c r="T21"/>
  <c r="T22"/>
  <c r="T23"/>
  <c r="T24"/>
  <c r="T25"/>
  <c r="T26"/>
  <c r="T27"/>
  <c r="T28"/>
  <c r="T18"/>
  <c r="S34"/>
  <c r="S35"/>
  <c r="S36"/>
  <c r="S37"/>
  <c r="S38"/>
  <c r="S39"/>
  <c r="S40"/>
  <c r="S41"/>
  <c r="S42"/>
  <c r="S43"/>
  <c r="S19"/>
  <c r="S20"/>
  <c r="S21"/>
  <c r="S22"/>
  <c r="S23"/>
  <c r="S24"/>
  <c r="S25"/>
  <c r="S26"/>
  <c r="S27"/>
  <c r="S28"/>
  <c r="S33"/>
  <c r="S18"/>
  <c r="R33"/>
  <c r="R18"/>
  <c r="R34"/>
  <c r="R35"/>
  <c r="R36"/>
  <c r="R37"/>
  <c r="R38"/>
  <c r="R39"/>
  <c r="R40"/>
  <c r="R41"/>
  <c r="R42"/>
  <c r="R43"/>
  <c r="R19"/>
  <c r="R20"/>
  <c r="R21"/>
  <c r="R22"/>
  <c r="R23"/>
  <c r="R24"/>
  <c r="R25"/>
  <c r="R26"/>
  <c r="R27"/>
  <c r="R28"/>
  <c r="P34"/>
  <c r="P35"/>
  <c r="P36"/>
  <c r="P37"/>
  <c r="P38"/>
  <c r="P39"/>
  <c r="P40"/>
  <c r="P41"/>
  <c r="P42"/>
  <c r="P43"/>
  <c r="P33"/>
  <c r="P19"/>
  <c r="P20"/>
  <c r="P21"/>
  <c r="P22"/>
  <c r="P23"/>
  <c r="P24"/>
  <c r="P25"/>
  <c r="P26"/>
  <c r="P27"/>
  <c r="P28"/>
  <c r="P18"/>
</calcChain>
</file>

<file path=xl/sharedStrings.xml><?xml version="1.0" encoding="utf-8"?>
<sst xmlns="http://schemas.openxmlformats.org/spreadsheetml/2006/main" count="56" uniqueCount="25">
  <si>
    <t>N</t>
  </si>
  <si>
    <t>R</t>
  </si>
  <si>
    <t>DC accesses</t>
  </si>
  <si>
    <t>CPU clocks</t>
  </si>
  <si>
    <t>Ret inst</t>
  </si>
  <si>
    <t>DTLB L1M L2M</t>
  </si>
  <si>
    <t>L3 misses</t>
  </si>
  <si>
    <t>Próg</t>
  </si>
  <si>
    <t>Czas [s]</t>
  </si>
  <si>
    <t>IKJ sequential</t>
  </si>
  <si>
    <t>IPC1</t>
  </si>
  <si>
    <t>wskaźnik braków trafień do pp L3</t>
  </si>
  <si>
    <t>wskaźnik dostępu do danych</t>
  </si>
  <si>
    <t>IJK:  matrix_r[i][j] += matrix_a[i][k] * matrix_b[k][j]; 8 instrukcji asm</t>
  </si>
  <si>
    <t>IJK_IIJJKK:  matrix_r[ii][jj] += matrix_a[ii][kk] * matrix_b[kk][jj];22 instrukcje asm</t>
  </si>
  <si>
    <t>wskaźnik braków trafień do TLB</t>
  </si>
  <si>
    <t>krotność pobierania danych instancji do PP</t>
  </si>
  <si>
    <t>miara kosztu synchronizacji</t>
  </si>
  <si>
    <t>CCP</t>
  </si>
  <si>
    <t>CWP</t>
  </si>
  <si>
    <t>wynik</t>
  </si>
  <si>
    <t>przyspieszenie przetwarzania równoległego</t>
  </si>
  <si>
    <t>IPCS</t>
  </si>
  <si>
    <t>miara k. syn.</t>
  </si>
  <si>
    <t>Prędkość przetwarzania GFLOPS</t>
  </si>
</sst>
</file>

<file path=xl/styles.xml><?xml version="1.0" encoding="utf-8"?>
<styleSheet xmlns="http://schemas.openxmlformats.org/spreadsheetml/2006/main">
  <numFmts count="1">
    <numFmt numFmtId="164" formatCode="0.000000"/>
  </numFmts>
  <fonts count="4">
    <font>
      <sz val="11"/>
      <color theme="1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0" fontId="3" fillId="0" borderId="0"/>
  </cellStyleXfs>
  <cellXfs count="27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0" fontId="1" fillId="0" borderId="0" xfId="1" applyBorder="1" applyAlignment="1">
      <alignment vertical="center"/>
    </xf>
    <xf numFmtId="0" fontId="1" fillId="0" borderId="5" xfId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1" fillId="0" borderId="0" xfId="1" applyNumberFormat="1" applyBorder="1" applyAlignment="1">
      <alignment vertical="center"/>
    </xf>
    <xf numFmtId="0" fontId="1" fillId="2" borderId="0" xfId="1" applyNumberFormat="1" applyFill="1" applyBorder="1" applyAlignment="1">
      <alignment vertical="center"/>
    </xf>
    <xf numFmtId="0" fontId="1" fillId="2" borderId="5" xfId="1" applyNumberFormat="1" applyFill="1" applyBorder="1" applyAlignment="1">
      <alignment vertical="center"/>
    </xf>
    <xf numFmtId="0" fontId="0" fillId="2" borderId="0" xfId="0" applyNumberFormat="1" applyFill="1" applyBorder="1" applyAlignment="1">
      <alignment vertical="center"/>
    </xf>
    <xf numFmtId="0" fontId="0" fillId="2" borderId="5" xfId="0" applyNumberFormat="1" applyFill="1" applyBorder="1" applyAlignment="1">
      <alignment vertical="center"/>
    </xf>
    <xf numFmtId="0" fontId="0" fillId="0" borderId="7" xfId="0" applyNumberFormat="1" applyBorder="1" applyAlignment="1">
      <alignment vertical="center"/>
    </xf>
    <xf numFmtId="0" fontId="1" fillId="0" borderId="7" xfId="1" applyNumberFormat="1" applyBorder="1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0" borderId="0" xfId="0" applyNumberFormat="1" applyAlignment="1">
      <alignment vertical="center"/>
    </xf>
  </cellXfs>
  <cellStyles count="6">
    <cellStyle name="Heading" xfId="2"/>
    <cellStyle name="Heading1" xfId="3"/>
    <cellStyle name="Normalny" xfId="0" builtinId="0"/>
    <cellStyle name="Normalny 2" xfId="1"/>
    <cellStyle name="Result" xfId="4"/>
    <cellStyle name="Result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3"/>
  <sheetViews>
    <sheetView tabSelected="1" workbookViewId="0">
      <selection activeCell="G7" sqref="G7"/>
    </sheetView>
  </sheetViews>
  <sheetFormatPr defaultRowHeight="14.25"/>
  <cols>
    <col min="1" max="1" width="4.875" style="2" bestFit="1" customWidth="1"/>
    <col min="2" max="2" width="3.875" style="2" bestFit="1" customWidth="1"/>
    <col min="3" max="3" width="9.875" style="2" customWidth="1"/>
    <col min="4" max="4" width="12.125" style="2" bestFit="1" customWidth="1"/>
    <col min="5" max="5" width="6.875" style="2" bestFit="1" customWidth="1"/>
    <col min="6" max="6" width="10.5" style="2" bestFit="1" customWidth="1"/>
    <col min="7" max="7" width="6.875" style="2" bestFit="1" customWidth="1"/>
    <col min="8" max="8" width="7.125" style="2" bestFit="1" customWidth="1"/>
    <col min="9" max="9" width="6.875" style="2" bestFit="1" customWidth="1"/>
    <col min="10" max="10" width="13.5" style="2" bestFit="1" customWidth="1"/>
    <col min="11" max="11" width="5.875" style="2" bestFit="1" customWidth="1"/>
    <col min="12" max="12" width="9.375" style="2" bestFit="1" customWidth="1"/>
    <col min="13" max="13" width="5.875" style="2" bestFit="1" customWidth="1"/>
    <col min="14" max="14" width="9" style="2"/>
    <col min="15" max="15" width="12.5" style="2" customWidth="1"/>
    <col min="16" max="17" width="9" style="2"/>
    <col min="18" max="18" width="15" style="2" customWidth="1"/>
    <col min="19" max="20" width="15.625" style="2" customWidth="1"/>
    <col min="21" max="21" width="21.25" style="2" customWidth="1"/>
    <col min="22" max="22" width="8.875" style="2" bestFit="1" customWidth="1"/>
    <col min="23" max="24" width="11.875" style="2" bestFit="1" customWidth="1"/>
    <col min="25" max="25" width="24.375" style="2" customWidth="1"/>
    <col min="26" max="16384" width="9" style="2"/>
  </cols>
  <sheetData>
    <row r="1" spans="1:25">
      <c r="A1" s="23" t="s">
        <v>9</v>
      </c>
      <c r="B1" s="24"/>
      <c r="C1" s="25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5">
      <c r="A2" s="3" t="s">
        <v>0</v>
      </c>
      <c r="B2" s="1" t="s">
        <v>1</v>
      </c>
      <c r="C2" s="4" t="s">
        <v>8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25">
      <c r="A3" s="3">
        <v>1200</v>
      </c>
      <c r="B3" s="1">
        <v>300</v>
      </c>
      <c r="C3" s="5">
        <v>1.01563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25">
      <c r="A4" s="3">
        <v>700</v>
      </c>
      <c r="B4" s="1">
        <v>175</v>
      </c>
      <c r="C4" s="5">
        <v>0.171873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25">
      <c r="A5" s="3">
        <v>1400</v>
      </c>
      <c r="B5" s="1">
        <v>350</v>
      </c>
      <c r="C5" s="5">
        <v>2.40625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25">
      <c r="A6" s="3">
        <v>1400</v>
      </c>
      <c r="B6" s="1">
        <v>175</v>
      </c>
      <c r="C6" s="5">
        <v>2.4218799999999998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25">
      <c r="A7" s="3">
        <v>2800</v>
      </c>
      <c r="B7" s="1">
        <v>700</v>
      </c>
      <c r="C7" s="5">
        <v>19.109300000000001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spans="1:25">
      <c r="A8" s="3">
        <v>2800</v>
      </c>
      <c r="B8" s="1">
        <v>350</v>
      </c>
      <c r="C8" s="5">
        <v>19.125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spans="1:25">
      <c r="A9" s="3">
        <v>2048</v>
      </c>
      <c r="B9" s="1">
        <v>512</v>
      </c>
      <c r="C9" s="5">
        <v>7.5156099999999997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25">
      <c r="A10" s="3">
        <v>1024</v>
      </c>
      <c r="B10" s="1">
        <v>256</v>
      </c>
      <c r="C10" s="5">
        <v>0.56249800000000005</v>
      </c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5">
      <c r="A11" s="3">
        <v>512</v>
      </c>
      <c r="B11" s="1">
        <v>128</v>
      </c>
      <c r="C11" s="5">
        <v>7.8118300000000002E-2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5">
      <c r="A12" s="3">
        <v>1600</v>
      </c>
      <c r="B12" s="1">
        <v>400</v>
      </c>
      <c r="C12" s="5">
        <v>3.6093600000000001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5" ht="15" thickBot="1">
      <c r="A13" s="6">
        <v>1800</v>
      </c>
      <c r="B13" s="7">
        <v>450</v>
      </c>
      <c r="C13" s="8">
        <v>5.0781099999999997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25">
      <c r="C14" s="9"/>
    </row>
    <row r="15" spans="1:25" ht="15" customHeight="1" thickBot="1">
      <c r="C15" s="9"/>
      <c r="O15" s="21" t="s">
        <v>24</v>
      </c>
      <c r="V15" s="21" t="s">
        <v>17</v>
      </c>
      <c r="W15" s="21"/>
      <c r="X15" s="21"/>
    </row>
    <row r="16" spans="1:25" ht="14.25" customHeight="1">
      <c r="A16" s="23" t="s">
        <v>13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  <c r="O16" s="21"/>
      <c r="P16" s="22" t="s">
        <v>10</v>
      </c>
      <c r="Q16" s="22" t="s">
        <v>22</v>
      </c>
      <c r="R16" s="21" t="s">
        <v>11</v>
      </c>
      <c r="S16" s="21" t="s">
        <v>12</v>
      </c>
      <c r="T16" s="21" t="s">
        <v>15</v>
      </c>
      <c r="U16" s="21" t="s">
        <v>16</v>
      </c>
      <c r="V16" s="21"/>
      <c r="W16" s="21"/>
      <c r="X16" s="21"/>
      <c r="Y16" s="21" t="s">
        <v>21</v>
      </c>
    </row>
    <row r="17" spans="1:25">
      <c r="A17" s="3" t="s">
        <v>0</v>
      </c>
      <c r="B17" s="1" t="s">
        <v>1</v>
      </c>
      <c r="C17" s="1" t="s">
        <v>8</v>
      </c>
      <c r="D17" s="10" t="s">
        <v>2</v>
      </c>
      <c r="E17" s="10" t="s">
        <v>7</v>
      </c>
      <c r="F17" s="10" t="s">
        <v>3</v>
      </c>
      <c r="G17" s="10" t="s">
        <v>7</v>
      </c>
      <c r="H17" s="10" t="s">
        <v>4</v>
      </c>
      <c r="I17" s="10" t="s">
        <v>7</v>
      </c>
      <c r="J17" s="10" t="s">
        <v>5</v>
      </c>
      <c r="K17" s="10" t="s">
        <v>7</v>
      </c>
      <c r="L17" s="10" t="s">
        <v>6</v>
      </c>
      <c r="M17" s="11" t="s">
        <v>7</v>
      </c>
      <c r="O17" s="21"/>
      <c r="P17" s="22"/>
      <c r="Q17" s="22"/>
      <c r="R17" s="21"/>
      <c r="S17" s="21"/>
      <c r="T17" s="21"/>
      <c r="U17" s="21"/>
      <c r="V17" s="2" t="s">
        <v>18</v>
      </c>
      <c r="W17" s="2" t="s">
        <v>19</v>
      </c>
      <c r="X17" s="2" t="s">
        <v>23</v>
      </c>
      <c r="Y17" s="21"/>
    </row>
    <row r="18" spans="1:25">
      <c r="A18" s="3">
        <v>1200</v>
      </c>
      <c r="B18" s="1">
        <v>300</v>
      </c>
      <c r="C18" s="12">
        <v>0.59999100000000005</v>
      </c>
      <c r="D18" s="13">
        <v>20885</v>
      </c>
      <c r="E18" s="13">
        <v>250000</v>
      </c>
      <c r="F18" s="13">
        <v>23980</v>
      </c>
      <c r="G18" s="13">
        <v>250000</v>
      </c>
      <c r="H18" s="13">
        <v>55795</v>
      </c>
      <c r="I18" s="13">
        <v>250000</v>
      </c>
      <c r="J18" s="13">
        <v>67</v>
      </c>
      <c r="K18" s="13">
        <v>25000</v>
      </c>
      <c r="L18" s="13">
        <v>636</v>
      </c>
      <c r="M18" s="5">
        <v>50000</v>
      </c>
      <c r="O18" s="26">
        <f>2*A18^3/C18/1000000000</f>
        <v>5.7600864012960189</v>
      </c>
      <c r="P18" s="26">
        <f>(H18*I18)/(F18*G18)</f>
        <v>2.3267306088407005</v>
      </c>
      <c r="Q18" s="26">
        <f>4*P18</f>
        <v>9.3069224353628019</v>
      </c>
      <c r="R18" s="20">
        <f>(L18*M18)/(H18*I18)</f>
        <v>2.2797741733130211E-3</v>
      </c>
      <c r="S18" s="26">
        <f>(D18*E18)/(H18*I18)</f>
        <v>0.37431669504435883</v>
      </c>
      <c r="T18" s="20">
        <f>(J18*K18)/(H18*I18)</f>
        <v>1.2008244466350031E-4</v>
      </c>
      <c r="U18" s="26">
        <f>(L18*M18*64)/(4*3*A18^2)</f>
        <v>117.77777777777777</v>
      </c>
      <c r="V18" s="26">
        <f t="shared" ref="V18:V28" si="0">4*C18</f>
        <v>2.3999640000000002</v>
      </c>
      <c r="W18" s="26">
        <f t="shared" ref="W18:W28" si="1">F18*G18*(1/(3000000000))</f>
        <v>1.9983333333333333</v>
      </c>
      <c r="X18" s="26">
        <f>(V18-W18)/V18</f>
        <v>0.1673486213404313</v>
      </c>
      <c r="Y18" s="26">
        <f>C3/C18</f>
        <v>1.6927420577975336</v>
      </c>
    </row>
    <row r="19" spans="1:25">
      <c r="A19" s="3">
        <v>700</v>
      </c>
      <c r="B19" s="1">
        <v>175</v>
      </c>
      <c r="C19" s="12">
        <v>0.10936899999999999</v>
      </c>
      <c r="D19" s="13">
        <v>4139</v>
      </c>
      <c r="E19" s="13">
        <v>250000</v>
      </c>
      <c r="F19" s="13">
        <v>4409</v>
      </c>
      <c r="G19" s="13">
        <v>250000</v>
      </c>
      <c r="H19" s="13">
        <v>11046</v>
      </c>
      <c r="I19" s="13">
        <v>250000</v>
      </c>
      <c r="J19" s="13">
        <v>32</v>
      </c>
      <c r="K19" s="14">
        <v>2500</v>
      </c>
      <c r="L19" s="13">
        <v>300</v>
      </c>
      <c r="M19" s="15">
        <v>5000</v>
      </c>
      <c r="O19" s="26">
        <f t="shared" ref="O19:O28" si="2">2*A19^3/C19/1000000000</f>
        <v>6.2723440828754038</v>
      </c>
      <c r="P19" s="26">
        <f t="shared" ref="P19:P28" si="3">(H19*I19)/(F19*G19)</f>
        <v>2.5053300068042641</v>
      </c>
      <c r="Q19" s="26">
        <f t="shared" ref="Q19:Q43" si="4">4*P19</f>
        <v>10.021320027217056</v>
      </c>
      <c r="R19" s="20">
        <f t="shared" ref="R19:R28" si="5">(L19*M19)/(H19*I19)</f>
        <v>5.4318305268875606E-4</v>
      </c>
      <c r="S19" s="26">
        <f t="shared" ref="S19:S28" si="6">(D19*E19)/(H19*I19)</f>
        <v>0.37470577584646025</v>
      </c>
      <c r="T19" s="20">
        <f t="shared" ref="T19:T28" si="7">(J19*K19)/(H19*I19)</f>
        <v>2.8969762810066994E-5</v>
      </c>
      <c r="U19" s="26">
        <f t="shared" ref="U19:U28" si="8">(L19*M19*64)/(4*3*A19^2)</f>
        <v>16.326530612244898</v>
      </c>
      <c r="V19" s="26">
        <f t="shared" si="0"/>
        <v>0.43747599999999998</v>
      </c>
      <c r="W19" s="26">
        <f t="shared" si="1"/>
        <v>0.36741666666666667</v>
      </c>
      <c r="X19" s="26">
        <f t="shared" ref="X19:X43" si="9">(V19-W19)/V19</f>
        <v>0.16014440411207315</v>
      </c>
      <c r="Y19" s="26">
        <f t="shared" ref="Y19:Y28" si="10">C4/C19</f>
        <v>1.5714964935219304</v>
      </c>
    </row>
    <row r="20" spans="1:25">
      <c r="A20" s="3">
        <v>1400</v>
      </c>
      <c r="B20" s="1">
        <v>350</v>
      </c>
      <c r="C20" s="12">
        <v>1.1562399999999999</v>
      </c>
      <c r="D20" s="13">
        <v>33161</v>
      </c>
      <c r="E20" s="13">
        <v>250000</v>
      </c>
      <c r="F20" s="13">
        <v>44950</v>
      </c>
      <c r="G20" s="13">
        <v>250000</v>
      </c>
      <c r="H20" s="13">
        <v>88569</v>
      </c>
      <c r="I20" s="13">
        <v>250000</v>
      </c>
      <c r="J20" s="13">
        <v>111</v>
      </c>
      <c r="K20" s="13">
        <v>25000</v>
      </c>
      <c r="L20" s="13">
        <v>6645</v>
      </c>
      <c r="M20" s="5">
        <v>50000</v>
      </c>
      <c r="O20" s="26">
        <f t="shared" si="2"/>
        <v>4.746419428492354</v>
      </c>
      <c r="P20" s="26">
        <f t="shared" si="3"/>
        <v>1.9703893214682981</v>
      </c>
      <c r="Q20" s="26">
        <f t="shared" si="4"/>
        <v>7.8815572858731926</v>
      </c>
      <c r="R20" s="20">
        <f t="shared" si="5"/>
        <v>1.5005250143955561E-2</v>
      </c>
      <c r="S20" s="26">
        <f t="shared" si="6"/>
        <v>0.37440865314048932</v>
      </c>
      <c r="T20" s="20">
        <f t="shared" si="7"/>
        <v>1.2532601700369203E-4</v>
      </c>
      <c r="U20" s="26">
        <f t="shared" si="8"/>
        <v>904.08163265306121</v>
      </c>
      <c r="V20" s="26">
        <f t="shared" si="0"/>
        <v>4.6249599999999997</v>
      </c>
      <c r="W20" s="26">
        <f t="shared" si="1"/>
        <v>3.7458333333333331</v>
      </c>
      <c r="X20" s="26">
        <f t="shared" si="9"/>
        <v>0.19008308540326113</v>
      </c>
      <c r="Y20" s="26">
        <f t="shared" si="10"/>
        <v>2.0810990797758251</v>
      </c>
    </row>
    <row r="21" spans="1:25">
      <c r="A21" s="3">
        <v>1400</v>
      </c>
      <c r="B21" s="1">
        <v>175</v>
      </c>
      <c r="C21" s="12">
        <v>1.1562399999999999</v>
      </c>
      <c r="D21" s="12">
        <v>33183</v>
      </c>
      <c r="E21" s="13">
        <v>250000</v>
      </c>
      <c r="F21" s="12">
        <v>45857</v>
      </c>
      <c r="G21" s="13">
        <v>250000</v>
      </c>
      <c r="H21" s="12">
        <v>88602</v>
      </c>
      <c r="I21" s="13">
        <v>250000</v>
      </c>
      <c r="J21" s="12">
        <v>107</v>
      </c>
      <c r="K21" s="13">
        <v>25000</v>
      </c>
      <c r="L21" s="12">
        <v>6525</v>
      </c>
      <c r="M21" s="5">
        <v>50000</v>
      </c>
      <c r="O21" s="26">
        <f t="shared" si="2"/>
        <v>4.746419428492354</v>
      </c>
      <c r="P21" s="26">
        <f t="shared" si="3"/>
        <v>1.93213686023944</v>
      </c>
      <c r="Q21" s="26">
        <f t="shared" si="4"/>
        <v>7.7285474409577599</v>
      </c>
      <c r="R21" s="20">
        <f t="shared" si="5"/>
        <v>1.4728787160560709E-2</v>
      </c>
      <c r="S21" s="26">
        <f t="shared" si="6"/>
        <v>0.37451750524818855</v>
      </c>
      <c r="T21" s="20">
        <f t="shared" si="7"/>
        <v>1.2076476828965486E-4</v>
      </c>
      <c r="U21" s="26">
        <f t="shared" si="8"/>
        <v>887.75510204081638</v>
      </c>
      <c r="V21" s="26">
        <f t="shared" si="0"/>
        <v>4.6249599999999997</v>
      </c>
      <c r="W21" s="26">
        <f t="shared" si="1"/>
        <v>3.8214166666666665</v>
      </c>
      <c r="X21" s="26">
        <f t="shared" si="9"/>
        <v>0.17374060172051939</v>
      </c>
      <c r="Y21" s="26">
        <f t="shared" si="10"/>
        <v>2.094617034525704</v>
      </c>
    </row>
    <row r="22" spans="1:25">
      <c r="A22" s="3">
        <v>2800</v>
      </c>
      <c r="B22" s="1">
        <v>700</v>
      </c>
      <c r="C22" s="12">
        <v>9.4062199999999994</v>
      </c>
      <c r="D22" s="12">
        <v>265650</v>
      </c>
      <c r="E22" s="13">
        <v>250000</v>
      </c>
      <c r="F22" s="12">
        <v>389828</v>
      </c>
      <c r="G22" s="13">
        <v>250000</v>
      </c>
      <c r="H22" s="12">
        <v>709586</v>
      </c>
      <c r="I22" s="13">
        <v>250000</v>
      </c>
      <c r="J22" s="12">
        <v>895</v>
      </c>
      <c r="K22" s="13">
        <v>25000</v>
      </c>
      <c r="L22" s="12">
        <v>88762</v>
      </c>
      <c r="M22" s="5">
        <v>50000</v>
      </c>
      <c r="O22" s="26">
        <f t="shared" si="2"/>
        <v>4.6675497702584039</v>
      </c>
      <c r="P22" s="26">
        <f t="shared" si="3"/>
        <v>1.8202540607652606</v>
      </c>
      <c r="Q22" s="26">
        <f t="shared" si="4"/>
        <v>7.2810162430610426</v>
      </c>
      <c r="R22" s="20">
        <f t="shared" si="5"/>
        <v>2.5017968223724821E-2</v>
      </c>
      <c r="S22" s="26">
        <f t="shared" si="6"/>
        <v>0.37437322607830481</v>
      </c>
      <c r="T22" s="20">
        <f t="shared" si="7"/>
        <v>1.2612988418599013E-4</v>
      </c>
      <c r="U22" s="26">
        <f t="shared" si="8"/>
        <v>3019.1156462585036</v>
      </c>
      <c r="V22" s="26">
        <f t="shared" si="0"/>
        <v>37.624879999999997</v>
      </c>
      <c r="W22" s="26">
        <f t="shared" si="1"/>
        <v>32.485666666666667</v>
      </c>
      <c r="X22" s="26">
        <f t="shared" si="9"/>
        <v>0.13659082323540517</v>
      </c>
      <c r="Y22" s="26">
        <f t="shared" si="10"/>
        <v>2.0315599677660106</v>
      </c>
    </row>
    <row r="23" spans="1:25">
      <c r="A23" s="3">
        <v>2800</v>
      </c>
      <c r="B23" s="1">
        <v>350</v>
      </c>
      <c r="C23" s="12">
        <v>9.5780999999999992</v>
      </c>
      <c r="D23" s="12">
        <v>265310</v>
      </c>
      <c r="E23" s="13">
        <v>250000</v>
      </c>
      <c r="F23" s="12">
        <v>388545</v>
      </c>
      <c r="G23" s="13">
        <v>250000</v>
      </c>
      <c r="H23" s="12">
        <v>709085</v>
      </c>
      <c r="I23" s="13">
        <v>250000</v>
      </c>
      <c r="J23" s="12">
        <v>891</v>
      </c>
      <c r="K23" s="13">
        <v>25000</v>
      </c>
      <c r="L23" s="12">
        <v>88211</v>
      </c>
      <c r="M23" s="5">
        <v>50000</v>
      </c>
      <c r="O23" s="26">
        <f t="shared" si="2"/>
        <v>4.5837901045092462</v>
      </c>
      <c r="P23" s="26">
        <f t="shared" si="3"/>
        <v>1.8249752280945579</v>
      </c>
      <c r="Q23" s="26">
        <f t="shared" si="4"/>
        <v>7.2999009123782317</v>
      </c>
      <c r="R23" s="20">
        <f t="shared" si="5"/>
        <v>2.4880232976300442E-2</v>
      </c>
      <c r="S23" s="26">
        <f t="shared" si="6"/>
        <v>0.37415824619051313</v>
      </c>
      <c r="T23" s="20">
        <f t="shared" si="7"/>
        <v>1.2565489327795681E-4</v>
      </c>
      <c r="U23" s="26">
        <f t="shared" si="8"/>
        <v>3000.3741496598641</v>
      </c>
      <c r="V23" s="26">
        <f t="shared" si="0"/>
        <v>38.312399999999997</v>
      </c>
      <c r="W23" s="26">
        <f t="shared" si="1"/>
        <v>32.378749999999997</v>
      </c>
      <c r="X23" s="26">
        <f t="shared" si="9"/>
        <v>0.15487544502563141</v>
      </c>
      <c r="Y23" s="26">
        <f t="shared" si="10"/>
        <v>1.9967425689854983</v>
      </c>
    </row>
    <row r="24" spans="1:25">
      <c r="A24" s="3">
        <v>2048</v>
      </c>
      <c r="B24" s="1">
        <v>512</v>
      </c>
      <c r="C24" s="12">
        <v>3.6406100000000001</v>
      </c>
      <c r="D24" s="12">
        <v>103991</v>
      </c>
      <c r="E24" s="13">
        <v>250000</v>
      </c>
      <c r="F24" s="12">
        <v>148895</v>
      </c>
      <c r="G24" s="13">
        <v>250000</v>
      </c>
      <c r="H24" s="12">
        <v>277553</v>
      </c>
      <c r="I24" s="13">
        <v>250000</v>
      </c>
      <c r="J24" s="12">
        <v>344</v>
      </c>
      <c r="K24" s="13">
        <v>25000</v>
      </c>
      <c r="L24" s="12">
        <v>31094</v>
      </c>
      <c r="M24" s="5">
        <v>50000</v>
      </c>
      <c r="O24" s="26">
        <f t="shared" si="2"/>
        <v>4.7189534676881078</v>
      </c>
      <c r="P24" s="26">
        <f t="shared" si="3"/>
        <v>1.8640854293293931</v>
      </c>
      <c r="Q24" s="26">
        <f t="shared" si="4"/>
        <v>7.4563417173175726</v>
      </c>
      <c r="R24" s="20">
        <f t="shared" si="5"/>
        <v>2.2405810782084864E-2</v>
      </c>
      <c r="S24" s="26">
        <f t="shared" si="6"/>
        <v>0.37467078359808759</v>
      </c>
      <c r="T24" s="20">
        <f t="shared" si="7"/>
        <v>1.239402924846786E-4</v>
      </c>
      <c r="U24" s="26">
        <f t="shared" si="8"/>
        <v>1976.9032796223958</v>
      </c>
      <c r="V24" s="26">
        <f t="shared" si="0"/>
        <v>14.56244</v>
      </c>
      <c r="W24" s="26">
        <f t="shared" si="1"/>
        <v>12.407916666666667</v>
      </c>
      <c r="X24" s="26">
        <f t="shared" si="9"/>
        <v>0.14795070972538485</v>
      </c>
      <c r="Y24" s="26">
        <f t="shared" si="10"/>
        <v>2.0643820678402793</v>
      </c>
    </row>
    <row r="25" spans="1:25">
      <c r="A25" s="3">
        <v>1024</v>
      </c>
      <c r="B25" s="1">
        <v>256</v>
      </c>
      <c r="C25" s="12">
        <v>0.39061699999999999</v>
      </c>
      <c r="D25" s="12">
        <v>12950</v>
      </c>
      <c r="E25" s="13">
        <v>250000</v>
      </c>
      <c r="F25" s="12">
        <v>14118</v>
      </c>
      <c r="G25" s="13">
        <v>250000</v>
      </c>
      <c r="H25" s="12">
        <v>34609</v>
      </c>
      <c r="I25" s="13">
        <v>250000</v>
      </c>
      <c r="J25" s="12">
        <v>385</v>
      </c>
      <c r="K25" s="16">
        <v>2500</v>
      </c>
      <c r="L25" s="12">
        <v>82</v>
      </c>
      <c r="M25" s="5">
        <v>50000</v>
      </c>
      <c r="O25" s="26">
        <f t="shared" si="2"/>
        <v>5.4976707311765747</v>
      </c>
      <c r="P25" s="26">
        <f t="shared" si="3"/>
        <v>2.451409548094631</v>
      </c>
      <c r="Q25" s="26">
        <f t="shared" si="4"/>
        <v>9.8056381923785239</v>
      </c>
      <c r="R25" s="20">
        <f t="shared" si="5"/>
        <v>4.7386517957756654E-4</v>
      </c>
      <c r="S25" s="26">
        <f t="shared" si="6"/>
        <v>0.37418012655667598</v>
      </c>
      <c r="T25" s="20">
        <f t="shared" si="7"/>
        <v>1.1124274032766044E-4</v>
      </c>
      <c r="U25" s="26">
        <f t="shared" si="8"/>
        <v>20.853678385416668</v>
      </c>
      <c r="V25" s="26">
        <f t="shared" si="0"/>
        <v>1.562468</v>
      </c>
      <c r="W25" s="26">
        <f t="shared" si="1"/>
        <v>1.1764999999999999</v>
      </c>
      <c r="X25" s="26">
        <f t="shared" si="9"/>
        <v>0.24702457906337927</v>
      </c>
      <c r="Y25" s="26">
        <f t="shared" si="10"/>
        <v>1.4400243716991326</v>
      </c>
    </row>
    <row r="26" spans="1:25">
      <c r="A26" s="3">
        <v>512</v>
      </c>
      <c r="B26" s="1">
        <v>128</v>
      </c>
      <c r="C26" s="12">
        <v>4.6874499999999999E-2</v>
      </c>
      <c r="D26" s="12">
        <v>1620</v>
      </c>
      <c r="E26" s="13">
        <v>250000</v>
      </c>
      <c r="F26" s="12">
        <v>1755</v>
      </c>
      <c r="G26" s="13">
        <v>250000</v>
      </c>
      <c r="H26" s="12">
        <v>4334</v>
      </c>
      <c r="I26" s="13">
        <v>250000</v>
      </c>
      <c r="J26" s="12">
        <v>5</v>
      </c>
      <c r="K26" s="16">
        <v>2500</v>
      </c>
      <c r="L26" s="12">
        <v>178</v>
      </c>
      <c r="M26" s="17">
        <v>5000</v>
      </c>
      <c r="O26" s="26">
        <f t="shared" si="2"/>
        <v>5.7266841459642235</v>
      </c>
      <c r="P26" s="26">
        <f t="shared" si="3"/>
        <v>2.4695156695156695</v>
      </c>
      <c r="Q26" s="26">
        <f t="shared" si="4"/>
        <v>9.8780626780626779</v>
      </c>
      <c r="R26" s="20">
        <f t="shared" si="5"/>
        <v>8.2141209044762345E-4</v>
      </c>
      <c r="S26" s="26">
        <f t="shared" si="6"/>
        <v>0.37378864790032301</v>
      </c>
      <c r="T26" s="20">
        <f t="shared" si="7"/>
        <v>1.1536686663590216E-5</v>
      </c>
      <c r="U26" s="26">
        <f t="shared" si="8"/>
        <v>18.107096354166668</v>
      </c>
      <c r="V26" s="26">
        <f t="shared" si="0"/>
        <v>0.187498</v>
      </c>
      <c r="W26" s="26">
        <f t="shared" si="1"/>
        <v>0.14624999999999999</v>
      </c>
      <c r="X26" s="26">
        <f t="shared" si="9"/>
        <v>0.21999167991125243</v>
      </c>
      <c r="Y26" s="26">
        <f t="shared" si="10"/>
        <v>1.6665415097761043</v>
      </c>
    </row>
    <row r="27" spans="1:25">
      <c r="A27" s="3">
        <v>1600</v>
      </c>
      <c r="B27" s="1">
        <v>400</v>
      </c>
      <c r="C27" s="12">
        <v>1.76562</v>
      </c>
      <c r="D27" s="12">
        <v>49499</v>
      </c>
      <c r="E27" s="13">
        <v>250000</v>
      </c>
      <c r="F27" s="12">
        <v>71682</v>
      </c>
      <c r="G27" s="13">
        <v>250000</v>
      </c>
      <c r="H27" s="12">
        <v>132284</v>
      </c>
      <c r="I27" s="13">
        <v>250000</v>
      </c>
      <c r="J27" s="12">
        <v>173</v>
      </c>
      <c r="K27" s="13">
        <v>25000</v>
      </c>
      <c r="L27" s="12">
        <v>12904</v>
      </c>
      <c r="M27" s="5">
        <v>50000</v>
      </c>
      <c r="O27" s="26">
        <f t="shared" si="2"/>
        <v>4.6397299532175662</v>
      </c>
      <c r="P27" s="26">
        <f t="shared" si="3"/>
        <v>1.8454284199659607</v>
      </c>
      <c r="Q27" s="26">
        <f t="shared" si="4"/>
        <v>7.381713679863843</v>
      </c>
      <c r="R27" s="20">
        <f t="shared" si="5"/>
        <v>1.9509540080433006E-2</v>
      </c>
      <c r="S27" s="26">
        <f t="shared" si="6"/>
        <v>0.37418735447975565</v>
      </c>
      <c r="T27" s="20">
        <f t="shared" si="7"/>
        <v>1.3077923256024916E-4</v>
      </c>
      <c r="U27" s="26">
        <f t="shared" si="8"/>
        <v>1344.1666666666667</v>
      </c>
      <c r="V27" s="26">
        <f t="shared" si="0"/>
        <v>7.0624799999999999</v>
      </c>
      <c r="W27" s="26">
        <f t="shared" si="1"/>
        <v>5.9734999999999996</v>
      </c>
      <c r="X27" s="26">
        <f t="shared" si="9"/>
        <v>0.15419229505782675</v>
      </c>
      <c r="Y27" s="26">
        <f t="shared" si="10"/>
        <v>2.0442450810480173</v>
      </c>
    </row>
    <row r="28" spans="1:25" ht="15" thickBot="1">
      <c r="A28" s="6">
        <v>1800</v>
      </c>
      <c r="B28" s="7">
        <v>450</v>
      </c>
      <c r="C28" s="18">
        <v>2.4843700000000002</v>
      </c>
      <c r="D28" s="18">
        <v>70505</v>
      </c>
      <c r="E28" s="19">
        <v>250000</v>
      </c>
      <c r="F28" s="18">
        <v>101377</v>
      </c>
      <c r="G28" s="19">
        <v>250000</v>
      </c>
      <c r="H28" s="18">
        <v>188422</v>
      </c>
      <c r="I28" s="19">
        <v>250000</v>
      </c>
      <c r="J28" s="18">
        <v>241</v>
      </c>
      <c r="K28" s="19">
        <v>25000</v>
      </c>
      <c r="L28" s="18">
        <v>19333</v>
      </c>
      <c r="M28" s="8">
        <v>50000</v>
      </c>
      <c r="O28" s="26">
        <f t="shared" si="2"/>
        <v>4.6949528451881157</v>
      </c>
      <c r="P28" s="26">
        <f t="shared" si="3"/>
        <v>1.8586267102005385</v>
      </c>
      <c r="Q28" s="26">
        <f t="shared" si="4"/>
        <v>7.434506840802154</v>
      </c>
      <c r="R28" s="20">
        <f t="shared" si="5"/>
        <v>2.0520958274511468E-2</v>
      </c>
      <c r="S28" s="26">
        <f t="shared" si="6"/>
        <v>0.3741866661005615</v>
      </c>
      <c r="T28" s="20">
        <f t="shared" si="7"/>
        <v>1.2790438483828852E-4</v>
      </c>
      <c r="U28" s="26">
        <f t="shared" si="8"/>
        <v>1591.19341563786</v>
      </c>
      <c r="V28" s="26">
        <f t="shared" si="0"/>
        <v>9.9374800000000008</v>
      </c>
      <c r="W28" s="26">
        <f t="shared" si="1"/>
        <v>8.4480833333333329</v>
      </c>
      <c r="X28" s="26">
        <f t="shared" si="9"/>
        <v>0.14987669576861212</v>
      </c>
      <c r="Y28" s="26">
        <f t="shared" si="10"/>
        <v>2.0440232332543058</v>
      </c>
    </row>
    <row r="30" spans="1:25" ht="15" thickBot="1">
      <c r="O30" s="21" t="s">
        <v>24</v>
      </c>
      <c r="V30" s="21" t="s">
        <v>17</v>
      </c>
      <c r="W30" s="21"/>
      <c r="X30" s="21"/>
    </row>
    <row r="31" spans="1:25" ht="14.25" customHeight="1">
      <c r="A31" s="23" t="s">
        <v>14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5"/>
      <c r="O31" s="21"/>
      <c r="P31" s="22" t="s">
        <v>10</v>
      </c>
      <c r="Q31" s="22" t="s">
        <v>22</v>
      </c>
      <c r="R31" s="21" t="s">
        <v>11</v>
      </c>
      <c r="S31" s="21" t="s">
        <v>12</v>
      </c>
      <c r="T31" s="21" t="s">
        <v>15</v>
      </c>
      <c r="U31" s="21" t="s">
        <v>16</v>
      </c>
      <c r="V31" s="21"/>
      <c r="W31" s="21"/>
      <c r="X31" s="21"/>
      <c r="Y31" s="21" t="s">
        <v>21</v>
      </c>
    </row>
    <row r="32" spans="1:25">
      <c r="A32" s="3" t="s">
        <v>0</v>
      </c>
      <c r="B32" s="1" t="s">
        <v>1</v>
      </c>
      <c r="C32" s="1" t="s">
        <v>8</v>
      </c>
      <c r="D32" s="10" t="s">
        <v>2</v>
      </c>
      <c r="E32" s="10" t="s">
        <v>7</v>
      </c>
      <c r="F32" s="10" t="s">
        <v>3</v>
      </c>
      <c r="G32" s="10" t="s">
        <v>7</v>
      </c>
      <c r="H32" s="10" t="s">
        <v>4</v>
      </c>
      <c r="I32" s="10" t="s">
        <v>7</v>
      </c>
      <c r="J32" s="10" t="s">
        <v>5</v>
      </c>
      <c r="K32" s="10" t="s">
        <v>7</v>
      </c>
      <c r="L32" s="10" t="s">
        <v>6</v>
      </c>
      <c r="M32" s="11" t="s">
        <v>7</v>
      </c>
      <c r="O32" s="21"/>
      <c r="P32" s="22"/>
      <c r="Q32" s="22"/>
      <c r="R32" s="21"/>
      <c r="S32" s="21"/>
      <c r="T32" s="21"/>
      <c r="U32" s="21"/>
      <c r="V32" s="2" t="s">
        <v>18</v>
      </c>
      <c r="W32" s="2" t="s">
        <v>19</v>
      </c>
      <c r="X32" s="2" t="s">
        <v>20</v>
      </c>
      <c r="Y32" s="21"/>
    </row>
    <row r="33" spans="1:25">
      <c r="A33" s="3">
        <v>1200</v>
      </c>
      <c r="B33" s="1">
        <v>300</v>
      </c>
      <c r="C33" s="12">
        <v>0.84498899999999999</v>
      </c>
      <c r="D33" s="13">
        <v>14010</v>
      </c>
      <c r="E33" s="13">
        <v>250000</v>
      </c>
      <c r="F33" s="13">
        <v>36773</v>
      </c>
      <c r="G33" s="13">
        <v>250000</v>
      </c>
      <c r="H33" s="13">
        <v>49278</v>
      </c>
      <c r="I33" s="13">
        <v>250000</v>
      </c>
      <c r="J33" s="13">
        <v>53</v>
      </c>
      <c r="K33" s="13">
        <v>25000</v>
      </c>
      <c r="L33" s="13">
        <v>199</v>
      </c>
      <c r="M33" s="5">
        <v>50000</v>
      </c>
      <c r="O33" s="26">
        <f>2*A33^3/C33/1000000000</f>
        <v>4.0899940709287339</v>
      </c>
      <c r="P33" s="26">
        <f>(H33*I33)/(F33*G33)</f>
        <v>1.3400592826258395</v>
      </c>
      <c r="Q33" s="26">
        <f t="shared" si="4"/>
        <v>5.360237130503358</v>
      </c>
      <c r="R33" s="20">
        <f>(L33*M33)/(H33*I33)</f>
        <v>8.0766264864645481E-4</v>
      </c>
      <c r="S33" s="26">
        <f>(D33*E33)/(H33*I33)</f>
        <v>0.2843053695361013</v>
      </c>
      <c r="T33" s="20">
        <f>(J33*K33)/(H33*I33)</f>
        <v>1.0755306627704046E-4</v>
      </c>
      <c r="U33" s="26">
        <f>(L33*M33*64)/(4*3*A33^2)</f>
        <v>36.851851851851855</v>
      </c>
      <c r="V33" s="26">
        <f t="shared" ref="V33:V43" si="11">4*C33</f>
        <v>3.379956</v>
      </c>
      <c r="W33" s="26">
        <f t="shared" ref="W33:W43" si="12">F33*G33*(1/(3000000000))</f>
        <v>3.0644166666666663</v>
      </c>
      <c r="X33" s="26">
        <f t="shared" si="9"/>
        <v>9.3356047632967301E-2</v>
      </c>
      <c r="Y33" s="26">
        <f>C3/C33</f>
        <v>1.2019446406994647</v>
      </c>
    </row>
    <row r="34" spans="1:25">
      <c r="A34" s="3">
        <v>700</v>
      </c>
      <c r="B34" s="1">
        <v>175</v>
      </c>
      <c r="C34" s="12">
        <v>0.156249</v>
      </c>
      <c r="D34" s="13">
        <v>2832</v>
      </c>
      <c r="E34" s="13">
        <v>250000</v>
      </c>
      <c r="F34" s="13">
        <v>6236</v>
      </c>
      <c r="G34" s="13">
        <v>250000</v>
      </c>
      <c r="H34" s="13">
        <v>9842</v>
      </c>
      <c r="I34" s="13">
        <v>250000</v>
      </c>
      <c r="J34" s="13">
        <v>15</v>
      </c>
      <c r="K34" s="14">
        <v>2500</v>
      </c>
      <c r="L34" s="13">
        <v>433</v>
      </c>
      <c r="M34" s="15">
        <v>5000</v>
      </c>
      <c r="O34" s="26">
        <f t="shared" ref="O34:O43" si="13">2*A34^3/C34/1000000000</f>
        <v>4.3904280987398323</v>
      </c>
      <c r="P34" s="26">
        <f t="shared" ref="P34:P43" si="14">(H34*I34)/(F34*G34)</f>
        <v>1.5782552918537525</v>
      </c>
      <c r="Q34" s="26">
        <f t="shared" si="4"/>
        <v>6.3130211674150098</v>
      </c>
      <c r="R34" s="20">
        <f t="shared" ref="R34:R43" si="15">(L34*M34)/(H34*I34)</f>
        <v>8.7990245884982728E-4</v>
      </c>
      <c r="S34" s="26">
        <f t="shared" ref="S34:S43" si="16">(D34*E34)/(H34*I34)</f>
        <v>0.2877463930095509</v>
      </c>
      <c r="T34" s="20">
        <f t="shared" ref="T34:T43" si="17">(J34*K34)/(H34*I34)</f>
        <v>1.5240804714488926E-5</v>
      </c>
      <c r="U34" s="26">
        <f t="shared" ref="U34:U43" si="18">(L34*M34*64)/(4*3*A34^2)</f>
        <v>23.564625850340136</v>
      </c>
      <c r="V34" s="26">
        <f t="shared" si="11"/>
        <v>0.624996</v>
      </c>
      <c r="W34" s="26">
        <f t="shared" si="12"/>
        <v>0.51966666666666661</v>
      </c>
      <c r="X34" s="26">
        <f t="shared" si="9"/>
        <v>0.16852801191260966</v>
      </c>
      <c r="Y34" s="26">
        <f t="shared" ref="Y34:Y43" si="19">C4/C34</f>
        <v>1.0999942399631357</v>
      </c>
    </row>
    <row r="35" spans="1:25">
      <c r="A35" s="3">
        <v>1400</v>
      </c>
      <c r="B35" s="1">
        <v>350</v>
      </c>
      <c r="C35" s="12">
        <v>1.3125</v>
      </c>
      <c r="D35" s="12">
        <v>22434</v>
      </c>
      <c r="E35" s="13">
        <v>250000</v>
      </c>
      <c r="F35" s="12">
        <v>56971</v>
      </c>
      <c r="G35" s="13">
        <v>250000</v>
      </c>
      <c r="H35" s="12">
        <v>78312</v>
      </c>
      <c r="I35" s="13">
        <v>250000</v>
      </c>
      <c r="J35" s="12">
        <v>427</v>
      </c>
      <c r="K35" s="13">
        <v>25000</v>
      </c>
      <c r="L35" s="12">
        <v>298</v>
      </c>
      <c r="M35" s="5">
        <v>50000</v>
      </c>
      <c r="O35" s="26">
        <f t="shared" si="13"/>
        <v>4.1813333333333338</v>
      </c>
      <c r="P35" s="26">
        <f t="shared" si="14"/>
        <v>1.3745940917308805</v>
      </c>
      <c r="Q35" s="26">
        <f t="shared" si="4"/>
        <v>5.4983763669235222</v>
      </c>
      <c r="R35" s="20">
        <f t="shared" si="15"/>
        <v>7.6105833077944626E-4</v>
      </c>
      <c r="S35" s="26">
        <f t="shared" si="16"/>
        <v>0.28646950658902848</v>
      </c>
      <c r="T35" s="20">
        <f t="shared" si="17"/>
        <v>5.4525487792420068E-4</v>
      </c>
      <c r="U35" s="26">
        <f t="shared" si="18"/>
        <v>40.544217687074827</v>
      </c>
      <c r="V35" s="26">
        <f t="shared" si="11"/>
        <v>5.25</v>
      </c>
      <c r="W35" s="26">
        <f t="shared" si="12"/>
        <v>4.747583333333333</v>
      </c>
      <c r="X35" s="26">
        <f t="shared" si="9"/>
        <v>9.5698412698412755E-2</v>
      </c>
      <c r="Y35" s="26">
        <f t="shared" si="19"/>
        <v>1.8333333333333333</v>
      </c>
    </row>
    <row r="36" spans="1:25">
      <c r="A36" s="3">
        <v>1400</v>
      </c>
      <c r="B36" s="1">
        <v>175</v>
      </c>
      <c r="C36" s="12">
        <v>1.35937</v>
      </c>
      <c r="D36" s="12">
        <v>22641</v>
      </c>
      <c r="E36" s="13">
        <v>250000</v>
      </c>
      <c r="F36" s="12">
        <v>58737</v>
      </c>
      <c r="G36" s="13">
        <v>250000</v>
      </c>
      <c r="H36" s="12">
        <v>78621</v>
      </c>
      <c r="I36" s="13">
        <v>250000</v>
      </c>
      <c r="J36" s="12">
        <v>28</v>
      </c>
      <c r="K36" s="13">
        <v>25000</v>
      </c>
      <c r="L36" s="12">
        <v>339</v>
      </c>
      <c r="M36" s="5">
        <v>50000</v>
      </c>
      <c r="O36" s="26">
        <f t="shared" si="13"/>
        <v>4.0371642746272176</v>
      </c>
      <c r="P36" s="26">
        <f t="shared" si="14"/>
        <v>1.3385259717043771</v>
      </c>
      <c r="Q36" s="26">
        <f t="shared" si="4"/>
        <v>5.3541038868175086</v>
      </c>
      <c r="R36" s="20">
        <f t="shared" si="15"/>
        <v>8.6236501698019614E-4</v>
      </c>
      <c r="S36" s="26">
        <f t="shared" si="16"/>
        <v>0.28797649482962567</v>
      </c>
      <c r="T36" s="20">
        <f t="shared" si="17"/>
        <v>3.561389450655677E-5</v>
      </c>
      <c r="U36" s="26">
        <f t="shared" si="18"/>
        <v>46.122448979591837</v>
      </c>
      <c r="V36" s="26">
        <f t="shared" si="11"/>
        <v>5.4374799999999999</v>
      </c>
      <c r="W36" s="26">
        <f t="shared" si="12"/>
        <v>4.8947500000000002</v>
      </c>
      <c r="X36" s="26">
        <f t="shared" si="9"/>
        <v>9.9812780920573455E-2</v>
      </c>
      <c r="Y36" s="26">
        <f t="shared" si="19"/>
        <v>1.7816194266461669</v>
      </c>
    </row>
    <row r="37" spans="1:25">
      <c r="A37" s="3">
        <v>2800</v>
      </c>
      <c r="B37" s="1">
        <v>700</v>
      </c>
      <c r="C37" s="12">
        <v>43.671799999999998</v>
      </c>
      <c r="D37" s="12">
        <v>173452</v>
      </c>
      <c r="E37" s="13">
        <v>250000</v>
      </c>
      <c r="F37" s="12">
        <v>1909430</v>
      </c>
      <c r="G37" s="13">
        <v>250000</v>
      </c>
      <c r="H37" s="12">
        <v>606154</v>
      </c>
      <c r="I37" s="13">
        <v>250000</v>
      </c>
      <c r="J37" s="12">
        <v>444983</v>
      </c>
      <c r="K37" s="13">
        <v>25000</v>
      </c>
      <c r="L37" s="12">
        <v>2579</v>
      </c>
      <c r="M37" s="5">
        <v>50000</v>
      </c>
      <c r="O37" s="26">
        <f t="shared" si="13"/>
        <v>1.0053169322079696</v>
      </c>
      <c r="P37" s="26">
        <f t="shared" si="14"/>
        <v>0.31745285242192695</v>
      </c>
      <c r="Q37" s="26">
        <f t="shared" si="4"/>
        <v>1.2698114096877078</v>
      </c>
      <c r="R37" s="20">
        <f t="shared" si="15"/>
        <v>8.5093887032008366E-4</v>
      </c>
      <c r="S37" s="26">
        <f t="shared" si="16"/>
        <v>0.28615170402241014</v>
      </c>
      <c r="T37" s="20">
        <f t="shared" si="17"/>
        <v>7.3410882383024775E-2</v>
      </c>
      <c r="U37" s="26">
        <f t="shared" si="18"/>
        <v>87.721088435374156</v>
      </c>
      <c r="V37" s="26">
        <f t="shared" si="11"/>
        <v>174.68719999999999</v>
      </c>
      <c r="W37" s="26">
        <f t="shared" si="12"/>
        <v>159.11916666666667</v>
      </c>
      <c r="X37" s="26">
        <f t="shared" si="9"/>
        <v>8.9119485190290532E-2</v>
      </c>
      <c r="Y37" s="26">
        <f t="shared" si="19"/>
        <v>0.4375661181815268</v>
      </c>
    </row>
    <row r="38" spans="1:25">
      <c r="A38" s="3">
        <v>2800</v>
      </c>
      <c r="B38" s="1">
        <v>350</v>
      </c>
      <c r="C38" s="12">
        <v>11.2187</v>
      </c>
      <c r="D38" s="12">
        <v>141560</v>
      </c>
      <c r="E38" s="13">
        <v>250000</v>
      </c>
      <c r="F38" s="12">
        <v>383604</v>
      </c>
      <c r="G38" s="13">
        <v>250000</v>
      </c>
      <c r="H38" s="12">
        <v>497114</v>
      </c>
      <c r="I38" s="13">
        <v>250000</v>
      </c>
      <c r="J38" s="12">
        <v>5918</v>
      </c>
      <c r="K38" s="13">
        <v>25000</v>
      </c>
      <c r="L38" s="12">
        <v>1769</v>
      </c>
      <c r="M38" s="5">
        <v>50000</v>
      </c>
      <c r="O38" s="26">
        <f t="shared" si="13"/>
        <v>3.9134659095973685</v>
      </c>
      <c r="P38" s="26">
        <f t="shared" si="14"/>
        <v>1.2959041094461998</v>
      </c>
      <c r="Q38" s="26">
        <f t="shared" si="4"/>
        <v>5.1836164377847993</v>
      </c>
      <c r="R38" s="20">
        <f t="shared" si="15"/>
        <v>7.1170797845162279E-4</v>
      </c>
      <c r="S38" s="26">
        <f t="shared" si="16"/>
        <v>0.28476365582140112</v>
      </c>
      <c r="T38" s="20">
        <f t="shared" si="17"/>
        <v>1.1904714009261458E-3</v>
      </c>
      <c r="U38" s="26">
        <f t="shared" si="18"/>
        <v>60.170068027210881</v>
      </c>
      <c r="V38" s="26">
        <f t="shared" si="11"/>
        <v>44.8748</v>
      </c>
      <c r="W38" s="26">
        <f t="shared" si="12"/>
        <v>31.966999999999999</v>
      </c>
      <c r="X38" s="26">
        <f t="shared" si="9"/>
        <v>0.28764027917673174</v>
      </c>
      <c r="Y38" s="26">
        <f t="shared" si="19"/>
        <v>1.7047429737848414</v>
      </c>
    </row>
    <row r="39" spans="1:25">
      <c r="A39" s="3">
        <v>2048</v>
      </c>
      <c r="B39" s="1">
        <v>512</v>
      </c>
      <c r="C39" s="12">
        <v>26.968699999999998</v>
      </c>
      <c r="D39" s="12">
        <v>70742</v>
      </c>
      <c r="E39" s="13">
        <v>250000</v>
      </c>
      <c r="F39" s="12">
        <v>1224468</v>
      </c>
      <c r="G39" s="13">
        <v>250000</v>
      </c>
      <c r="H39" s="12">
        <v>245448</v>
      </c>
      <c r="I39" s="13">
        <v>250000</v>
      </c>
      <c r="J39" s="12">
        <v>285244</v>
      </c>
      <c r="K39" s="13">
        <v>25000</v>
      </c>
      <c r="L39" s="12">
        <v>2568</v>
      </c>
      <c r="M39" s="5">
        <v>50000</v>
      </c>
      <c r="O39" s="26">
        <f t="shared" si="13"/>
        <v>0.63702993410880027</v>
      </c>
      <c r="P39" s="26">
        <f t="shared" si="14"/>
        <v>0.20045276805927145</v>
      </c>
      <c r="Q39" s="26">
        <f t="shared" si="4"/>
        <v>0.80181107223708581</v>
      </c>
      <c r="R39" s="20">
        <f t="shared" si="15"/>
        <v>2.0925002444509631E-3</v>
      </c>
      <c r="S39" s="26">
        <f t="shared" si="16"/>
        <v>0.28821583390371891</v>
      </c>
      <c r="T39" s="20">
        <f t="shared" si="17"/>
        <v>0.11621361754831981</v>
      </c>
      <c r="U39" s="26">
        <f t="shared" si="18"/>
        <v>163.26904296875</v>
      </c>
      <c r="V39" s="26">
        <f t="shared" si="11"/>
        <v>107.87479999999999</v>
      </c>
      <c r="W39" s="26">
        <f t="shared" si="12"/>
        <v>102.039</v>
      </c>
      <c r="X39" s="26">
        <f t="shared" si="9"/>
        <v>5.4097898675130728E-2</v>
      </c>
      <c r="Y39" s="26">
        <f t="shared" si="19"/>
        <v>0.2786789871221082</v>
      </c>
    </row>
    <row r="40" spans="1:25">
      <c r="A40" s="3">
        <v>1024</v>
      </c>
      <c r="B40" s="1">
        <v>256</v>
      </c>
      <c r="C40" s="12">
        <v>1.7187399999999999</v>
      </c>
      <c r="D40" s="12">
        <v>8827</v>
      </c>
      <c r="E40" s="13">
        <v>250000</v>
      </c>
      <c r="F40" s="12">
        <v>78639</v>
      </c>
      <c r="G40" s="13">
        <v>250000</v>
      </c>
      <c r="H40" s="12">
        <v>30802</v>
      </c>
      <c r="I40" s="13">
        <v>250000</v>
      </c>
      <c r="J40" s="12">
        <v>153</v>
      </c>
      <c r="K40" s="16">
        <v>2500</v>
      </c>
      <c r="L40" s="12">
        <v>212</v>
      </c>
      <c r="M40" s="5">
        <v>50000</v>
      </c>
      <c r="O40" s="26">
        <f t="shared" si="13"/>
        <v>1.2494523011042975</v>
      </c>
      <c r="P40" s="26">
        <f t="shared" si="14"/>
        <v>0.39168860234743574</v>
      </c>
      <c r="Q40" s="26">
        <f t="shared" si="4"/>
        <v>1.566754409389743</v>
      </c>
      <c r="R40" s="20">
        <f t="shared" si="15"/>
        <v>1.3765339912992663E-3</v>
      </c>
      <c r="S40" s="26">
        <f t="shared" si="16"/>
        <v>0.28657230049996751</v>
      </c>
      <c r="T40" s="20">
        <f t="shared" si="17"/>
        <v>4.9672099214336733E-5</v>
      </c>
      <c r="U40" s="26">
        <f t="shared" si="18"/>
        <v>53.914388020833336</v>
      </c>
      <c r="V40" s="26">
        <f t="shared" si="11"/>
        <v>6.8749599999999997</v>
      </c>
      <c r="W40" s="26">
        <f t="shared" si="12"/>
        <v>6.5532499999999994</v>
      </c>
      <c r="X40" s="26">
        <f t="shared" si="9"/>
        <v>4.6794454076823776E-2</v>
      </c>
      <c r="Y40" s="26">
        <f t="shared" si="19"/>
        <v>0.32727346777290345</v>
      </c>
    </row>
    <row r="41" spans="1:25">
      <c r="A41" s="3">
        <v>512</v>
      </c>
      <c r="B41" s="1">
        <v>128</v>
      </c>
      <c r="C41" s="12">
        <v>0.109375</v>
      </c>
      <c r="D41" s="12">
        <v>1110</v>
      </c>
      <c r="E41" s="13">
        <v>250000</v>
      </c>
      <c r="F41" s="12">
        <v>4766</v>
      </c>
      <c r="G41" s="13">
        <v>250000</v>
      </c>
      <c r="H41" s="12">
        <v>3886</v>
      </c>
      <c r="I41" s="13">
        <v>250000</v>
      </c>
      <c r="J41" s="12">
        <v>7</v>
      </c>
      <c r="K41" s="16">
        <v>2500</v>
      </c>
      <c r="L41" s="12">
        <v>459</v>
      </c>
      <c r="M41" s="17">
        <v>5000</v>
      </c>
      <c r="O41" s="26">
        <f t="shared" si="13"/>
        <v>2.4542670262857142</v>
      </c>
      <c r="P41" s="26">
        <f t="shared" si="14"/>
        <v>0.81535879143936218</v>
      </c>
      <c r="Q41" s="26">
        <f t="shared" si="4"/>
        <v>3.2614351657574487</v>
      </c>
      <c r="R41" s="20">
        <f t="shared" si="15"/>
        <v>2.3623262995367987E-3</v>
      </c>
      <c r="S41" s="26">
        <f t="shared" si="16"/>
        <v>0.2856407617086979</v>
      </c>
      <c r="T41" s="20">
        <f t="shared" si="17"/>
        <v>1.8013381369016985E-5</v>
      </c>
      <c r="U41" s="26">
        <f t="shared" si="18"/>
        <v>46.69189453125</v>
      </c>
      <c r="V41" s="26">
        <f t="shared" si="11"/>
        <v>0.4375</v>
      </c>
      <c r="W41" s="26">
        <f t="shared" si="12"/>
        <v>0.39716666666666667</v>
      </c>
      <c r="X41" s="26">
        <f t="shared" si="9"/>
        <v>9.2190476190476184E-2</v>
      </c>
      <c r="Y41" s="26">
        <f t="shared" si="19"/>
        <v>0.71422445714285721</v>
      </c>
    </row>
    <row r="42" spans="1:25">
      <c r="A42" s="3">
        <v>1600</v>
      </c>
      <c r="B42" s="1">
        <v>400</v>
      </c>
      <c r="C42" s="12">
        <v>4.7812400000000004</v>
      </c>
      <c r="D42" s="12">
        <v>33424</v>
      </c>
      <c r="E42" s="13">
        <v>250000</v>
      </c>
      <c r="F42" s="12">
        <v>213929</v>
      </c>
      <c r="G42" s="13">
        <v>250000</v>
      </c>
      <c r="H42" s="12">
        <v>116961</v>
      </c>
      <c r="I42" s="13">
        <v>250000</v>
      </c>
      <c r="J42" s="12">
        <v>31637</v>
      </c>
      <c r="K42" s="13">
        <v>25000</v>
      </c>
      <c r="L42" s="12">
        <v>639</v>
      </c>
      <c r="M42" s="5">
        <v>50000</v>
      </c>
      <c r="O42" s="26">
        <f t="shared" si="13"/>
        <v>1.7133630606286234</v>
      </c>
      <c r="P42" s="26">
        <f t="shared" si="14"/>
        <v>0.54672812007722194</v>
      </c>
      <c r="Q42" s="26">
        <f t="shared" si="4"/>
        <v>2.1869124803088877</v>
      </c>
      <c r="R42" s="20">
        <f t="shared" si="15"/>
        <v>1.0926719162797855E-3</v>
      </c>
      <c r="S42" s="26">
        <f t="shared" si="16"/>
        <v>0.28577047049871324</v>
      </c>
      <c r="T42" s="20">
        <f t="shared" si="17"/>
        <v>2.704918733594959E-2</v>
      </c>
      <c r="U42" s="26">
        <f t="shared" si="18"/>
        <v>66.5625</v>
      </c>
      <c r="V42" s="26">
        <f t="shared" si="11"/>
        <v>19.124960000000002</v>
      </c>
      <c r="W42" s="26">
        <f t="shared" si="12"/>
        <v>17.827416666666664</v>
      </c>
      <c r="X42" s="26">
        <f t="shared" si="9"/>
        <v>6.78455449492881E-2</v>
      </c>
      <c r="Y42" s="26">
        <f t="shared" si="19"/>
        <v>0.75490040240607037</v>
      </c>
    </row>
    <row r="43" spans="1:25" ht="15" thickBot="1">
      <c r="A43" s="6">
        <v>1800</v>
      </c>
      <c r="B43" s="7">
        <v>450</v>
      </c>
      <c r="C43" s="18">
        <v>3.5156100000000001</v>
      </c>
      <c r="D43" s="18">
        <v>47316</v>
      </c>
      <c r="E43" s="19">
        <v>250000</v>
      </c>
      <c r="F43" s="18">
        <v>151948</v>
      </c>
      <c r="G43" s="19">
        <v>250000</v>
      </c>
      <c r="H43" s="18">
        <v>166257</v>
      </c>
      <c r="I43" s="19">
        <v>250000</v>
      </c>
      <c r="J43" s="18">
        <v>10249</v>
      </c>
      <c r="K43" s="19">
        <v>25000</v>
      </c>
      <c r="L43" s="18">
        <v>555</v>
      </c>
      <c r="M43" s="8">
        <v>50000</v>
      </c>
      <c r="O43" s="26">
        <f t="shared" si="13"/>
        <v>3.317774155836398</v>
      </c>
      <c r="P43" s="26">
        <f t="shared" si="14"/>
        <v>1.0941703740753415</v>
      </c>
      <c r="Q43" s="26">
        <f t="shared" si="4"/>
        <v>4.3766814963013658</v>
      </c>
      <c r="R43" s="20">
        <f t="shared" si="15"/>
        <v>6.6764106172973164E-4</v>
      </c>
      <c r="S43" s="26">
        <f t="shared" si="16"/>
        <v>0.28459553582706293</v>
      </c>
      <c r="T43" s="20">
        <f t="shared" si="17"/>
        <v>6.1645524699711889E-3</v>
      </c>
      <c r="U43" s="26">
        <f t="shared" si="18"/>
        <v>45.679012345679013</v>
      </c>
      <c r="V43" s="26">
        <f t="shared" si="11"/>
        <v>14.06244</v>
      </c>
      <c r="W43" s="26">
        <f t="shared" si="12"/>
        <v>12.662333333333333</v>
      </c>
      <c r="X43" s="26">
        <f t="shared" si="9"/>
        <v>9.9563565545287142E-2</v>
      </c>
      <c r="Y43" s="26">
        <f t="shared" si="19"/>
        <v>1.4444463407488315</v>
      </c>
    </row>
  </sheetData>
  <mergeCells count="21">
    <mergeCell ref="P16:P17"/>
    <mergeCell ref="P31:P32"/>
    <mergeCell ref="R16:R17"/>
    <mergeCell ref="R31:R32"/>
    <mergeCell ref="S16:S17"/>
    <mergeCell ref="S31:S32"/>
    <mergeCell ref="O15:O17"/>
    <mergeCell ref="O30:O32"/>
    <mergeCell ref="A1:C1"/>
    <mergeCell ref="A16:M16"/>
    <mergeCell ref="A31:M31"/>
    <mergeCell ref="Y16:Y17"/>
    <mergeCell ref="Q16:Q17"/>
    <mergeCell ref="Q31:Q32"/>
    <mergeCell ref="V30:X31"/>
    <mergeCell ref="Y31:Y32"/>
    <mergeCell ref="T16:T17"/>
    <mergeCell ref="U16:U17"/>
    <mergeCell ref="T31:T32"/>
    <mergeCell ref="U31:U32"/>
    <mergeCell ref="V15:X1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cp:lastPrinted>2019-04-14T20:01:36Z</cp:lastPrinted>
  <dcterms:created xsi:type="dcterms:W3CDTF">2019-04-14T19:11:39Z</dcterms:created>
  <dcterms:modified xsi:type="dcterms:W3CDTF">2019-04-17T08:12:12Z</dcterms:modified>
</cp:coreProperties>
</file>