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showPivotChartFilter="1" defaultThemeVersion="124226"/>
  <bookViews>
    <workbookView xWindow="11670" yWindow="-15" windowWidth="11310" windowHeight="5625" tabRatio="902"/>
  </bookViews>
  <sheets>
    <sheet name="Badge-Info" sheetId="5" r:id="rId1"/>
    <sheet name="Earned" sheetId="1" r:id="rId2"/>
    <sheet name="Attendance" sheetId="23" r:id="rId3"/>
    <sheet name="Earned-Totals" sheetId="8" r:id="rId4"/>
    <sheet name="Earned by Type" sheetId="2" r:id="rId5"/>
    <sheet name="Points" sheetId="17" r:id="rId6"/>
    <sheet name="Challenges" sheetId="24" r:id="rId7"/>
  </sheets>
  <definedNames>
    <definedName name="_xlnm._FilterDatabase" localSheetId="2" hidden="1">Attendance!$A$1:$AQ$88</definedName>
    <definedName name="_xlnm._FilterDatabase" localSheetId="0" hidden="1">'Badge-Info'!$A$1:$I$322</definedName>
    <definedName name="_xlnm._FilterDatabase" localSheetId="6" hidden="1">Challenges!$A$1:$U$320</definedName>
    <definedName name="_xlnm._FilterDatabase" localSheetId="1" hidden="1">Earned!$A$1:$AY$331</definedName>
    <definedName name="_xlnm.Print_Area" localSheetId="1">Earned!$B$1:$AI$373</definedName>
  </definedNames>
  <calcPr calcId="125725"/>
  <fileRecoveryPr repairLoad="1"/>
</workbook>
</file>

<file path=xl/calcChain.xml><?xml version="1.0" encoding="utf-8"?>
<calcChain xmlns="http://schemas.openxmlformats.org/spreadsheetml/2006/main">
  <c r="C48" i="1"/>
  <c r="D48"/>
  <c r="E48"/>
  <c r="F48"/>
  <c r="C130"/>
  <c r="D130"/>
  <c r="E130"/>
  <c r="F130"/>
  <c r="C31"/>
  <c r="D31"/>
  <c r="E31"/>
  <c r="F31"/>
  <c r="AT299"/>
  <c r="AU299"/>
  <c r="AV299"/>
  <c r="AW299"/>
  <c r="AX299"/>
  <c r="AY299"/>
  <c r="C299"/>
  <c r="D299"/>
  <c r="E299"/>
  <c r="F299"/>
  <c r="C59"/>
  <c r="D59"/>
  <c r="E59"/>
  <c r="F59"/>
  <c r="T323" i="24"/>
  <c r="S323"/>
  <c r="R323"/>
  <c r="Q323"/>
  <c r="P323"/>
  <c r="O323"/>
  <c r="N323"/>
  <c r="M323"/>
  <c r="L323"/>
  <c r="K323"/>
  <c r="J323"/>
  <c r="I323"/>
  <c r="H323"/>
  <c r="G323"/>
  <c r="F323"/>
  <c r="E323"/>
  <c r="D323"/>
  <c r="U320"/>
  <c r="C320"/>
  <c r="B320"/>
  <c r="U319"/>
  <c r="C319"/>
  <c r="B319"/>
  <c r="U318"/>
  <c r="C318"/>
  <c r="B318"/>
  <c r="U317"/>
  <c r="C317"/>
  <c r="B317"/>
  <c r="U316"/>
  <c r="C316"/>
  <c r="B316"/>
  <c r="U315"/>
  <c r="C315"/>
  <c r="B315"/>
  <c r="U314"/>
  <c r="C314"/>
  <c r="B314"/>
  <c r="U313"/>
  <c r="C313"/>
  <c r="B313"/>
  <c r="U312"/>
  <c r="C312"/>
  <c r="B312"/>
  <c r="U311"/>
  <c r="C311"/>
  <c r="B311"/>
  <c r="U310"/>
  <c r="C310"/>
  <c r="B310"/>
  <c r="U309"/>
  <c r="C309"/>
  <c r="B309"/>
  <c r="U308"/>
  <c r="C308"/>
  <c r="B308"/>
  <c r="U307"/>
  <c r="C307"/>
  <c r="B307"/>
  <c r="U306"/>
  <c r="C306"/>
  <c r="B306"/>
  <c r="U305"/>
  <c r="C305"/>
  <c r="B305"/>
  <c r="U304"/>
  <c r="C304"/>
  <c r="B304"/>
  <c r="U303"/>
  <c r="C303"/>
  <c r="B303"/>
  <c r="U302"/>
  <c r="C302"/>
  <c r="B302"/>
  <c r="U301"/>
  <c r="C301"/>
  <c r="B301"/>
  <c r="U300"/>
  <c r="C300"/>
  <c r="B300"/>
  <c r="U299"/>
  <c r="C299"/>
  <c r="B299"/>
  <c r="U298"/>
  <c r="C298"/>
  <c r="B298"/>
  <c r="U297"/>
  <c r="C297"/>
  <c r="B297"/>
  <c r="U296"/>
  <c r="C296"/>
  <c r="B296"/>
  <c r="U295"/>
  <c r="C295"/>
  <c r="B295"/>
  <c r="U294"/>
  <c r="C294"/>
  <c r="B294"/>
  <c r="U293"/>
  <c r="C293"/>
  <c r="B293"/>
  <c r="U292"/>
  <c r="C292"/>
  <c r="B292"/>
  <c r="U291"/>
  <c r="C291"/>
  <c r="B291"/>
  <c r="U290"/>
  <c r="C290"/>
  <c r="B290"/>
  <c r="U289"/>
  <c r="C289"/>
  <c r="B289"/>
  <c r="U288"/>
  <c r="C288"/>
  <c r="B288"/>
  <c r="U287"/>
  <c r="C287"/>
  <c r="B287"/>
  <c r="U286"/>
  <c r="C286"/>
  <c r="B286"/>
  <c r="U285"/>
  <c r="C285"/>
  <c r="B285"/>
  <c r="U284"/>
  <c r="C284"/>
  <c r="B284"/>
  <c r="U283"/>
  <c r="C283"/>
  <c r="B283"/>
  <c r="U282"/>
  <c r="C282"/>
  <c r="B282"/>
  <c r="U281"/>
  <c r="C281"/>
  <c r="B281"/>
  <c r="U280"/>
  <c r="C280"/>
  <c r="B280"/>
  <c r="U279"/>
  <c r="C279"/>
  <c r="B279"/>
  <c r="U278"/>
  <c r="C278"/>
  <c r="B278"/>
  <c r="U277"/>
  <c r="C277"/>
  <c r="B277"/>
  <c r="U276"/>
  <c r="C276"/>
  <c r="B276"/>
  <c r="U275"/>
  <c r="C275"/>
  <c r="B275"/>
  <c r="U274"/>
  <c r="C274"/>
  <c r="B274"/>
  <c r="U273"/>
  <c r="C273"/>
  <c r="B273"/>
  <c r="U272"/>
  <c r="C272"/>
  <c r="B272"/>
  <c r="U271"/>
  <c r="C271"/>
  <c r="B271"/>
  <c r="U270"/>
  <c r="C270"/>
  <c r="B270"/>
  <c r="U269"/>
  <c r="C269"/>
  <c r="B269"/>
  <c r="U268"/>
  <c r="C268"/>
  <c r="B268"/>
  <c r="U267"/>
  <c r="C267"/>
  <c r="B267"/>
  <c r="U266"/>
  <c r="C266"/>
  <c r="B266"/>
  <c r="U265"/>
  <c r="C265"/>
  <c r="B265"/>
  <c r="U264"/>
  <c r="C264"/>
  <c r="B264"/>
  <c r="U263"/>
  <c r="C263"/>
  <c r="B263"/>
  <c r="U262"/>
  <c r="C262"/>
  <c r="B262"/>
  <c r="U261"/>
  <c r="C261"/>
  <c r="B261"/>
  <c r="U260"/>
  <c r="C260"/>
  <c r="B260"/>
  <c r="U259"/>
  <c r="C259"/>
  <c r="B259"/>
  <c r="U258"/>
  <c r="C258"/>
  <c r="B258"/>
  <c r="U257"/>
  <c r="C257"/>
  <c r="B257"/>
  <c r="U256"/>
  <c r="C256"/>
  <c r="B256"/>
  <c r="U255"/>
  <c r="C255"/>
  <c r="B255"/>
  <c r="U254"/>
  <c r="C254"/>
  <c r="B254"/>
  <c r="U253"/>
  <c r="C253"/>
  <c r="B253"/>
  <c r="U252"/>
  <c r="C252"/>
  <c r="B252"/>
  <c r="U251"/>
  <c r="C251"/>
  <c r="B251"/>
  <c r="U250"/>
  <c r="C250"/>
  <c r="B250"/>
  <c r="U249"/>
  <c r="C249"/>
  <c r="B249"/>
  <c r="U248"/>
  <c r="C248"/>
  <c r="B248"/>
  <c r="U247"/>
  <c r="C247"/>
  <c r="B247"/>
  <c r="U246"/>
  <c r="C246"/>
  <c r="B246"/>
  <c r="U245"/>
  <c r="C245"/>
  <c r="B245"/>
  <c r="U244"/>
  <c r="C244"/>
  <c r="B244"/>
  <c r="U243"/>
  <c r="C243"/>
  <c r="B243"/>
  <c r="U242"/>
  <c r="C242"/>
  <c r="B242"/>
  <c r="U241"/>
  <c r="C241"/>
  <c r="B241"/>
  <c r="U240"/>
  <c r="C240"/>
  <c r="B240"/>
  <c r="U239"/>
  <c r="C239"/>
  <c r="B239"/>
  <c r="U238"/>
  <c r="C238"/>
  <c r="B238"/>
  <c r="U237"/>
  <c r="C237"/>
  <c r="B237"/>
  <c r="U236"/>
  <c r="C236"/>
  <c r="B236"/>
  <c r="U235"/>
  <c r="C235"/>
  <c r="B235"/>
  <c r="U234"/>
  <c r="C234"/>
  <c r="B234"/>
  <c r="U233"/>
  <c r="C233"/>
  <c r="B233"/>
  <c r="U232"/>
  <c r="C232"/>
  <c r="B232"/>
  <c r="U231"/>
  <c r="C231"/>
  <c r="B231"/>
  <c r="U230"/>
  <c r="C230"/>
  <c r="B230"/>
  <c r="U229"/>
  <c r="C229"/>
  <c r="B229"/>
  <c r="U228"/>
  <c r="C228"/>
  <c r="B228"/>
  <c r="U227"/>
  <c r="C227"/>
  <c r="B227"/>
  <c r="U226"/>
  <c r="C226"/>
  <c r="B226"/>
  <c r="U225"/>
  <c r="C225"/>
  <c r="B225"/>
  <c r="U224"/>
  <c r="C224"/>
  <c r="B224"/>
  <c r="U223"/>
  <c r="C223"/>
  <c r="B223"/>
  <c r="U222"/>
  <c r="C222"/>
  <c r="B222"/>
  <c r="U221"/>
  <c r="C221"/>
  <c r="B221"/>
  <c r="U220"/>
  <c r="C220"/>
  <c r="B220"/>
  <c r="U219"/>
  <c r="C219"/>
  <c r="B219"/>
  <c r="U218"/>
  <c r="C218"/>
  <c r="B218"/>
  <c r="U217"/>
  <c r="C217"/>
  <c r="B217"/>
  <c r="U216"/>
  <c r="C216"/>
  <c r="B216"/>
  <c r="U215"/>
  <c r="C215"/>
  <c r="B215"/>
  <c r="U214"/>
  <c r="C214"/>
  <c r="B214"/>
  <c r="U213"/>
  <c r="C213"/>
  <c r="B213"/>
  <c r="U212"/>
  <c r="C212"/>
  <c r="B212"/>
  <c r="U211"/>
  <c r="C211"/>
  <c r="B211"/>
  <c r="U210"/>
  <c r="C210"/>
  <c r="B210"/>
  <c r="U209"/>
  <c r="C209"/>
  <c r="B209"/>
  <c r="U208"/>
  <c r="C208"/>
  <c r="B208"/>
  <c r="U207"/>
  <c r="C207"/>
  <c r="B207"/>
  <c r="U206"/>
  <c r="C206"/>
  <c r="B206"/>
  <c r="U205"/>
  <c r="C205"/>
  <c r="B205"/>
  <c r="U204"/>
  <c r="C204"/>
  <c r="B204"/>
  <c r="U203"/>
  <c r="C203"/>
  <c r="B203"/>
  <c r="U202"/>
  <c r="C202"/>
  <c r="B202"/>
  <c r="U201"/>
  <c r="C201"/>
  <c r="B201"/>
  <c r="U200"/>
  <c r="C200"/>
  <c r="B200"/>
  <c r="U199"/>
  <c r="C199"/>
  <c r="B199"/>
  <c r="U198"/>
  <c r="C198"/>
  <c r="B198"/>
  <c r="U197"/>
  <c r="C197"/>
  <c r="B197"/>
  <c r="U196"/>
  <c r="C196"/>
  <c r="B196"/>
  <c r="U195"/>
  <c r="C195"/>
  <c r="B195"/>
  <c r="U194"/>
  <c r="C194"/>
  <c r="B194"/>
  <c r="U193"/>
  <c r="C193"/>
  <c r="B193"/>
  <c r="U192"/>
  <c r="C192"/>
  <c r="B192"/>
  <c r="U191"/>
  <c r="C191"/>
  <c r="B191"/>
  <c r="U190"/>
  <c r="C190"/>
  <c r="B190"/>
  <c r="U189"/>
  <c r="C189"/>
  <c r="B189"/>
  <c r="U188"/>
  <c r="C188"/>
  <c r="B188"/>
  <c r="U187"/>
  <c r="C187"/>
  <c r="B187"/>
  <c r="U186"/>
  <c r="C186"/>
  <c r="B186"/>
  <c r="U185"/>
  <c r="C185"/>
  <c r="B185"/>
  <c r="U184"/>
  <c r="C184"/>
  <c r="B184"/>
  <c r="U183"/>
  <c r="C183"/>
  <c r="B183"/>
  <c r="U182"/>
  <c r="C182"/>
  <c r="B182"/>
  <c r="U181"/>
  <c r="C181"/>
  <c r="B181"/>
  <c r="U180"/>
  <c r="C180"/>
  <c r="B180"/>
  <c r="U179"/>
  <c r="C179"/>
  <c r="B179"/>
  <c r="U178"/>
  <c r="C178"/>
  <c r="B178"/>
  <c r="U177"/>
  <c r="C177"/>
  <c r="B177"/>
  <c r="U176"/>
  <c r="C176"/>
  <c r="B176"/>
  <c r="U175"/>
  <c r="C175"/>
  <c r="B175"/>
  <c r="U174"/>
  <c r="C174"/>
  <c r="B174"/>
  <c r="U173"/>
  <c r="C173"/>
  <c r="B173"/>
  <c r="U172"/>
  <c r="C172"/>
  <c r="B172"/>
  <c r="U171"/>
  <c r="C171"/>
  <c r="B171"/>
  <c r="U170"/>
  <c r="C170"/>
  <c r="B170"/>
  <c r="U169"/>
  <c r="C169"/>
  <c r="B169"/>
  <c r="U168"/>
  <c r="C168"/>
  <c r="B168"/>
  <c r="U167"/>
  <c r="C167"/>
  <c r="B167"/>
  <c r="U166"/>
  <c r="C166"/>
  <c r="B166"/>
  <c r="U165"/>
  <c r="C165"/>
  <c r="B165"/>
  <c r="U164"/>
  <c r="C164"/>
  <c r="B164"/>
  <c r="U163"/>
  <c r="C163"/>
  <c r="B163"/>
  <c r="U162"/>
  <c r="C162"/>
  <c r="B162"/>
  <c r="U161"/>
  <c r="C161"/>
  <c r="B161"/>
  <c r="U160"/>
  <c r="C160"/>
  <c r="B160"/>
  <c r="U159"/>
  <c r="C159"/>
  <c r="B159"/>
  <c r="U158"/>
  <c r="C158"/>
  <c r="B158"/>
  <c r="U157"/>
  <c r="C157"/>
  <c r="B157"/>
  <c r="U156"/>
  <c r="C156"/>
  <c r="B156"/>
  <c r="U155"/>
  <c r="C155"/>
  <c r="B155"/>
  <c r="U154"/>
  <c r="C154"/>
  <c r="B154"/>
  <c r="U153"/>
  <c r="C153"/>
  <c r="B153"/>
  <c r="U152"/>
  <c r="C152"/>
  <c r="B152"/>
  <c r="U151"/>
  <c r="C151"/>
  <c r="B151"/>
  <c r="U150"/>
  <c r="C150"/>
  <c r="B150"/>
  <c r="U149"/>
  <c r="C149"/>
  <c r="B149"/>
  <c r="U148"/>
  <c r="C148"/>
  <c r="B148"/>
  <c r="U147"/>
  <c r="C147"/>
  <c r="B147"/>
  <c r="U146"/>
  <c r="C146"/>
  <c r="B146"/>
  <c r="U145"/>
  <c r="C145"/>
  <c r="B145"/>
  <c r="U144"/>
  <c r="C144"/>
  <c r="B144"/>
  <c r="U143"/>
  <c r="C143"/>
  <c r="B143"/>
  <c r="U142"/>
  <c r="C142"/>
  <c r="B142"/>
  <c r="U141"/>
  <c r="C141"/>
  <c r="B141"/>
  <c r="U140"/>
  <c r="C140"/>
  <c r="B140"/>
  <c r="U139"/>
  <c r="C139"/>
  <c r="B139"/>
  <c r="U138"/>
  <c r="C138"/>
  <c r="B138"/>
  <c r="U137"/>
  <c r="C137"/>
  <c r="B137"/>
  <c r="U136"/>
  <c r="C136"/>
  <c r="B136"/>
  <c r="U135"/>
  <c r="C135"/>
  <c r="B135"/>
  <c r="U134"/>
  <c r="C134"/>
  <c r="B134"/>
  <c r="U133"/>
  <c r="C133"/>
  <c r="B133"/>
  <c r="U132"/>
  <c r="C132"/>
  <c r="B132"/>
  <c r="U131"/>
  <c r="C131"/>
  <c r="B131"/>
  <c r="U130"/>
  <c r="C130"/>
  <c r="B130"/>
  <c r="U129"/>
  <c r="C129"/>
  <c r="B129"/>
  <c r="U128"/>
  <c r="C128"/>
  <c r="B128"/>
  <c r="U127"/>
  <c r="C127"/>
  <c r="B127"/>
  <c r="U126"/>
  <c r="C126"/>
  <c r="B126"/>
  <c r="U125"/>
  <c r="C125"/>
  <c r="B125"/>
  <c r="U124"/>
  <c r="C124"/>
  <c r="B124"/>
  <c r="U123"/>
  <c r="C123"/>
  <c r="B123"/>
  <c r="U122"/>
  <c r="C122"/>
  <c r="B122"/>
  <c r="U121"/>
  <c r="C121"/>
  <c r="B121"/>
  <c r="U120"/>
  <c r="C120"/>
  <c r="B120"/>
  <c r="U119"/>
  <c r="C119"/>
  <c r="B119"/>
  <c r="U118"/>
  <c r="C118"/>
  <c r="B118"/>
  <c r="U117"/>
  <c r="C117"/>
  <c r="B117"/>
  <c r="U116"/>
  <c r="C116"/>
  <c r="B116"/>
  <c r="U115"/>
  <c r="C115"/>
  <c r="B115"/>
  <c r="U114"/>
  <c r="C114"/>
  <c r="B114"/>
  <c r="U113"/>
  <c r="C113"/>
  <c r="B113"/>
  <c r="U112"/>
  <c r="C112"/>
  <c r="B112"/>
  <c r="U111"/>
  <c r="C111"/>
  <c r="B111"/>
  <c r="U110"/>
  <c r="C110"/>
  <c r="B110"/>
  <c r="U109"/>
  <c r="C109"/>
  <c r="B109"/>
  <c r="U108"/>
  <c r="C108"/>
  <c r="B108"/>
  <c r="U107"/>
  <c r="C107"/>
  <c r="B107"/>
  <c r="U106"/>
  <c r="C106"/>
  <c r="B106"/>
  <c r="U105"/>
  <c r="C105"/>
  <c r="B105"/>
  <c r="U104"/>
  <c r="C104"/>
  <c r="B104"/>
  <c r="U103"/>
  <c r="C103"/>
  <c r="B103"/>
  <c r="U102"/>
  <c r="C102"/>
  <c r="B102"/>
  <c r="U101"/>
  <c r="C101"/>
  <c r="B101"/>
  <c r="U100"/>
  <c r="C100"/>
  <c r="B100"/>
  <c r="U99"/>
  <c r="C99"/>
  <c r="B99"/>
  <c r="U98"/>
  <c r="C98"/>
  <c r="B98"/>
  <c r="U97"/>
  <c r="C97"/>
  <c r="B97"/>
  <c r="U96"/>
  <c r="C96"/>
  <c r="B96"/>
  <c r="U95"/>
  <c r="C95"/>
  <c r="B95"/>
  <c r="U94"/>
  <c r="C94"/>
  <c r="B94"/>
  <c r="U93"/>
  <c r="C93"/>
  <c r="B93"/>
  <c r="U92"/>
  <c r="C92"/>
  <c r="B92"/>
  <c r="U91"/>
  <c r="C91"/>
  <c r="B91"/>
  <c r="U90"/>
  <c r="C90"/>
  <c r="B90"/>
  <c r="U89"/>
  <c r="C89"/>
  <c r="B89"/>
  <c r="U88"/>
  <c r="C88"/>
  <c r="B88"/>
  <c r="U87"/>
  <c r="C87"/>
  <c r="B87"/>
  <c r="U86"/>
  <c r="C86"/>
  <c r="B86"/>
  <c r="U85"/>
  <c r="C85"/>
  <c r="B85"/>
  <c r="U84"/>
  <c r="C84"/>
  <c r="B84"/>
  <c r="U83"/>
  <c r="C83"/>
  <c r="B83"/>
  <c r="U82"/>
  <c r="C82"/>
  <c r="B82"/>
  <c r="U81"/>
  <c r="C81"/>
  <c r="B81"/>
  <c r="U80"/>
  <c r="C80"/>
  <c r="B80"/>
  <c r="U79"/>
  <c r="C79"/>
  <c r="B79"/>
  <c r="U78"/>
  <c r="C78"/>
  <c r="B78"/>
  <c r="U77"/>
  <c r="C77"/>
  <c r="B77"/>
  <c r="U76"/>
  <c r="C76"/>
  <c r="B76"/>
  <c r="U75"/>
  <c r="C75"/>
  <c r="B75"/>
  <c r="U74"/>
  <c r="C74"/>
  <c r="B74"/>
  <c r="U73"/>
  <c r="C73"/>
  <c r="B73"/>
  <c r="U72"/>
  <c r="C72"/>
  <c r="B72"/>
  <c r="U71"/>
  <c r="C71"/>
  <c r="B71"/>
  <c r="U70"/>
  <c r="C70"/>
  <c r="B70"/>
  <c r="U69"/>
  <c r="C69"/>
  <c r="B69"/>
  <c r="U68"/>
  <c r="C68"/>
  <c r="B68"/>
  <c r="U67"/>
  <c r="C67"/>
  <c r="B67"/>
  <c r="U66"/>
  <c r="C66"/>
  <c r="B66"/>
  <c r="U65"/>
  <c r="C65"/>
  <c r="B65"/>
  <c r="U64"/>
  <c r="C64"/>
  <c r="B64"/>
  <c r="U63"/>
  <c r="C63"/>
  <c r="B63"/>
  <c r="U62"/>
  <c r="C62"/>
  <c r="B62"/>
  <c r="U61"/>
  <c r="C61"/>
  <c r="B61"/>
  <c r="U60"/>
  <c r="C60"/>
  <c r="B60"/>
  <c r="U59"/>
  <c r="C59"/>
  <c r="B59"/>
  <c r="U58"/>
  <c r="C58"/>
  <c r="B58"/>
  <c r="U57"/>
  <c r="C57"/>
  <c r="B57"/>
  <c r="U56"/>
  <c r="C56"/>
  <c r="B56"/>
  <c r="U55"/>
  <c r="C55"/>
  <c r="B55"/>
  <c r="U54"/>
  <c r="C54"/>
  <c r="B54"/>
  <c r="U53"/>
  <c r="C53"/>
  <c r="B53"/>
  <c r="U52"/>
  <c r="C52"/>
  <c r="B52"/>
  <c r="U51"/>
  <c r="C51"/>
  <c r="B51"/>
  <c r="U50"/>
  <c r="C50"/>
  <c r="B50"/>
  <c r="U49"/>
  <c r="C49"/>
  <c r="B49"/>
  <c r="U48"/>
  <c r="C48"/>
  <c r="B48"/>
  <c r="U47"/>
  <c r="C47"/>
  <c r="B47"/>
  <c r="U46"/>
  <c r="C46"/>
  <c r="B46"/>
  <c r="U45"/>
  <c r="C45"/>
  <c r="B45"/>
  <c r="U44"/>
  <c r="C44"/>
  <c r="B44"/>
  <c r="U43"/>
  <c r="C43"/>
  <c r="B43"/>
  <c r="U42"/>
  <c r="C42"/>
  <c r="B42"/>
  <c r="U41"/>
  <c r="C41"/>
  <c r="B41"/>
  <c r="U40"/>
  <c r="C40"/>
  <c r="B40"/>
  <c r="U39"/>
  <c r="C39"/>
  <c r="B39"/>
  <c r="U38"/>
  <c r="C38"/>
  <c r="B38"/>
  <c r="U37"/>
  <c r="C37"/>
  <c r="B37"/>
  <c r="U36"/>
  <c r="C36"/>
  <c r="B36"/>
  <c r="U35"/>
  <c r="C35"/>
  <c r="B35"/>
  <c r="U34"/>
  <c r="C34"/>
  <c r="B34"/>
  <c r="U33"/>
  <c r="C33"/>
  <c r="B33"/>
  <c r="U32"/>
  <c r="C32"/>
  <c r="B32"/>
  <c r="U31"/>
  <c r="C31"/>
  <c r="B31"/>
  <c r="U30"/>
  <c r="C30"/>
  <c r="B30"/>
  <c r="U29"/>
  <c r="C29"/>
  <c r="B29"/>
  <c r="U28"/>
  <c r="C28"/>
  <c r="B28"/>
  <c r="U27"/>
  <c r="C27"/>
  <c r="B27"/>
  <c r="U26"/>
  <c r="C26"/>
  <c r="B26"/>
  <c r="U25"/>
  <c r="C25"/>
  <c r="B25"/>
  <c r="U24"/>
  <c r="C24"/>
  <c r="B24"/>
  <c r="U23"/>
  <c r="C23"/>
  <c r="B23"/>
  <c r="U22"/>
  <c r="C22"/>
  <c r="B22"/>
  <c r="U21"/>
  <c r="C21"/>
  <c r="B21"/>
  <c r="U20"/>
  <c r="C20"/>
  <c r="B20"/>
  <c r="U19"/>
  <c r="C19"/>
  <c r="B19"/>
  <c r="U18"/>
  <c r="C18"/>
  <c r="B18"/>
  <c r="U17"/>
  <c r="C17"/>
  <c r="B17"/>
  <c r="U16"/>
  <c r="C16"/>
  <c r="B16"/>
  <c r="U15"/>
  <c r="C15"/>
  <c r="B15"/>
  <c r="U14"/>
  <c r="C14"/>
  <c r="B14"/>
  <c r="U13"/>
  <c r="C13"/>
  <c r="B13"/>
  <c r="U12"/>
  <c r="C12"/>
  <c r="B12"/>
  <c r="U11"/>
  <c r="C11"/>
  <c r="B11"/>
  <c r="U10"/>
  <c r="C10"/>
  <c r="B10"/>
  <c r="U9"/>
  <c r="C9"/>
  <c r="B9"/>
  <c r="U8"/>
  <c r="C8"/>
  <c r="B8"/>
  <c r="U7"/>
  <c r="C7"/>
  <c r="B7"/>
  <c r="U6"/>
  <c r="C6"/>
  <c r="B6"/>
  <c r="U5"/>
  <c r="C5"/>
  <c r="B5"/>
  <c r="U4"/>
  <c r="C4"/>
  <c r="B4"/>
  <c r="U3"/>
  <c r="C3"/>
  <c r="B3"/>
  <c r="U2"/>
  <c r="C2"/>
  <c r="B2"/>
  <c r="R333" l="1"/>
  <c r="T333"/>
  <c r="F324"/>
  <c r="N324"/>
  <c r="E325"/>
  <c r="M325"/>
  <c r="D326"/>
  <c r="L326"/>
  <c r="T326"/>
  <c r="K327"/>
  <c r="S327"/>
  <c r="J328"/>
  <c r="R328"/>
  <c r="I329"/>
  <c r="Q329"/>
  <c r="H330"/>
  <c r="P330"/>
  <c r="G331"/>
  <c r="O331"/>
  <c r="F332"/>
  <c r="J332"/>
  <c r="N332"/>
  <c r="R332"/>
  <c r="I333"/>
  <c r="M333"/>
  <c r="Q333"/>
  <c r="E324"/>
  <c r="M324"/>
  <c r="D325"/>
  <c r="L325"/>
  <c r="T325"/>
  <c r="K326"/>
  <c r="F327"/>
  <c r="N327"/>
  <c r="E328"/>
  <c r="M328"/>
  <c r="D329"/>
  <c r="L329"/>
  <c r="T329"/>
  <c r="G330"/>
  <c r="O330"/>
  <c r="J331"/>
  <c r="R331"/>
  <c r="I332"/>
  <c r="Q332"/>
  <c r="H333"/>
  <c r="P333"/>
  <c r="D324"/>
  <c r="H324"/>
  <c r="L324"/>
  <c r="P324"/>
  <c r="T324"/>
  <c r="G325"/>
  <c r="K325"/>
  <c r="O325"/>
  <c r="S325"/>
  <c r="F326"/>
  <c r="J326"/>
  <c r="N326"/>
  <c r="R326"/>
  <c r="E327"/>
  <c r="I327"/>
  <c r="M327"/>
  <c r="Q327"/>
  <c r="D328"/>
  <c r="H328"/>
  <c r="L328"/>
  <c r="P328"/>
  <c r="T328"/>
  <c r="G329"/>
  <c r="K329"/>
  <c r="O329"/>
  <c r="S329"/>
  <c r="F330"/>
  <c r="J330"/>
  <c r="N330"/>
  <c r="R330"/>
  <c r="E331"/>
  <c r="I331"/>
  <c r="M331"/>
  <c r="Q331"/>
  <c r="D332"/>
  <c r="H332"/>
  <c r="L332"/>
  <c r="P332"/>
  <c r="T332"/>
  <c r="G333"/>
  <c r="K333"/>
  <c r="O333"/>
  <c r="S333"/>
  <c r="J324"/>
  <c r="R324"/>
  <c r="I325"/>
  <c r="Q325"/>
  <c r="H326"/>
  <c r="P326"/>
  <c r="G327"/>
  <c r="O327"/>
  <c r="F328"/>
  <c r="N328"/>
  <c r="E329"/>
  <c r="M329"/>
  <c r="D330"/>
  <c r="L330"/>
  <c r="T330"/>
  <c r="K331"/>
  <c r="S331"/>
  <c r="E333"/>
  <c r="I324"/>
  <c r="Q324"/>
  <c r="H325"/>
  <c r="P325"/>
  <c r="G326"/>
  <c r="O326"/>
  <c r="S326"/>
  <c r="J327"/>
  <c r="R327"/>
  <c r="I328"/>
  <c r="Q328"/>
  <c r="H329"/>
  <c r="P329"/>
  <c r="K330"/>
  <c r="S330"/>
  <c r="F331"/>
  <c r="N331"/>
  <c r="E332"/>
  <c r="M332"/>
  <c r="D333"/>
  <c r="L333"/>
  <c r="G324"/>
  <c r="K324"/>
  <c r="O324"/>
  <c r="S324"/>
  <c r="F325"/>
  <c r="J325"/>
  <c r="N325"/>
  <c r="R325"/>
  <c r="E326"/>
  <c r="I326"/>
  <c r="M326"/>
  <c r="Q326"/>
  <c r="D327"/>
  <c r="H327"/>
  <c r="L327"/>
  <c r="P327"/>
  <c r="T327"/>
  <c r="G328"/>
  <c r="K328"/>
  <c r="O328"/>
  <c r="S328"/>
  <c r="F329"/>
  <c r="J329"/>
  <c r="N329"/>
  <c r="R329"/>
  <c r="E330"/>
  <c r="I330"/>
  <c r="M330"/>
  <c r="Q330"/>
  <c r="D331"/>
  <c r="H331"/>
  <c r="L331"/>
  <c r="P331"/>
  <c r="T331"/>
  <c r="G332"/>
  <c r="K332"/>
  <c r="O332"/>
  <c r="S332"/>
  <c r="F333"/>
  <c r="J333"/>
  <c r="N333"/>
  <c r="K334" l="1"/>
  <c r="P334"/>
  <c r="J334"/>
  <c r="D334"/>
  <c r="M334"/>
  <c r="N334"/>
  <c r="S334"/>
  <c r="I334"/>
  <c r="H334"/>
  <c r="E334"/>
  <c r="F334"/>
  <c r="O334"/>
  <c r="R334"/>
  <c r="T334"/>
  <c r="G334"/>
  <c r="Q334"/>
  <c r="L334"/>
  <c r="AM36" i="17" l="1"/>
  <c r="AL36"/>
  <c r="AK36"/>
  <c r="AJ36"/>
  <c r="AI36"/>
  <c r="AH36"/>
  <c r="AG36"/>
  <c r="AF36"/>
  <c r="AE36"/>
  <c r="AD36"/>
  <c r="AC36"/>
  <c r="AB36"/>
  <c r="AA36"/>
  <c r="Z36"/>
  <c r="Y36"/>
  <c r="X36"/>
  <c r="W36"/>
  <c r="V36"/>
  <c r="U36"/>
  <c r="T36"/>
  <c r="S36"/>
  <c r="R36"/>
  <c r="Q36"/>
  <c r="P36"/>
  <c r="O36"/>
  <c r="N36"/>
  <c r="M36"/>
  <c r="L36"/>
  <c r="K36"/>
  <c r="J36"/>
  <c r="I36"/>
  <c r="H36"/>
  <c r="G36"/>
  <c r="F36"/>
  <c r="E36"/>
  <c r="D36"/>
  <c r="C36"/>
  <c r="B36" s="1"/>
  <c r="AN16" l="1"/>
  <c r="AN79" s="1"/>
  <c r="AM16"/>
  <c r="AL16"/>
  <c r="AL79" s="1"/>
  <c r="AK79" s="1"/>
  <c r="AK16"/>
  <c r="AJ16"/>
  <c r="AI16"/>
  <c r="AH16"/>
  <c r="AH79" s="1"/>
  <c r="AG79" s="1"/>
  <c r="AF79" s="1"/>
  <c r="AG16"/>
  <c r="AF16"/>
  <c r="AE16"/>
  <c r="AD16"/>
  <c r="AD79" s="1"/>
  <c r="AC79" s="1"/>
  <c r="AB79" s="1"/>
  <c r="AC16"/>
  <c r="AB16"/>
  <c r="AA16"/>
  <c r="Z16"/>
  <c r="Z79" s="1"/>
  <c r="Y79" s="1"/>
  <c r="X79" s="1"/>
  <c r="Y16"/>
  <c r="X16"/>
  <c r="W16"/>
  <c r="V16"/>
  <c r="V79" s="1"/>
  <c r="U79" s="1"/>
  <c r="T79" s="1"/>
  <c r="U16"/>
  <c r="T16"/>
  <c r="S16"/>
  <c r="R16"/>
  <c r="R79" s="1"/>
  <c r="Q79" s="1"/>
  <c r="P79" s="1"/>
  <c r="Q16"/>
  <c r="P16"/>
  <c r="O16"/>
  <c r="N16"/>
  <c r="N79" s="1"/>
  <c r="M79" s="1"/>
  <c r="L79" s="1"/>
  <c r="M16"/>
  <c r="L16"/>
  <c r="K16"/>
  <c r="J16"/>
  <c r="J79" s="1"/>
  <c r="I79" s="1"/>
  <c r="H79" s="1"/>
  <c r="I16"/>
  <c r="H16"/>
  <c r="G16"/>
  <c r="F16"/>
  <c r="F79" s="1"/>
  <c r="E79" s="1"/>
  <c r="D79" s="1"/>
  <c r="E16"/>
  <c r="D16"/>
  <c r="C16"/>
  <c r="B16"/>
  <c r="B79" s="1"/>
  <c r="AL14"/>
  <c r="AK14"/>
  <c r="AJ14" s="1"/>
  <c r="AI14" s="1"/>
  <c r="AH14" s="1"/>
  <c r="AG14" s="1"/>
  <c r="AF14" s="1"/>
  <c r="AE14" s="1"/>
  <c r="AD14" s="1"/>
  <c r="AC14" s="1"/>
  <c r="AB14" s="1"/>
  <c r="AA14" s="1"/>
  <c r="Z14" s="1"/>
  <c r="Y14" s="1"/>
  <c r="X14"/>
  <c r="W14" s="1"/>
  <c r="V14" s="1"/>
  <c r="U14" s="1"/>
  <c r="T14" s="1"/>
  <c r="S14" s="1"/>
  <c r="R14" s="1"/>
  <c r="Q14" s="1"/>
  <c r="P14" s="1"/>
  <c r="G14"/>
  <c r="F14" s="1"/>
  <c r="E14" s="1"/>
  <c r="D14" s="1"/>
  <c r="C14" s="1"/>
  <c r="B14" s="1"/>
  <c r="AA12"/>
  <c r="Z12" s="1"/>
  <c r="Y12" s="1"/>
  <c r="X12" s="1"/>
  <c r="W12" s="1"/>
  <c r="V12" s="1"/>
  <c r="U12"/>
  <c r="T12" s="1"/>
  <c r="S12" s="1"/>
  <c r="R12" s="1"/>
  <c r="Q12" s="1"/>
  <c r="P12" s="1"/>
  <c r="J12"/>
  <c r="I12" s="1"/>
  <c r="H12" s="1"/>
  <c r="G12" s="1"/>
  <c r="F12" s="1"/>
  <c r="E12"/>
  <c r="D12" s="1"/>
  <c r="C12" s="1"/>
  <c r="B12" s="1"/>
  <c r="S11"/>
  <c r="R11" s="1"/>
  <c r="Q11" s="1"/>
  <c r="P11" s="1"/>
  <c r="B11"/>
  <c r="AN10"/>
  <c r="AM10"/>
  <c r="AL10"/>
  <c r="AK10"/>
  <c r="AK80" s="1"/>
  <c r="AJ80" s="1"/>
  <c r="AI80" s="1"/>
  <c r="AJ10"/>
  <c r="AI10"/>
  <c r="AH10"/>
  <c r="AG10"/>
  <c r="AG80" s="1"/>
  <c r="AF80" s="1"/>
  <c r="AE80" s="1"/>
  <c r="AF10"/>
  <c r="AE10"/>
  <c r="AD10"/>
  <c r="AC10"/>
  <c r="AC80" s="1"/>
  <c r="AB80" s="1"/>
  <c r="AA80" s="1"/>
  <c r="AB10"/>
  <c r="AA10"/>
  <c r="Z10"/>
  <c r="Y10"/>
  <c r="Y80" s="1"/>
  <c r="X80" s="1"/>
  <c r="W80" s="1"/>
  <c r="X10"/>
  <c r="W10"/>
  <c r="V10"/>
  <c r="U10"/>
  <c r="U80" s="1"/>
  <c r="T80" s="1"/>
  <c r="S80" s="1"/>
  <c r="T10"/>
  <c r="S10"/>
  <c r="R10"/>
  <c r="Q10"/>
  <c r="Q80" s="1"/>
  <c r="P80" s="1"/>
  <c r="O80" s="1"/>
  <c r="P10"/>
  <c r="O10"/>
  <c r="N10"/>
  <c r="M10"/>
  <c r="M80" s="1"/>
  <c r="L80" s="1"/>
  <c r="K80" s="1"/>
  <c r="L10"/>
  <c r="K10"/>
  <c r="J10"/>
  <c r="I10"/>
  <c r="I80" s="1"/>
  <c r="H80" s="1"/>
  <c r="G80" s="1"/>
  <c r="H10"/>
  <c r="G10"/>
  <c r="F10"/>
  <c r="E10"/>
  <c r="E80" s="1"/>
  <c r="D80" s="1"/>
  <c r="C80" s="1"/>
  <c r="D10"/>
  <c r="C10"/>
  <c r="B10" s="1"/>
  <c r="B80" s="1"/>
  <c r="AN9"/>
  <c r="AM9"/>
  <c r="AL9"/>
  <c r="AK9"/>
  <c r="AJ9"/>
  <c r="AI9"/>
  <c r="AH9"/>
  <c r="AG9"/>
  <c r="AF9"/>
  <c r="AE9" s="1"/>
  <c r="AD9"/>
  <c r="AC9" s="1"/>
  <c r="AB9"/>
  <c r="AA9"/>
  <c r="Z9"/>
  <c r="Y9"/>
  <c r="X9"/>
  <c r="W9" s="1"/>
  <c r="V9" s="1"/>
  <c r="U9"/>
  <c r="T9" s="1"/>
  <c r="S9"/>
  <c r="R9"/>
  <c r="Q9"/>
  <c r="P9" s="1"/>
  <c r="P72" s="1"/>
  <c r="O9"/>
  <c r="N9" s="1"/>
  <c r="M9" s="1"/>
  <c r="L9"/>
  <c r="K9"/>
  <c r="J9"/>
  <c r="I9"/>
  <c r="H9"/>
  <c r="G9"/>
  <c r="F9" s="1"/>
  <c r="E9"/>
  <c r="D9"/>
  <c r="AP9" s="1"/>
  <c r="C9"/>
  <c r="B9"/>
  <c r="B72" s="1"/>
  <c r="AN8"/>
  <c r="AM8" s="1"/>
  <c r="AL8" s="1"/>
  <c r="AK8" s="1"/>
  <c r="AJ8" s="1"/>
  <c r="AB8"/>
  <c r="AA8" s="1"/>
  <c r="Z8" s="1"/>
  <c r="Y8" s="1"/>
  <c r="X8" s="1"/>
  <c r="W8" s="1"/>
  <c r="V8" s="1"/>
  <c r="U8" s="1"/>
  <c r="T8" s="1"/>
  <c r="S8" s="1"/>
  <c r="R8" s="1"/>
  <c r="Q8"/>
  <c r="P8" s="1"/>
  <c r="H8"/>
  <c r="G8" s="1"/>
  <c r="F8" s="1"/>
  <c r="E8"/>
  <c r="D8" s="1"/>
  <c r="C8" s="1"/>
  <c r="B8" s="1"/>
  <c r="B63" s="1"/>
  <c r="AK7"/>
  <c r="AJ7" s="1"/>
  <c r="AI7" s="1"/>
  <c r="AH7" s="1"/>
  <c r="AG7" s="1"/>
  <c r="AF7" s="1"/>
  <c r="AE7" s="1"/>
  <c r="AD7" s="1"/>
  <c r="AC7" s="1"/>
  <c r="AB7" s="1"/>
  <c r="AA7" s="1"/>
  <c r="Z7" s="1"/>
  <c r="Y7" s="1"/>
  <c r="X7" s="1"/>
  <c r="W7" s="1"/>
  <c r="V7" s="1"/>
  <c r="U7" s="1"/>
  <c r="T7" s="1"/>
  <c r="S7" s="1"/>
  <c r="R7" s="1"/>
  <c r="Q7" s="1"/>
  <c r="P7" s="1"/>
  <c r="J7"/>
  <c r="I7" s="1"/>
  <c r="H7" s="1"/>
  <c r="G7" s="1"/>
  <c r="F7" s="1"/>
  <c r="E7" s="1"/>
  <c r="D7" s="1"/>
  <c r="C7" s="1"/>
  <c r="B7" s="1"/>
  <c r="B55" s="1"/>
  <c r="H6"/>
  <c r="G6" s="1"/>
  <c r="F6" s="1"/>
  <c r="E6" s="1"/>
  <c r="D6" s="1"/>
  <c r="C6" s="1"/>
  <c r="B6" s="1"/>
  <c r="S5"/>
  <c r="R5" s="1"/>
  <c r="Q5" s="1"/>
  <c r="P5" s="1"/>
  <c r="B5"/>
  <c r="V4"/>
  <c r="F80" l="1"/>
  <c r="J80"/>
  <c r="N80"/>
  <c r="R80"/>
  <c r="V80"/>
  <c r="Z80"/>
  <c r="AD80"/>
  <c r="AH80"/>
  <c r="AP10"/>
  <c r="C79"/>
  <c r="G79"/>
  <c r="AP79" s="1"/>
  <c r="K79"/>
  <c r="O79"/>
  <c r="S79"/>
  <c r="W79"/>
  <c r="AA79"/>
  <c r="AE79"/>
  <c r="AJ79"/>
  <c r="AI79" s="1"/>
  <c r="AI8"/>
  <c r="AH8" s="1"/>
  <c r="AG8" s="1"/>
  <c r="AF8" s="1"/>
  <c r="AE8" s="1"/>
  <c r="AD8" s="1"/>
  <c r="AC8" s="1"/>
  <c r="AJ63"/>
  <c r="AI63" s="1"/>
  <c r="AH63" s="1"/>
  <c r="AG63" s="1"/>
  <c r="AF63" s="1"/>
  <c r="AE63" s="1"/>
  <c r="AD63" s="1"/>
  <c r="AC63" s="1"/>
  <c r="AB63" s="1"/>
  <c r="AA63" s="1"/>
  <c r="Z63" s="1"/>
  <c r="Y63" s="1"/>
  <c r="X63" s="1"/>
  <c r="W63" s="1"/>
  <c r="V63" s="1"/>
  <c r="U63" s="1"/>
  <c r="T63" s="1"/>
  <c r="S63" s="1"/>
  <c r="R63" s="1"/>
  <c r="Q63" s="1"/>
  <c r="O7"/>
  <c r="N7" s="1"/>
  <c r="M7" s="1"/>
  <c r="L7" s="1"/>
  <c r="K7" s="1"/>
  <c r="P55"/>
  <c r="O8"/>
  <c r="N8" s="1"/>
  <c r="M8" s="1"/>
  <c r="L8" s="1"/>
  <c r="K8" s="1"/>
  <c r="J8" s="1"/>
  <c r="I8" s="1"/>
  <c r="P63"/>
  <c r="O63" s="1"/>
  <c r="N63" s="1"/>
  <c r="M63" s="1"/>
  <c r="L63" s="1"/>
  <c r="K63" s="1"/>
  <c r="J63" s="1"/>
  <c r="I63" s="1"/>
  <c r="H63" s="1"/>
  <c r="G63" s="1"/>
  <c r="F63" s="1"/>
  <c r="E63" s="1"/>
  <c r="D63" s="1"/>
  <c r="C63" s="1"/>
  <c r="O14"/>
  <c r="N14" s="1"/>
  <c r="M14" s="1"/>
  <c r="L14" s="1"/>
  <c r="K14" s="1"/>
  <c r="J14" s="1"/>
  <c r="I14" s="1"/>
  <c r="H14" s="1"/>
  <c r="P64"/>
  <c r="AP16"/>
  <c r="O5"/>
  <c r="N5" s="1"/>
  <c r="M5" s="1"/>
  <c r="L5" s="1"/>
  <c r="K5" s="1"/>
  <c r="J5" s="1"/>
  <c r="I5" s="1"/>
  <c r="H5" s="1"/>
  <c r="G5" s="1"/>
  <c r="F5" s="1"/>
  <c r="E5" s="1"/>
  <c r="D5" s="1"/>
  <c r="C5" s="1"/>
  <c r="P38"/>
  <c r="O11"/>
  <c r="N11" s="1"/>
  <c r="M11" s="1"/>
  <c r="L11" s="1"/>
  <c r="K11" s="1"/>
  <c r="J11" s="1"/>
  <c r="I11" s="1"/>
  <c r="H11" s="1"/>
  <c r="G11" s="1"/>
  <c r="F11" s="1"/>
  <c r="E11" s="1"/>
  <c r="D11" s="1"/>
  <c r="C11" s="1"/>
  <c r="P39"/>
  <c r="O39" s="1"/>
  <c r="N39" s="1"/>
  <c r="M39" s="1"/>
  <c r="L39" s="1"/>
  <c r="K39" s="1"/>
  <c r="J39" s="1"/>
  <c r="I39" s="1"/>
  <c r="H39" s="1"/>
  <c r="G39" s="1"/>
  <c r="F39" s="1"/>
  <c r="E39" s="1"/>
  <c r="D39" s="1"/>
  <c r="C39" s="1"/>
  <c r="B39" s="1"/>
  <c r="O12"/>
  <c r="N12" s="1"/>
  <c r="M12" s="1"/>
  <c r="L12" s="1"/>
  <c r="K12" s="1"/>
  <c r="P48"/>
  <c r="AP8"/>
  <c r="O72"/>
  <c r="N72" s="1"/>
  <c r="M72" s="1"/>
  <c r="L72" s="1"/>
  <c r="K72" s="1"/>
  <c r="J72" s="1"/>
  <c r="I72" s="1"/>
  <c r="H72" s="1"/>
  <c r="G72" s="1"/>
  <c r="F72" s="1"/>
  <c r="E72" s="1"/>
  <c r="D72" s="1"/>
  <c r="C72" s="1"/>
  <c r="AM79"/>
  <c r="O48" l="1"/>
  <c r="N48" s="1"/>
  <c r="K48" s="1"/>
  <c r="J48" s="1"/>
  <c r="I48" s="1"/>
  <c r="H48" s="1"/>
  <c r="G48" s="1"/>
  <c r="F48" s="1"/>
  <c r="E48" s="1"/>
  <c r="C48" s="1"/>
  <c r="B48" s="1"/>
  <c r="O38"/>
  <c r="N38" s="1"/>
  <c r="M38" s="1"/>
  <c r="L38" s="1"/>
  <c r="K38" s="1"/>
  <c r="J38" s="1"/>
  <c r="I38" s="1"/>
  <c r="H38" s="1"/>
  <c r="G38" s="1"/>
  <c r="F38" s="1"/>
  <c r="E38" s="1"/>
  <c r="D38" s="1"/>
  <c r="C38" s="1"/>
  <c r="B38" s="1"/>
  <c r="O64"/>
  <c r="N64" s="1"/>
  <c r="M64" s="1"/>
  <c r="L64" s="1"/>
  <c r="K64" s="1"/>
  <c r="J64" s="1"/>
  <c r="I64" s="1"/>
  <c r="H64" s="1"/>
  <c r="G64" s="1"/>
  <c r="F64" s="1"/>
  <c r="E64" s="1"/>
  <c r="D64" s="1"/>
  <c r="C64" s="1"/>
  <c r="B64" s="1"/>
  <c r="O55"/>
  <c r="N55" s="1"/>
  <c r="M55" s="1"/>
  <c r="L55" s="1"/>
  <c r="K55" s="1"/>
  <c r="J55" s="1"/>
  <c r="I55" s="1"/>
  <c r="H55" s="1"/>
  <c r="G55" s="1"/>
  <c r="F55" s="1"/>
  <c r="E55" s="1"/>
  <c r="D55" s="1"/>
  <c r="C55" s="1"/>
  <c r="AQ115" i="23"/>
  <c r="AO115"/>
  <c r="AN115"/>
  <c r="AM115"/>
  <c r="AL115"/>
  <c r="AK115"/>
  <c r="AJ115"/>
  <c r="AI115"/>
  <c r="AH115"/>
  <c r="AG115"/>
  <c r="AF115"/>
  <c r="AE115"/>
  <c r="AD115"/>
  <c r="AC115"/>
  <c r="AB115"/>
  <c r="AA115"/>
  <c r="Z115"/>
  <c r="Y115"/>
  <c r="X115"/>
  <c r="W115"/>
  <c r="V115"/>
  <c r="U115"/>
  <c r="T115"/>
  <c r="S115"/>
  <c r="R115"/>
  <c r="Q115"/>
  <c r="P115"/>
  <c r="O115"/>
  <c r="N115"/>
  <c r="M115"/>
  <c r="L115"/>
  <c r="K115"/>
  <c r="J115"/>
  <c r="I115"/>
  <c r="H115"/>
  <c r="G115"/>
  <c r="F115"/>
  <c r="E115"/>
  <c r="D115"/>
  <c r="AQ114"/>
  <c r="AP114"/>
  <c r="AO114"/>
  <c r="AN114"/>
  <c r="AM114"/>
  <c r="AL114"/>
  <c r="AK114"/>
  <c r="AJ114"/>
  <c r="AI114"/>
  <c r="AH114"/>
  <c r="AG114"/>
  <c r="AF114"/>
  <c r="AE114"/>
  <c r="AD114"/>
  <c r="AC114"/>
  <c r="AB114"/>
  <c r="AA114"/>
  <c r="Z114"/>
  <c r="Y114"/>
  <c r="X114"/>
  <c r="W114"/>
  <c r="V114"/>
  <c r="U114"/>
  <c r="T114"/>
  <c r="S114"/>
  <c r="R114"/>
  <c r="Q114"/>
  <c r="P114"/>
  <c r="O114"/>
  <c r="N114"/>
  <c r="M114"/>
  <c r="L114"/>
  <c r="K114"/>
  <c r="J114"/>
  <c r="I114"/>
  <c r="H114"/>
  <c r="G114"/>
  <c r="F114"/>
  <c r="E114"/>
  <c r="D114"/>
  <c r="AQ113"/>
  <c r="AP113"/>
  <c r="AO113"/>
  <c r="AN113"/>
  <c r="AM113"/>
  <c r="AL113"/>
  <c r="AK113"/>
  <c r="AJ113"/>
  <c r="AI113"/>
  <c r="AH113"/>
  <c r="AG113"/>
  <c r="AF113"/>
  <c r="AE113"/>
  <c r="AD113"/>
  <c r="AC113"/>
  <c r="AB113"/>
  <c r="AA113"/>
  <c r="Z113"/>
  <c r="Y113"/>
  <c r="X113"/>
  <c r="W113"/>
  <c r="V113"/>
  <c r="U113"/>
  <c r="T113"/>
  <c r="S113"/>
  <c r="R113"/>
  <c r="Q113"/>
  <c r="P113"/>
  <c r="O113"/>
  <c r="N113"/>
  <c r="M113"/>
  <c r="L113"/>
  <c r="K113"/>
  <c r="J113"/>
  <c r="I113"/>
  <c r="H113"/>
  <c r="G113"/>
  <c r="F113"/>
  <c r="E113"/>
  <c r="D113"/>
  <c r="AQ112"/>
  <c r="AQ110"/>
  <c r="AP110"/>
  <c r="AO110"/>
  <c r="AN110"/>
  <c r="AM110"/>
  <c r="AL110"/>
  <c r="AK110"/>
  <c r="AJ110"/>
  <c r="AI110"/>
  <c r="AH110"/>
  <c r="AG110"/>
  <c r="AF110"/>
  <c r="AE110"/>
  <c r="AD110"/>
  <c r="AC110"/>
  <c r="AB110"/>
  <c r="AA110"/>
  <c r="Z110"/>
  <c r="Y110"/>
  <c r="X110"/>
  <c r="W110"/>
  <c r="V110"/>
  <c r="U110"/>
  <c r="T110"/>
  <c r="S110"/>
  <c r="R110"/>
  <c r="Q110"/>
  <c r="P110"/>
  <c r="O110"/>
  <c r="N110"/>
  <c r="M110"/>
  <c r="L110"/>
  <c r="K110"/>
  <c r="J110"/>
  <c r="I110"/>
  <c r="H110"/>
  <c r="G110"/>
  <c r="F110"/>
  <c r="E110"/>
  <c r="D110"/>
  <c r="AQ109"/>
  <c r="AP109"/>
  <c r="AO109"/>
  <c r="AN109"/>
  <c r="AM109"/>
  <c r="AL109"/>
  <c r="AK109"/>
  <c r="AJ109"/>
  <c r="AI109"/>
  <c r="AH109"/>
  <c r="AG109"/>
  <c r="AF109"/>
  <c r="AE109"/>
  <c r="AD109"/>
  <c r="AC109"/>
  <c r="AB109"/>
  <c r="AA109"/>
  <c r="Z109"/>
  <c r="Y109"/>
  <c r="X109"/>
  <c r="W109"/>
  <c r="V109"/>
  <c r="U109"/>
  <c r="T109"/>
  <c r="S109"/>
  <c r="R109"/>
  <c r="Q109"/>
  <c r="P109"/>
  <c r="O109"/>
  <c r="N109"/>
  <c r="M109"/>
  <c r="L109"/>
  <c r="K109"/>
  <c r="J109"/>
  <c r="I109"/>
  <c r="H109"/>
  <c r="G109"/>
  <c r="F109"/>
  <c r="E109"/>
  <c r="D109"/>
  <c r="AQ108"/>
  <c r="AQ107"/>
  <c r="AQ106"/>
  <c r="AP106"/>
  <c r="AO106"/>
  <c r="AN106"/>
  <c r="AM106"/>
  <c r="AL106"/>
  <c r="AK106"/>
  <c r="AJ106"/>
  <c r="AI106"/>
  <c r="AH106"/>
  <c r="AG106"/>
  <c r="AF106"/>
  <c r="AE106"/>
  <c r="AD106"/>
  <c r="AC106"/>
  <c r="AB106"/>
  <c r="AA106"/>
  <c r="Z106"/>
  <c r="Y106"/>
  <c r="X106"/>
  <c r="W106"/>
  <c r="V106"/>
  <c r="U106"/>
  <c r="T106"/>
  <c r="S106"/>
  <c r="R106"/>
  <c r="Q106"/>
  <c r="P106"/>
  <c r="O106"/>
  <c r="N106"/>
  <c r="M106"/>
  <c r="L106"/>
  <c r="K106"/>
  <c r="J106"/>
  <c r="I106"/>
  <c r="H106"/>
  <c r="G106"/>
  <c r="F106"/>
  <c r="E106"/>
  <c r="D106"/>
  <c r="AQ105"/>
  <c r="AP105"/>
  <c r="AO105"/>
  <c r="AN105"/>
  <c r="AM105"/>
  <c r="AL105"/>
  <c r="AK105"/>
  <c r="AJ105"/>
  <c r="AI105"/>
  <c r="AH105"/>
  <c r="AG105"/>
  <c r="AF105"/>
  <c r="AE105"/>
  <c r="AD105"/>
  <c r="AC105"/>
  <c r="AB105"/>
  <c r="AA105"/>
  <c r="Z105"/>
  <c r="Y105"/>
  <c r="X105"/>
  <c r="W105"/>
  <c r="V105"/>
  <c r="U105"/>
  <c r="T105"/>
  <c r="S105"/>
  <c r="R105"/>
  <c r="Q105"/>
  <c r="P105"/>
  <c r="O105"/>
  <c r="N105"/>
  <c r="M105"/>
  <c r="L105"/>
  <c r="K105"/>
  <c r="J105"/>
  <c r="I105"/>
  <c r="H105"/>
  <c r="G105"/>
  <c r="F105"/>
  <c r="E105"/>
  <c r="D105"/>
  <c r="AQ104"/>
  <c r="AQ103"/>
  <c r="AQ102"/>
  <c r="AP102"/>
  <c r="AO102"/>
  <c r="AN102"/>
  <c r="AM102"/>
  <c r="AL102"/>
  <c r="AK102"/>
  <c r="AJ102"/>
  <c r="AI102"/>
  <c r="AH102"/>
  <c r="AG102"/>
  <c r="AF102"/>
  <c r="AE102"/>
  <c r="AD102"/>
  <c r="AC102"/>
  <c r="AB102"/>
  <c r="AA102"/>
  <c r="Z102"/>
  <c r="Y102"/>
  <c r="X102"/>
  <c r="W102"/>
  <c r="V102"/>
  <c r="U102"/>
  <c r="T102"/>
  <c r="S102"/>
  <c r="R102"/>
  <c r="Q102"/>
  <c r="P102"/>
  <c r="O102"/>
  <c r="N102"/>
  <c r="M102"/>
  <c r="L102"/>
  <c r="K102"/>
  <c r="J102"/>
  <c r="I102"/>
  <c r="H102"/>
  <c r="G102"/>
  <c r="F102"/>
  <c r="E102"/>
  <c r="D102"/>
  <c r="AQ101"/>
  <c r="AP101"/>
  <c r="AO101"/>
  <c r="AN101"/>
  <c r="AM101"/>
  <c r="AL101"/>
  <c r="AK101"/>
  <c r="AJ101"/>
  <c r="AI101"/>
  <c r="AH101"/>
  <c r="AG101"/>
  <c r="AF101"/>
  <c r="AE101"/>
  <c r="AD101"/>
  <c r="AC101"/>
  <c r="AB101"/>
  <c r="AA101"/>
  <c r="Z101"/>
  <c r="Y101"/>
  <c r="X101"/>
  <c r="W101"/>
  <c r="V101"/>
  <c r="U101"/>
  <c r="T101"/>
  <c r="S101"/>
  <c r="R101"/>
  <c r="Q101"/>
  <c r="P101"/>
  <c r="O101"/>
  <c r="N101"/>
  <c r="M101"/>
  <c r="L101"/>
  <c r="K101"/>
  <c r="J101"/>
  <c r="I101"/>
  <c r="H101"/>
  <c r="G101"/>
  <c r="F101"/>
  <c r="E101"/>
  <c r="D101"/>
  <c r="AQ100"/>
  <c r="AQ99"/>
  <c r="AQ98"/>
  <c r="AP98"/>
  <c r="AO98"/>
  <c r="AN98"/>
  <c r="AM98"/>
  <c r="AL98"/>
  <c r="AK98"/>
  <c r="AJ98"/>
  <c r="AI98"/>
  <c r="AH98"/>
  <c r="AG98"/>
  <c r="AF98"/>
  <c r="AE98"/>
  <c r="AD98"/>
  <c r="AC98"/>
  <c r="AB98"/>
  <c r="AA98"/>
  <c r="Z98"/>
  <c r="Y98"/>
  <c r="X98"/>
  <c r="W98"/>
  <c r="V98"/>
  <c r="U98"/>
  <c r="T98"/>
  <c r="S98"/>
  <c r="R98"/>
  <c r="Q98"/>
  <c r="P98"/>
  <c r="O98"/>
  <c r="N98"/>
  <c r="M98"/>
  <c r="L98"/>
  <c r="K98"/>
  <c r="J98"/>
  <c r="I98"/>
  <c r="H98"/>
  <c r="G98"/>
  <c r="F98"/>
  <c r="E98"/>
  <c r="D98"/>
  <c r="AQ97"/>
  <c r="AP97"/>
  <c r="AO97"/>
  <c r="AN97"/>
  <c r="AM97"/>
  <c r="AL97"/>
  <c r="AK97"/>
  <c r="AJ97"/>
  <c r="AI97"/>
  <c r="AH97"/>
  <c r="AG97"/>
  <c r="AF97"/>
  <c r="AE97"/>
  <c r="AD97"/>
  <c r="AC97"/>
  <c r="AB97"/>
  <c r="AA97"/>
  <c r="Z97"/>
  <c r="Y97"/>
  <c r="X97"/>
  <c r="W97"/>
  <c r="V97"/>
  <c r="U97"/>
  <c r="T97"/>
  <c r="S97"/>
  <c r="R97"/>
  <c r="Q97"/>
  <c r="P97"/>
  <c r="O97"/>
  <c r="N97"/>
  <c r="M97"/>
  <c r="L97"/>
  <c r="K97"/>
  <c r="J97"/>
  <c r="I97"/>
  <c r="H97"/>
  <c r="G97"/>
  <c r="F97"/>
  <c r="E97"/>
  <c r="D97"/>
  <c r="AP94"/>
  <c r="AO94"/>
  <c r="AN94"/>
  <c r="AM94"/>
  <c r="AL94"/>
  <c r="AK94"/>
  <c r="AJ94"/>
  <c r="AI94"/>
  <c r="AH94"/>
  <c r="AG94"/>
  <c r="AF94"/>
  <c r="AE94"/>
  <c r="AD94"/>
  <c r="AC94"/>
  <c r="AB94"/>
  <c r="AA94"/>
  <c r="Z94"/>
  <c r="Y94"/>
  <c r="X94"/>
  <c r="W94"/>
  <c r="V94"/>
  <c r="U94"/>
  <c r="T94"/>
  <c r="S94"/>
  <c r="R94"/>
  <c r="Q94"/>
  <c r="P94"/>
  <c r="O94"/>
  <c r="N94"/>
  <c r="M94"/>
  <c r="L94"/>
  <c r="K94"/>
  <c r="J94"/>
  <c r="I94"/>
  <c r="H94"/>
  <c r="G94"/>
  <c r="F94"/>
  <c r="E94"/>
  <c r="D94"/>
  <c r="AO93"/>
  <c r="AN93"/>
  <c r="AM93"/>
  <c r="AL93"/>
  <c r="AK93"/>
  <c r="AJ93"/>
  <c r="AI93"/>
  <c r="AH93"/>
  <c r="AG93"/>
  <c r="AF93"/>
  <c r="AE93"/>
  <c r="AD93"/>
  <c r="AC93"/>
  <c r="AB93"/>
  <c r="AA93"/>
  <c r="Z93"/>
  <c r="Y93"/>
  <c r="X93"/>
  <c r="W93"/>
  <c r="V93"/>
  <c r="U93"/>
  <c r="T93"/>
  <c r="S93"/>
  <c r="R93"/>
  <c r="Q93"/>
  <c r="P93"/>
  <c r="O93"/>
  <c r="N93"/>
  <c r="M93"/>
  <c r="L93"/>
  <c r="K93"/>
  <c r="J93"/>
  <c r="I93"/>
  <c r="H93"/>
  <c r="G93"/>
  <c r="F93"/>
  <c r="E93"/>
  <c r="D93"/>
  <c r="AP92"/>
  <c r="AO92"/>
  <c r="AN92"/>
  <c r="AM92"/>
  <c r="AL92"/>
  <c r="AK92"/>
  <c r="AJ92"/>
  <c r="AI92"/>
  <c r="AH92"/>
  <c r="AG92"/>
  <c r="AF92"/>
  <c r="AE92"/>
  <c r="AD92"/>
  <c r="AC92"/>
  <c r="AB92"/>
  <c r="AA92"/>
  <c r="Z92"/>
  <c r="Y92"/>
  <c r="X92"/>
  <c r="W92"/>
  <c r="V92"/>
  <c r="U92"/>
  <c r="T92"/>
  <c r="S92"/>
  <c r="R92"/>
  <c r="Q92"/>
  <c r="P92"/>
  <c r="O92"/>
  <c r="N92"/>
  <c r="M92"/>
  <c r="L92"/>
  <c r="K92"/>
  <c r="J92"/>
  <c r="I92"/>
  <c r="H92"/>
  <c r="G92"/>
  <c r="F92"/>
  <c r="E92"/>
  <c r="D92"/>
  <c r="AP91"/>
  <c r="AO91"/>
  <c r="AN91"/>
  <c r="AM91"/>
  <c r="AL91"/>
  <c r="AK91"/>
  <c r="AJ91"/>
  <c r="AI91"/>
  <c r="AH91"/>
  <c r="AG91"/>
  <c r="AF91"/>
  <c r="AE91"/>
  <c r="AD91"/>
  <c r="AC91"/>
  <c r="AB91"/>
  <c r="AA91"/>
  <c r="Z91"/>
  <c r="Y91"/>
  <c r="X91"/>
  <c r="W91"/>
  <c r="V91"/>
  <c r="U91"/>
  <c r="T91"/>
  <c r="S91"/>
  <c r="R91"/>
  <c r="Q91"/>
  <c r="P91"/>
  <c r="O91"/>
  <c r="N91"/>
  <c r="M91"/>
  <c r="L91"/>
  <c r="K91"/>
  <c r="J91"/>
  <c r="I91"/>
  <c r="H91"/>
  <c r="G91"/>
  <c r="F91"/>
  <c r="E91"/>
  <c r="D91"/>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H374" i="1"/>
  <c r="G374"/>
  <c r="AS372"/>
  <c r="AR372"/>
  <c r="AM28" i="17" s="1"/>
  <c r="AQ372" i="1"/>
  <c r="AL28" i="17" s="1"/>
  <c r="AP372" i="1"/>
  <c r="AK28" i="17" s="1"/>
  <c r="AO372" i="1"/>
  <c r="AI32" i="8" s="1"/>
  <c r="AN372" i="1"/>
  <c r="AI28" i="17" s="1"/>
  <c r="AM372" i="1"/>
  <c r="AH28" i="17" s="1"/>
  <c r="AL372" i="1"/>
  <c r="AG28" i="17" s="1"/>
  <c r="AK372" i="1"/>
  <c r="AF28" i="17" s="1"/>
  <c r="AJ372" i="1"/>
  <c r="AE28" i="17" s="1"/>
  <c r="AI372" i="1"/>
  <c r="AD28" i="17" s="1"/>
  <c r="AH372" i="1"/>
  <c r="AC28" i="17" s="1"/>
  <c r="AG372" i="1"/>
  <c r="AB32" i="8" s="1"/>
  <c r="AF372" i="1"/>
  <c r="AA28" i="17" s="1"/>
  <c r="AE372" i="1"/>
  <c r="Z32" i="8" s="1"/>
  <c r="AD372" i="1"/>
  <c r="Y28" i="17" s="1"/>
  <c r="AC372" i="1"/>
  <c r="X28" i="17" s="1"/>
  <c r="AB372" i="1"/>
  <c r="AA372"/>
  <c r="V28" i="17" s="1"/>
  <c r="Z372" i="1"/>
  <c r="U32" i="8" s="1"/>
  <c r="Y372" i="1"/>
  <c r="T28" i="17" s="1"/>
  <c r="X372" i="1"/>
  <c r="W372"/>
  <c r="R28" i="17" s="1"/>
  <c r="V372" i="1"/>
  <c r="Q28" i="17" s="1"/>
  <c r="U372" i="1"/>
  <c r="P28" i="17" s="1"/>
  <c r="T372" i="1"/>
  <c r="O28" i="17" s="1"/>
  <c r="S372" i="1"/>
  <c r="N28" i="17" s="1"/>
  <c r="R372" i="1"/>
  <c r="M28" i="17" s="1"/>
  <c r="Q372" i="1"/>
  <c r="L28" i="17" s="1"/>
  <c r="P372" i="1"/>
  <c r="O372"/>
  <c r="J28" i="17" s="1"/>
  <c r="N372" i="1"/>
  <c r="I28" i="17" s="1"/>
  <c r="M372" i="1"/>
  <c r="H28" i="17" s="1"/>
  <c r="L372" i="1"/>
  <c r="G32" i="8" s="1"/>
  <c r="K372" i="1"/>
  <c r="F28" i="17" s="1"/>
  <c r="J372" i="1"/>
  <c r="E32" i="8" s="1"/>
  <c r="I372" i="1"/>
  <c r="D28" i="17" s="1"/>
  <c r="H372" i="1"/>
  <c r="C28" i="17" s="1"/>
  <c r="G372" i="1"/>
  <c r="AS371"/>
  <c r="AN27" i="17" s="1"/>
  <c r="AR371" i="1"/>
  <c r="AQ371"/>
  <c r="AL27" i="17" s="1"/>
  <c r="AP371" i="1"/>
  <c r="AK27" i="17" s="1"/>
  <c r="AO371" i="1"/>
  <c r="AJ27" i="17" s="1"/>
  <c r="AN371" i="1"/>
  <c r="AI27" i="17" s="1"/>
  <c r="AM371" i="1"/>
  <c r="AH27" i="17" s="1"/>
  <c r="AL371" i="1"/>
  <c r="AG27" i="17" s="1"/>
  <c r="AK371" i="1"/>
  <c r="AF27" i="17" s="1"/>
  <c r="AJ371" i="1"/>
  <c r="AE27" i="17" s="1"/>
  <c r="AI371" i="1"/>
  <c r="AC31" i="8" s="1"/>
  <c r="AH371" i="1"/>
  <c r="AG371"/>
  <c r="AB27" i="17" s="1"/>
  <c r="AF371" i="1"/>
  <c r="AA27" i="17" s="1"/>
  <c r="AE371" i="1"/>
  <c r="Z27" i="17" s="1"/>
  <c r="Y27" s="1"/>
  <c r="AD371" i="1"/>
  <c r="AC371"/>
  <c r="X31" i="8" s="1"/>
  <c r="AB371" i="1"/>
  <c r="W27" i="17" s="1"/>
  <c r="AA371" i="1"/>
  <c r="V27" i="17" s="1"/>
  <c r="U27" s="1"/>
  <c r="Z371" i="1"/>
  <c r="U31" i="8" s="1"/>
  <c r="Y371" i="1"/>
  <c r="T27" i="17" s="1"/>
  <c r="X371" i="1"/>
  <c r="S27" i="17" s="1"/>
  <c r="W371" i="1"/>
  <c r="R27" i="17" s="1"/>
  <c r="V371" i="1"/>
  <c r="Q27" i="17" s="1"/>
  <c r="U371" i="1"/>
  <c r="T371"/>
  <c r="S371"/>
  <c r="N27" i="17" s="1"/>
  <c r="R371" i="1"/>
  <c r="M27" i="17" s="1"/>
  <c r="Q371" i="1"/>
  <c r="L27" i="17" s="1"/>
  <c r="P371" i="1"/>
  <c r="K27" i="17" s="1"/>
  <c r="O371" i="1"/>
  <c r="J27" i="17" s="1"/>
  <c r="N371" i="1"/>
  <c r="I31" i="8" s="1"/>
  <c r="M371" i="1"/>
  <c r="H31" i="8" s="1"/>
  <c r="L371" i="1"/>
  <c r="G31" i="8" s="1"/>
  <c r="K371" i="1"/>
  <c r="F27" i="17" s="1"/>
  <c r="J371" i="1"/>
  <c r="E27" i="17" s="1"/>
  <c r="I371" i="1"/>
  <c r="D27" i="17" s="1"/>
  <c r="H371" i="1"/>
  <c r="C27" i="17" s="1"/>
  <c r="G371" i="1"/>
  <c r="AS370"/>
  <c r="AN26" i="17" s="1"/>
  <c r="AR370" i="1"/>
  <c r="AL30" i="8" s="1"/>
  <c r="AQ370" i="1"/>
  <c r="AL26" i="17" s="1"/>
  <c r="AP370" i="1"/>
  <c r="AK26" i="17" s="1"/>
  <c r="AO370" i="1"/>
  <c r="AJ26" i="17" s="1"/>
  <c r="AN370" i="1"/>
  <c r="AI26" i="17" s="1"/>
  <c r="AM370" i="1"/>
  <c r="AH26" i="17" s="1"/>
  <c r="AL370" i="1"/>
  <c r="AG26" i="17" s="1"/>
  <c r="AK370" i="1"/>
  <c r="AF26" i="17" s="1"/>
  <c r="AJ370" i="1"/>
  <c r="AE26" i="17" s="1"/>
  <c r="AI370" i="1"/>
  <c r="AD26" i="17" s="1"/>
  <c r="AH370" i="1"/>
  <c r="AG370"/>
  <c r="AB26" i="17" s="1"/>
  <c r="AF370" i="1"/>
  <c r="AA26" i="17" s="1"/>
  <c r="AE370" i="1"/>
  <c r="Z26" i="17" s="1"/>
  <c r="AD370" i="1"/>
  <c r="AC370"/>
  <c r="X30" i="8" s="1"/>
  <c r="AB370" i="1"/>
  <c r="W26" i="17" s="1"/>
  <c r="AA370" i="1"/>
  <c r="V26" i="17" s="1"/>
  <c r="Z370" i="1"/>
  <c r="U26" i="17" s="1"/>
  <c r="Y370" i="1"/>
  <c r="T26" i="17" s="1"/>
  <c r="X370" i="1"/>
  <c r="S26" i="17" s="1"/>
  <c r="W370" i="1"/>
  <c r="R26" i="17" s="1"/>
  <c r="V370" i="1"/>
  <c r="Q26" i="17" s="1"/>
  <c r="U370" i="1"/>
  <c r="T370"/>
  <c r="S370"/>
  <c r="N26" i="17" s="1"/>
  <c r="R370" i="1"/>
  <c r="M30" i="8" s="1"/>
  <c r="Q370" i="1"/>
  <c r="L26" i="17" s="1"/>
  <c r="P370" i="1"/>
  <c r="O370"/>
  <c r="J26" i="17" s="1"/>
  <c r="N370" i="1"/>
  <c r="I26" i="17" s="1"/>
  <c r="M370" i="1"/>
  <c r="H30" i="8" s="1"/>
  <c r="L370" i="1"/>
  <c r="G30" i="8" s="1"/>
  <c r="K370" i="1"/>
  <c r="F26" i="17" s="1"/>
  <c r="J370" i="1"/>
  <c r="E26" i="17" s="1"/>
  <c r="I370" i="1"/>
  <c r="D26" i="17" s="1"/>
  <c r="H370" i="1"/>
  <c r="C30" i="8" s="1"/>
  <c r="G370" i="1"/>
  <c r="B30" i="8" s="1"/>
  <c r="AS369" i="1"/>
  <c r="AN25" i="17" s="1"/>
  <c r="AR369" i="1"/>
  <c r="AM25" i="17" s="1"/>
  <c r="AQ369" i="1"/>
  <c r="AL25" i="17" s="1"/>
  <c r="AP369" i="1"/>
  <c r="AK25" i="17" s="1"/>
  <c r="AO369" i="1"/>
  <c r="AI29" i="8" s="1"/>
  <c r="AN369" i="1"/>
  <c r="AI25" i="17" s="1"/>
  <c r="AM369" i="1"/>
  <c r="AG29" i="8" s="1"/>
  <c r="AL369" i="1"/>
  <c r="AG25" i="17" s="1"/>
  <c r="AK369" i="1"/>
  <c r="AF25" i="17" s="1"/>
  <c r="AJ369" i="1"/>
  <c r="AE25" i="17" s="1"/>
  <c r="AI369" i="1"/>
  <c r="AD25" i="17" s="1"/>
  <c r="AH369" i="1"/>
  <c r="AG369"/>
  <c r="AB25" i="17" s="1"/>
  <c r="AF369" i="1"/>
  <c r="AA25" i="17" s="1"/>
  <c r="AE369" i="1"/>
  <c r="Z25" i="17" s="1"/>
  <c r="AD369" i="1"/>
  <c r="AC369"/>
  <c r="X25" i="17" s="1"/>
  <c r="AB369" i="1"/>
  <c r="W25" i="17" s="1"/>
  <c r="AA369" i="1"/>
  <c r="V25" i="17" s="1"/>
  <c r="Z369" i="1"/>
  <c r="U25" i="17" s="1"/>
  <c r="Y369" i="1"/>
  <c r="T25" i="17" s="1"/>
  <c r="X369" i="1"/>
  <c r="S25" i="17" s="1"/>
  <c r="W369" i="1"/>
  <c r="R25" i="17" s="1"/>
  <c r="V369" i="1"/>
  <c r="Q25" i="17" s="1"/>
  <c r="U369" i="1"/>
  <c r="T369"/>
  <c r="S369"/>
  <c r="N25" i="17" s="1"/>
  <c r="R369" i="1"/>
  <c r="M25" i="17" s="1"/>
  <c r="Q369" i="1"/>
  <c r="L25" i="17" s="1"/>
  <c r="P369" i="1"/>
  <c r="K25" i="17" s="1"/>
  <c r="O369" i="1"/>
  <c r="J25" i="17" s="1"/>
  <c r="N369" i="1"/>
  <c r="I25" i="17" s="1"/>
  <c r="M369" i="1"/>
  <c r="H25" i="17" s="1"/>
  <c r="L369" i="1"/>
  <c r="G25" i="17" s="1"/>
  <c r="K369" i="1"/>
  <c r="F25" i="17" s="1"/>
  <c r="J369" i="1"/>
  <c r="E25" i="17" s="1"/>
  <c r="I369" i="1"/>
  <c r="D25" i="17" s="1"/>
  <c r="H369" i="1"/>
  <c r="C25" i="17" s="1"/>
  <c r="G369" i="1"/>
  <c r="AS368"/>
  <c r="AR368"/>
  <c r="AM24" i="17" s="1"/>
  <c r="AQ368" i="1"/>
  <c r="AP368"/>
  <c r="AO368"/>
  <c r="AJ24" i="17" s="1"/>
  <c r="AN368" i="1"/>
  <c r="AM368"/>
  <c r="AH24" i="17" s="1"/>
  <c r="AL368" i="1"/>
  <c r="AK368"/>
  <c r="AF24" i="17" s="1"/>
  <c r="AJ368" i="1"/>
  <c r="AI368"/>
  <c r="AH368"/>
  <c r="AG368"/>
  <c r="AB24" i="17" s="1"/>
  <c r="AF368" i="1"/>
  <c r="AA24" i="17" s="1"/>
  <c r="AE368" i="1"/>
  <c r="Z24" i="17" s="1"/>
  <c r="AD368" i="1"/>
  <c r="AC368"/>
  <c r="AB368"/>
  <c r="W24" i="17" s="1"/>
  <c r="AA368" i="1"/>
  <c r="Z368"/>
  <c r="Y368"/>
  <c r="T24" i="17" s="1"/>
  <c r="X368" i="1"/>
  <c r="W368"/>
  <c r="V368"/>
  <c r="U368"/>
  <c r="T368"/>
  <c r="S368"/>
  <c r="R368"/>
  <c r="Q368"/>
  <c r="P368"/>
  <c r="O368"/>
  <c r="J24" i="17" s="1"/>
  <c r="N368" i="1"/>
  <c r="I24" i="17" s="1"/>
  <c r="M368" i="1"/>
  <c r="H24" i="17" s="1"/>
  <c r="L368" i="1"/>
  <c r="K368"/>
  <c r="J368"/>
  <c r="I368"/>
  <c r="H368"/>
  <c r="C24" i="17" s="1"/>
  <c r="G368" i="1"/>
  <c r="AS366"/>
  <c r="AR366"/>
  <c r="AM34" i="17" s="1"/>
  <c r="AQ366" i="1"/>
  <c r="AP366"/>
  <c r="AO366"/>
  <c r="AN366"/>
  <c r="AM366"/>
  <c r="AL366"/>
  <c r="AK366"/>
  <c r="AJ366"/>
  <c r="AI366"/>
  <c r="AH366"/>
  <c r="AG366"/>
  <c r="AF366"/>
  <c r="AE366"/>
  <c r="AD366"/>
  <c r="AC366"/>
  <c r="AB366"/>
  <c r="W34" i="17" s="1"/>
  <c r="AA366" i="1"/>
  <c r="Z366"/>
  <c r="U34" i="17" s="1"/>
  <c r="Y366" i="1"/>
  <c r="X366"/>
  <c r="W366"/>
  <c r="V366"/>
  <c r="U366"/>
  <c r="P34" i="17" s="1"/>
  <c r="O34" s="1"/>
  <c r="T366" i="1"/>
  <c r="S366"/>
  <c r="R366"/>
  <c r="Q366"/>
  <c r="P366"/>
  <c r="O366"/>
  <c r="J34" i="17" s="1"/>
  <c r="I34" s="1"/>
  <c r="N366" i="1"/>
  <c r="M366"/>
  <c r="L366"/>
  <c r="K366"/>
  <c r="J366"/>
  <c r="I366"/>
  <c r="H366"/>
  <c r="G366"/>
  <c r="AS365"/>
  <c r="AR365"/>
  <c r="AM33" i="17" s="1"/>
  <c r="AQ365" i="1"/>
  <c r="AP365"/>
  <c r="AO365"/>
  <c r="AN365"/>
  <c r="AM365"/>
  <c r="AL365"/>
  <c r="AK365"/>
  <c r="AJ365"/>
  <c r="AI365"/>
  <c r="AH365"/>
  <c r="AG365"/>
  <c r="AF365"/>
  <c r="AE365"/>
  <c r="AD365"/>
  <c r="AC365"/>
  <c r="AB365"/>
  <c r="W33" i="17" s="1"/>
  <c r="AA365" i="1"/>
  <c r="Z365"/>
  <c r="Y365"/>
  <c r="X365"/>
  <c r="W365"/>
  <c r="V365"/>
  <c r="U365"/>
  <c r="P33" i="17" s="1"/>
  <c r="O33" s="1"/>
  <c r="T365" i="1"/>
  <c r="S365"/>
  <c r="R365"/>
  <c r="Q365"/>
  <c r="P365"/>
  <c r="O365"/>
  <c r="J33" i="17" s="1"/>
  <c r="N365" i="1"/>
  <c r="M365"/>
  <c r="L365"/>
  <c r="K365"/>
  <c r="J365"/>
  <c r="I365"/>
  <c r="H365"/>
  <c r="G365"/>
  <c r="AS364"/>
  <c r="AR364"/>
  <c r="AQ364"/>
  <c r="AP364"/>
  <c r="AO364"/>
  <c r="AN364"/>
  <c r="AM364"/>
  <c r="AL364"/>
  <c r="AK364"/>
  <c r="AF32" i="17" s="1"/>
  <c r="AE32" s="1"/>
  <c r="AJ364" i="1"/>
  <c r="AI364"/>
  <c r="AD32" i="17" s="1"/>
  <c r="AH364" i="1"/>
  <c r="AG364"/>
  <c r="AF364"/>
  <c r="AE364"/>
  <c r="AD364"/>
  <c r="AC364"/>
  <c r="AB364"/>
  <c r="W32" i="17" s="1"/>
  <c r="AA364" i="1"/>
  <c r="Z364"/>
  <c r="Y364"/>
  <c r="X364"/>
  <c r="W364"/>
  <c r="V364"/>
  <c r="U364"/>
  <c r="P32" i="17" s="1"/>
  <c r="O32" s="1"/>
  <c r="T364" i="1"/>
  <c r="S364"/>
  <c r="R364"/>
  <c r="Q364"/>
  <c r="P364"/>
  <c r="O364"/>
  <c r="J32" i="17" s="1"/>
  <c r="N364" i="1"/>
  <c r="M364"/>
  <c r="L364"/>
  <c r="K364"/>
  <c r="J364"/>
  <c r="I364"/>
  <c r="H364"/>
  <c r="G364"/>
  <c r="B32" i="17" s="1"/>
  <c r="AS363" i="1"/>
  <c r="AR363"/>
  <c r="AM31" i="17" s="1"/>
  <c r="AQ363" i="1"/>
  <c r="AP363"/>
  <c r="AO363"/>
  <c r="AN363"/>
  <c r="AM363"/>
  <c r="AL363"/>
  <c r="AK363"/>
  <c r="AJ363"/>
  <c r="AI363"/>
  <c r="AH363"/>
  <c r="AG363"/>
  <c r="AF363"/>
  <c r="AE363"/>
  <c r="AD363"/>
  <c r="AC363"/>
  <c r="AB363"/>
  <c r="W31" i="17" s="1"/>
  <c r="V31" s="1"/>
  <c r="AA363" i="1"/>
  <c r="Z363"/>
  <c r="Y363"/>
  <c r="X363"/>
  <c r="W363"/>
  <c r="V363"/>
  <c r="U363"/>
  <c r="O31" i="17" s="1"/>
  <c r="T363" i="1"/>
  <c r="S363"/>
  <c r="N31" i="17" s="1"/>
  <c r="R363" i="1"/>
  <c r="Q363"/>
  <c r="P363"/>
  <c r="O363"/>
  <c r="J31" i="17" s="1"/>
  <c r="N363" i="1"/>
  <c r="M363"/>
  <c r="L363"/>
  <c r="K363"/>
  <c r="J363"/>
  <c r="I363"/>
  <c r="H363"/>
  <c r="G363"/>
  <c r="AS362"/>
  <c r="AR362"/>
  <c r="AQ362"/>
  <c r="AP362"/>
  <c r="AO362"/>
  <c r="AN362"/>
  <c r="AM362"/>
  <c r="AH30" i="17" s="1"/>
  <c r="AG30" s="1"/>
  <c r="AL362" i="1"/>
  <c r="AK362"/>
  <c r="AJ362"/>
  <c r="AI362"/>
  <c r="AH362"/>
  <c r="AC30" i="17" s="1"/>
  <c r="AG362" i="1"/>
  <c r="AF362"/>
  <c r="AE362"/>
  <c r="AD362"/>
  <c r="AC362"/>
  <c r="AB362"/>
  <c r="W30" i="17" s="1"/>
  <c r="AA362" i="1"/>
  <c r="Z362"/>
  <c r="U30" i="17" s="1"/>
  <c r="Y362" i="1"/>
  <c r="X362"/>
  <c r="S30" i="17" s="1"/>
  <c r="W362" i="1"/>
  <c r="V362"/>
  <c r="U362"/>
  <c r="T362"/>
  <c r="S362"/>
  <c r="N30" i="17" s="1"/>
  <c r="M30" s="1"/>
  <c r="R362" i="1"/>
  <c r="Q362"/>
  <c r="P362"/>
  <c r="K30" i="17" s="1"/>
  <c r="O362" i="1"/>
  <c r="J30" i="17" s="1"/>
  <c r="I30" s="1"/>
  <c r="N362" i="1"/>
  <c r="M362"/>
  <c r="L362"/>
  <c r="K362"/>
  <c r="J362"/>
  <c r="I362"/>
  <c r="H362"/>
  <c r="C30" i="17" s="1"/>
  <c r="G362" i="1"/>
  <c r="AS360"/>
  <c r="AR360"/>
  <c r="AQ360"/>
  <c r="AP360"/>
  <c r="AO360"/>
  <c r="AN360"/>
  <c r="AM360"/>
  <c r="AH22" i="17" s="1"/>
  <c r="AL360" i="1"/>
  <c r="AK360"/>
  <c r="AJ360"/>
  <c r="AE22" i="17" s="1"/>
  <c r="AI360" i="1"/>
  <c r="AH360"/>
  <c r="AG360"/>
  <c r="AF360"/>
  <c r="AE360"/>
  <c r="AD360"/>
  <c r="AC360"/>
  <c r="AB360"/>
  <c r="W22" i="17" s="1"/>
  <c r="AA360" i="1"/>
  <c r="V22" i="17" s="1"/>
  <c r="Z360" i="1"/>
  <c r="Y360"/>
  <c r="X360"/>
  <c r="W360"/>
  <c r="V360"/>
  <c r="U360"/>
  <c r="T360"/>
  <c r="S360"/>
  <c r="R360"/>
  <c r="Q360"/>
  <c r="P360"/>
  <c r="O360"/>
  <c r="J22" i="17" s="1"/>
  <c r="N360" i="1"/>
  <c r="M360"/>
  <c r="L360"/>
  <c r="K360"/>
  <c r="J360"/>
  <c r="I360"/>
  <c r="H360"/>
  <c r="G360"/>
  <c r="B22" i="17" s="1"/>
  <c r="B82" s="1"/>
  <c r="AS359" i="1"/>
  <c r="AR359"/>
  <c r="AQ359"/>
  <c r="AP359"/>
  <c r="AO359"/>
  <c r="AN359"/>
  <c r="AM359"/>
  <c r="AH21" i="17" s="1"/>
  <c r="AL359" i="1"/>
  <c r="AK359"/>
  <c r="AJ359"/>
  <c r="AI359"/>
  <c r="AH359"/>
  <c r="AG359"/>
  <c r="AF359"/>
  <c r="AE359"/>
  <c r="AD359"/>
  <c r="AC359"/>
  <c r="X21" i="17" s="1"/>
  <c r="AB359" i="1"/>
  <c r="W21" i="17" s="1"/>
  <c r="AA359" i="1"/>
  <c r="Z359"/>
  <c r="Y359"/>
  <c r="X359"/>
  <c r="W359"/>
  <c r="V359"/>
  <c r="U359"/>
  <c r="O21" i="17" s="1"/>
  <c r="T359" i="1"/>
  <c r="S359"/>
  <c r="R359"/>
  <c r="Q359"/>
  <c r="P359"/>
  <c r="O359"/>
  <c r="J21" i="17" s="1"/>
  <c r="N359" i="1"/>
  <c r="M359"/>
  <c r="L359"/>
  <c r="K359"/>
  <c r="J359"/>
  <c r="I359"/>
  <c r="H359"/>
  <c r="G359"/>
  <c r="AS358"/>
  <c r="AR358"/>
  <c r="AQ358"/>
  <c r="AP358"/>
  <c r="AO358"/>
  <c r="AN358"/>
  <c r="AM358"/>
  <c r="AH20" i="17" s="1"/>
  <c r="AL358" i="1"/>
  <c r="AG20" i="17" s="1"/>
  <c r="AK358" i="1"/>
  <c r="AJ358"/>
  <c r="AI358"/>
  <c r="AH358"/>
  <c r="AG358"/>
  <c r="AF358"/>
  <c r="AE358"/>
  <c r="AD358"/>
  <c r="AC358"/>
  <c r="AB358"/>
  <c r="W20" i="17" s="1"/>
  <c r="AA358" i="1"/>
  <c r="Z358"/>
  <c r="Y358"/>
  <c r="X358"/>
  <c r="W358"/>
  <c r="V358"/>
  <c r="U358"/>
  <c r="O20" i="17" s="1"/>
  <c r="T358" i="1"/>
  <c r="S358"/>
  <c r="R358"/>
  <c r="Q358"/>
  <c r="P358"/>
  <c r="O358"/>
  <c r="J20" i="17" s="1"/>
  <c r="N358" i="1"/>
  <c r="M358"/>
  <c r="L358"/>
  <c r="K358"/>
  <c r="J358"/>
  <c r="I358"/>
  <c r="H358"/>
  <c r="G358"/>
  <c r="B20" i="17" s="1"/>
  <c r="B66" s="1"/>
  <c r="AS357" i="1"/>
  <c r="AR357"/>
  <c r="AQ357"/>
  <c r="AP357"/>
  <c r="AO357"/>
  <c r="AN357"/>
  <c r="AM357"/>
  <c r="AH19" i="17" s="1"/>
  <c r="AL357" i="1"/>
  <c r="AK357"/>
  <c r="AJ357"/>
  <c r="AI357"/>
  <c r="AH357"/>
  <c r="AG357"/>
  <c r="AF357"/>
  <c r="AE357"/>
  <c r="AD357"/>
  <c r="AC357"/>
  <c r="AB357"/>
  <c r="W19" i="17" s="1"/>
  <c r="AA357" i="1"/>
  <c r="Z357"/>
  <c r="Y357"/>
  <c r="X357"/>
  <c r="W357"/>
  <c r="V357"/>
  <c r="U357"/>
  <c r="O19" i="17" s="1"/>
  <c r="T357" i="1"/>
  <c r="S357"/>
  <c r="R357"/>
  <c r="Q357"/>
  <c r="L19" i="17" s="1"/>
  <c r="P357" i="1"/>
  <c r="O357"/>
  <c r="J19" i="17" s="1"/>
  <c r="N357" i="1"/>
  <c r="M357"/>
  <c r="L357"/>
  <c r="K357"/>
  <c r="J357"/>
  <c r="I357"/>
  <c r="H357"/>
  <c r="G357"/>
  <c r="B19" i="17" s="1"/>
  <c r="B58" s="1"/>
  <c r="AS356" i="1"/>
  <c r="AR356"/>
  <c r="AM18" i="17" s="1"/>
  <c r="AQ356" i="1"/>
  <c r="AL18" i="17" s="1"/>
  <c r="AP356" i="1"/>
  <c r="AO356"/>
  <c r="AN356"/>
  <c r="AM356"/>
  <c r="AL356"/>
  <c r="AK356"/>
  <c r="AJ356"/>
  <c r="AI356"/>
  <c r="AH356"/>
  <c r="AG356"/>
  <c r="AF356"/>
  <c r="AE356"/>
  <c r="AD356"/>
  <c r="AC356"/>
  <c r="AB356"/>
  <c r="W18" i="17" s="1"/>
  <c r="AA356" i="1"/>
  <c r="Z356"/>
  <c r="U18" i="17" s="1"/>
  <c r="Y356" i="1"/>
  <c r="X356"/>
  <c r="W356"/>
  <c r="V356"/>
  <c r="Q18" i="17" s="1"/>
  <c r="U356" i="1"/>
  <c r="T356"/>
  <c r="S356"/>
  <c r="R356"/>
  <c r="Q356"/>
  <c r="P356"/>
  <c r="O356"/>
  <c r="J18" i="17" s="1"/>
  <c r="N356" i="1"/>
  <c r="M356"/>
  <c r="L356"/>
  <c r="K356"/>
  <c r="J356"/>
  <c r="I356"/>
  <c r="D18" i="17" s="1"/>
  <c r="H356" i="1"/>
  <c r="G356"/>
  <c r="B18" i="17" s="1"/>
  <c r="H361" i="1" l="1"/>
  <c r="C17" i="17" s="1"/>
  <c r="L361" i="1"/>
  <c r="G17" i="17" s="1"/>
  <c r="P361" i="1"/>
  <c r="X361"/>
  <c r="V18" i="17"/>
  <c r="AF361" i="1"/>
  <c r="AA3" i="8" s="1"/>
  <c r="AJ361" i="1"/>
  <c r="AD3" i="8" s="1"/>
  <c r="AN361" i="1"/>
  <c r="AI17" i="17" s="1"/>
  <c r="K19"/>
  <c r="N19"/>
  <c r="M19" s="1"/>
  <c r="J361" i="1"/>
  <c r="AF20" i="17"/>
  <c r="AE20" s="1"/>
  <c r="AD20" s="1"/>
  <c r="I21"/>
  <c r="H21" s="1"/>
  <c r="G21" s="1"/>
  <c r="AA361" i="1"/>
  <c r="V3" i="8" s="1"/>
  <c r="AG21" i="17"/>
  <c r="AF21" s="1"/>
  <c r="AE21" s="1"/>
  <c r="AD22"/>
  <c r="AC22" s="1"/>
  <c r="AB22" s="1"/>
  <c r="M367" i="1"/>
  <c r="H29" i="17" s="1"/>
  <c r="Q367" i="1"/>
  <c r="L4" i="8" s="1"/>
  <c r="U367" i="1"/>
  <c r="Y367"/>
  <c r="T4" i="8" s="1"/>
  <c r="AK367" i="1"/>
  <c r="AE4" i="8" s="1"/>
  <c r="AO367" i="1"/>
  <c r="AJ29" i="17" s="1"/>
  <c r="AI29" s="1"/>
  <c r="AS367" i="1"/>
  <c r="AM4" i="8" s="1"/>
  <c r="R373" i="1"/>
  <c r="M2" i="8" s="1"/>
  <c r="V373" i="1"/>
  <c r="Q23" i="17" s="1"/>
  <c r="Z373" i="1"/>
  <c r="U2" i="8" s="1"/>
  <c r="AD373" i="1"/>
  <c r="AH373"/>
  <c r="F30" i="8"/>
  <c r="AC20" i="17"/>
  <c r="AB20" s="1"/>
  <c r="AA20" s="1"/>
  <c r="Z20" s="1"/>
  <c r="AD21"/>
  <c r="AC21" s="1"/>
  <c r="AB21" s="1"/>
  <c r="AA21" s="1"/>
  <c r="S361" i="1"/>
  <c r="N3" i="8" s="1"/>
  <c r="AI361" i="1"/>
  <c r="AC3" i="8" s="1"/>
  <c r="AF367" i="1"/>
  <c r="AA4" i="8" s="1"/>
  <c r="AJ367" i="1"/>
  <c r="AD4" i="8" s="1"/>
  <c r="AR367" i="1"/>
  <c r="AM29" i="17" s="1"/>
  <c r="U373" i="1"/>
  <c r="P2" i="8" s="1"/>
  <c r="N361" i="1"/>
  <c r="I3" i="8" s="1"/>
  <c r="R361" i="1"/>
  <c r="M3" i="8" s="1"/>
  <c r="AD361" i="1"/>
  <c r="Y3" i="8" s="1"/>
  <c r="AH361" i="1"/>
  <c r="AL361"/>
  <c r="AF3" i="8" s="1"/>
  <c r="AE3" s="1"/>
  <c r="AP361" i="1"/>
  <c r="AJ3" i="8" s="1"/>
  <c r="W361" i="1"/>
  <c r="G367"/>
  <c r="B4" i="8" s="1"/>
  <c r="K367" i="1"/>
  <c r="F4" i="8" s="1"/>
  <c r="H30" i="17"/>
  <c r="G30" s="1"/>
  <c r="L30"/>
  <c r="W367" i="1"/>
  <c r="R4" i="8" s="1"/>
  <c r="AA367" i="1"/>
  <c r="V4" i="8" s="1"/>
  <c r="AE367" i="1"/>
  <c r="Z4" i="8" s="1"/>
  <c r="AI367" i="1"/>
  <c r="AF30" i="17"/>
  <c r="AE30" s="1"/>
  <c r="AQ367" i="1"/>
  <c r="AK4" i="8" s="1"/>
  <c r="U31" i="17"/>
  <c r="T31" s="1"/>
  <c r="AL31"/>
  <c r="AK31" s="1"/>
  <c r="AJ31" s="1"/>
  <c r="I367" i="1"/>
  <c r="D4" i="8" s="1"/>
  <c r="N32" i="17"/>
  <c r="M32" s="1"/>
  <c r="AC367" i="1"/>
  <c r="X4" i="8" s="1"/>
  <c r="AG367" i="1"/>
  <c r="AB29" i="17" s="1"/>
  <c r="N367" i="1"/>
  <c r="I4" i="8" s="1"/>
  <c r="H4" s="1"/>
  <c r="V367" i="1"/>
  <c r="Q29" i="17" s="1"/>
  <c r="AL367" i="1"/>
  <c r="AG29" i="17" s="1"/>
  <c r="H34"/>
  <c r="G34" s="1"/>
  <c r="T373" i="1"/>
  <c r="AH29" i="8"/>
  <c r="H26" i="17"/>
  <c r="G26" s="1"/>
  <c r="L30" i="8"/>
  <c r="X27" i="17"/>
  <c r="AB31" i="8"/>
  <c r="AA31" s="1"/>
  <c r="Z28" i="17"/>
  <c r="AE361" i="1"/>
  <c r="Z3" i="8" s="1"/>
  <c r="AM361" i="1"/>
  <c r="AG3" i="8" s="1"/>
  <c r="L367" i="1"/>
  <c r="G4" i="8" s="1"/>
  <c r="AN367" i="1"/>
  <c r="Q373"/>
  <c r="L2" i="8" s="1"/>
  <c r="AS373" i="1"/>
  <c r="AN35" i="17" s="1"/>
  <c r="M361" i="1"/>
  <c r="H3" i="8" s="1"/>
  <c r="Q361" i="1"/>
  <c r="L3" i="8" s="1"/>
  <c r="Y361" i="1"/>
  <c r="T3" i="8" s="1"/>
  <c r="AC361" i="1"/>
  <c r="X17" i="17" s="1"/>
  <c r="AG361" i="1"/>
  <c r="AB17" i="17" s="1"/>
  <c r="AK361" i="1"/>
  <c r="AF17" i="17" s="1"/>
  <c r="AO361" i="1"/>
  <c r="AJ17" i="17" s="1"/>
  <c r="AS361" i="1"/>
  <c r="AM3" i="8" s="1"/>
  <c r="J367" i="1"/>
  <c r="E29" i="17" s="1"/>
  <c r="R367" i="1"/>
  <c r="AD367"/>
  <c r="Y4" i="8" s="1"/>
  <c r="AP367" i="1"/>
  <c r="AJ4" i="8" s="1"/>
  <c r="G361" i="1"/>
  <c r="B17" i="17" s="1"/>
  <c r="B41" s="1"/>
  <c r="S17"/>
  <c r="R17" s="1"/>
  <c r="S3" i="8"/>
  <c r="Z361" i="1"/>
  <c r="P367"/>
  <c r="X367"/>
  <c r="AI4" i="8"/>
  <c r="U23" i="17"/>
  <c r="E17"/>
  <c r="E3" i="8"/>
  <c r="K17" i="17"/>
  <c r="K3" i="8"/>
  <c r="T367" i="1"/>
  <c r="S367" s="1"/>
  <c r="O29" i="17"/>
  <c r="P29"/>
  <c r="P4" i="8"/>
  <c r="M23" i="17"/>
  <c r="Q2" i="8"/>
  <c r="Y23" i="17"/>
  <c r="Y2" i="8"/>
  <c r="AM367" i="1"/>
  <c r="AH4" i="8"/>
  <c r="AL4"/>
  <c r="V361" i="1"/>
  <c r="R3" i="8"/>
  <c r="Z367" i="1"/>
  <c r="AH367"/>
  <c r="AC4" i="8"/>
  <c r="AB4" s="1"/>
  <c r="H367" i="1"/>
  <c r="X29" i="17"/>
  <c r="AF4" i="8"/>
  <c r="H17" i="17"/>
  <c r="AR361" i="1"/>
  <c r="M29" i="17"/>
  <c r="M4" i="8"/>
  <c r="Y29" i="17"/>
  <c r="AE17"/>
  <c r="G24"/>
  <c r="G28" i="8"/>
  <c r="K24" i="17"/>
  <c r="K28" i="8"/>
  <c r="S24" i="17"/>
  <c r="S28" i="8"/>
  <c r="AE24" i="17"/>
  <c r="AD28" i="8"/>
  <c r="AI24" i="17"/>
  <c r="AH28" i="8"/>
  <c r="AG28" s="1"/>
  <c r="P25" i="17"/>
  <c r="O25"/>
  <c r="B27"/>
  <c r="B73" s="1"/>
  <c r="B31" i="8"/>
  <c r="AM30" s="1"/>
  <c r="K28" i="17"/>
  <c r="K32" i="8"/>
  <c r="S28" i="17"/>
  <c r="S32" i="8"/>
  <c r="R32" s="1"/>
  <c r="Q32" s="1"/>
  <c r="P32" s="1"/>
  <c r="O32" s="1"/>
  <c r="N32" s="1"/>
  <c r="M32" s="1"/>
  <c r="L32" s="1"/>
  <c r="B24" i="17"/>
  <c r="B49" s="1"/>
  <c r="B28" i="8"/>
  <c r="N24" i="17"/>
  <c r="N28" i="8"/>
  <c r="R24" i="17"/>
  <c r="R28" i="8"/>
  <c r="V24" i="17"/>
  <c r="V28" i="8"/>
  <c r="AD24" i="17"/>
  <c r="AC24" s="1"/>
  <c r="AC28" i="8"/>
  <c r="AB28" s="1"/>
  <c r="AA28" s="1"/>
  <c r="Z28" s="1"/>
  <c r="AL24" i="17"/>
  <c r="AK28" i="8"/>
  <c r="O26" i="17"/>
  <c r="P26"/>
  <c r="B28"/>
  <c r="B81" s="1"/>
  <c r="B32" i="8"/>
  <c r="AM31" s="1"/>
  <c r="AA22" i="17"/>
  <c r="Z22" s="1"/>
  <c r="Y22" s="1"/>
  <c r="X22" s="1"/>
  <c r="AD30"/>
  <c r="S31"/>
  <c r="R31" s="1"/>
  <c r="Q31" s="1"/>
  <c r="P31" s="1"/>
  <c r="AI31"/>
  <c r="AH31" s="1"/>
  <c r="AG31" s="1"/>
  <c r="AF31" s="1"/>
  <c r="AE31" s="1"/>
  <c r="AD31" s="1"/>
  <c r="AC31" s="1"/>
  <c r="AB31" s="1"/>
  <c r="AA31" s="1"/>
  <c r="Z31" s="1"/>
  <c r="Y31" s="1"/>
  <c r="X31" s="1"/>
  <c r="L32"/>
  <c r="K32" s="1"/>
  <c r="Z31" i="8"/>
  <c r="I373" i="1"/>
  <c r="N373"/>
  <c r="S373"/>
  <c r="W373"/>
  <c r="AA373"/>
  <c r="AF373"/>
  <c r="AK373"/>
  <c r="AP373"/>
  <c r="E30" i="8"/>
  <c r="D30" s="1"/>
  <c r="K361" i="1"/>
  <c r="F3" i="8" s="1"/>
  <c r="I18" i="17"/>
  <c r="H18" s="1"/>
  <c r="G18" s="1"/>
  <c r="AK18"/>
  <c r="AJ18" s="1"/>
  <c r="AI18" s="1"/>
  <c r="AH18" s="1"/>
  <c r="AG18" s="1"/>
  <c r="AF18" s="1"/>
  <c r="AE18" s="1"/>
  <c r="AD18" s="1"/>
  <c r="AC18" s="1"/>
  <c r="AB18" s="1"/>
  <c r="AA18" s="1"/>
  <c r="Z18" s="1"/>
  <c r="Y18" s="1"/>
  <c r="X18" s="1"/>
  <c r="V19"/>
  <c r="U19" s="1"/>
  <c r="T19" s="1"/>
  <c r="S19" s="1"/>
  <c r="R19" s="1"/>
  <c r="Q19" s="1"/>
  <c r="P19" s="1"/>
  <c r="N20"/>
  <c r="M20" s="1"/>
  <c r="L20" s="1"/>
  <c r="K20" s="1"/>
  <c r="I22"/>
  <c r="H22" s="1"/>
  <c r="G22" s="1"/>
  <c r="U22"/>
  <c r="T22" s="1"/>
  <c r="S22" s="1"/>
  <c r="R22" s="1"/>
  <c r="Q22" s="1"/>
  <c r="P22" s="1"/>
  <c r="O22" s="1"/>
  <c r="N22" s="1"/>
  <c r="M22" s="1"/>
  <c r="L22" s="1"/>
  <c r="K22" s="1"/>
  <c r="AG22"/>
  <c r="AF22" s="1"/>
  <c r="I361" i="1"/>
  <c r="T30" i="17"/>
  <c r="AB30"/>
  <c r="AA30" s="1"/>
  <c r="Z30" s="1"/>
  <c r="Y30" s="1"/>
  <c r="X30" s="1"/>
  <c r="I31"/>
  <c r="H31" s="1"/>
  <c r="G31" s="1"/>
  <c r="M31"/>
  <c r="L31" s="1"/>
  <c r="K31" s="1"/>
  <c r="V32"/>
  <c r="U32" s="1"/>
  <c r="T32" s="1"/>
  <c r="S32" s="1"/>
  <c r="R32" s="1"/>
  <c r="Q32" s="1"/>
  <c r="N33"/>
  <c r="M33" s="1"/>
  <c r="L33" s="1"/>
  <c r="K33" s="1"/>
  <c r="T34"/>
  <c r="S34" s="1"/>
  <c r="R34" s="1"/>
  <c r="Q34" s="1"/>
  <c r="K373" i="1"/>
  <c r="F2" i="8" s="1"/>
  <c r="Y24" i="17"/>
  <c r="AH25"/>
  <c r="C26"/>
  <c r="B26" s="1"/>
  <c r="AM26"/>
  <c r="T31" i="8"/>
  <c r="S31" s="1"/>
  <c r="R31" s="1"/>
  <c r="Q31" s="1"/>
  <c r="E28" i="17"/>
  <c r="U28"/>
  <c r="X32" i="8"/>
  <c r="H373" i="1"/>
  <c r="M373"/>
  <c r="H2" i="8" s="1"/>
  <c r="AE373" i="1"/>
  <c r="Z2" i="8" s="1"/>
  <c r="AI373" i="1"/>
  <c r="AC2" i="8" s="1"/>
  <c r="AO373" i="1"/>
  <c r="AI2" i="8" s="1"/>
  <c r="P30" i="17"/>
  <c r="O30"/>
  <c r="E24"/>
  <c r="E28" i="8"/>
  <c r="M24" i="17"/>
  <c r="M28" i="8"/>
  <c r="Q24" i="17"/>
  <c r="Q28" i="8"/>
  <c r="P28" s="1"/>
  <c r="O28" s="1"/>
  <c r="U24" i="17"/>
  <c r="U28" i="8"/>
  <c r="T28" s="1"/>
  <c r="AG24" i="17"/>
  <c r="AF28" i="8"/>
  <c r="AE28" s="1"/>
  <c r="AK24" i="17"/>
  <c r="AJ28" i="8"/>
  <c r="AI28" s="1"/>
  <c r="B25" i="17"/>
  <c r="B57" s="1"/>
  <c r="B29" i="8"/>
  <c r="K26" i="17"/>
  <c r="K30" i="8"/>
  <c r="P27" i="17"/>
  <c r="O27" s="1"/>
  <c r="P31" i="8"/>
  <c r="O31" s="1"/>
  <c r="N31" s="1"/>
  <c r="M31" s="1"/>
  <c r="L31" s="1"/>
  <c r="K31" s="1"/>
  <c r="Y20" i="17"/>
  <c r="X20" s="1"/>
  <c r="U361" i="1"/>
  <c r="T18" i="17"/>
  <c r="S18" s="1"/>
  <c r="R18" s="1"/>
  <c r="I19"/>
  <c r="H19" s="1"/>
  <c r="G19" s="1"/>
  <c r="AG19"/>
  <c r="AF19" s="1"/>
  <c r="AE19" s="1"/>
  <c r="AD19" s="1"/>
  <c r="AC19" s="1"/>
  <c r="AB19" s="1"/>
  <c r="AA19" s="1"/>
  <c r="Z19" s="1"/>
  <c r="Y19" s="1"/>
  <c r="X19" s="1"/>
  <c r="V20"/>
  <c r="U20" s="1"/>
  <c r="T20" s="1"/>
  <c r="S20" s="1"/>
  <c r="R20" s="1"/>
  <c r="Q20" s="1"/>
  <c r="P20" s="1"/>
  <c r="N21"/>
  <c r="M21" s="1"/>
  <c r="L21" s="1"/>
  <c r="K21" s="1"/>
  <c r="I32"/>
  <c r="H32" s="1"/>
  <c r="G32" s="1"/>
  <c r="AC32"/>
  <c r="AB32" s="1"/>
  <c r="AA32" s="1"/>
  <c r="Z32" s="1"/>
  <c r="Y32" s="1"/>
  <c r="X32" s="1"/>
  <c r="V33"/>
  <c r="U33" s="1"/>
  <c r="T33" s="1"/>
  <c r="S33" s="1"/>
  <c r="R33" s="1"/>
  <c r="Q33" s="1"/>
  <c r="AL33"/>
  <c r="AK33" s="1"/>
  <c r="AJ33" s="1"/>
  <c r="AI33" s="1"/>
  <c r="AH33" s="1"/>
  <c r="AG33" s="1"/>
  <c r="AF33" s="1"/>
  <c r="AE33" s="1"/>
  <c r="AD33" s="1"/>
  <c r="AC33" s="1"/>
  <c r="AB33" s="1"/>
  <c r="AA33" s="1"/>
  <c r="Z33" s="1"/>
  <c r="Y33" s="1"/>
  <c r="X33" s="1"/>
  <c r="N34"/>
  <c r="M34" s="1"/>
  <c r="L34" s="1"/>
  <c r="K34" s="1"/>
  <c r="Y25"/>
  <c r="AC25"/>
  <c r="AF29" i="8"/>
  <c r="AE29" s="1"/>
  <c r="AD29" s="1"/>
  <c r="AC29" s="1"/>
  <c r="AB29" s="1"/>
  <c r="AA29" s="1"/>
  <c r="Z29" s="1"/>
  <c r="X29" s="1"/>
  <c r="AK30"/>
  <c r="AJ30" s="1"/>
  <c r="AI30" s="1"/>
  <c r="AH30" s="1"/>
  <c r="AG30" s="1"/>
  <c r="AF30" s="1"/>
  <c r="AE30" s="1"/>
  <c r="AD30" s="1"/>
  <c r="AC30" s="1"/>
  <c r="AB30" s="1"/>
  <c r="AA30" s="1"/>
  <c r="Z30" s="1"/>
  <c r="D32"/>
  <c r="C32" s="1"/>
  <c r="T32"/>
  <c r="AB28" i="17"/>
  <c r="AJ28"/>
  <c r="G373" i="1"/>
  <c r="L373"/>
  <c r="Y373"/>
  <c r="AN373"/>
  <c r="AR373"/>
  <c r="P18" i="17"/>
  <c r="O18"/>
  <c r="N18" s="1"/>
  <c r="M18" s="1"/>
  <c r="L18" s="1"/>
  <c r="K18" s="1"/>
  <c r="D24"/>
  <c r="D28" i="8"/>
  <c r="C28" s="1"/>
  <c r="L24" i="17"/>
  <c r="L28" i="8"/>
  <c r="O24" i="17"/>
  <c r="P24"/>
  <c r="X24"/>
  <c r="X28" i="8"/>
  <c r="AN36" i="17"/>
  <c r="AP36" s="1"/>
  <c r="AN24"/>
  <c r="AM28" i="8"/>
  <c r="AL28" s="1"/>
  <c r="AM27" i="17"/>
  <c r="AL31" i="8"/>
  <c r="AK31" s="1"/>
  <c r="AJ31" s="1"/>
  <c r="AI31" s="1"/>
  <c r="AH31" s="1"/>
  <c r="AG31" s="1"/>
  <c r="AF31" s="1"/>
  <c r="AE31" s="1"/>
  <c r="AD31" s="1"/>
  <c r="AN28" i="17"/>
  <c r="AM32" i="8"/>
  <c r="AL32" s="1"/>
  <c r="AK32" s="1"/>
  <c r="AJ32" s="1"/>
  <c r="Z21" i="17"/>
  <c r="Y21" s="1"/>
  <c r="C18"/>
  <c r="I20"/>
  <c r="H20" s="1"/>
  <c r="G20" s="1"/>
  <c r="V21"/>
  <c r="U21" s="1"/>
  <c r="T21" s="1"/>
  <c r="S21" s="1"/>
  <c r="R21" s="1"/>
  <c r="Q21" s="1"/>
  <c r="P21" s="1"/>
  <c r="B30"/>
  <c r="B51" s="1"/>
  <c r="R30"/>
  <c r="Q30" s="1"/>
  <c r="V30"/>
  <c r="I33"/>
  <c r="H33" s="1"/>
  <c r="G33" s="1"/>
  <c r="V34"/>
  <c r="AL34"/>
  <c r="AK34" s="1"/>
  <c r="AJ34" s="1"/>
  <c r="AI34" s="1"/>
  <c r="AH34" s="1"/>
  <c r="AG34" s="1"/>
  <c r="AF34" s="1"/>
  <c r="AE34" s="1"/>
  <c r="AD34" s="1"/>
  <c r="AC34" s="1"/>
  <c r="AB34" s="1"/>
  <c r="AA34" s="1"/>
  <c r="Z34" s="1"/>
  <c r="Y34" s="1"/>
  <c r="X34" s="1"/>
  <c r="AJ25"/>
  <c r="AM29" i="8"/>
  <c r="AL29" s="1"/>
  <c r="AK29" s="1"/>
  <c r="AJ29" s="1"/>
  <c r="M26" i="17"/>
  <c r="Y26"/>
  <c r="X26" s="1"/>
  <c r="AC26"/>
  <c r="AD27"/>
  <c r="AC27" s="1"/>
  <c r="G28"/>
  <c r="AA32" i="8"/>
  <c r="AH32"/>
  <c r="AG32" s="1"/>
  <c r="AF32" s="1"/>
  <c r="AE32" s="1"/>
  <c r="AD32" s="1"/>
  <c r="AC32" s="1"/>
  <c r="J373" i="1"/>
  <c r="E2" i="8" s="1"/>
  <c r="P373" i="1"/>
  <c r="X373"/>
  <c r="AC373"/>
  <c r="AG373"/>
  <c r="AM373"/>
  <c r="AQ373"/>
  <c r="J31" i="8"/>
  <c r="AT359" i="1"/>
  <c r="F23" i="17"/>
  <c r="F33"/>
  <c r="E33" s="1"/>
  <c r="D33" s="1"/>
  <c r="C33" s="1"/>
  <c r="B33" s="1"/>
  <c r="B75" s="1"/>
  <c r="F19"/>
  <c r="E19" s="1"/>
  <c r="D19" s="1"/>
  <c r="C19" s="1"/>
  <c r="F34"/>
  <c r="E34" s="1"/>
  <c r="D34" s="1"/>
  <c r="C34" s="1"/>
  <c r="B34" s="1"/>
  <c r="B83" s="1"/>
  <c r="F31" i="8"/>
  <c r="E31" s="1"/>
  <c r="D31" s="1"/>
  <c r="C31" s="1"/>
  <c r="F20" i="17"/>
  <c r="E20" s="1"/>
  <c r="D20" s="1"/>
  <c r="C20" s="1"/>
  <c r="F31"/>
  <c r="E31" s="1"/>
  <c r="D31" s="1"/>
  <c r="C31" s="1"/>
  <c r="B31" s="1"/>
  <c r="B59" s="1"/>
  <c r="F32" i="8"/>
  <c r="F24" i="17"/>
  <c r="F28" i="8"/>
  <c r="F18" i="17"/>
  <c r="E18" s="1"/>
  <c r="F30"/>
  <c r="E30" s="1"/>
  <c r="D30" s="1"/>
  <c r="F21"/>
  <c r="E21" s="1"/>
  <c r="D21" s="1"/>
  <c r="C21" s="1"/>
  <c r="B21" s="1"/>
  <c r="B74" s="1"/>
  <c r="F22"/>
  <c r="E22" s="1"/>
  <c r="D22" s="1"/>
  <c r="C22" s="1"/>
  <c r="F32"/>
  <c r="E32" s="1"/>
  <c r="D32" s="1"/>
  <c r="C32" s="1"/>
  <c r="AB367" i="1"/>
  <c r="AT371"/>
  <c r="AB373"/>
  <c r="W29" i="8"/>
  <c r="V29" s="1"/>
  <c r="U29" s="1"/>
  <c r="T29" s="1"/>
  <c r="S29" s="1"/>
  <c r="R29" s="1"/>
  <c r="Q29" s="1"/>
  <c r="P29" s="1"/>
  <c r="O29" s="1"/>
  <c r="N29" s="1"/>
  <c r="M29" s="1"/>
  <c r="L29" s="1"/>
  <c r="K29" s="1"/>
  <c r="W28" i="17"/>
  <c r="W32" i="8"/>
  <c r="V32" s="1"/>
  <c r="AB361" i="1"/>
  <c r="W30" i="8"/>
  <c r="V30" s="1"/>
  <c r="U30" s="1"/>
  <c r="T30" s="1"/>
  <c r="S30" s="1"/>
  <c r="R30" s="1"/>
  <c r="Q30" s="1"/>
  <c r="P30" s="1"/>
  <c r="O30" s="1"/>
  <c r="N30" s="1"/>
  <c r="W31"/>
  <c r="V31" s="1"/>
  <c r="W28"/>
  <c r="I27" i="17"/>
  <c r="H27" s="1"/>
  <c r="G27" s="1"/>
  <c r="AU357" i="1"/>
  <c r="AT358"/>
  <c r="AU369"/>
  <c r="AT370"/>
  <c r="O373"/>
  <c r="AU356"/>
  <c r="AT356"/>
  <c r="AU359"/>
  <c r="AT360"/>
  <c r="AT368"/>
  <c r="AU371"/>
  <c r="AT372"/>
  <c r="J29" i="8"/>
  <c r="I29" s="1"/>
  <c r="H29" s="1"/>
  <c r="G29" s="1"/>
  <c r="F29" s="1"/>
  <c r="E29" s="1"/>
  <c r="D29" s="1"/>
  <c r="C29" s="1"/>
  <c r="J28"/>
  <c r="I28" s="1"/>
  <c r="H28" s="1"/>
  <c r="AU358" i="1"/>
  <c r="AU370"/>
  <c r="J30" i="8"/>
  <c r="I30" s="1"/>
  <c r="O367" i="1"/>
  <c r="AT357"/>
  <c r="AU360"/>
  <c r="O361"/>
  <c r="AU368"/>
  <c r="AT369"/>
  <c r="AU372"/>
  <c r="J32" i="8"/>
  <c r="I32" s="1"/>
  <c r="H32" s="1"/>
  <c r="AY340" i="1"/>
  <c r="AX340"/>
  <c r="AW340"/>
  <c r="AV340"/>
  <c r="AU340"/>
  <c r="AY339"/>
  <c r="AX339"/>
  <c r="AW339"/>
  <c r="AV339"/>
  <c r="AU339"/>
  <c r="AT339"/>
  <c r="AS338"/>
  <c r="AR338"/>
  <c r="AQ338"/>
  <c r="AP338"/>
  <c r="AO338"/>
  <c r="AN338"/>
  <c r="AM338"/>
  <c r="AL338"/>
  <c r="AK338"/>
  <c r="AJ338"/>
  <c r="AI338"/>
  <c r="AH338"/>
  <c r="AG338"/>
  <c r="AF338"/>
  <c r="AE338"/>
  <c r="AD338"/>
  <c r="AC338"/>
  <c r="AB338"/>
  <c r="AA338"/>
  <c r="Z338"/>
  <c r="Y338"/>
  <c r="X338"/>
  <c r="W338"/>
  <c r="V338"/>
  <c r="U338"/>
  <c r="T338"/>
  <c r="S338"/>
  <c r="R338"/>
  <c r="Q338"/>
  <c r="P338"/>
  <c r="O338"/>
  <c r="N338"/>
  <c r="M338"/>
  <c r="L338"/>
  <c r="K338"/>
  <c r="J338"/>
  <c r="I338"/>
  <c r="H338"/>
  <c r="G338"/>
  <c r="AS337"/>
  <c r="AR337"/>
  <c r="AQ337"/>
  <c r="AP337"/>
  <c r="AO337"/>
  <c r="O2" i="8" l="1"/>
  <c r="O23" i="17"/>
  <c r="G3" i="8"/>
  <c r="R29" i="17"/>
  <c r="AA17"/>
  <c r="Z17" s="1"/>
  <c r="Y17" s="1"/>
  <c r="AN17"/>
  <c r="AL29"/>
  <c r="I29"/>
  <c r="P23"/>
  <c r="E4" i="8"/>
  <c r="F17" i="17"/>
  <c r="AD17"/>
  <c r="AC17" s="1"/>
  <c r="L29"/>
  <c r="X3" i="8"/>
  <c r="D29" i="17"/>
  <c r="B29"/>
  <c r="B42" s="1"/>
  <c r="AF29"/>
  <c r="AE29" s="1"/>
  <c r="AD29" s="1"/>
  <c r="AN23"/>
  <c r="AA29"/>
  <c r="Z29" s="1"/>
  <c r="F29"/>
  <c r="AP26"/>
  <c r="AK29"/>
  <c r="AI3" i="8"/>
  <c r="AH3" s="1"/>
  <c r="Q4"/>
  <c r="AK17" i="17"/>
  <c r="L23"/>
  <c r="AH17"/>
  <c r="AG17" s="1"/>
  <c r="AP25"/>
  <c r="AM2" i="8"/>
  <c r="E23" i="17"/>
  <c r="G29"/>
  <c r="AB3" i="8"/>
  <c r="X23" i="17"/>
  <c r="X2" i="8"/>
  <c r="AM23" i="17"/>
  <c r="AL2" i="8"/>
  <c r="B23" i="17"/>
  <c r="B40" s="1"/>
  <c r="B2" i="8"/>
  <c r="V23" i="17"/>
  <c r="V2" i="8"/>
  <c r="D23" i="17"/>
  <c r="D2" i="8"/>
  <c r="C29" i="17"/>
  <c r="C4" i="8"/>
  <c r="U29" i="17"/>
  <c r="T29" s="1"/>
  <c r="U4" i="8"/>
  <c r="AH29" i="17"/>
  <c r="AG4" i="8"/>
  <c r="N29" i="17"/>
  <c r="N4" i="8"/>
  <c r="S29" i="17"/>
  <c r="S4" i="8"/>
  <c r="U17" i="17"/>
  <c r="T17" s="1"/>
  <c r="U3" i="8"/>
  <c r="AB23" i="17"/>
  <c r="AB2" i="8"/>
  <c r="G23" i="17"/>
  <c r="G2" i="8"/>
  <c r="T361" i="1"/>
  <c r="P17" i="17"/>
  <c r="O17"/>
  <c r="N17" s="1"/>
  <c r="M17" s="1"/>
  <c r="L17" s="1"/>
  <c r="P3" i="8"/>
  <c r="O3" s="1"/>
  <c r="D17" i="17"/>
  <c r="D3" i="8"/>
  <c r="C3" s="1"/>
  <c r="B3" s="1"/>
  <c r="AA23" i="17"/>
  <c r="Z23" s="1"/>
  <c r="AA2" i="8"/>
  <c r="I23" i="17"/>
  <c r="H23" s="1"/>
  <c r="I2" i="8"/>
  <c r="AQ361" i="1"/>
  <c r="AM17" i="17"/>
  <c r="AL3" i="8"/>
  <c r="AM35" i="17"/>
  <c r="AL35" s="1"/>
  <c r="AK35" s="1"/>
  <c r="AJ35" s="1"/>
  <c r="AI35" s="1"/>
  <c r="AH35" s="1"/>
  <c r="AG35" s="1"/>
  <c r="AF35" s="1"/>
  <c r="AE35" s="1"/>
  <c r="AD35" s="1"/>
  <c r="AC35" s="1"/>
  <c r="AB35" s="1"/>
  <c r="AA35" s="1"/>
  <c r="Z35" s="1"/>
  <c r="Y35" s="1"/>
  <c r="X35" s="1"/>
  <c r="W35" s="1"/>
  <c r="V35" s="1"/>
  <c r="U35" s="1"/>
  <c r="T35" s="1"/>
  <c r="S35" s="1"/>
  <c r="R35" s="1"/>
  <c r="Q35" s="1"/>
  <c r="P35" s="1"/>
  <c r="O35" s="1"/>
  <c r="N35" s="1"/>
  <c r="M35" s="1"/>
  <c r="L35" s="1"/>
  <c r="K35" s="1"/>
  <c r="J35" s="1"/>
  <c r="I35" s="1"/>
  <c r="H35" s="1"/>
  <c r="G35" s="1"/>
  <c r="F35" s="1"/>
  <c r="E35" s="1"/>
  <c r="D35" s="1"/>
  <c r="C35" s="1"/>
  <c r="B35" s="1"/>
  <c r="AP35"/>
  <c r="AC29"/>
  <c r="AL373" i="1"/>
  <c r="AH23" i="17"/>
  <c r="AG2" i="8"/>
  <c r="K23" i="17"/>
  <c r="K2" i="8"/>
  <c r="T23" i="17"/>
  <c r="T2" i="8"/>
  <c r="C23" i="17"/>
  <c r="C2" i="8"/>
  <c r="AJ373" i="1"/>
  <c r="AD2" i="8" s="1"/>
  <c r="AF23" i="17"/>
  <c r="AE2" i="8"/>
  <c r="N23" i="17"/>
  <c r="N2" i="8"/>
  <c r="Q17" i="17"/>
  <c r="Q3" i="8"/>
  <c r="K29" i="17"/>
  <c r="K4" i="8"/>
  <c r="AP27" i="17"/>
  <c r="B85"/>
  <c r="AM84" s="1"/>
  <c r="AL84" s="1"/>
  <c r="AK84" s="1"/>
  <c r="AJ84" s="1"/>
  <c r="AI84" s="1"/>
  <c r="AH84" s="1"/>
  <c r="AG84" s="1"/>
  <c r="AF84" s="1"/>
  <c r="AE84" s="1"/>
  <c r="AD84" s="1"/>
  <c r="AC84" s="1"/>
  <c r="AB84" s="1"/>
  <c r="AA84" s="1"/>
  <c r="Z84" s="1"/>
  <c r="Y84" s="1"/>
  <c r="X84" s="1"/>
  <c r="W84" s="1"/>
  <c r="V84" s="1"/>
  <c r="U84" s="1"/>
  <c r="T84" s="1"/>
  <c r="S84" s="1"/>
  <c r="R84" s="1"/>
  <c r="Q84" s="1"/>
  <c r="P84" s="1"/>
  <c r="O84" s="1"/>
  <c r="N84" s="1"/>
  <c r="M84" s="1"/>
  <c r="L84" s="1"/>
  <c r="K84" s="1"/>
  <c r="J84" s="1"/>
  <c r="I84" s="1"/>
  <c r="H84" s="1"/>
  <c r="G84" s="1"/>
  <c r="F84" s="1"/>
  <c r="E84" s="1"/>
  <c r="D84" s="1"/>
  <c r="C84" s="1"/>
  <c r="B84" s="1"/>
  <c r="AL23"/>
  <c r="AK2" i="8"/>
  <c r="S23" i="17"/>
  <c r="S2" i="8"/>
  <c r="AI23" i="17"/>
  <c r="AH2" i="8"/>
  <c r="AK23" i="17"/>
  <c r="AJ23" s="1"/>
  <c r="AJ2" i="8"/>
  <c r="R23" i="17"/>
  <c r="R2" i="8"/>
  <c r="AP28" i="17"/>
  <c r="AP24"/>
  <c r="O4" i="8"/>
  <c r="W29" i="17"/>
  <c r="V29" s="1"/>
  <c r="W4" i="8"/>
  <c r="W17" i="17"/>
  <c r="V17" s="1"/>
  <c r="W3" i="8"/>
  <c r="W23" i="17"/>
  <c r="W2" i="8"/>
  <c r="J17" i="17"/>
  <c r="J3" i="8"/>
  <c r="J23" i="17"/>
  <c r="J2" i="8"/>
  <c r="J29" i="17"/>
  <c r="J4" i="8"/>
  <c r="AT361" i="1"/>
  <c r="AT338"/>
  <c r="AT373"/>
  <c r="AN337"/>
  <c r="AM337"/>
  <c r="AL337"/>
  <c r="AK337"/>
  <c r="AJ337"/>
  <c r="AI337"/>
  <c r="AH337"/>
  <c r="AG337"/>
  <c r="AF337"/>
  <c r="AE337"/>
  <c r="AD337"/>
  <c r="AC337"/>
  <c r="AB337"/>
  <c r="AA337"/>
  <c r="Z337"/>
  <c r="Y337"/>
  <c r="X337"/>
  <c r="W337"/>
  <c r="V337"/>
  <c r="U337"/>
  <c r="T337"/>
  <c r="S337"/>
  <c r="R337"/>
  <c r="Q337"/>
  <c r="P337"/>
  <c r="O337"/>
  <c r="N337"/>
  <c r="M337"/>
  <c r="L337"/>
  <c r="K337"/>
  <c r="J337"/>
  <c r="I337"/>
  <c r="H337"/>
  <c r="G337"/>
  <c r="AS336"/>
  <c r="AR336"/>
  <c r="AQ336"/>
  <c r="AP336"/>
  <c r="AO336"/>
  <c r="AN336"/>
  <c r="AM336"/>
  <c r="AL336"/>
  <c r="AK336"/>
  <c r="AJ336"/>
  <c r="AI336"/>
  <c r="AH336"/>
  <c r="AG336"/>
  <c r="AF336"/>
  <c r="AE336"/>
  <c r="AD336"/>
  <c r="AC336"/>
  <c r="AB336"/>
  <c r="AA336"/>
  <c r="Z336"/>
  <c r="Y336"/>
  <c r="X336"/>
  <c r="W336"/>
  <c r="V336"/>
  <c r="U336"/>
  <c r="T336"/>
  <c r="S336"/>
  <c r="R336"/>
  <c r="Q336"/>
  <c r="P336"/>
  <c r="O336"/>
  <c r="N336"/>
  <c r="M336"/>
  <c r="L336"/>
  <c r="K336"/>
  <c r="J336"/>
  <c r="I336"/>
  <c r="H336"/>
  <c r="G336"/>
  <c r="AS335"/>
  <c r="AR335"/>
  <c r="AQ335"/>
  <c r="AP335"/>
  <c r="AO335"/>
  <c r="AN335"/>
  <c r="AM335"/>
  <c r="AL335"/>
  <c r="AK335"/>
  <c r="AJ335"/>
  <c r="AI335"/>
  <c r="AH335"/>
  <c r="AG335"/>
  <c r="AF335"/>
  <c r="AE335"/>
  <c r="AD335"/>
  <c r="AC335"/>
  <c r="AB335"/>
  <c r="AA335"/>
  <c r="Z335"/>
  <c r="Y335"/>
  <c r="X335"/>
  <c r="W335"/>
  <c r="V335"/>
  <c r="U335"/>
  <c r="T335"/>
  <c r="S335"/>
  <c r="R335"/>
  <c r="Q335"/>
  <c r="P335"/>
  <c r="O335"/>
  <c r="N335"/>
  <c r="M335"/>
  <c r="L335"/>
  <c r="K335"/>
  <c r="J335"/>
  <c r="I335"/>
  <c r="H335"/>
  <c r="G335"/>
  <c r="AS334"/>
  <c r="AR334"/>
  <c r="AQ334"/>
  <c r="AP334"/>
  <c r="AO334"/>
  <c r="AN334"/>
  <c r="AM334"/>
  <c r="AL334"/>
  <c r="AK334"/>
  <c r="AJ334"/>
  <c r="AI334"/>
  <c r="AH334"/>
  <c r="AG334"/>
  <c r="AF334"/>
  <c r="AE334"/>
  <c r="AD334"/>
  <c r="AC334"/>
  <c r="AB334"/>
  <c r="AA334"/>
  <c r="Z334"/>
  <c r="Y334"/>
  <c r="X334"/>
  <c r="W334"/>
  <c r="V334"/>
  <c r="U334"/>
  <c r="T334"/>
  <c r="S334"/>
  <c r="R334"/>
  <c r="Q334"/>
  <c r="P334"/>
  <c r="O334"/>
  <c r="N334"/>
  <c r="M334"/>
  <c r="L334"/>
  <c r="K334"/>
  <c r="J334"/>
  <c r="I334"/>
  <c r="H334"/>
  <c r="G334"/>
  <c r="AS333"/>
  <c r="AR333"/>
  <c r="AQ333"/>
  <c r="AP333"/>
  <c r="AO333"/>
  <c r="AN333"/>
  <c r="AM333"/>
  <c r="AL333"/>
  <c r="AK333"/>
  <c r="AJ333"/>
  <c r="AI333"/>
  <c r="AH333"/>
  <c r="AG333"/>
  <c r="AF333"/>
  <c r="AE333"/>
  <c r="AD333"/>
  <c r="AC333"/>
  <c r="AB333"/>
  <c r="Z333"/>
  <c r="Y333"/>
  <c r="X333"/>
  <c r="W333"/>
  <c r="V333"/>
  <c r="U333"/>
  <c r="T333"/>
  <c r="S333"/>
  <c r="R333"/>
  <c r="Q333"/>
  <c r="P333"/>
  <c r="O333"/>
  <c r="N333"/>
  <c r="M333"/>
  <c r="L333"/>
  <c r="K333"/>
  <c r="J333"/>
  <c r="I333"/>
  <c r="H333"/>
  <c r="G333"/>
  <c r="AY330"/>
  <c r="AX330"/>
  <c r="AW330"/>
  <c r="AV330"/>
  <c r="AU330"/>
  <c r="AT330"/>
  <c r="F330"/>
  <c r="E330"/>
  <c r="D330"/>
  <c r="C330"/>
  <c r="AY329"/>
  <c r="AX329"/>
  <c r="AW329"/>
  <c r="AV329"/>
  <c r="AU329"/>
  <c r="AT329"/>
  <c r="F329"/>
  <c r="E329"/>
  <c r="D329"/>
  <c r="C329"/>
  <c r="AY328"/>
  <c r="AX328"/>
  <c r="AW328"/>
  <c r="AV328"/>
  <c r="AU328"/>
  <c r="AT328"/>
  <c r="F328"/>
  <c r="E328"/>
  <c r="D328"/>
  <c r="C328"/>
  <c r="AY327"/>
  <c r="AX327"/>
  <c r="AW327"/>
  <c r="AV327"/>
  <c r="AU327"/>
  <c r="AT327"/>
  <c r="F327"/>
  <c r="E327"/>
  <c r="D327"/>
  <c r="C327"/>
  <c r="AY326"/>
  <c r="AX326"/>
  <c r="AW326"/>
  <c r="AV326"/>
  <c r="AU326"/>
  <c r="AT326"/>
  <c r="F326"/>
  <c r="E326"/>
  <c r="D326"/>
  <c r="C326"/>
  <c r="AY325"/>
  <c r="AX325"/>
  <c r="AW325"/>
  <c r="AV325"/>
  <c r="AU325"/>
  <c r="AT325"/>
  <c r="F325"/>
  <c r="E325"/>
  <c r="D325"/>
  <c r="C325"/>
  <c r="AY324"/>
  <c r="AX324"/>
  <c r="AW324"/>
  <c r="AV324"/>
  <c r="AU324"/>
  <c r="AT324"/>
  <c r="F324"/>
  <c r="E324"/>
  <c r="D324"/>
  <c r="C324"/>
  <c r="AY323"/>
  <c r="AX323"/>
  <c r="AW323"/>
  <c r="AV323"/>
  <c r="AU323"/>
  <c r="AT323"/>
  <c r="F323"/>
  <c r="E323"/>
  <c r="D323"/>
  <c r="C323"/>
  <c r="AY322"/>
  <c r="AX322"/>
  <c r="AW322"/>
  <c r="AV322"/>
  <c r="AU322"/>
  <c r="AT322"/>
  <c r="F322"/>
  <c r="E322"/>
  <c r="D322"/>
  <c r="C322"/>
  <c r="AY321"/>
  <c r="AX321"/>
  <c r="AW321"/>
  <c r="AV321"/>
  <c r="AU321"/>
  <c r="AT321"/>
  <c r="F321"/>
  <c r="E321"/>
  <c r="D321"/>
  <c r="C321"/>
  <c r="AY320"/>
  <c r="AX320"/>
  <c r="AW320"/>
  <c r="AV320"/>
  <c r="AU320"/>
  <c r="AT320"/>
  <c r="F320"/>
  <c r="E320"/>
  <c r="D320"/>
  <c r="C320"/>
  <c r="AY319"/>
  <c r="AX319"/>
  <c r="AW319"/>
  <c r="AV319"/>
  <c r="AU319"/>
  <c r="AT319"/>
  <c r="F319"/>
  <c r="E319"/>
  <c r="D319"/>
  <c r="C319"/>
  <c r="AY318"/>
  <c r="AX318"/>
  <c r="AW318"/>
  <c r="AV318"/>
  <c r="AU318"/>
  <c r="AT318"/>
  <c r="F318"/>
  <c r="E318"/>
  <c r="D318"/>
  <c r="C318"/>
  <c r="AY317"/>
  <c r="AX317"/>
  <c r="AW317"/>
  <c r="AV317"/>
  <c r="AU317"/>
  <c r="AT317"/>
  <c r="F317"/>
  <c r="E317"/>
  <c r="D317"/>
  <c r="C317"/>
  <c r="AY316"/>
  <c r="AX316"/>
  <c r="AW316"/>
  <c r="AV316"/>
  <c r="AU316"/>
  <c r="AT316"/>
  <c r="F316"/>
  <c r="E316"/>
  <c r="D316"/>
  <c r="C316"/>
  <c r="AY315"/>
  <c r="AX315"/>
  <c r="AW315"/>
  <c r="AV315"/>
  <c r="AU315"/>
  <c r="AT315"/>
  <c r="F315"/>
  <c r="E315"/>
  <c r="D315"/>
  <c r="C315"/>
  <c r="AY314"/>
  <c r="AX314"/>
  <c r="AW314"/>
  <c r="AV314"/>
  <c r="AU314"/>
  <c r="AT314"/>
  <c r="F314"/>
  <c r="E314"/>
  <c r="D314"/>
  <c r="C314"/>
  <c r="AY313"/>
  <c r="AX313"/>
  <c r="AW313"/>
  <c r="AV313"/>
  <c r="AU313"/>
  <c r="AT313"/>
  <c r="F313"/>
  <c r="E313"/>
  <c r="D313"/>
  <c r="C313"/>
  <c r="AY312"/>
  <c r="AX312"/>
  <c r="AW312"/>
  <c r="AV312"/>
  <c r="AU312"/>
  <c r="AT312"/>
  <c r="F312"/>
  <c r="E312"/>
  <c r="D312"/>
  <c r="C312"/>
  <c r="AY311"/>
  <c r="AX311"/>
  <c r="AW311"/>
  <c r="AV311"/>
  <c r="AU311"/>
  <c r="AT311"/>
  <c r="F311"/>
  <c r="E311"/>
  <c r="D311"/>
  <c r="C311"/>
  <c r="AY310"/>
  <c r="AX310"/>
  <c r="AW310"/>
  <c r="AV310"/>
  <c r="AU310"/>
  <c r="AT310"/>
  <c r="F310"/>
  <c r="E310"/>
  <c r="D310"/>
  <c r="C310"/>
  <c r="AY309"/>
  <c r="AX309"/>
  <c r="AW309"/>
  <c r="AV309"/>
  <c r="AU309"/>
  <c r="AT309"/>
  <c r="F309"/>
  <c r="E309"/>
  <c r="D309"/>
  <c r="C309"/>
  <c r="AY308"/>
  <c r="AX308"/>
  <c r="AW308"/>
  <c r="AV308"/>
  <c r="AU308"/>
  <c r="AT308"/>
  <c r="F308"/>
  <c r="E308"/>
  <c r="D308"/>
  <c r="C308"/>
  <c r="AY307"/>
  <c r="AX307"/>
  <c r="AW307"/>
  <c r="AV307"/>
  <c r="AU307"/>
  <c r="AT307"/>
  <c r="F307"/>
  <c r="E307"/>
  <c r="D307"/>
  <c r="C307"/>
  <c r="AY306"/>
  <c r="AX306"/>
  <c r="AW306"/>
  <c r="AV306"/>
  <c r="AU306"/>
  <c r="AT306"/>
  <c r="F306"/>
  <c r="E306"/>
  <c r="D306"/>
  <c r="C306"/>
  <c r="AY305"/>
  <c r="AX305"/>
  <c r="AW305"/>
  <c r="AV305"/>
  <c r="AU305"/>
  <c r="AT305"/>
  <c r="F305"/>
  <c r="E305"/>
  <c r="D305"/>
  <c r="C305"/>
  <c r="AY304"/>
  <c r="AX304"/>
  <c r="AW304"/>
  <c r="AV304"/>
  <c r="AU304"/>
  <c r="AT304"/>
  <c r="F304"/>
  <c r="E304"/>
  <c r="D304"/>
  <c r="C304"/>
  <c r="AY303"/>
  <c r="AX303"/>
  <c r="AW303"/>
  <c r="AV303"/>
  <c r="AU303"/>
  <c r="AT303"/>
  <c r="F303"/>
  <c r="E303"/>
  <c r="D303"/>
  <c r="C303"/>
  <c r="AY302"/>
  <c r="AX302"/>
  <c r="AW302"/>
  <c r="AV302"/>
  <c r="AU302"/>
  <c r="AT302"/>
  <c r="F302"/>
  <c r="E302"/>
  <c r="D302"/>
  <c r="C302"/>
  <c r="AY301"/>
  <c r="AX301"/>
  <c r="AW301"/>
  <c r="AV301"/>
  <c r="AU301"/>
  <c r="AT301"/>
  <c r="F301"/>
  <c r="E301"/>
  <c r="D301"/>
  <c r="C301"/>
  <c r="AY300"/>
  <c r="AX300"/>
  <c r="AW300"/>
  <c r="AV300"/>
  <c r="AU300"/>
  <c r="AT300"/>
  <c r="F300"/>
  <c r="E300"/>
  <c r="D300"/>
  <c r="C300"/>
  <c r="AY298"/>
  <c r="AX298"/>
  <c r="AW298"/>
  <c r="AV298"/>
  <c r="AU298"/>
  <c r="AT298"/>
  <c r="F298"/>
  <c r="E298"/>
  <c r="D298"/>
  <c r="C298"/>
  <c r="AY297"/>
  <c r="AX297"/>
  <c r="AW297"/>
  <c r="AV297"/>
  <c r="AU297"/>
  <c r="AT297"/>
  <c r="F297"/>
  <c r="E297"/>
  <c r="D297"/>
  <c r="C297"/>
  <c r="AY296"/>
  <c r="AX296"/>
  <c r="AW296"/>
  <c r="AV296"/>
  <c r="AU296"/>
  <c r="AT296"/>
  <c r="F296"/>
  <c r="E296"/>
  <c r="D296"/>
  <c r="C296"/>
  <c r="AY295"/>
  <c r="AX295"/>
  <c r="AW295"/>
  <c r="AV295"/>
  <c r="AU295"/>
  <c r="AT295"/>
  <c r="F295"/>
  <c r="E295"/>
  <c r="D295"/>
  <c r="C295"/>
  <c r="AY294"/>
  <c r="AX294"/>
  <c r="AW294"/>
  <c r="AV294"/>
  <c r="AU294"/>
  <c r="AT294"/>
  <c r="F294"/>
  <c r="E294"/>
  <c r="D294"/>
  <c r="C294"/>
  <c r="AY293"/>
  <c r="AX293"/>
  <c r="AW293"/>
  <c r="AV293"/>
  <c r="AU293"/>
  <c r="AT293"/>
  <c r="F293"/>
  <c r="E293"/>
  <c r="D293"/>
  <c r="C293"/>
  <c r="AY292"/>
  <c r="AX292"/>
  <c r="AW292"/>
  <c r="AV292"/>
  <c r="AU292"/>
  <c r="AT292"/>
  <c r="F292"/>
  <c r="E292"/>
  <c r="D292"/>
  <c r="C292"/>
  <c r="AY291"/>
  <c r="AX291"/>
  <c r="AW291"/>
  <c r="AV291"/>
  <c r="AU291"/>
  <c r="AT291"/>
  <c r="F291"/>
  <c r="E291"/>
  <c r="D291"/>
  <c r="C291"/>
  <c r="AY290"/>
  <c r="AX290"/>
  <c r="AW290"/>
  <c r="AV290"/>
  <c r="AU290"/>
  <c r="AT290"/>
  <c r="F290"/>
  <c r="E290"/>
  <c r="D290"/>
  <c r="C290"/>
  <c r="AY289"/>
  <c r="AX289"/>
  <c r="AW289"/>
  <c r="AV289"/>
  <c r="AU289"/>
  <c r="AT289"/>
  <c r="F289"/>
  <c r="E289"/>
  <c r="D289"/>
  <c r="C289"/>
  <c r="AY288"/>
  <c r="AX288"/>
  <c r="AW288"/>
  <c r="AV288"/>
  <c r="AU288"/>
  <c r="AT288"/>
  <c r="F288"/>
  <c r="E288"/>
  <c r="D288"/>
  <c r="C288"/>
  <c r="AY287"/>
  <c r="AX287"/>
  <c r="AW287"/>
  <c r="AV287"/>
  <c r="AU287"/>
  <c r="AT287"/>
  <c r="F287"/>
  <c r="E287"/>
  <c r="D287"/>
  <c r="C287"/>
  <c r="AY286"/>
  <c r="AX286"/>
  <c r="AW286"/>
  <c r="AV286"/>
  <c r="AU286"/>
  <c r="AT286"/>
  <c r="F286"/>
  <c r="E286"/>
  <c r="D286"/>
  <c r="C286"/>
  <c r="AY285"/>
  <c r="AX285"/>
  <c r="AW285"/>
  <c r="AV285"/>
  <c r="AU285"/>
  <c r="AT285"/>
  <c r="F285"/>
  <c r="E285"/>
  <c r="D285"/>
  <c r="C285"/>
  <c r="AY284"/>
  <c r="AX284"/>
  <c r="AW284"/>
  <c r="AV284"/>
  <c r="AU284"/>
  <c r="AT284"/>
  <c r="F284"/>
  <c r="E284"/>
  <c r="D284"/>
  <c r="C284"/>
  <c r="AY283"/>
  <c r="AX283"/>
  <c r="AW283"/>
  <c r="AV283"/>
  <c r="AU283"/>
  <c r="AT283"/>
  <c r="F283"/>
  <c r="E283"/>
  <c r="D283"/>
  <c r="C283"/>
  <c r="AY282"/>
  <c r="AX282"/>
  <c r="AW282"/>
  <c r="AV282"/>
  <c r="AU282"/>
  <c r="AT282"/>
  <c r="F282"/>
  <c r="E282"/>
  <c r="D282"/>
  <c r="C282"/>
  <c r="F281"/>
  <c r="E281"/>
  <c r="D281"/>
  <c r="C281"/>
  <c r="AY280"/>
  <c r="AX280"/>
  <c r="AW280"/>
  <c r="AV280"/>
  <c r="AU280"/>
  <c r="AT280"/>
  <c r="F280"/>
  <c r="E280"/>
  <c r="D280"/>
  <c r="C280"/>
  <c r="AY279"/>
  <c r="AX279"/>
  <c r="AW279"/>
  <c r="AV279"/>
  <c r="AU279"/>
  <c r="AT279"/>
  <c r="F279"/>
  <c r="E279"/>
  <c r="D279"/>
  <c r="C279"/>
  <c r="AY278"/>
  <c r="AX278"/>
  <c r="AW278"/>
  <c r="AV278"/>
  <c r="AU278"/>
  <c r="AT278"/>
  <c r="F278"/>
  <c r="E278"/>
  <c r="D278"/>
  <c r="C278"/>
  <c r="AY277"/>
  <c r="AX277"/>
  <c r="AW277"/>
  <c r="AV277"/>
  <c r="AU277"/>
  <c r="AT277"/>
  <c r="F277"/>
  <c r="E277"/>
  <c r="D277"/>
  <c r="C277"/>
  <c r="AY276"/>
  <c r="AX276"/>
  <c r="AW276"/>
  <c r="AV276"/>
  <c r="AU276"/>
  <c r="AT276"/>
  <c r="F276"/>
  <c r="E276"/>
  <c r="D276"/>
  <c r="C276"/>
  <c r="AY275"/>
  <c r="AX275"/>
  <c r="AW275"/>
  <c r="AV275"/>
  <c r="AU275"/>
  <c r="AT275"/>
  <c r="F275"/>
  <c r="E275"/>
  <c r="D275"/>
  <c r="C275"/>
  <c r="AY274"/>
  <c r="AX274"/>
  <c r="AW274"/>
  <c r="AV274"/>
  <c r="AU274"/>
  <c r="AT274"/>
  <c r="F274"/>
  <c r="E274"/>
  <c r="D274"/>
  <c r="C274"/>
  <c r="AY273"/>
  <c r="AX273"/>
  <c r="AW273"/>
  <c r="AV273"/>
  <c r="AU273"/>
  <c r="AT273"/>
  <c r="F273"/>
  <c r="E273"/>
  <c r="D273"/>
  <c r="C273"/>
  <c r="AY272"/>
  <c r="AX272"/>
  <c r="AW272"/>
  <c r="AV272"/>
  <c r="AU272"/>
  <c r="AT272"/>
  <c r="F272"/>
  <c r="E272"/>
  <c r="D272"/>
  <c r="C272"/>
  <c r="AY271"/>
  <c r="AX271"/>
  <c r="AW271"/>
  <c r="AV271"/>
  <c r="AU271"/>
  <c r="AT271"/>
  <c r="F271"/>
  <c r="E271"/>
  <c r="D271"/>
  <c r="C271"/>
  <c r="AY270"/>
  <c r="AX270"/>
  <c r="AW270"/>
  <c r="AV270"/>
  <c r="AU270"/>
  <c r="AT270"/>
  <c r="F270"/>
  <c r="E270"/>
  <c r="D270"/>
  <c r="C270"/>
  <c r="AY269"/>
  <c r="AX269"/>
  <c r="AW269"/>
  <c r="AV269"/>
  <c r="AU269"/>
  <c r="AT269"/>
  <c r="F269"/>
  <c r="E269"/>
  <c r="D269"/>
  <c r="C269"/>
  <c r="AY268"/>
  <c r="AX268"/>
  <c r="AW268"/>
  <c r="AV268"/>
  <c r="AU268"/>
  <c r="AT268"/>
  <c r="F268"/>
  <c r="E268"/>
  <c r="D268"/>
  <c r="C268"/>
  <c r="AY267"/>
  <c r="AX267"/>
  <c r="AW267"/>
  <c r="AV267"/>
  <c r="AU267"/>
  <c r="AT267"/>
  <c r="F267"/>
  <c r="E267"/>
  <c r="D267"/>
  <c r="C267"/>
  <c r="AY266"/>
  <c r="AX266"/>
  <c r="AW266"/>
  <c r="AV266"/>
  <c r="AU266"/>
  <c r="AT266"/>
  <c r="F266"/>
  <c r="E266"/>
  <c r="D266"/>
  <c r="C266"/>
  <c r="AY265"/>
  <c r="AX265"/>
  <c r="AW265"/>
  <c r="AV265"/>
  <c r="AU265"/>
  <c r="AT265"/>
  <c r="F265"/>
  <c r="E265"/>
  <c r="D265"/>
  <c r="C265"/>
  <c r="AY264"/>
  <c r="AX264"/>
  <c r="AW264"/>
  <c r="AV264"/>
  <c r="AU264"/>
  <c r="AT264"/>
  <c r="F264"/>
  <c r="E264"/>
  <c r="D264"/>
  <c r="C264"/>
  <c r="AY263"/>
  <c r="AX263"/>
  <c r="AW263"/>
  <c r="AV263"/>
  <c r="AU263"/>
  <c r="AT263"/>
  <c r="F263"/>
  <c r="E263"/>
  <c r="D263"/>
  <c r="C263"/>
  <c r="AY262"/>
  <c r="AX262"/>
  <c r="AW262"/>
  <c r="AV262"/>
  <c r="AU262"/>
  <c r="AT262"/>
  <c r="F262"/>
  <c r="E262"/>
  <c r="D262"/>
  <c r="C262"/>
  <c r="AY261"/>
  <c r="AX261"/>
  <c r="AW261"/>
  <c r="AV261"/>
  <c r="AU261"/>
  <c r="AT261"/>
  <c r="F261"/>
  <c r="E261"/>
  <c r="D261"/>
  <c r="C261"/>
  <c r="AY260"/>
  <c r="AX260"/>
  <c r="AW260"/>
  <c r="AV260"/>
  <c r="AU260"/>
  <c r="AT260"/>
  <c r="F260"/>
  <c r="E260"/>
  <c r="D260"/>
  <c r="C260"/>
  <c r="AY259"/>
  <c r="AX259"/>
  <c r="AW259"/>
  <c r="AV259"/>
  <c r="AU259"/>
  <c r="AT259"/>
  <c r="F259"/>
  <c r="E259"/>
  <c r="D259"/>
  <c r="C259"/>
  <c r="AY258"/>
  <c r="AX258"/>
  <c r="AW258"/>
  <c r="AV258"/>
  <c r="AU258"/>
  <c r="AT258"/>
  <c r="F258"/>
  <c r="E258"/>
  <c r="D258"/>
  <c r="C258"/>
  <c r="AY257"/>
  <c r="AX257"/>
  <c r="AW257"/>
  <c r="AV257"/>
  <c r="AU257"/>
  <c r="AT257"/>
  <c r="F257"/>
  <c r="E257"/>
  <c r="D257"/>
  <c r="C257"/>
  <c r="AY256"/>
  <c r="AX256"/>
  <c r="AW256"/>
  <c r="AV256"/>
  <c r="AU256"/>
  <c r="AT256"/>
  <c r="F256"/>
  <c r="E256"/>
  <c r="D256"/>
  <c r="C256"/>
  <c r="AY255"/>
  <c r="AX255"/>
  <c r="AW255"/>
  <c r="AV255"/>
  <c r="AU255"/>
  <c r="AT255"/>
  <c r="F255"/>
  <c r="E255"/>
  <c r="D255"/>
  <c r="C255"/>
  <c r="AY254"/>
  <c r="AX254"/>
  <c r="AW254"/>
  <c r="AV254"/>
  <c r="AU254"/>
  <c r="AT254"/>
  <c r="F254"/>
  <c r="E254"/>
  <c r="D254"/>
  <c r="C254"/>
  <c r="AY253"/>
  <c r="AX253"/>
  <c r="AW253"/>
  <c r="AV253"/>
  <c r="AU253"/>
  <c r="AT253"/>
  <c r="F253"/>
  <c r="E253"/>
  <c r="D253"/>
  <c r="C253"/>
  <c r="AY252"/>
  <c r="AX252"/>
  <c r="AW252"/>
  <c r="AV252"/>
  <c r="AU252"/>
  <c r="AT252"/>
  <c r="F252"/>
  <c r="E252"/>
  <c r="D252"/>
  <c r="C252"/>
  <c r="AY251"/>
  <c r="AX251"/>
  <c r="AW251"/>
  <c r="AV251"/>
  <c r="AU251"/>
  <c r="AT251"/>
  <c r="F251"/>
  <c r="E251"/>
  <c r="D251"/>
  <c r="C251"/>
  <c r="AY250"/>
  <c r="AX250"/>
  <c r="AW250"/>
  <c r="AV250"/>
  <c r="AU250"/>
  <c r="AT250"/>
  <c r="F250"/>
  <c r="E250"/>
  <c r="D250"/>
  <c r="C250"/>
  <c r="AY249"/>
  <c r="AX249"/>
  <c r="AW249"/>
  <c r="AV249"/>
  <c r="AU249"/>
  <c r="AT249"/>
  <c r="F249"/>
  <c r="E249"/>
  <c r="D249"/>
  <c r="C249"/>
  <c r="AY248"/>
  <c r="AX248"/>
  <c r="AW248"/>
  <c r="AV248"/>
  <c r="AU248"/>
  <c r="AT248"/>
  <c r="F248"/>
  <c r="E248"/>
  <c r="D248"/>
  <c r="C248"/>
  <c r="AY247"/>
  <c r="AX247"/>
  <c r="AW247"/>
  <c r="AV247"/>
  <c r="AU247"/>
  <c r="AT247"/>
  <c r="F247"/>
  <c r="E247"/>
  <c r="D247"/>
  <c r="C247"/>
  <c r="AY246"/>
  <c r="AX246"/>
  <c r="AW246"/>
  <c r="AV246"/>
  <c r="AU246"/>
  <c r="AT246"/>
  <c r="F246"/>
  <c r="E246"/>
  <c r="D246"/>
  <c r="C246"/>
  <c r="AY245"/>
  <c r="AX245"/>
  <c r="AW245"/>
  <c r="AV245"/>
  <c r="AU245"/>
  <c r="AT245"/>
  <c r="F245"/>
  <c r="E245"/>
  <c r="D245"/>
  <c r="C245"/>
  <c r="AY244"/>
  <c r="AX244"/>
  <c r="AW244"/>
  <c r="AV244"/>
  <c r="AU244"/>
  <c r="AT244"/>
  <c r="F244"/>
  <c r="E244"/>
  <c r="D244"/>
  <c r="C244"/>
  <c r="AY243"/>
  <c r="AX243"/>
  <c r="AW243"/>
  <c r="AV243"/>
  <c r="AU243"/>
  <c r="AT243"/>
  <c r="F243"/>
  <c r="E243"/>
  <c r="D243"/>
  <c r="C243"/>
  <c r="AY242"/>
  <c r="AX242"/>
  <c r="AW242"/>
  <c r="AV242"/>
  <c r="AU242"/>
  <c r="AT242"/>
  <c r="F242"/>
  <c r="E242"/>
  <c r="D242"/>
  <c r="C242"/>
  <c r="AY240"/>
  <c r="AX240"/>
  <c r="AW240"/>
  <c r="AV240"/>
  <c r="AU240"/>
  <c r="AT240"/>
  <c r="F240"/>
  <c r="E240"/>
  <c r="D240"/>
  <c r="C240"/>
  <c r="AY239"/>
  <c r="AX239"/>
  <c r="AW239"/>
  <c r="AV239"/>
  <c r="AU239"/>
  <c r="AT239"/>
  <c r="F239"/>
  <c r="E239"/>
  <c r="D239"/>
  <c r="C239"/>
  <c r="AY238"/>
  <c r="AX238"/>
  <c r="AW238"/>
  <c r="AV238"/>
  <c r="AU238"/>
  <c r="AT238"/>
  <c r="F238"/>
  <c r="E238"/>
  <c r="D238"/>
  <c r="C238"/>
  <c r="AY237"/>
  <c r="AX237"/>
  <c r="AW237"/>
  <c r="AV237"/>
  <c r="AU237"/>
  <c r="AT237"/>
  <c r="F237"/>
  <c r="E237"/>
  <c r="D237"/>
  <c r="C237"/>
  <c r="AY236"/>
  <c r="AX236"/>
  <c r="AW236"/>
  <c r="AV236"/>
  <c r="AU236"/>
  <c r="AT236"/>
  <c r="F236"/>
  <c r="E236"/>
  <c r="D236"/>
  <c r="C236"/>
  <c r="AY235"/>
  <c r="AX235"/>
  <c r="AW235"/>
  <c r="AV235"/>
  <c r="AU235"/>
  <c r="AT235"/>
  <c r="F235"/>
  <c r="E235"/>
  <c r="D235"/>
  <c r="C235"/>
  <c r="AY234"/>
  <c r="AX234"/>
  <c r="AW234"/>
  <c r="AV234"/>
  <c r="AU234"/>
  <c r="AT234"/>
  <c r="F234"/>
  <c r="E234"/>
  <c r="D234"/>
  <c r="C234"/>
  <c r="AY233"/>
  <c r="AX233"/>
  <c r="AW233"/>
  <c r="AV233"/>
  <c r="AU233"/>
  <c r="AT233"/>
  <c r="F233"/>
  <c r="E233"/>
  <c r="D233"/>
  <c r="C233"/>
  <c r="AY232"/>
  <c r="AX232"/>
  <c r="AW232"/>
  <c r="AV232"/>
  <c r="AU232"/>
  <c r="AT232"/>
  <c r="F232"/>
  <c r="E232"/>
  <c r="D232"/>
  <c r="C232"/>
  <c r="AY231"/>
  <c r="AX231"/>
  <c r="AW231"/>
  <c r="AV231"/>
  <c r="AU231"/>
  <c r="AT231"/>
  <c r="F231"/>
  <c r="E231"/>
  <c r="D231"/>
  <c r="C231"/>
  <c r="AY230"/>
  <c r="AX230"/>
  <c r="AW230"/>
  <c r="AV230"/>
  <c r="AU230"/>
  <c r="AT230"/>
  <c r="F230"/>
  <c r="E230"/>
  <c r="D230"/>
  <c r="C230"/>
  <c r="AY229"/>
  <c r="AX229"/>
  <c r="AW229"/>
  <c r="AV229"/>
  <c r="AU229"/>
  <c r="AT229"/>
  <c r="F229"/>
  <c r="E229"/>
  <c r="D229"/>
  <c r="C229"/>
  <c r="AY228"/>
  <c r="AX228"/>
  <c r="AW228"/>
  <c r="AV228"/>
  <c r="AU228"/>
  <c r="AT228"/>
  <c r="F228"/>
  <c r="E228"/>
  <c r="D228"/>
  <c r="C228"/>
  <c r="AY227"/>
  <c r="AX227"/>
  <c r="AW227"/>
  <c r="AV227"/>
  <c r="AU227"/>
  <c r="AT227"/>
  <c r="F227"/>
  <c r="E227"/>
  <c r="D227"/>
  <c r="C227"/>
  <c r="AY226"/>
  <c r="AX226"/>
  <c r="AW226"/>
  <c r="AV226"/>
  <c r="AU226"/>
  <c r="AT226"/>
  <c r="F226"/>
  <c r="E226"/>
  <c r="D226"/>
  <c r="C226"/>
  <c r="AY225"/>
  <c r="AX225"/>
  <c r="AW225"/>
  <c r="AV225"/>
  <c r="AU225"/>
  <c r="AT225"/>
  <c r="F225"/>
  <c r="E225"/>
  <c r="D225"/>
  <c r="C225"/>
  <c r="AY224"/>
  <c r="AX224"/>
  <c r="AW224"/>
  <c r="AV224"/>
  <c r="AU224"/>
  <c r="AT224"/>
  <c r="F224"/>
  <c r="E224"/>
  <c r="D224"/>
  <c r="C224"/>
  <c r="AY223"/>
  <c r="AX223"/>
  <c r="AW223"/>
  <c r="AV223"/>
  <c r="AU223"/>
  <c r="AT223"/>
  <c r="F223"/>
  <c r="E223"/>
  <c r="D223"/>
  <c r="C223"/>
  <c r="AY222"/>
  <c r="AX222"/>
  <c r="AW222"/>
  <c r="AV222"/>
  <c r="AU222"/>
  <c r="AT222"/>
  <c r="F222"/>
  <c r="E222"/>
  <c r="D222"/>
  <c r="C222"/>
  <c r="AY221"/>
  <c r="AX221"/>
  <c r="AW221"/>
  <c r="AV221"/>
  <c r="AU221"/>
  <c r="AT221"/>
  <c r="F221"/>
  <c r="E221"/>
  <c r="D221"/>
  <c r="C221"/>
  <c r="AY220"/>
  <c r="AX220"/>
  <c r="AW220"/>
  <c r="AV220"/>
  <c r="AU220"/>
  <c r="AT220"/>
  <c r="F220"/>
  <c r="E220"/>
  <c r="D220"/>
  <c r="C220"/>
  <c r="AY219"/>
  <c r="AX219"/>
  <c r="AW219"/>
  <c r="AV219"/>
  <c r="AU219"/>
  <c r="AT219"/>
  <c r="F219"/>
  <c r="E219"/>
  <c r="D219"/>
  <c r="C219"/>
  <c r="AY218"/>
  <c r="AX218"/>
  <c r="AW218"/>
  <c r="AV218"/>
  <c r="AU218"/>
  <c r="AT218"/>
  <c r="F218"/>
  <c r="E218"/>
  <c r="D218"/>
  <c r="C218"/>
  <c r="AY217"/>
  <c r="AX217"/>
  <c r="AW217"/>
  <c r="AV217"/>
  <c r="AU217"/>
  <c r="AT217"/>
  <c r="F217"/>
  <c r="E217"/>
  <c r="D217"/>
  <c r="C217"/>
  <c r="AY216"/>
  <c r="AX216"/>
  <c r="AW216"/>
  <c r="AV216"/>
  <c r="AU216"/>
  <c r="AT216"/>
  <c r="F216"/>
  <c r="E216"/>
  <c r="D216"/>
  <c r="C216"/>
  <c r="AY215"/>
  <c r="AX215"/>
  <c r="AW215"/>
  <c r="AV215"/>
  <c r="AU215"/>
  <c r="AT215"/>
  <c r="F215"/>
  <c r="E215"/>
  <c r="D215"/>
  <c r="C215"/>
  <c r="AY214"/>
  <c r="AX214"/>
  <c r="AW214"/>
  <c r="AV214"/>
  <c r="AU214"/>
  <c r="AT214"/>
  <c r="F214"/>
  <c r="E214"/>
  <c r="D214"/>
  <c r="C214"/>
  <c r="AY213"/>
  <c r="AX213"/>
  <c r="AW213"/>
  <c r="AV213"/>
  <c r="AU213"/>
  <c r="AT213"/>
  <c r="F213"/>
  <c r="E213"/>
  <c r="D213"/>
  <c r="C213"/>
  <c r="AY212"/>
  <c r="AX212"/>
  <c r="AW212"/>
  <c r="AV212"/>
  <c r="AU212"/>
  <c r="AT212"/>
  <c r="F212"/>
  <c r="E212"/>
  <c r="D212"/>
  <c r="C212"/>
  <c r="AY211"/>
  <c r="AX211"/>
  <c r="AW211"/>
  <c r="AV211"/>
  <c r="AU211"/>
  <c r="AT211"/>
  <c r="F211"/>
  <c r="E211"/>
  <c r="D211"/>
  <c r="C211"/>
  <c r="AY210"/>
  <c r="AX210"/>
  <c r="AW210"/>
  <c r="AV210"/>
  <c r="AU210"/>
  <c r="AT210"/>
  <c r="F210"/>
  <c r="E210"/>
  <c r="D210"/>
  <c r="C210"/>
  <c r="AY209"/>
  <c r="AX209"/>
  <c r="AW209"/>
  <c r="AV209"/>
  <c r="AU209"/>
  <c r="AT209"/>
  <c r="F209"/>
  <c r="E209"/>
  <c r="D209"/>
  <c r="C209"/>
  <c r="AY208"/>
  <c r="AX208"/>
  <c r="AW208"/>
  <c r="AV208"/>
  <c r="AU208"/>
  <c r="AT208"/>
  <c r="F208"/>
  <c r="E208"/>
  <c r="D208"/>
  <c r="C208"/>
  <c r="AY207"/>
  <c r="AX207"/>
  <c r="AW207"/>
  <c r="AV207"/>
  <c r="AU207"/>
  <c r="AT207"/>
  <c r="F207"/>
  <c r="E207"/>
  <c r="D207"/>
  <c r="C207"/>
  <c r="AY206"/>
  <c r="AX206"/>
  <c r="AW206"/>
  <c r="AV206"/>
  <c r="AU206"/>
  <c r="AT206"/>
  <c r="F206"/>
  <c r="E206"/>
  <c r="D206"/>
  <c r="C206"/>
  <c r="AY205"/>
  <c r="AX205"/>
  <c r="AW205"/>
  <c r="AV205"/>
  <c r="AU205"/>
  <c r="AT205"/>
  <c r="F205"/>
  <c r="E205"/>
  <c r="D205"/>
  <c r="C205"/>
  <c r="AY204"/>
  <c r="AX204"/>
  <c r="AW204"/>
  <c r="AV204"/>
  <c r="AU204"/>
  <c r="AT204"/>
  <c r="F204"/>
  <c r="E204"/>
  <c r="D204"/>
  <c r="C204"/>
  <c r="AY203"/>
  <c r="AX203"/>
  <c r="AW203"/>
  <c r="AV203"/>
  <c r="AU203"/>
  <c r="AT203"/>
  <c r="F203"/>
  <c r="E203"/>
  <c r="D203"/>
  <c r="C203"/>
  <c r="AY202"/>
  <c r="AX202"/>
  <c r="AW202"/>
  <c r="AV202"/>
  <c r="AU202"/>
  <c r="AT202"/>
  <c r="F202"/>
  <c r="E202"/>
  <c r="D202"/>
  <c r="C202"/>
  <c r="AY201"/>
  <c r="AX201"/>
  <c r="AW201"/>
  <c r="AV201"/>
  <c r="AU201"/>
  <c r="AT201"/>
  <c r="F201"/>
  <c r="E201"/>
  <c r="D201"/>
  <c r="C201"/>
  <c r="AY200"/>
  <c r="AX200"/>
  <c r="AW200"/>
  <c r="AV200"/>
  <c r="AU200"/>
  <c r="AT200"/>
  <c r="F200"/>
  <c r="E200"/>
  <c r="D200"/>
  <c r="C200"/>
  <c r="AY199"/>
  <c r="AX199"/>
  <c r="AW199"/>
  <c r="AV199"/>
  <c r="AU199"/>
  <c r="AT199"/>
  <c r="F199"/>
  <c r="E199"/>
  <c r="D199"/>
  <c r="C199"/>
  <c r="AY198"/>
  <c r="AX198"/>
  <c r="AW198"/>
  <c r="AV198"/>
  <c r="AU198"/>
  <c r="AT198"/>
  <c r="F198"/>
  <c r="E198"/>
  <c r="D198"/>
  <c r="C198"/>
  <c r="AY197"/>
  <c r="AX197"/>
  <c r="AW197"/>
  <c r="AV197"/>
  <c r="AU197"/>
  <c r="AT197"/>
  <c r="F197"/>
  <c r="E197"/>
  <c r="D197"/>
  <c r="C197"/>
  <c r="AY196"/>
  <c r="AX196"/>
  <c r="AW196"/>
  <c r="AV196"/>
  <c r="AU196"/>
  <c r="AT196"/>
  <c r="F196"/>
  <c r="E196"/>
  <c r="D196"/>
  <c r="C196"/>
  <c r="AY195"/>
  <c r="AX195"/>
  <c r="AW195"/>
  <c r="AV195"/>
  <c r="AU195"/>
  <c r="AT195"/>
  <c r="F195"/>
  <c r="E195"/>
  <c r="D195"/>
  <c r="C195"/>
  <c r="AY194"/>
  <c r="AX194"/>
  <c r="AW194"/>
  <c r="AV194"/>
  <c r="AU194"/>
  <c r="AT194"/>
  <c r="F194"/>
  <c r="E194"/>
  <c r="D194"/>
  <c r="C194"/>
  <c r="AY193"/>
  <c r="AX193"/>
  <c r="AW193"/>
  <c r="AV193"/>
  <c r="AU193"/>
  <c r="AT193"/>
  <c r="F193"/>
  <c r="E193"/>
  <c r="D193"/>
  <c r="C193"/>
  <c r="AY192"/>
  <c r="AX192"/>
  <c r="AW192"/>
  <c r="AV192"/>
  <c r="AU192"/>
  <c r="AT192"/>
  <c r="F192"/>
  <c r="E192"/>
  <c r="D192"/>
  <c r="C192"/>
  <c r="AY191"/>
  <c r="AX191"/>
  <c r="AW191"/>
  <c r="AV191"/>
  <c r="AU191"/>
  <c r="AT191"/>
  <c r="F191"/>
  <c r="E191"/>
  <c r="D191"/>
  <c r="C191"/>
  <c r="AY190"/>
  <c r="AX190"/>
  <c r="AW190"/>
  <c r="AV190"/>
  <c r="AU190"/>
  <c r="AT190"/>
  <c r="F190"/>
  <c r="E190"/>
  <c r="D190"/>
  <c r="C190"/>
  <c r="AY189"/>
  <c r="AX189"/>
  <c r="AW189"/>
  <c r="AV189"/>
  <c r="AU189"/>
  <c r="AT189"/>
  <c r="F189"/>
  <c r="E189"/>
  <c r="D189"/>
  <c r="C189"/>
  <c r="AY188"/>
  <c r="AX188"/>
  <c r="AW188"/>
  <c r="AV188"/>
  <c r="AU188"/>
  <c r="AT188"/>
  <c r="F188"/>
  <c r="E188"/>
  <c r="D188"/>
  <c r="C188"/>
  <c r="AY187"/>
  <c r="AX187"/>
  <c r="AW187"/>
  <c r="AV187"/>
  <c r="AU187"/>
  <c r="AT187"/>
  <c r="F187"/>
  <c r="E187"/>
  <c r="D187"/>
  <c r="C187"/>
  <c r="AY186"/>
  <c r="AX186"/>
  <c r="AW186"/>
  <c r="AV186"/>
  <c r="AU186"/>
  <c r="AT186"/>
  <c r="F186"/>
  <c r="E186"/>
  <c r="D186"/>
  <c r="C186"/>
  <c r="AY185"/>
  <c r="AX185"/>
  <c r="AW185"/>
  <c r="AV185"/>
  <c r="AU185"/>
  <c r="AT185"/>
  <c r="F185"/>
  <c r="E185"/>
  <c r="D185"/>
  <c r="C185"/>
  <c r="AY184"/>
  <c r="AX184"/>
  <c r="AW184"/>
  <c r="AV184"/>
  <c r="AU184"/>
  <c r="AT184"/>
  <c r="F184"/>
  <c r="E184"/>
  <c r="D184"/>
  <c r="C184"/>
  <c r="AY183"/>
  <c r="AX183"/>
  <c r="AW183"/>
  <c r="AV183"/>
  <c r="AU183"/>
  <c r="AT183"/>
  <c r="F183"/>
  <c r="E183"/>
  <c r="D183"/>
  <c r="C183"/>
  <c r="AY182"/>
  <c r="AX182"/>
  <c r="AW182"/>
  <c r="AV182"/>
  <c r="AU182"/>
  <c r="AT182"/>
  <c r="F182"/>
  <c r="E182"/>
  <c r="D182"/>
  <c r="C182"/>
  <c r="AY181"/>
  <c r="AX181"/>
  <c r="AW181"/>
  <c r="AV181"/>
  <c r="AU181"/>
  <c r="AT181"/>
  <c r="F181"/>
  <c r="E181"/>
  <c r="D181"/>
  <c r="C181"/>
  <c r="AY180"/>
  <c r="AX180"/>
  <c r="AW180"/>
  <c r="AV180"/>
  <c r="AU180"/>
  <c r="AT180"/>
  <c r="F180"/>
  <c r="E180"/>
  <c r="D180"/>
  <c r="C180"/>
  <c r="AY179"/>
  <c r="AX179"/>
  <c r="AW179"/>
  <c r="AV179"/>
  <c r="AU179"/>
  <c r="AT179"/>
  <c r="F179"/>
  <c r="E179"/>
  <c r="D179"/>
  <c r="C179"/>
  <c r="AY178"/>
  <c r="AX178"/>
  <c r="AW178"/>
  <c r="AV178"/>
  <c r="AU178"/>
  <c r="AT178"/>
  <c r="F178"/>
  <c r="E178"/>
  <c r="D178"/>
  <c r="C178"/>
  <c r="AY177"/>
  <c r="AX177"/>
  <c r="AW177"/>
  <c r="AV177"/>
  <c r="AU177"/>
  <c r="AT177"/>
  <c r="F177"/>
  <c r="E177"/>
  <c r="D177"/>
  <c r="C177"/>
  <c r="AY176"/>
  <c r="AX176"/>
  <c r="AW176"/>
  <c r="AV176"/>
  <c r="AU176"/>
  <c r="AT176"/>
  <c r="F176"/>
  <c r="E176"/>
  <c r="D176"/>
  <c r="C176"/>
  <c r="AY175"/>
  <c r="AX175"/>
  <c r="AW175"/>
  <c r="AV175"/>
  <c r="AU175"/>
  <c r="AT175"/>
  <c r="F175"/>
  <c r="E175"/>
  <c r="D175"/>
  <c r="C175"/>
  <c r="AY174"/>
  <c r="AX174"/>
  <c r="AW174"/>
  <c r="AV174"/>
  <c r="AU174"/>
  <c r="AT174"/>
  <c r="F174"/>
  <c r="E174"/>
  <c r="D174"/>
  <c r="C174"/>
  <c r="AY173"/>
  <c r="AX173"/>
  <c r="AW173"/>
  <c r="AV173"/>
  <c r="AU173"/>
  <c r="AT173"/>
  <c r="F173"/>
  <c r="E173"/>
  <c r="D173"/>
  <c r="C173"/>
  <c r="AY172"/>
  <c r="AX172"/>
  <c r="AW172"/>
  <c r="AV172"/>
  <c r="AU172"/>
  <c r="AT172"/>
  <c r="F172"/>
  <c r="E172"/>
  <c r="D172"/>
  <c r="C172"/>
  <c r="AY171"/>
  <c r="AX171"/>
  <c r="AW171"/>
  <c r="AV171"/>
  <c r="AU171"/>
  <c r="AT171"/>
  <c r="F171"/>
  <c r="E171"/>
  <c r="D171"/>
  <c r="C171"/>
  <c r="AY170"/>
  <c r="AX170"/>
  <c r="AW170"/>
  <c r="AV170"/>
  <c r="AU170"/>
  <c r="AT170"/>
  <c r="F170"/>
  <c r="E170"/>
  <c r="D170"/>
  <c r="C170"/>
  <c r="AY169"/>
  <c r="AX169"/>
  <c r="AW169"/>
  <c r="AV169"/>
  <c r="AU169"/>
  <c r="AT169"/>
  <c r="F169"/>
  <c r="E169"/>
  <c r="D169"/>
  <c r="C169"/>
  <c r="AY168"/>
  <c r="AX168"/>
  <c r="AW168"/>
  <c r="AV168"/>
  <c r="AU168"/>
  <c r="AT168"/>
  <c r="F168"/>
  <c r="E168"/>
  <c r="D168"/>
  <c r="C168"/>
  <c r="AY167"/>
  <c r="AX167"/>
  <c r="AW167"/>
  <c r="AV167"/>
  <c r="AU167"/>
  <c r="AT167"/>
  <c r="F167"/>
  <c r="E167"/>
  <c r="D167"/>
  <c r="C167"/>
  <c r="AY166"/>
  <c r="AX166"/>
  <c r="AW166"/>
  <c r="AV166"/>
  <c r="AU166"/>
  <c r="AT166"/>
  <c r="F166"/>
  <c r="E166"/>
  <c r="D166"/>
  <c r="C166"/>
  <c r="AY165"/>
  <c r="AX165"/>
  <c r="AW165"/>
  <c r="AV165"/>
  <c r="AU165"/>
  <c r="AT165"/>
  <c r="F165"/>
  <c r="E165"/>
  <c r="D165"/>
  <c r="C165"/>
  <c r="AY164"/>
  <c r="AX164"/>
  <c r="AW164"/>
  <c r="AV164"/>
  <c r="AU164"/>
  <c r="AT164"/>
  <c r="F164"/>
  <c r="E164"/>
  <c r="D164"/>
  <c r="C164"/>
  <c r="AY163"/>
  <c r="AX163"/>
  <c r="AW163"/>
  <c r="AV163"/>
  <c r="AU163"/>
  <c r="AT163"/>
  <c r="F163"/>
  <c r="E163"/>
  <c r="D163"/>
  <c r="C163"/>
  <c r="AY162"/>
  <c r="AX162"/>
  <c r="AW162"/>
  <c r="AV162"/>
  <c r="AU162"/>
  <c r="AT162"/>
  <c r="F162"/>
  <c r="E162"/>
  <c r="D162"/>
  <c r="C162"/>
  <c r="AY161"/>
  <c r="AX161"/>
  <c r="AW161"/>
  <c r="AV161"/>
  <c r="AU161"/>
  <c r="AT161"/>
  <c r="F161"/>
  <c r="E161"/>
  <c r="D161"/>
  <c r="C161"/>
  <c r="AY160"/>
  <c r="AX160"/>
  <c r="AW160"/>
  <c r="AV160"/>
  <c r="AU160"/>
  <c r="AT160"/>
  <c r="F160"/>
  <c r="E160"/>
  <c r="D160"/>
  <c r="C160"/>
  <c r="AY159"/>
  <c r="AX159"/>
  <c r="AW159"/>
  <c r="AV159"/>
  <c r="AU159"/>
  <c r="AT159"/>
  <c r="F159"/>
  <c r="E159"/>
  <c r="D159"/>
  <c r="C159"/>
  <c r="AY158"/>
  <c r="AX158"/>
  <c r="AW158"/>
  <c r="AV158"/>
  <c r="AU158"/>
  <c r="AT158"/>
  <c r="F158"/>
  <c r="E158"/>
  <c r="D158"/>
  <c r="C158"/>
  <c r="AY157"/>
  <c r="AX157"/>
  <c r="AW157"/>
  <c r="AV157"/>
  <c r="AU157"/>
  <c r="AT157"/>
  <c r="F157"/>
  <c r="E157"/>
  <c r="D157"/>
  <c r="C157"/>
  <c r="AY156"/>
  <c r="AX156"/>
  <c r="AW156"/>
  <c r="AV156"/>
  <c r="AU156"/>
  <c r="AT156"/>
  <c r="F156"/>
  <c r="E156"/>
  <c r="D156"/>
  <c r="C156"/>
  <c r="AY155"/>
  <c r="AX155"/>
  <c r="AW155"/>
  <c r="AV155"/>
  <c r="AU155"/>
  <c r="AT155"/>
  <c r="F155"/>
  <c r="E155"/>
  <c r="D155"/>
  <c r="C155"/>
  <c r="AY154"/>
  <c r="AX154"/>
  <c r="AW154"/>
  <c r="AV154"/>
  <c r="AU154"/>
  <c r="AT154"/>
  <c r="F154"/>
  <c r="E154"/>
  <c r="D154"/>
  <c r="C154"/>
  <c r="AY153"/>
  <c r="AX153"/>
  <c r="AW153"/>
  <c r="AV153"/>
  <c r="AU153"/>
  <c r="AT153"/>
  <c r="F153"/>
  <c r="E153"/>
  <c r="D153"/>
  <c r="C153"/>
  <c r="AY152"/>
  <c r="AX152"/>
  <c r="AW152"/>
  <c r="AV152"/>
  <c r="AU152"/>
  <c r="AT152"/>
  <c r="F152"/>
  <c r="E152"/>
  <c r="D152"/>
  <c r="C152"/>
  <c r="AY151"/>
  <c r="AX151"/>
  <c r="AW151"/>
  <c r="AV151"/>
  <c r="AU151"/>
  <c r="AT151"/>
  <c r="F151"/>
  <c r="E151"/>
  <c r="D151"/>
  <c r="C151"/>
  <c r="AY150"/>
  <c r="AX150"/>
  <c r="AW150"/>
  <c r="AV150"/>
  <c r="AU150"/>
  <c r="AT150"/>
  <c r="F150"/>
  <c r="E150"/>
  <c r="D150"/>
  <c r="C150"/>
  <c r="AY149"/>
  <c r="AX149"/>
  <c r="AW149"/>
  <c r="AV149"/>
  <c r="AU149"/>
  <c r="AT149"/>
  <c r="F149"/>
  <c r="E149"/>
  <c r="D149"/>
  <c r="C149"/>
  <c r="AY148"/>
  <c r="AX148"/>
  <c r="AW148"/>
  <c r="AV148"/>
  <c r="AU148"/>
  <c r="AT148"/>
  <c r="F148"/>
  <c r="E148"/>
  <c r="D148"/>
  <c r="C148"/>
  <c r="AY147"/>
  <c r="AX147"/>
  <c r="AW147"/>
  <c r="AV147"/>
  <c r="AU147"/>
  <c r="AT147"/>
  <c r="F147"/>
  <c r="E147"/>
  <c r="D147"/>
  <c r="C147"/>
  <c r="AY146"/>
  <c r="AX146"/>
  <c r="AW146"/>
  <c r="AV146"/>
  <c r="AU146"/>
  <c r="AT146"/>
  <c r="F146"/>
  <c r="E146"/>
  <c r="D146"/>
  <c r="C146"/>
  <c r="AY145"/>
  <c r="AX145"/>
  <c r="AW145"/>
  <c r="AV145"/>
  <c r="AU145"/>
  <c r="AT145"/>
  <c r="F145"/>
  <c r="E145"/>
  <c r="D145"/>
  <c r="C145"/>
  <c r="AY144"/>
  <c r="AX144"/>
  <c r="AW144"/>
  <c r="AV144"/>
  <c r="AU144"/>
  <c r="AT144"/>
  <c r="F144"/>
  <c r="E144"/>
  <c r="D144"/>
  <c r="C144"/>
  <c r="AY143"/>
  <c r="AX143"/>
  <c r="AW143"/>
  <c r="AV143"/>
  <c r="AU143"/>
  <c r="AT143"/>
  <c r="F143"/>
  <c r="E143"/>
  <c r="D143"/>
  <c r="C143"/>
  <c r="AY142"/>
  <c r="AX142"/>
  <c r="AW142"/>
  <c r="AV142"/>
  <c r="AU142"/>
  <c r="AT142"/>
  <c r="F142"/>
  <c r="E142"/>
  <c r="D142"/>
  <c r="C142"/>
  <c r="AY141"/>
  <c r="AX141"/>
  <c r="AW141"/>
  <c r="AV141"/>
  <c r="AU141"/>
  <c r="AT141"/>
  <c r="F141"/>
  <c r="E141"/>
  <c r="D141"/>
  <c r="C141"/>
  <c r="AY140"/>
  <c r="AX140"/>
  <c r="AW140"/>
  <c r="AV140"/>
  <c r="AU140"/>
  <c r="AT140"/>
  <c r="F140"/>
  <c r="E140"/>
  <c r="D140"/>
  <c r="C140"/>
  <c r="AY139"/>
  <c r="AX139"/>
  <c r="AW139"/>
  <c r="AV139"/>
  <c r="AU139"/>
  <c r="AT139"/>
  <c r="F139"/>
  <c r="E139"/>
  <c r="D139"/>
  <c r="C139"/>
  <c r="AY138"/>
  <c r="AX138"/>
  <c r="AW138"/>
  <c r="AV138"/>
  <c r="AU138"/>
  <c r="AT138"/>
  <c r="F138"/>
  <c r="E138"/>
  <c r="D138"/>
  <c r="C138"/>
  <c r="AY137"/>
  <c r="AX137"/>
  <c r="AW137"/>
  <c r="AV137"/>
  <c r="AU137"/>
  <c r="AT137"/>
  <c r="F137"/>
  <c r="E137"/>
  <c r="D137"/>
  <c r="C137"/>
  <c r="AY136"/>
  <c r="AX136"/>
  <c r="AW136"/>
  <c r="AV136"/>
  <c r="AU136"/>
  <c r="AT136"/>
  <c r="F136"/>
  <c r="E136"/>
  <c r="D136"/>
  <c r="C136"/>
  <c r="AY135"/>
  <c r="AX135"/>
  <c r="AW135"/>
  <c r="AV135"/>
  <c r="AU135"/>
  <c r="AT135"/>
  <c r="F135"/>
  <c r="E135"/>
  <c r="D135"/>
  <c r="C135"/>
  <c r="AY134"/>
  <c r="AX134"/>
  <c r="AW134"/>
  <c r="AV134"/>
  <c r="AU134"/>
  <c r="AT134"/>
  <c r="F134"/>
  <c r="E134"/>
  <c r="D134"/>
  <c r="C134"/>
  <c r="AY133"/>
  <c r="AX133"/>
  <c r="AW133"/>
  <c r="AV133"/>
  <c r="AU133"/>
  <c r="AT133"/>
  <c r="F133"/>
  <c r="E133"/>
  <c r="D133"/>
  <c r="C133"/>
  <c r="AY132"/>
  <c r="AX132"/>
  <c r="AW132"/>
  <c r="AV132"/>
  <c r="AU132"/>
  <c r="AT132"/>
  <c r="F132"/>
  <c r="E132"/>
  <c r="D132"/>
  <c r="C132"/>
  <c r="AY131"/>
  <c r="AX131"/>
  <c r="AW131"/>
  <c r="AV131"/>
  <c r="AU131"/>
  <c r="AT131"/>
  <c r="F131"/>
  <c r="E131"/>
  <c r="D131"/>
  <c r="C131"/>
  <c r="AY129"/>
  <c r="AX129"/>
  <c r="AW129"/>
  <c r="AV129"/>
  <c r="AU129"/>
  <c r="AT129"/>
  <c r="F129"/>
  <c r="E129"/>
  <c r="D129"/>
  <c r="C129"/>
  <c r="AY128"/>
  <c r="AX128"/>
  <c r="AW128"/>
  <c r="AV128"/>
  <c r="AU128"/>
  <c r="AT128"/>
  <c r="F128"/>
  <c r="E128"/>
  <c r="D128"/>
  <c r="C128"/>
  <c r="AY127"/>
  <c r="AX127"/>
  <c r="AW127"/>
  <c r="AV127"/>
  <c r="AU127"/>
  <c r="AT127"/>
  <c r="F127"/>
  <c r="E127"/>
  <c r="D127"/>
  <c r="C127"/>
  <c r="AY126"/>
  <c r="AX126"/>
  <c r="AW126"/>
  <c r="AV126"/>
  <c r="AU126"/>
  <c r="AT126"/>
  <c r="F126"/>
  <c r="E126"/>
  <c r="D126"/>
  <c r="C126"/>
  <c r="AY125"/>
  <c r="AX125"/>
  <c r="AW125"/>
  <c r="AV125"/>
  <c r="AU125"/>
  <c r="AT125"/>
  <c r="F125"/>
  <c r="E125"/>
  <c r="D125"/>
  <c r="C125"/>
  <c r="AY124"/>
  <c r="AX124"/>
  <c r="AW124"/>
  <c r="AV124"/>
  <c r="AU124"/>
  <c r="AT124"/>
  <c r="F124"/>
  <c r="E124"/>
  <c r="D124"/>
  <c r="C124"/>
  <c r="AY123"/>
  <c r="AX123"/>
  <c r="AW123"/>
  <c r="AV123"/>
  <c r="AU123"/>
  <c r="AT123"/>
  <c r="F123"/>
  <c r="E123"/>
  <c r="D123"/>
  <c r="C123"/>
  <c r="AY122"/>
  <c r="AX122"/>
  <c r="AW122"/>
  <c r="AV122"/>
  <c r="AU122"/>
  <c r="AT122"/>
  <c r="F122"/>
  <c r="E122"/>
  <c r="D122"/>
  <c r="C122"/>
  <c r="AY121"/>
  <c r="AX121"/>
  <c r="AW121"/>
  <c r="AV121"/>
  <c r="AU121"/>
  <c r="AT121"/>
  <c r="F121"/>
  <c r="E121"/>
  <c r="D121"/>
  <c r="C121"/>
  <c r="AY120"/>
  <c r="AX120"/>
  <c r="AW120"/>
  <c r="AV120"/>
  <c r="AU120"/>
  <c r="AT120"/>
  <c r="F120"/>
  <c r="E120"/>
  <c r="D120"/>
  <c r="C120"/>
  <c r="AY119"/>
  <c r="AX119"/>
  <c r="AW119"/>
  <c r="AV119"/>
  <c r="AU119"/>
  <c r="AT119"/>
  <c r="F119"/>
  <c r="E119"/>
  <c r="D119"/>
  <c r="C119"/>
  <c r="AY118"/>
  <c r="AX118"/>
  <c r="AW118"/>
  <c r="AV118"/>
  <c r="AU118"/>
  <c r="AT118"/>
  <c r="F118"/>
  <c r="E118"/>
  <c r="D118"/>
  <c r="C118"/>
  <c r="AY117"/>
  <c r="AX117"/>
  <c r="AW117"/>
  <c r="AV117"/>
  <c r="AU117"/>
  <c r="AT117"/>
  <c r="F117"/>
  <c r="E117"/>
  <c r="D117"/>
  <c r="C117"/>
  <c r="AY116"/>
  <c r="AX116"/>
  <c r="AW116"/>
  <c r="AV116"/>
  <c r="AU116"/>
  <c r="AT116"/>
  <c r="F116"/>
  <c r="E116"/>
  <c r="D116"/>
  <c r="C116"/>
  <c r="AY115"/>
  <c r="AX115"/>
  <c r="AW115"/>
  <c r="AV115"/>
  <c r="AU115"/>
  <c r="AT115"/>
  <c r="F115"/>
  <c r="E115"/>
  <c r="D115"/>
  <c r="C115"/>
  <c r="AY114"/>
  <c r="AX114"/>
  <c r="AW114"/>
  <c r="AV114"/>
  <c r="AU114"/>
  <c r="AT114"/>
  <c r="F114"/>
  <c r="E114"/>
  <c r="D114"/>
  <c r="C114"/>
  <c r="AY113"/>
  <c r="AX113"/>
  <c r="AW113"/>
  <c r="AV113"/>
  <c r="AU113"/>
  <c r="AT113"/>
  <c r="F113"/>
  <c r="E113"/>
  <c r="D113"/>
  <c r="C113"/>
  <c r="AY112"/>
  <c r="AX112"/>
  <c r="AW112"/>
  <c r="AV112"/>
  <c r="AU112"/>
  <c r="AT112"/>
  <c r="F112"/>
  <c r="E112"/>
  <c r="D112"/>
  <c r="C112"/>
  <c r="AY111"/>
  <c r="AX111"/>
  <c r="AW111"/>
  <c r="AV111"/>
  <c r="AU111"/>
  <c r="AT111"/>
  <c r="F111"/>
  <c r="E111"/>
  <c r="D111"/>
  <c r="C111"/>
  <c r="AY110"/>
  <c r="AX110"/>
  <c r="AW110"/>
  <c r="AV110"/>
  <c r="AU110"/>
  <c r="AT110"/>
  <c r="F110"/>
  <c r="E110"/>
  <c r="D110"/>
  <c r="C110"/>
  <c r="AY109"/>
  <c r="AX109"/>
  <c r="AW109"/>
  <c r="AV109"/>
  <c r="AU109"/>
  <c r="AT109"/>
  <c r="F109"/>
  <c r="E109"/>
  <c r="D109"/>
  <c r="C109"/>
  <c r="AY108"/>
  <c r="AX108"/>
  <c r="AW108"/>
  <c r="AV108"/>
  <c r="AU108"/>
  <c r="AT108"/>
  <c r="F108"/>
  <c r="E108"/>
  <c r="D108"/>
  <c r="C108"/>
  <c r="AY107"/>
  <c r="AX107"/>
  <c r="AW107"/>
  <c r="AV107"/>
  <c r="AU107"/>
  <c r="AT107"/>
  <c r="F107"/>
  <c r="E107"/>
  <c r="D107"/>
  <c r="C107"/>
  <c r="AY106"/>
  <c r="AX106"/>
  <c r="AW106"/>
  <c r="AV106"/>
  <c r="AU106"/>
  <c r="AT106"/>
  <c r="F106"/>
  <c r="E106"/>
  <c r="D106"/>
  <c r="C106"/>
  <c r="AY105"/>
  <c r="AX105"/>
  <c r="AW105"/>
  <c r="AV105"/>
  <c r="AU105"/>
  <c r="AT105"/>
  <c r="F105"/>
  <c r="E105"/>
  <c r="D105"/>
  <c r="C105"/>
  <c r="AY104"/>
  <c r="AX104"/>
  <c r="AW104"/>
  <c r="AV104"/>
  <c r="AU104"/>
  <c r="AT104"/>
  <c r="F104"/>
  <c r="E104"/>
  <c r="D104"/>
  <c r="C104"/>
  <c r="AY103"/>
  <c r="AX103"/>
  <c r="AW103"/>
  <c r="AV103"/>
  <c r="AU103"/>
  <c r="AT103"/>
  <c r="F103"/>
  <c r="E103"/>
  <c r="D103"/>
  <c r="C103"/>
  <c r="AY102"/>
  <c r="AX102"/>
  <c r="AW102"/>
  <c r="AV102"/>
  <c r="AU102"/>
  <c r="AT102"/>
  <c r="F102"/>
  <c r="E102"/>
  <c r="D102"/>
  <c r="C102"/>
  <c r="AY101"/>
  <c r="AX101"/>
  <c r="AW101"/>
  <c r="AV101"/>
  <c r="AU101"/>
  <c r="AT101"/>
  <c r="F101"/>
  <c r="E101"/>
  <c r="D101"/>
  <c r="C101"/>
  <c r="AY100"/>
  <c r="AX100"/>
  <c r="AW100"/>
  <c r="AV100"/>
  <c r="AU100"/>
  <c r="AT100"/>
  <c r="F100"/>
  <c r="E100"/>
  <c r="D100"/>
  <c r="C100"/>
  <c r="AY99"/>
  <c r="AX99"/>
  <c r="AW99"/>
  <c r="AV99"/>
  <c r="AU99"/>
  <c r="AT99"/>
  <c r="F99"/>
  <c r="E99"/>
  <c r="D99"/>
  <c r="C99"/>
  <c r="AY98"/>
  <c r="AX98"/>
  <c r="AW98"/>
  <c r="AV98"/>
  <c r="AU98"/>
  <c r="AT98"/>
  <c r="F98"/>
  <c r="E98"/>
  <c r="D98"/>
  <c r="C98"/>
  <c r="AY97"/>
  <c r="AX97"/>
  <c r="AW97"/>
  <c r="AV97"/>
  <c r="AU97"/>
  <c r="AT97"/>
  <c r="F97"/>
  <c r="E97"/>
  <c r="D97"/>
  <c r="C97"/>
  <c r="AY96"/>
  <c r="AX96"/>
  <c r="AW96"/>
  <c r="AV96"/>
  <c r="AU96"/>
  <c r="AT96"/>
  <c r="F96"/>
  <c r="E96"/>
  <c r="D96"/>
  <c r="C96"/>
  <c r="AY95"/>
  <c r="AX95"/>
  <c r="AW95"/>
  <c r="AV95"/>
  <c r="AU95"/>
  <c r="AT95"/>
  <c r="F95"/>
  <c r="E95"/>
  <c r="D95"/>
  <c r="C95"/>
  <c r="AY94"/>
  <c r="AX94"/>
  <c r="AW94"/>
  <c r="AV94"/>
  <c r="AU94"/>
  <c r="AT94"/>
  <c r="F94"/>
  <c r="E94"/>
  <c r="D94"/>
  <c r="C94"/>
  <c r="AY93"/>
  <c r="AX93"/>
  <c r="AW93"/>
  <c r="AV93"/>
  <c r="AU93"/>
  <c r="AT93"/>
  <c r="F93"/>
  <c r="E93"/>
  <c r="D93"/>
  <c r="C93"/>
  <c r="AY92"/>
  <c r="AX92"/>
  <c r="AW92"/>
  <c r="AV92"/>
  <c r="AU92"/>
  <c r="AT92"/>
  <c r="F92"/>
  <c r="E92"/>
  <c r="D92"/>
  <c r="C92"/>
  <c r="AY91"/>
  <c r="AX91"/>
  <c r="AW91"/>
  <c r="AV91"/>
  <c r="AU91"/>
  <c r="AT91"/>
  <c r="F91"/>
  <c r="E91"/>
  <c r="D91"/>
  <c r="C91"/>
  <c r="AY90"/>
  <c r="AX90"/>
  <c r="AW90"/>
  <c r="AV90"/>
  <c r="AU90"/>
  <c r="AT90"/>
  <c r="F90"/>
  <c r="E90"/>
  <c r="D90"/>
  <c r="C90"/>
  <c r="AY89"/>
  <c r="AX89"/>
  <c r="AW89"/>
  <c r="AV89"/>
  <c r="AU89"/>
  <c r="AT89"/>
  <c r="F89"/>
  <c r="E89"/>
  <c r="D89"/>
  <c r="C89"/>
  <c r="AY88"/>
  <c r="AX88"/>
  <c r="AW88"/>
  <c r="AV88"/>
  <c r="AU88"/>
  <c r="AT88"/>
  <c r="F88"/>
  <c r="E88"/>
  <c r="D88"/>
  <c r="C88"/>
  <c r="AY87"/>
  <c r="AX87"/>
  <c r="AW87"/>
  <c r="AV87"/>
  <c r="AU87"/>
  <c r="AT87"/>
  <c r="F87"/>
  <c r="E87"/>
  <c r="D87"/>
  <c r="C87"/>
  <c r="AY86"/>
  <c r="AX86"/>
  <c r="AW86"/>
  <c r="AV86"/>
  <c r="AU86"/>
  <c r="AT86"/>
  <c r="F86"/>
  <c r="E86"/>
  <c r="D86"/>
  <c r="C86"/>
  <c r="AY85"/>
  <c r="AX85"/>
  <c r="AW85"/>
  <c r="AV85"/>
  <c r="AU85"/>
  <c r="AT85"/>
  <c r="F85"/>
  <c r="E85"/>
  <c r="D85"/>
  <c r="C85"/>
  <c r="AY84"/>
  <c r="AX84"/>
  <c r="AW84"/>
  <c r="AV84"/>
  <c r="AU84"/>
  <c r="AT84"/>
  <c r="F84"/>
  <c r="E84"/>
  <c r="D84"/>
  <c r="C84"/>
  <c r="AY83"/>
  <c r="AX83"/>
  <c r="AW83"/>
  <c r="AV83"/>
  <c r="AU83"/>
  <c r="AT83"/>
  <c r="F83"/>
  <c r="E83"/>
  <c r="D83"/>
  <c r="C83"/>
  <c r="AY82"/>
  <c r="AX82"/>
  <c r="AW82"/>
  <c r="AV82"/>
  <c r="AU82"/>
  <c r="AT82"/>
  <c r="F82"/>
  <c r="E82"/>
  <c r="D82"/>
  <c r="C82"/>
  <c r="AY81"/>
  <c r="AX81"/>
  <c r="AW81"/>
  <c r="AV81"/>
  <c r="AU81"/>
  <c r="AT81"/>
  <c r="F81"/>
  <c r="E81"/>
  <c r="D81"/>
  <c r="C81"/>
  <c r="AY80"/>
  <c r="AX80"/>
  <c r="AW80"/>
  <c r="AV80"/>
  <c r="AU80"/>
  <c r="AT80"/>
  <c r="F80"/>
  <c r="E80"/>
  <c r="D80"/>
  <c r="C80"/>
  <c r="AY79"/>
  <c r="AX79"/>
  <c r="AW79"/>
  <c r="AV79"/>
  <c r="AU79"/>
  <c r="AT79"/>
  <c r="F79"/>
  <c r="E79"/>
  <c r="D79"/>
  <c r="C79"/>
  <c r="AY78"/>
  <c r="AX78"/>
  <c r="AW78"/>
  <c r="AV78"/>
  <c r="AU78"/>
  <c r="AT78"/>
  <c r="F78"/>
  <c r="E78"/>
  <c r="D78"/>
  <c r="C78"/>
  <c r="AY77"/>
  <c r="AX77"/>
  <c r="AW77"/>
  <c r="AV77"/>
  <c r="AU77"/>
  <c r="AT77"/>
  <c r="F77"/>
  <c r="E77"/>
  <c r="D77"/>
  <c r="C77"/>
  <c r="AY76"/>
  <c r="AX76"/>
  <c r="AW76"/>
  <c r="AV76"/>
  <c r="AU76"/>
  <c r="AT76"/>
  <c r="F76"/>
  <c r="E76"/>
  <c r="D76"/>
  <c r="C76"/>
  <c r="AY75"/>
  <c r="AX75"/>
  <c r="AW75"/>
  <c r="AV75"/>
  <c r="AU75"/>
  <c r="AT75"/>
  <c r="F75"/>
  <c r="E75"/>
  <c r="D75"/>
  <c r="C75"/>
  <c r="AY74"/>
  <c r="AX74"/>
  <c r="AW74"/>
  <c r="AV74"/>
  <c r="AU74"/>
  <c r="AT74"/>
  <c r="F74"/>
  <c r="E74"/>
  <c r="D74"/>
  <c r="C74"/>
  <c r="AY73"/>
  <c r="AX73"/>
  <c r="AW73"/>
  <c r="AV73"/>
  <c r="AU73"/>
  <c r="AT73"/>
  <c r="F73"/>
  <c r="E73"/>
  <c r="D73"/>
  <c r="C73"/>
  <c r="AY72"/>
  <c r="AX72"/>
  <c r="AW72"/>
  <c r="AV72"/>
  <c r="AU72"/>
  <c r="AT72"/>
  <c r="F72"/>
  <c r="E72"/>
  <c r="D72"/>
  <c r="C72"/>
  <c r="AY71"/>
  <c r="AX71"/>
  <c r="AW71"/>
  <c r="AV71"/>
  <c r="AU71"/>
  <c r="AT71"/>
  <c r="F71"/>
  <c r="E71"/>
  <c r="D71"/>
  <c r="C71"/>
  <c r="AY70"/>
  <c r="AX70"/>
  <c r="AW70"/>
  <c r="AV70"/>
  <c r="AU70"/>
  <c r="AT70"/>
  <c r="F70"/>
  <c r="E70"/>
  <c r="D70"/>
  <c r="C70"/>
  <c r="AY69"/>
  <c r="AX69"/>
  <c r="AW69"/>
  <c r="AV69"/>
  <c r="AU69"/>
  <c r="AT69"/>
  <c r="F69"/>
  <c r="E69"/>
  <c r="D69"/>
  <c r="C69"/>
  <c r="AY68"/>
  <c r="AX68"/>
  <c r="AW68"/>
  <c r="AV68"/>
  <c r="AU68"/>
  <c r="AT68"/>
  <c r="F68"/>
  <c r="E68"/>
  <c r="D68"/>
  <c r="C68"/>
  <c r="AY67"/>
  <c r="AX67"/>
  <c r="AW67"/>
  <c r="AV67"/>
  <c r="AU67"/>
  <c r="AT67"/>
  <c r="F67"/>
  <c r="E67"/>
  <c r="D67"/>
  <c r="C67"/>
  <c r="AY66"/>
  <c r="AX66"/>
  <c r="AW66"/>
  <c r="AV66"/>
  <c r="AU66"/>
  <c r="AT66"/>
  <c r="F66"/>
  <c r="E66"/>
  <c r="D66"/>
  <c r="C66"/>
  <c r="AY65"/>
  <c r="AX65"/>
  <c r="AW65"/>
  <c r="AV65"/>
  <c r="AU65"/>
  <c r="AT65"/>
  <c r="F65"/>
  <c r="E65"/>
  <c r="D65"/>
  <c r="C65"/>
  <c r="AY64"/>
  <c r="AX64"/>
  <c r="AW64"/>
  <c r="AV64"/>
  <c r="AU64"/>
  <c r="AT64"/>
  <c r="F64"/>
  <c r="E64"/>
  <c r="D64"/>
  <c r="C64"/>
  <c r="AY63"/>
  <c r="AX63"/>
  <c r="AW63"/>
  <c r="AV63"/>
  <c r="AU63"/>
  <c r="AT63"/>
  <c r="F63"/>
  <c r="E63"/>
  <c r="D63"/>
  <c r="C63"/>
  <c r="AY62"/>
  <c r="AX62"/>
  <c r="AW62"/>
  <c r="AV62"/>
  <c r="AU62"/>
  <c r="AT62"/>
  <c r="F62"/>
  <c r="E62"/>
  <c r="D62"/>
  <c r="C62"/>
  <c r="AY61"/>
  <c r="AX61"/>
  <c r="AW61"/>
  <c r="AV61"/>
  <c r="AU61"/>
  <c r="AT61"/>
  <c r="F61"/>
  <c r="E61"/>
  <c r="D61"/>
  <c r="C61"/>
  <c r="AY60"/>
  <c r="AX60"/>
  <c r="AW60"/>
  <c r="AV60"/>
  <c r="AU60"/>
  <c r="AT60"/>
  <c r="F60"/>
  <c r="E60"/>
  <c r="D60"/>
  <c r="C60"/>
  <c r="AY58"/>
  <c r="AX58"/>
  <c r="AW58"/>
  <c r="AV58"/>
  <c r="AU58"/>
  <c r="AT58"/>
  <c r="F58"/>
  <c r="E58"/>
  <c r="D58"/>
  <c r="C58"/>
  <c r="AY57"/>
  <c r="AX57"/>
  <c r="AW57"/>
  <c r="AV57"/>
  <c r="AU57"/>
  <c r="AT57"/>
  <c r="F57"/>
  <c r="E57"/>
  <c r="D57"/>
  <c r="C57"/>
  <c r="AY56"/>
  <c r="AX56"/>
  <c r="AW56"/>
  <c r="AV56"/>
  <c r="AU56"/>
  <c r="AT56"/>
  <c r="F56"/>
  <c r="E56"/>
  <c r="D56"/>
  <c r="C56"/>
  <c r="AY55"/>
  <c r="AX55"/>
  <c r="AW55"/>
  <c r="AV55"/>
  <c r="AU55"/>
  <c r="AT55"/>
  <c r="F55"/>
  <c r="E55"/>
  <c r="D55"/>
  <c r="C55"/>
  <c r="AY54"/>
  <c r="AX54"/>
  <c r="AW54"/>
  <c r="AV54"/>
  <c r="AU54"/>
  <c r="AT54"/>
  <c r="F54"/>
  <c r="E54"/>
  <c r="D54"/>
  <c r="C54"/>
  <c r="AY53"/>
  <c r="AX53"/>
  <c r="AW53"/>
  <c r="AV53"/>
  <c r="AU53"/>
  <c r="AT53"/>
  <c r="F53"/>
  <c r="E53"/>
  <c r="D53"/>
  <c r="C53"/>
  <c r="AY52"/>
  <c r="AX52"/>
  <c r="AW52"/>
  <c r="AV52"/>
  <c r="AU52"/>
  <c r="AT52"/>
  <c r="F52"/>
  <c r="E52"/>
  <c r="D52"/>
  <c r="C52"/>
  <c r="AY51"/>
  <c r="AX51"/>
  <c r="AW51"/>
  <c r="AV51"/>
  <c r="AU51"/>
  <c r="AT51"/>
  <c r="F51"/>
  <c r="E51"/>
  <c r="D51"/>
  <c r="C51"/>
  <c r="AY50"/>
  <c r="AX50"/>
  <c r="AW50"/>
  <c r="AV50"/>
  <c r="AU50"/>
  <c r="AT50"/>
  <c r="F50"/>
  <c r="E50"/>
  <c r="D50"/>
  <c r="C50"/>
  <c r="AY49"/>
  <c r="AX49"/>
  <c r="AW49"/>
  <c r="AV49"/>
  <c r="AU49"/>
  <c r="AT49"/>
  <c r="F49"/>
  <c r="E49"/>
  <c r="D49"/>
  <c r="C49"/>
  <c r="AY47"/>
  <c r="AX47"/>
  <c r="AW47"/>
  <c r="AV47"/>
  <c r="AU47"/>
  <c r="AT47"/>
  <c r="F47"/>
  <c r="E47"/>
  <c r="D47"/>
  <c r="C47"/>
  <c r="F46"/>
  <c r="E46"/>
  <c r="D46"/>
  <c r="C46"/>
  <c r="AY45"/>
  <c r="AX45"/>
  <c r="AW45"/>
  <c r="AV45"/>
  <c r="AU45"/>
  <c r="AT45"/>
  <c r="F45"/>
  <c r="E45"/>
  <c r="D45"/>
  <c r="C45"/>
  <c r="AY44"/>
  <c r="AX44"/>
  <c r="AW44"/>
  <c r="AV44"/>
  <c r="AU44"/>
  <c r="AT44"/>
  <c r="F44"/>
  <c r="E44"/>
  <c r="D44"/>
  <c r="C44"/>
  <c r="AY43"/>
  <c r="AX43"/>
  <c r="AW43"/>
  <c r="AV43"/>
  <c r="AU43"/>
  <c r="AT43"/>
  <c r="F43"/>
  <c r="E43"/>
  <c r="D43"/>
  <c r="C43"/>
  <c r="AY42"/>
  <c r="AX42"/>
  <c r="AW42"/>
  <c r="AV42"/>
  <c r="AU42"/>
  <c r="AT42"/>
  <c r="F42"/>
  <c r="E42"/>
  <c r="D42"/>
  <c r="C42"/>
  <c r="AY41"/>
  <c r="AX41"/>
  <c r="AW41"/>
  <c r="AV41"/>
  <c r="AU41"/>
  <c r="AT41"/>
  <c r="F41"/>
  <c r="E41"/>
  <c r="D41"/>
  <c r="C41"/>
  <c r="AY40"/>
  <c r="AX40"/>
  <c r="AW40"/>
  <c r="AV40"/>
  <c r="AU40"/>
  <c r="AT40"/>
  <c r="F40"/>
  <c r="E40"/>
  <c r="D40"/>
  <c r="C40"/>
  <c r="AY39"/>
  <c r="AX39"/>
  <c r="AW39"/>
  <c r="AV39"/>
  <c r="AU39"/>
  <c r="AT39"/>
  <c r="F39"/>
  <c r="E39"/>
  <c r="D39"/>
  <c r="C39"/>
  <c r="AY38"/>
  <c r="AX38"/>
  <c r="AW38"/>
  <c r="AV38"/>
  <c r="AU38"/>
  <c r="AT38"/>
  <c r="F38"/>
  <c r="E38"/>
  <c r="D38"/>
  <c r="C38"/>
  <c r="AY37"/>
  <c r="AX37"/>
  <c r="AW37"/>
  <c r="AV37"/>
  <c r="AU37"/>
  <c r="AT37"/>
  <c r="F37"/>
  <c r="E37"/>
  <c r="D37"/>
  <c r="C37"/>
  <c r="AY36"/>
  <c r="AX36"/>
  <c r="AW36"/>
  <c r="AV36"/>
  <c r="AU36"/>
  <c r="AT36"/>
  <c r="F36"/>
  <c r="E36"/>
  <c r="D36"/>
  <c r="C36"/>
  <c r="AY35"/>
  <c r="AX35"/>
  <c r="AW35"/>
  <c r="AV35"/>
  <c r="AU35"/>
  <c r="AT35"/>
  <c r="F35"/>
  <c r="E35"/>
  <c r="D35"/>
  <c r="C35"/>
  <c r="AY34"/>
  <c r="AX34"/>
  <c r="AW34"/>
  <c r="AV34"/>
  <c r="AU34"/>
  <c r="AT34"/>
  <c r="F34"/>
  <c r="E34"/>
  <c r="D34"/>
  <c r="C34"/>
  <c r="AY33"/>
  <c r="AX33"/>
  <c r="AW33"/>
  <c r="AV33"/>
  <c r="AU33"/>
  <c r="AT33"/>
  <c r="F33"/>
  <c r="E33"/>
  <c r="D33"/>
  <c r="C33"/>
  <c r="AY32"/>
  <c r="AX32"/>
  <c r="AW32"/>
  <c r="AV32"/>
  <c r="AU32"/>
  <c r="AT32"/>
  <c r="F32"/>
  <c r="E32"/>
  <c r="D32"/>
  <c r="C32"/>
  <c r="AY30"/>
  <c r="AX30"/>
  <c r="AW30"/>
  <c r="AV30"/>
  <c r="AU30"/>
  <c r="AT30"/>
  <c r="F30"/>
  <c r="E30"/>
  <c r="D30"/>
  <c r="C30"/>
  <c r="AY29"/>
  <c r="AX29"/>
  <c r="AW29"/>
  <c r="AV29"/>
  <c r="AU29"/>
  <c r="AT29"/>
  <c r="F29"/>
  <c r="E29"/>
  <c r="D29"/>
  <c r="C29"/>
  <c r="AY28"/>
  <c r="AX28"/>
  <c r="AW28"/>
  <c r="AV28"/>
  <c r="AU28"/>
  <c r="AT28"/>
  <c r="F28"/>
  <c r="E28"/>
  <c r="D28"/>
  <c r="C28"/>
  <c r="AY27"/>
  <c r="AX27"/>
  <c r="AW27"/>
  <c r="AV27"/>
  <c r="AU27"/>
  <c r="AT27"/>
  <c r="F27"/>
  <c r="E27"/>
  <c r="D27"/>
  <c r="C27"/>
  <c r="AY26"/>
  <c r="AX26"/>
  <c r="AW26"/>
  <c r="AV26"/>
  <c r="AU26"/>
  <c r="AT26"/>
  <c r="F26"/>
  <c r="E26"/>
  <c r="D26"/>
  <c r="C26"/>
  <c r="AY25"/>
  <c r="AX25"/>
  <c r="AW25"/>
  <c r="AV25"/>
  <c r="AU25"/>
  <c r="AT25"/>
  <c r="F25"/>
  <c r="E25"/>
  <c r="D25"/>
  <c r="C25"/>
  <c r="AY24"/>
  <c r="AX24"/>
  <c r="AW24"/>
  <c r="AV24"/>
  <c r="AU24"/>
  <c r="AT24"/>
  <c r="F24"/>
  <c r="E24"/>
  <c r="D24"/>
  <c r="C24"/>
  <c r="AY23"/>
  <c r="AX23"/>
  <c r="AW23"/>
  <c r="AV23"/>
  <c r="AU23"/>
  <c r="AT23"/>
  <c r="F23"/>
  <c r="E23"/>
  <c r="D23"/>
  <c r="C23"/>
  <c r="AY22"/>
  <c r="AX22"/>
  <c r="AW22"/>
  <c r="AV22"/>
  <c r="AU22"/>
  <c r="AT22"/>
  <c r="F22"/>
  <c r="E22"/>
  <c r="D22"/>
  <c r="C22"/>
  <c r="AY21"/>
  <c r="AX21"/>
  <c r="AW21"/>
  <c r="AV21"/>
  <c r="AU21"/>
  <c r="AT21"/>
  <c r="F21"/>
  <c r="E21"/>
  <c r="D21"/>
  <c r="C21"/>
  <c r="AY20"/>
  <c r="AX20"/>
  <c r="AW20"/>
  <c r="AV20"/>
  <c r="AU20"/>
  <c r="AT20"/>
  <c r="F20"/>
  <c r="E20"/>
  <c r="D20"/>
  <c r="C20"/>
  <c r="AY19"/>
  <c r="AX19"/>
  <c r="AW19"/>
  <c r="AV19"/>
  <c r="AU19"/>
  <c r="AT19"/>
  <c r="F19"/>
  <c r="E19"/>
  <c r="D19"/>
  <c r="C19"/>
  <c r="AY18"/>
  <c r="AX18"/>
  <c r="AW18"/>
  <c r="AV18"/>
  <c r="AU18"/>
  <c r="AT18"/>
  <c r="F18"/>
  <c r="E18"/>
  <c r="D18"/>
  <c r="C18"/>
  <c r="AY17"/>
  <c r="AX17"/>
  <c r="AW17"/>
  <c r="AV17"/>
  <c r="AU17"/>
  <c r="AT17"/>
  <c r="F17"/>
  <c r="E17"/>
  <c r="D17"/>
  <c r="C17"/>
  <c r="AY16"/>
  <c r="AX16"/>
  <c r="AW16"/>
  <c r="AV16"/>
  <c r="AU16"/>
  <c r="AT16"/>
  <c r="F16"/>
  <c r="E16"/>
  <c r="D16"/>
  <c r="C16"/>
  <c r="AY15"/>
  <c r="AX15"/>
  <c r="AW15"/>
  <c r="AV15"/>
  <c r="AU15"/>
  <c r="AT15"/>
  <c r="F15"/>
  <c r="E15"/>
  <c r="D15"/>
  <c r="C15"/>
  <c r="AY14"/>
  <c r="AX14"/>
  <c r="AW14"/>
  <c r="AV14"/>
  <c r="AU14"/>
  <c r="AT14"/>
  <c r="F14"/>
  <c r="E14"/>
  <c r="D14"/>
  <c r="C14"/>
  <c r="AY13"/>
  <c r="AX13"/>
  <c r="AW13"/>
  <c r="AV13"/>
  <c r="AU13"/>
  <c r="AT13"/>
  <c r="F13"/>
  <c r="E13"/>
  <c r="D13"/>
  <c r="C13"/>
  <c r="AY12"/>
  <c r="AX12"/>
  <c r="AW12"/>
  <c r="AV12"/>
  <c r="AU12"/>
  <c r="AT12"/>
  <c r="F12"/>
  <c r="E12"/>
  <c r="D12"/>
  <c r="C12"/>
  <c r="F11"/>
  <c r="E11"/>
  <c r="D11"/>
  <c r="C11"/>
  <c r="AY10"/>
  <c r="AX10"/>
  <c r="AW10"/>
  <c r="AV10"/>
  <c r="AU10"/>
  <c r="AT10"/>
  <c r="F10"/>
  <c r="E10"/>
  <c r="D10"/>
  <c r="C10"/>
  <c r="AY9"/>
  <c r="AX9"/>
  <c r="AW9"/>
  <c r="AV9"/>
  <c r="AU9"/>
  <c r="AT9"/>
  <c r="F9"/>
  <c r="E9"/>
  <c r="D9"/>
  <c r="C9"/>
  <c r="AY8"/>
  <c r="AX8"/>
  <c r="AW8"/>
  <c r="AV8"/>
  <c r="AU8"/>
  <c r="AT8"/>
  <c r="F8"/>
  <c r="E8"/>
  <c r="D8"/>
  <c r="C8"/>
  <c r="AY7"/>
  <c r="AX7"/>
  <c r="AW7"/>
  <c r="AV7"/>
  <c r="AU7"/>
  <c r="AT7"/>
  <c r="F7"/>
  <c r="E7"/>
  <c r="D7"/>
  <c r="C7"/>
  <c r="AY6"/>
  <c r="AX6"/>
  <c r="AW6"/>
  <c r="AV6"/>
  <c r="AU6"/>
  <c r="AT6"/>
  <c r="F6"/>
  <c r="E6"/>
  <c r="D6"/>
  <c r="C6"/>
  <c r="AY5"/>
  <c r="AX5"/>
  <c r="AW5"/>
  <c r="AV5"/>
  <c r="AU5"/>
  <c r="AT5"/>
  <c r="F5"/>
  <c r="E5"/>
  <c r="D5"/>
  <c r="C5"/>
  <c r="AY4"/>
  <c r="AX4"/>
  <c r="AW4"/>
  <c r="AV4"/>
  <c r="AU4"/>
  <c r="AT4"/>
  <c r="F4"/>
  <c r="E4"/>
  <c r="D4"/>
  <c r="C4"/>
  <c r="AY3"/>
  <c r="AX3"/>
  <c r="AW3"/>
  <c r="AV3"/>
  <c r="AU3"/>
  <c r="AT3"/>
  <c r="F3"/>
  <c r="E3"/>
  <c r="D3"/>
  <c r="C3"/>
  <c r="AY2"/>
  <c r="AX2"/>
  <c r="AW2"/>
  <c r="AV2"/>
  <c r="AV335" s="1"/>
  <c r="AU2"/>
  <c r="AT2"/>
  <c r="F2"/>
  <c r="E2"/>
  <c r="D2"/>
  <c r="C2"/>
  <c r="B43" i="17" l="1"/>
  <c r="AU335" i="1"/>
  <c r="AY335"/>
  <c r="AW335"/>
  <c r="AX333"/>
  <c r="AV333"/>
  <c r="AL17" i="17"/>
  <c r="AK3" i="8"/>
  <c r="AW333" i="1"/>
  <c r="AX335"/>
  <c r="AE23" i="17"/>
  <c r="AD23" s="1"/>
  <c r="AC23" s="1"/>
  <c r="AG23"/>
  <c r="AF2" i="8"/>
  <c r="AU333" i="1"/>
  <c r="AY333"/>
  <c r="AT334"/>
  <c r="AT337"/>
  <c r="I17" i="17"/>
  <c r="AP17" s="1"/>
  <c r="AT335" i="1"/>
  <c r="AT336"/>
  <c r="AR386"/>
  <c r="AN386"/>
  <c r="AJ386"/>
  <c r="AF386"/>
  <c r="AB386"/>
  <c r="X386"/>
  <c r="T386"/>
  <c r="P386"/>
  <c r="L386"/>
  <c r="H386"/>
  <c r="AQ385"/>
  <c r="AM385"/>
  <c r="AI385"/>
  <c r="AE385"/>
  <c r="AA385"/>
  <c r="W385"/>
  <c r="S385"/>
  <c r="O385"/>
  <c r="K385"/>
  <c r="G385"/>
  <c r="AP384"/>
  <c r="AL384"/>
  <c r="AH384"/>
  <c r="AD384"/>
  <c r="Z384"/>
  <c r="V384"/>
  <c r="R384"/>
  <c r="N384"/>
  <c r="J384"/>
  <c r="AS383"/>
  <c r="AO383"/>
  <c r="AK383"/>
  <c r="AG383"/>
  <c r="AC383"/>
  <c r="Y383"/>
  <c r="U383"/>
  <c r="Q383"/>
  <c r="M383"/>
  <c r="I383"/>
  <c r="AR382"/>
  <c r="AN382"/>
  <c r="AJ382"/>
  <c r="AF382"/>
  <c r="AB382"/>
  <c r="X382"/>
  <c r="T382"/>
  <c r="P382"/>
  <c r="L382"/>
  <c r="H382"/>
  <c r="AQ381"/>
  <c r="AM381"/>
  <c r="AI381"/>
  <c r="AE381"/>
  <c r="AA381"/>
  <c r="W381"/>
  <c r="S381"/>
  <c r="O381"/>
  <c r="K381"/>
  <c r="G381"/>
  <c r="AP380"/>
  <c r="AL380"/>
  <c r="AH380"/>
  <c r="AD380"/>
  <c r="Z380"/>
  <c r="V380"/>
  <c r="R380"/>
  <c r="N380"/>
  <c r="J380"/>
  <c r="AS379"/>
  <c r="AO379"/>
  <c r="AK379"/>
  <c r="AG379"/>
  <c r="AC379"/>
  <c r="Y379"/>
  <c r="U379"/>
  <c r="Q379"/>
  <c r="M379"/>
  <c r="I379"/>
  <c r="AR378"/>
  <c r="AN378"/>
  <c r="AJ378"/>
  <c r="AF378"/>
  <c r="AB378"/>
  <c r="X378"/>
  <c r="T378"/>
  <c r="P378"/>
  <c r="L378"/>
  <c r="H378"/>
  <c r="AQ377"/>
  <c r="AM377"/>
  <c r="AI377"/>
  <c r="AE377"/>
  <c r="AA377"/>
  <c r="W377"/>
  <c r="S377"/>
  <c r="O377"/>
  <c r="K377"/>
  <c r="G377"/>
  <c r="AS386"/>
  <c r="AO386"/>
  <c r="AK386"/>
  <c r="AG386"/>
  <c r="AC386"/>
  <c r="Y386"/>
  <c r="T52" i="2" s="1"/>
  <c r="U386" i="1"/>
  <c r="Q386"/>
  <c r="L52" i="2" s="1"/>
  <c r="M386" i="1"/>
  <c r="I386"/>
  <c r="AR385"/>
  <c r="AN385"/>
  <c r="AJ385"/>
  <c r="AF385"/>
  <c r="AB385"/>
  <c r="X385"/>
  <c r="T385"/>
  <c r="P385"/>
  <c r="L385"/>
  <c r="H385"/>
  <c r="AQ384"/>
  <c r="AM384"/>
  <c r="AI384"/>
  <c r="AE384"/>
  <c r="AA384"/>
  <c r="W384"/>
  <c r="S384"/>
  <c r="O384"/>
  <c r="K384"/>
  <c r="G384"/>
  <c r="AP383"/>
  <c r="AL383"/>
  <c r="AH383"/>
  <c r="AD383"/>
  <c r="Z383"/>
  <c r="V383"/>
  <c r="R383"/>
  <c r="N383"/>
  <c r="J383"/>
  <c r="AS382"/>
  <c r="AO382"/>
  <c r="AK382"/>
  <c r="AG382"/>
  <c r="AC382"/>
  <c r="Y382"/>
  <c r="U382"/>
  <c r="Q382"/>
  <c r="M382"/>
  <c r="I382"/>
  <c r="AR381"/>
  <c r="AN381"/>
  <c r="AJ381"/>
  <c r="AF381"/>
  <c r="AB381"/>
  <c r="X381"/>
  <c r="T381"/>
  <c r="P381"/>
  <c r="L381"/>
  <c r="H381"/>
  <c r="AQ380"/>
  <c r="AM380"/>
  <c r="AI380"/>
  <c r="AE380"/>
  <c r="AA380"/>
  <c r="W380"/>
  <c r="S380"/>
  <c r="O380"/>
  <c r="K380"/>
  <c r="G380"/>
  <c r="AP379"/>
  <c r="AL379"/>
  <c r="AH379"/>
  <c r="AD379"/>
  <c r="Z379"/>
  <c r="V379"/>
  <c r="R379"/>
  <c r="N379"/>
  <c r="J379"/>
  <c r="AS378"/>
  <c r="AO378"/>
  <c r="AK378"/>
  <c r="AG378"/>
  <c r="AC378"/>
  <c r="Y378"/>
  <c r="U378"/>
  <c r="Q378"/>
  <c r="M378"/>
  <c r="I378"/>
  <c r="AR377"/>
  <c r="AN377"/>
  <c r="AJ377"/>
  <c r="AF377"/>
  <c r="AB377"/>
  <c r="X377"/>
  <c r="T377"/>
  <c r="P377"/>
  <c r="L377"/>
  <c r="H377"/>
  <c r="AP386"/>
  <c r="AL386"/>
  <c r="AH386"/>
  <c r="AD386"/>
  <c r="Z386"/>
  <c r="V386"/>
  <c r="R386"/>
  <c r="N386"/>
  <c r="J386"/>
  <c r="AS385"/>
  <c r="AO385"/>
  <c r="AK385"/>
  <c r="AG385"/>
  <c r="AC385"/>
  <c r="Y385"/>
  <c r="U385"/>
  <c r="Q385"/>
  <c r="M385"/>
  <c r="I385"/>
  <c r="AR384"/>
  <c r="AI386"/>
  <c r="S386"/>
  <c r="AP385"/>
  <c r="Z385"/>
  <c r="U51" i="2" s="1"/>
  <c r="J385" i="1"/>
  <c r="AK384"/>
  <c r="AC384"/>
  <c r="U384"/>
  <c r="M384"/>
  <c r="AR383"/>
  <c r="AJ383"/>
  <c r="AE49" i="2" s="1"/>
  <c r="AB383" i="1"/>
  <c r="T383"/>
  <c r="L383"/>
  <c r="AQ382"/>
  <c r="AI382"/>
  <c r="AA382"/>
  <c r="S382"/>
  <c r="N48" i="2" s="1"/>
  <c r="K382" i="1"/>
  <c r="AP381"/>
  <c r="AH381"/>
  <c r="Z381"/>
  <c r="R381"/>
  <c r="J381"/>
  <c r="AO380"/>
  <c r="AG380"/>
  <c r="Y380"/>
  <c r="Q380"/>
  <c r="I380"/>
  <c r="AN379"/>
  <c r="AF379"/>
  <c r="X379"/>
  <c r="P379"/>
  <c r="H379"/>
  <c r="AM378"/>
  <c r="AE378"/>
  <c r="W378"/>
  <c r="O378"/>
  <c r="G378"/>
  <c r="AL377"/>
  <c r="AD377"/>
  <c r="V377"/>
  <c r="N377"/>
  <c r="AM386"/>
  <c r="W386"/>
  <c r="G386"/>
  <c r="AD385"/>
  <c r="N385"/>
  <c r="AN384"/>
  <c r="AF384"/>
  <c r="X384"/>
  <c r="P384"/>
  <c r="H384"/>
  <c r="AM383"/>
  <c r="AE383"/>
  <c r="W383"/>
  <c r="O383"/>
  <c r="G383"/>
  <c r="AL382"/>
  <c r="AD382"/>
  <c r="V382"/>
  <c r="N382"/>
  <c r="AS381"/>
  <c r="AK381"/>
  <c r="AC381"/>
  <c r="U381"/>
  <c r="M381"/>
  <c r="AR380"/>
  <c r="AJ380"/>
  <c r="AB380"/>
  <c r="T380"/>
  <c r="L380"/>
  <c r="AQ379"/>
  <c r="AI379"/>
  <c r="AA379"/>
  <c r="S379"/>
  <c r="K379"/>
  <c r="AP378"/>
  <c r="AH378"/>
  <c r="Z378"/>
  <c r="R378"/>
  <c r="J378"/>
  <c r="AO377"/>
  <c r="AG377"/>
  <c r="Y377"/>
  <c r="Q377"/>
  <c r="I377"/>
  <c r="AQ386"/>
  <c r="AL52" i="2" s="1"/>
  <c r="AA386" i="1"/>
  <c r="V52" i="2" s="1"/>
  <c r="U52" s="1"/>
  <c r="K386" i="1"/>
  <c r="F52" i="2" s="1"/>
  <c r="AH385" i="1"/>
  <c r="R385"/>
  <c r="AO384"/>
  <c r="AG384"/>
  <c r="Y384"/>
  <c r="Q384"/>
  <c r="I384"/>
  <c r="AN383"/>
  <c r="AF383"/>
  <c r="X383"/>
  <c r="P383"/>
  <c r="H383"/>
  <c r="AM382"/>
  <c r="AE382"/>
  <c r="Z48" i="2" s="1"/>
  <c r="Y48" s="1"/>
  <c r="W382" i="1"/>
  <c r="O382"/>
  <c r="G382"/>
  <c r="AL381"/>
  <c r="AD381"/>
  <c r="V381"/>
  <c r="N381"/>
  <c r="AS380"/>
  <c r="AK380"/>
  <c r="AC380"/>
  <c r="U380"/>
  <c r="M380"/>
  <c r="AR379"/>
  <c r="AJ379"/>
  <c r="AB379"/>
  <c r="T379"/>
  <c r="L379"/>
  <c r="AQ378"/>
  <c r="AI378"/>
  <c r="AA378"/>
  <c r="S378"/>
  <c r="K378"/>
  <c r="AP377"/>
  <c r="AH377"/>
  <c r="Z377"/>
  <c r="R377"/>
  <c r="J377"/>
  <c r="AE386"/>
  <c r="O386"/>
  <c r="AL385"/>
  <c r="V385"/>
  <c r="AS384"/>
  <c r="AJ384"/>
  <c r="AB384"/>
  <c r="T384"/>
  <c r="L384"/>
  <c r="AQ383"/>
  <c r="AI383"/>
  <c r="AA383"/>
  <c r="S383"/>
  <c r="K383"/>
  <c r="AP382"/>
  <c r="AH382"/>
  <c r="Z382"/>
  <c r="R382"/>
  <c r="J382"/>
  <c r="AO381"/>
  <c r="AG381"/>
  <c r="Y381"/>
  <c r="Q381"/>
  <c r="I381"/>
  <c r="AN380"/>
  <c r="AF380"/>
  <c r="X380"/>
  <c r="P380"/>
  <c r="H380"/>
  <c r="AM379"/>
  <c r="AE379"/>
  <c r="W379"/>
  <c r="O379"/>
  <c r="G379"/>
  <c r="AL378"/>
  <c r="AD378"/>
  <c r="V378"/>
  <c r="N378"/>
  <c r="AS377"/>
  <c r="AK377"/>
  <c r="AC377"/>
  <c r="U377"/>
  <c r="M377"/>
  <c r="AR352"/>
  <c r="AN352"/>
  <c r="AJ352"/>
  <c r="AF352"/>
  <c r="AB352"/>
  <c r="X352"/>
  <c r="T352"/>
  <c r="P352"/>
  <c r="L352"/>
  <c r="H352"/>
  <c r="AQ351"/>
  <c r="AM351"/>
  <c r="AI351"/>
  <c r="AE351"/>
  <c r="AA351"/>
  <c r="W351"/>
  <c r="S351"/>
  <c r="O351"/>
  <c r="K351"/>
  <c r="G351"/>
  <c r="AP350"/>
  <c r="AL350"/>
  <c r="AH350"/>
  <c r="AD350"/>
  <c r="Z350"/>
  <c r="V350"/>
  <c r="R350"/>
  <c r="N350"/>
  <c r="J350"/>
  <c r="AS349"/>
  <c r="AO349"/>
  <c r="AK349"/>
  <c r="AG349"/>
  <c r="AC349"/>
  <c r="Y349"/>
  <c r="U349"/>
  <c r="Q349"/>
  <c r="M349"/>
  <c r="I349"/>
  <c r="AR348"/>
  <c r="AN348"/>
  <c r="AJ348"/>
  <c r="AF348"/>
  <c r="AB348"/>
  <c r="X348"/>
  <c r="T348"/>
  <c r="P348"/>
  <c r="L348"/>
  <c r="H348"/>
  <c r="AQ347"/>
  <c r="AM347"/>
  <c r="AI347"/>
  <c r="AE347"/>
  <c r="AA347"/>
  <c r="W347"/>
  <c r="S347"/>
  <c r="O347"/>
  <c r="K347"/>
  <c r="G347"/>
  <c r="AP346"/>
  <c r="AL346"/>
  <c r="AH346"/>
  <c r="AD346"/>
  <c r="Z346"/>
  <c r="V346"/>
  <c r="R346"/>
  <c r="N346"/>
  <c r="J346"/>
  <c r="AS345"/>
  <c r="AO345"/>
  <c r="AK345"/>
  <c r="AG345"/>
  <c r="AC345"/>
  <c r="Y345"/>
  <c r="U345"/>
  <c r="Q345"/>
  <c r="L4" i="2" s="1"/>
  <c r="M345" i="1"/>
  <c r="I345"/>
  <c r="AR344"/>
  <c r="AN344"/>
  <c r="AJ344"/>
  <c r="AF344"/>
  <c r="AB344"/>
  <c r="X344"/>
  <c r="T344"/>
  <c r="P344"/>
  <c r="L344"/>
  <c r="H344"/>
  <c r="AQ343"/>
  <c r="AM343"/>
  <c r="AI343"/>
  <c r="AE343"/>
  <c r="AA343"/>
  <c r="W343"/>
  <c r="S343"/>
  <c r="O343"/>
  <c r="K343"/>
  <c r="G343"/>
  <c r="AS352"/>
  <c r="AO352"/>
  <c r="AK352"/>
  <c r="AG352"/>
  <c r="AC352"/>
  <c r="Y352"/>
  <c r="U352"/>
  <c r="Q352"/>
  <c r="M352"/>
  <c r="I352"/>
  <c r="AR351"/>
  <c r="AN351"/>
  <c r="AJ351"/>
  <c r="AF351"/>
  <c r="AB351"/>
  <c r="X351"/>
  <c r="T351"/>
  <c r="P351"/>
  <c r="L351"/>
  <c r="H351"/>
  <c r="AQ350"/>
  <c r="AM350"/>
  <c r="AI350"/>
  <c r="AE350"/>
  <c r="AA350"/>
  <c r="W350"/>
  <c r="S350"/>
  <c r="O350"/>
  <c r="K350"/>
  <c r="G350"/>
  <c r="AP349"/>
  <c r="AL349"/>
  <c r="AH349"/>
  <c r="AD349"/>
  <c r="Z349"/>
  <c r="V349"/>
  <c r="R349"/>
  <c r="N349"/>
  <c r="J349"/>
  <c r="AS348"/>
  <c r="AO348"/>
  <c r="AK348"/>
  <c r="AG348"/>
  <c r="AC348"/>
  <c r="Y348"/>
  <c r="U348"/>
  <c r="Q348"/>
  <c r="M348"/>
  <c r="I348"/>
  <c r="AR347"/>
  <c r="AN347"/>
  <c r="AJ347"/>
  <c r="AF347"/>
  <c r="AB347"/>
  <c r="X347"/>
  <c r="T347"/>
  <c r="P347"/>
  <c r="L347"/>
  <c r="H347"/>
  <c r="AQ346"/>
  <c r="AM346"/>
  <c r="AI346"/>
  <c r="AE346"/>
  <c r="AA346"/>
  <c r="W346"/>
  <c r="S346"/>
  <c r="O346"/>
  <c r="K346"/>
  <c r="G346"/>
  <c r="AP345"/>
  <c r="AL345"/>
  <c r="AH345"/>
  <c r="AD345"/>
  <c r="Z345"/>
  <c r="V345"/>
  <c r="R345"/>
  <c r="N345"/>
  <c r="J345"/>
  <c r="AS344"/>
  <c r="AO344"/>
  <c r="AK344"/>
  <c r="AG344"/>
  <c r="AC344"/>
  <c r="X3" i="2" s="1"/>
  <c r="Y344" i="1"/>
  <c r="U344"/>
  <c r="Q344"/>
  <c r="M344"/>
  <c r="I344"/>
  <c r="AR343"/>
  <c r="AN343"/>
  <c r="AJ343"/>
  <c r="AF343"/>
  <c r="AB343"/>
  <c r="X343"/>
  <c r="T343"/>
  <c r="P343"/>
  <c r="L343"/>
  <c r="H343"/>
  <c r="AP352"/>
  <c r="AL352"/>
  <c r="AH352"/>
  <c r="AC11" i="2" s="1"/>
  <c r="AD352" i="1"/>
  <c r="Z352"/>
  <c r="V352"/>
  <c r="R352"/>
  <c r="N352"/>
  <c r="J352"/>
  <c r="AS351"/>
  <c r="AO351"/>
  <c r="AK351"/>
  <c r="AG351"/>
  <c r="AC351"/>
  <c r="Y351"/>
  <c r="U351"/>
  <c r="Q351"/>
  <c r="M351"/>
  <c r="I351"/>
  <c r="AR350"/>
  <c r="AN350"/>
  <c r="AJ350"/>
  <c r="AF350"/>
  <c r="AB350"/>
  <c r="X350"/>
  <c r="T350"/>
  <c r="P350"/>
  <c r="L350"/>
  <c r="H350"/>
  <c r="AQ349"/>
  <c r="AM349"/>
  <c r="AI349"/>
  <c r="AE349"/>
  <c r="AA349"/>
  <c r="W349"/>
  <c r="S349"/>
  <c r="O349"/>
  <c r="K349"/>
  <c r="G349"/>
  <c r="AP348"/>
  <c r="AL348"/>
  <c r="AH348"/>
  <c r="AD348"/>
  <c r="Z348"/>
  <c r="V348"/>
  <c r="R348"/>
  <c r="N348"/>
  <c r="J348"/>
  <c r="AS347"/>
  <c r="AO347"/>
  <c r="AK347"/>
  <c r="AG347"/>
  <c r="AC347"/>
  <c r="Y347"/>
  <c r="U347"/>
  <c r="Q347"/>
  <c r="M347"/>
  <c r="I347"/>
  <c r="AR346"/>
  <c r="AN346"/>
  <c r="AJ346"/>
  <c r="AF346"/>
  <c r="AB346"/>
  <c r="X346"/>
  <c r="T346"/>
  <c r="P346"/>
  <c r="L346"/>
  <c r="H346"/>
  <c r="AQ345"/>
  <c r="AM345"/>
  <c r="AI345"/>
  <c r="AE345"/>
  <c r="AA345"/>
  <c r="W345"/>
  <c r="S345"/>
  <c r="O345"/>
  <c r="K345"/>
  <c r="G345"/>
  <c r="AP344"/>
  <c r="AL344"/>
  <c r="AH344"/>
  <c r="AD344"/>
  <c r="Z344"/>
  <c r="V344"/>
  <c r="R344"/>
  <c r="N344"/>
  <c r="J344"/>
  <c r="AS343"/>
  <c r="AO343"/>
  <c r="AK343"/>
  <c r="AG343"/>
  <c r="AC343"/>
  <c r="Y343"/>
  <c r="U343"/>
  <c r="Q343"/>
  <c r="M343"/>
  <c r="I343"/>
  <c r="AQ352"/>
  <c r="AM352"/>
  <c r="AI352"/>
  <c r="AE352"/>
  <c r="AA352"/>
  <c r="V11" i="2" s="1"/>
  <c r="W352" i="1"/>
  <c r="S352"/>
  <c r="O352"/>
  <c r="K352"/>
  <c r="F11" i="2" s="1"/>
  <c r="G352" i="1"/>
  <c r="AP351"/>
  <c r="AL351"/>
  <c r="AH351"/>
  <c r="AD351"/>
  <c r="Z351"/>
  <c r="V351"/>
  <c r="R351"/>
  <c r="N351"/>
  <c r="J351"/>
  <c r="AS350"/>
  <c r="AO350"/>
  <c r="AK350"/>
  <c r="AG350"/>
  <c r="AC350"/>
  <c r="Y350"/>
  <c r="U350"/>
  <c r="Q350"/>
  <c r="M350"/>
  <c r="I350"/>
  <c r="AR349"/>
  <c r="AN349"/>
  <c r="AJ349"/>
  <c r="AF349"/>
  <c r="AB349"/>
  <c r="X349"/>
  <c r="T349"/>
  <c r="P349"/>
  <c r="L349"/>
  <c r="H349"/>
  <c r="AQ348"/>
  <c r="AM348"/>
  <c r="AI348"/>
  <c r="AE348"/>
  <c r="AA348"/>
  <c r="W348"/>
  <c r="S348"/>
  <c r="O348"/>
  <c r="K348"/>
  <c r="G348"/>
  <c r="AP347"/>
  <c r="AL347"/>
  <c r="AH347"/>
  <c r="AD347"/>
  <c r="Z347"/>
  <c r="V347"/>
  <c r="R347"/>
  <c r="N347"/>
  <c r="J347"/>
  <c r="AS346"/>
  <c r="AO346"/>
  <c r="AK346"/>
  <c r="AG346"/>
  <c r="AC346"/>
  <c r="Y346"/>
  <c r="U346"/>
  <c r="Q346"/>
  <c r="M346"/>
  <c r="I346"/>
  <c r="AR345"/>
  <c r="AN345"/>
  <c r="AJ345"/>
  <c r="AF345"/>
  <c r="AB345"/>
  <c r="X345"/>
  <c r="T345"/>
  <c r="P345"/>
  <c r="L345"/>
  <c r="H345"/>
  <c r="AQ344"/>
  <c r="AL3" i="2" s="1"/>
  <c r="AM344" i="1"/>
  <c r="AI344"/>
  <c r="AE344"/>
  <c r="AA344"/>
  <c r="W344"/>
  <c r="S344"/>
  <c r="O344"/>
  <c r="K344"/>
  <c r="G344"/>
  <c r="AP343"/>
  <c r="AL343"/>
  <c r="AH343"/>
  <c r="AD343"/>
  <c r="Z343"/>
  <c r="V343"/>
  <c r="R343"/>
  <c r="N343"/>
  <c r="J343"/>
  <c r="AP23" i="17" l="1"/>
  <c r="AB11" i="2"/>
  <c r="AA11" s="1"/>
  <c r="K52"/>
  <c r="W3"/>
  <c r="V3" s="1"/>
  <c r="U3" s="1"/>
  <c r="T3" s="1"/>
  <c r="S3" s="1"/>
  <c r="AD49"/>
  <c r="AC49" s="1"/>
  <c r="AB49" s="1"/>
  <c r="X48"/>
  <c r="W48" s="1"/>
  <c r="S52"/>
  <c r="F2"/>
  <c r="K353" i="1"/>
  <c r="AL2" i="2"/>
  <c r="AQ353" i="1"/>
  <c r="AF43" i="2"/>
  <c r="AK387" i="1"/>
  <c r="E43" i="2"/>
  <c r="J387" i="1"/>
  <c r="I43" i="2"/>
  <c r="N387" i="1"/>
  <c r="G43" i="2"/>
  <c r="L387" i="1"/>
  <c r="AM43" i="2"/>
  <c r="AR387" i="1"/>
  <c r="E2" i="2"/>
  <c r="J353" i="1"/>
  <c r="U2" i="2"/>
  <c r="Z353" i="1"/>
  <c r="AK2" i="2"/>
  <c r="AP353" i="1"/>
  <c r="Q2" i="2"/>
  <c r="V353" i="1"/>
  <c r="AM2" i="2"/>
  <c r="AR353" i="1"/>
  <c r="AD2" i="2"/>
  <c r="AI353" i="1"/>
  <c r="U43" i="2"/>
  <c r="Z387" i="1"/>
  <c r="Y43" i="2"/>
  <c r="AD387" i="1"/>
  <c r="O43" i="2"/>
  <c r="T387" i="1"/>
  <c r="I353"/>
  <c r="R3" i="2"/>
  <c r="Q3" s="1"/>
  <c r="P3" s="1"/>
  <c r="O3" s="1"/>
  <c r="N3" s="1"/>
  <c r="M3" s="1"/>
  <c r="L3" s="1"/>
  <c r="K3" s="1"/>
  <c r="J3" s="1"/>
  <c r="I3" s="1"/>
  <c r="H3" s="1"/>
  <c r="G3" s="1"/>
  <c r="F3" s="1"/>
  <c r="E3" s="1"/>
  <c r="D3" s="1"/>
  <c r="C3" s="1"/>
  <c r="B3" s="1"/>
  <c r="AA49"/>
  <c r="Z49" s="1"/>
  <c r="Y49" s="1"/>
  <c r="X49" s="1"/>
  <c r="W49" s="1"/>
  <c r="V49" s="1"/>
  <c r="U49" s="1"/>
  <c r="T49" s="1"/>
  <c r="S49" s="1"/>
  <c r="R49" s="1"/>
  <c r="Q49" s="1"/>
  <c r="P49" s="1"/>
  <c r="O49" s="1"/>
  <c r="N49" s="1"/>
  <c r="M49" s="1"/>
  <c r="L49" s="1"/>
  <c r="K49" s="1"/>
  <c r="J49" s="1"/>
  <c r="I49" s="1"/>
  <c r="H49" s="1"/>
  <c r="G49" s="1"/>
  <c r="F49" s="1"/>
  <c r="E49" s="1"/>
  <c r="D49" s="1"/>
  <c r="C49" s="1"/>
  <c r="B49" s="1"/>
  <c r="AN48" s="1"/>
  <c r="AM48" s="1"/>
  <c r="AL48" s="1"/>
  <c r="AK48" s="1"/>
  <c r="AJ48" s="1"/>
  <c r="AI48" s="1"/>
  <c r="AH48" s="1"/>
  <c r="AG48" s="1"/>
  <c r="AF48" s="1"/>
  <c r="AE48" s="1"/>
  <c r="AD48" s="1"/>
  <c r="AC48" s="1"/>
  <c r="AB48" s="1"/>
  <c r="AA48" s="1"/>
  <c r="Q353" i="1"/>
  <c r="L353"/>
  <c r="I2" i="2"/>
  <c r="N353" i="1"/>
  <c r="T2" i="2"/>
  <c r="Y353" i="1"/>
  <c r="O2" i="2"/>
  <c r="T353" i="1"/>
  <c r="AG2" i="2"/>
  <c r="AL353" i="1"/>
  <c r="AB2" i="2"/>
  <c r="AG353" i="1"/>
  <c r="W2" i="2"/>
  <c r="AB353" i="1"/>
  <c r="P43" i="2"/>
  <c r="U387" i="1"/>
  <c r="T43" i="2"/>
  <c r="Y387" i="1"/>
  <c r="F43" i="2"/>
  <c r="K387" i="1"/>
  <c r="V43" i="2"/>
  <c r="AA387" i="1"/>
  <c r="AL43" i="2"/>
  <c r="AQ387" i="1"/>
  <c r="AC2" i="2"/>
  <c r="AH353" i="1"/>
  <c r="H2" i="2"/>
  <c r="M353" i="1"/>
  <c r="X2" i="2"/>
  <c r="AC353" i="1"/>
  <c r="AN2" i="2"/>
  <c r="AS353" i="1"/>
  <c r="S2" i="2"/>
  <c r="X353" i="1"/>
  <c r="AI2" i="2"/>
  <c r="AN353" i="1"/>
  <c r="J2" i="2"/>
  <c r="O353" i="1"/>
  <c r="Z2" i="2"/>
  <c r="AE353" i="1"/>
  <c r="H43" i="2"/>
  <c r="M387" i="1"/>
  <c r="AN43" i="2"/>
  <c r="AS387" i="1"/>
  <c r="M43" i="2"/>
  <c r="R387" i="1"/>
  <c r="L43" i="2"/>
  <c r="Q387" i="1"/>
  <c r="Q43" i="2"/>
  <c r="V387" i="1"/>
  <c r="K43" i="2"/>
  <c r="P387" i="1"/>
  <c r="AA43" i="2"/>
  <c r="AF387" i="1"/>
  <c r="B43" i="2"/>
  <c r="G387" i="1"/>
  <c r="R43" i="2"/>
  <c r="W387" i="1"/>
  <c r="AH43" i="2"/>
  <c r="AM387" i="1"/>
  <c r="Z11" i="2"/>
  <c r="Y11" s="1"/>
  <c r="X11" s="1"/>
  <c r="W11" s="1"/>
  <c r="S353" i="1"/>
  <c r="AJ387"/>
  <c r="R353"/>
  <c r="AK3" i="2"/>
  <c r="AJ3" s="1"/>
  <c r="AI3" s="1"/>
  <c r="AH3" s="1"/>
  <c r="AG3" s="1"/>
  <c r="AF3" s="1"/>
  <c r="AE3" s="1"/>
  <c r="AD3" s="1"/>
  <c r="AC3" s="1"/>
  <c r="AB3" s="1"/>
  <c r="AA3" s="1"/>
  <c r="Z3" s="1"/>
  <c r="Y3" s="1"/>
  <c r="H353" i="1"/>
  <c r="K4" i="2"/>
  <c r="J4" s="1"/>
  <c r="I4" s="1"/>
  <c r="H4" s="1"/>
  <c r="G4" s="1"/>
  <c r="F4" s="1"/>
  <c r="E4" s="1"/>
  <c r="D4" s="1"/>
  <c r="C4" s="1"/>
  <c r="B4" s="1"/>
  <c r="AN3" s="1"/>
  <c r="AM3" s="1"/>
  <c r="E52"/>
  <c r="D52" s="1"/>
  <c r="C52" s="1"/>
  <c r="B52" s="1"/>
  <c r="AN51" s="1"/>
  <c r="AM51" s="1"/>
  <c r="AL51" s="1"/>
  <c r="AK51" s="1"/>
  <c r="AJ51" s="1"/>
  <c r="AI51" s="1"/>
  <c r="AH51" s="1"/>
  <c r="AG51" s="1"/>
  <c r="AF51" s="1"/>
  <c r="AE51" s="1"/>
  <c r="AD51" s="1"/>
  <c r="AC51" s="1"/>
  <c r="AB51" s="1"/>
  <c r="AA51" s="1"/>
  <c r="Z51" s="1"/>
  <c r="Y51" s="1"/>
  <c r="X51" s="1"/>
  <c r="W51" s="1"/>
  <c r="V51" s="1"/>
  <c r="M48"/>
  <c r="L48" s="1"/>
  <c r="K48" s="1"/>
  <c r="J48" s="1"/>
  <c r="I48" s="1"/>
  <c r="H48" s="1"/>
  <c r="G48" s="1"/>
  <c r="F48" s="1"/>
  <c r="E48" s="1"/>
  <c r="D48" s="1"/>
  <c r="C48" s="1"/>
  <c r="B48" s="1"/>
  <c r="AN47" s="1"/>
  <c r="AM47" s="1"/>
  <c r="AL47" s="1"/>
  <c r="AK47" s="1"/>
  <c r="AJ47" s="1"/>
  <c r="AI47" s="1"/>
  <c r="AH47" s="1"/>
  <c r="AG47" s="1"/>
  <c r="AF47" s="1"/>
  <c r="AE47" s="1"/>
  <c r="AD47" s="1"/>
  <c r="AC47" s="1"/>
  <c r="AB47" s="1"/>
  <c r="AA47" s="1"/>
  <c r="Z47" s="1"/>
  <c r="Y47" s="1"/>
  <c r="X47" s="1"/>
  <c r="W47" s="1"/>
  <c r="V47" s="1"/>
  <c r="U47" s="1"/>
  <c r="T47" s="1"/>
  <c r="S47" s="1"/>
  <c r="R47" s="1"/>
  <c r="Q47" s="1"/>
  <c r="P47" s="1"/>
  <c r="O47" s="1"/>
  <c r="N47" s="1"/>
  <c r="M47" s="1"/>
  <c r="L47" s="1"/>
  <c r="K47" s="1"/>
  <c r="J47" s="1"/>
  <c r="I47" s="1"/>
  <c r="H47" s="1"/>
  <c r="G47" s="1"/>
  <c r="F47" s="1"/>
  <c r="E47" s="1"/>
  <c r="D47" s="1"/>
  <c r="C47" s="1"/>
  <c r="B47" s="1"/>
  <c r="AN46" s="1"/>
  <c r="AM46" s="1"/>
  <c r="AL46" s="1"/>
  <c r="AK46" s="1"/>
  <c r="AJ46" s="1"/>
  <c r="AI46" s="1"/>
  <c r="AH46" s="1"/>
  <c r="AG46" s="1"/>
  <c r="AF46" s="1"/>
  <c r="AE46" s="1"/>
  <c r="AD46" s="1"/>
  <c r="AC46" s="1"/>
  <c r="AB46" s="1"/>
  <c r="AA46" s="1"/>
  <c r="Z46" s="1"/>
  <c r="Y46" s="1"/>
  <c r="X46" s="1"/>
  <c r="W46" s="1"/>
  <c r="V46" s="1"/>
  <c r="U46" s="1"/>
  <c r="T46" s="1"/>
  <c r="S46" s="1"/>
  <c r="R46" s="1"/>
  <c r="Q46" s="1"/>
  <c r="P46" s="1"/>
  <c r="O46" s="1"/>
  <c r="N46" s="1"/>
  <c r="M46" s="1"/>
  <c r="L46" s="1"/>
  <c r="K46" s="1"/>
  <c r="J46" s="1"/>
  <c r="I46" s="1"/>
  <c r="H46" s="1"/>
  <c r="G46" s="1"/>
  <c r="F46" s="1"/>
  <c r="E46" s="1"/>
  <c r="D46" s="1"/>
  <c r="C46" s="1"/>
  <c r="B46" s="1"/>
  <c r="AN45" s="1"/>
  <c r="AM45" s="1"/>
  <c r="AL45" s="1"/>
  <c r="AK45" s="1"/>
  <c r="AJ45" s="1"/>
  <c r="AI45" s="1"/>
  <c r="AH45" s="1"/>
  <c r="AG45" s="1"/>
  <c r="AF45" s="1"/>
  <c r="AE45" s="1"/>
  <c r="AD45" s="1"/>
  <c r="AC45" s="1"/>
  <c r="AB45" s="1"/>
  <c r="AA45" s="1"/>
  <c r="Z45" s="1"/>
  <c r="Y45" s="1"/>
  <c r="X45" s="1"/>
  <c r="W45" s="1"/>
  <c r="V45" s="1"/>
  <c r="U45" s="1"/>
  <c r="T45" s="1"/>
  <c r="S45" s="1"/>
  <c r="R45" s="1"/>
  <c r="Q45" s="1"/>
  <c r="P45" s="1"/>
  <c r="O45" s="1"/>
  <c r="N45" s="1"/>
  <c r="M45" s="1"/>
  <c r="L45" s="1"/>
  <c r="K45" s="1"/>
  <c r="J45" s="1"/>
  <c r="I45" s="1"/>
  <c r="H45" s="1"/>
  <c r="G45" s="1"/>
  <c r="F45" s="1"/>
  <c r="E45" s="1"/>
  <c r="D45" s="1"/>
  <c r="C45" s="1"/>
  <c r="B45" s="1"/>
  <c r="AN44" s="1"/>
  <c r="AM44" s="1"/>
  <c r="AL44" s="1"/>
  <c r="AK44" s="1"/>
  <c r="AJ44" s="1"/>
  <c r="AI44" s="1"/>
  <c r="AH44" s="1"/>
  <c r="AG44" s="1"/>
  <c r="AF44" s="1"/>
  <c r="AE44" s="1"/>
  <c r="AD44" s="1"/>
  <c r="AC44" s="1"/>
  <c r="AB44" s="1"/>
  <c r="AA44" s="1"/>
  <c r="Z44" s="1"/>
  <c r="Y44" s="1"/>
  <c r="X44" s="1"/>
  <c r="W44" s="1"/>
  <c r="V44" s="1"/>
  <c r="U44" s="1"/>
  <c r="T44" s="1"/>
  <c r="S44" s="1"/>
  <c r="R44" s="1"/>
  <c r="Q44" s="1"/>
  <c r="P44" s="1"/>
  <c r="O44" s="1"/>
  <c r="N44" s="1"/>
  <c r="M44" s="1"/>
  <c r="L44" s="1"/>
  <c r="K44" s="1"/>
  <c r="J44" s="1"/>
  <c r="I44" s="1"/>
  <c r="H44" s="1"/>
  <c r="G44" s="1"/>
  <c r="F44" s="1"/>
  <c r="E44" s="1"/>
  <c r="D44" s="1"/>
  <c r="C44" s="1"/>
  <c r="B44" s="1"/>
  <c r="J52"/>
  <c r="I52" s="1"/>
  <c r="H52" s="1"/>
  <c r="G52" s="1"/>
  <c r="Y2"/>
  <c r="AD353" i="1"/>
  <c r="AJ2" i="2"/>
  <c r="AO353" i="1"/>
  <c r="AE2" i="2"/>
  <c r="AJ353" i="1"/>
  <c r="V2" i="2"/>
  <c r="AA353" i="1"/>
  <c r="AK43" i="2"/>
  <c r="AP387" i="1"/>
  <c r="D43" i="2"/>
  <c r="I387" i="1"/>
  <c r="AJ43" i="2"/>
  <c r="AO387" i="1"/>
  <c r="W43" i="2"/>
  <c r="AB387" i="1"/>
  <c r="N43" i="2"/>
  <c r="S387" i="1"/>
  <c r="AD43" i="2"/>
  <c r="AI387" i="1"/>
  <c r="AF2" i="2"/>
  <c r="AK353" i="1"/>
  <c r="K2" i="2"/>
  <c r="P353" i="1"/>
  <c r="AA2" i="2"/>
  <c r="AF353" i="1"/>
  <c r="R2" i="2"/>
  <c r="W353" i="1"/>
  <c r="AH2" i="2"/>
  <c r="AM353" i="1"/>
  <c r="X43" i="2"/>
  <c r="AC387" i="1"/>
  <c r="AC43" i="2"/>
  <c r="AH387" i="1"/>
  <c r="AB43" i="2"/>
  <c r="AG387" i="1"/>
  <c r="AG43" i="2"/>
  <c r="AL387" i="1"/>
  <c r="C43" i="2"/>
  <c r="H387" i="1"/>
  <c r="S43" i="2"/>
  <c r="X387" i="1"/>
  <c r="AI43" i="2"/>
  <c r="AN387" i="1"/>
  <c r="J43" i="2"/>
  <c r="O387" i="1"/>
  <c r="Z43" i="2"/>
  <c r="AE387" i="1"/>
  <c r="E11" i="2"/>
  <c r="D11" s="1"/>
  <c r="C11" s="1"/>
  <c r="B11" s="1"/>
  <c r="AN10" s="1"/>
  <c r="AM10" s="1"/>
  <c r="AL10" s="1"/>
  <c r="AK10" s="1"/>
  <c r="AJ10" s="1"/>
  <c r="AI10" s="1"/>
  <c r="AH10" s="1"/>
  <c r="AG10" s="1"/>
  <c r="AF10" s="1"/>
  <c r="AE10" s="1"/>
  <c r="AD10" s="1"/>
  <c r="AC10" s="1"/>
  <c r="AB10" s="1"/>
  <c r="AA10" s="1"/>
  <c r="Z10" s="1"/>
  <c r="Y10" s="1"/>
  <c r="X10" s="1"/>
  <c r="W10" s="1"/>
  <c r="V10" s="1"/>
  <c r="U10" s="1"/>
  <c r="T10" s="1"/>
  <c r="S10" s="1"/>
  <c r="R10" s="1"/>
  <c r="Q10" s="1"/>
  <c r="P10" s="1"/>
  <c r="O10" s="1"/>
  <c r="N10" s="1"/>
  <c r="M10" s="1"/>
  <c r="L10" s="1"/>
  <c r="K10" s="1"/>
  <c r="J10" s="1"/>
  <c r="I10" s="1"/>
  <c r="H10" s="1"/>
  <c r="G10" s="1"/>
  <c r="F10" s="1"/>
  <c r="E10" s="1"/>
  <c r="D10" s="1"/>
  <c r="C10" s="1"/>
  <c r="B10" s="1"/>
  <c r="AN9" s="1"/>
  <c r="AM9" s="1"/>
  <c r="AL9" s="1"/>
  <c r="AK9" s="1"/>
  <c r="AJ9" s="1"/>
  <c r="AI9" s="1"/>
  <c r="AH9" s="1"/>
  <c r="AG9" s="1"/>
  <c r="AF9" s="1"/>
  <c r="AE9" s="1"/>
  <c r="AD9" s="1"/>
  <c r="AC9" s="1"/>
  <c r="AB9" s="1"/>
  <c r="AA9" s="1"/>
  <c r="Z9" s="1"/>
  <c r="Y9" s="1"/>
  <c r="X9" s="1"/>
  <c r="W9" s="1"/>
  <c r="V9" s="1"/>
  <c r="U9" s="1"/>
  <c r="T9" s="1"/>
  <c r="S9" s="1"/>
  <c r="R9" s="1"/>
  <c r="Q9" s="1"/>
  <c r="P9" s="1"/>
  <c r="O9" s="1"/>
  <c r="N9" s="1"/>
  <c r="M9" s="1"/>
  <c r="L9" s="1"/>
  <c r="K9" s="1"/>
  <c r="J9" s="1"/>
  <c r="I9" s="1"/>
  <c r="H9" s="1"/>
  <c r="G9" s="1"/>
  <c r="F9" s="1"/>
  <c r="E9" s="1"/>
  <c r="D9" s="1"/>
  <c r="C9" s="1"/>
  <c r="B9" s="1"/>
  <c r="AN8" s="1"/>
  <c r="AM8" s="1"/>
  <c r="AL8" s="1"/>
  <c r="AK8" s="1"/>
  <c r="AJ8" s="1"/>
  <c r="AI8" s="1"/>
  <c r="AH8" s="1"/>
  <c r="AG8" s="1"/>
  <c r="AF8" s="1"/>
  <c r="AE8" s="1"/>
  <c r="AD8" s="1"/>
  <c r="AC8" s="1"/>
  <c r="AB8" s="1"/>
  <c r="AA8" s="1"/>
  <c r="Z8" s="1"/>
  <c r="Y8" s="1"/>
  <c r="X8" s="1"/>
  <c r="W8" s="1"/>
  <c r="V8" s="1"/>
  <c r="U8" s="1"/>
  <c r="T8" s="1"/>
  <c r="S8" s="1"/>
  <c r="R8" s="1"/>
  <c r="Q8" s="1"/>
  <c r="P8" s="1"/>
  <c r="O8" s="1"/>
  <c r="N8" s="1"/>
  <c r="M8" s="1"/>
  <c r="L8" s="1"/>
  <c r="K8" s="1"/>
  <c r="J8" s="1"/>
  <c r="I8" s="1"/>
  <c r="H8" s="1"/>
  <c r="G8" s="1"/>
  <c r="F8" s="1"/>
  <c r="E8" s="1"/>
  <c r="D8" s="1"/>
  <c r="C8" s="1"/>
  <c r="B8" s="1"/>
  <c r="AN7" s="1"/>
  <c r="AM7" s="1"/>
  <c r="AL7" s="1"/>
  <c r="AK7" s="1"/>
  <c r="AJ7" s="1"/>
  <c r="AI7" s="1"/>
  <c r="AH7" s="1"/>
  <c r="AG7" s="1"/>
  <c r="AF7" s="1"/>
  <c r="AE7" s="1"/>
  <c r="AD7" s="1"/>
  <c r="AC7" s="1"/>
  <c r="AB7" s="1"/>
  <c r="AA7" s="1"/>
  <c r="Z7" s="1"/>
  <c r="Y7" s="1"/>
  <c r="X7" s="1"/>
  <c r="W7" s="1"/>
  <c r="V7" s="1"/>
  <c r="U7" s="1"/>
  <c r="T7" s="1"/>
  <c r="S7" s="1"/>
  <c r="R7" s="1"/>
  <c r="Q7" s="1"/>
  <c r="P7" s="1"/>
  <c r="O7" s="1"/>
  <c r="N7" s="1"/>
  <c r="M7" s="1"/>
  <c r="L7" s="1"/>
  <c r="K7" s="1"/>
  <c r="J7" s="1"/>
  <c r="I7" s="1"/>
  <c r="H7" s="1"/>
  <c r="G7" s="1"/>
  <c r="F7" s="1"/>
  <c r="E7" s="1"/>
  <c r="D7" s="1"/>
  <c r="C7" s="1"/>
  <c r="B7" s="1"/>
  <c r="AN6" s="1"/>
  <c r="AM6" s="1"/>
  <c r="AL6" s="1"/>
  <c r="AK6" s="1"/>
  <c r="AJ6" s="1"/>
  <c r="AI6" s="1"/>
  <c r="AH6" s="1"/>
  <c r="AG6" s="1"/>
  <c r="AF6" s="1"/>
  <c r="AE6" s="1"/>
  <c r="AD6" s="1"/>
  <c r="AC6" s="1"/>
  <c r="AB6" s="1"/>
  <c r="AA6" s="1"/>
  <c r="Z6" s="1"/>
  <c r="Y6" s="1"/>
  <c r="X6" s="1"/>
  <c r="W6" s="1"/>
  <c r="V6" s="1"/>
  <c r="U6" s="1"/>
  <c r="T6" s="1"/>
  <c r="S6" s="1"/>
  <c r="R6" s="1"/>
  <c r="Q6" s="1"/>
  <c r="P6" s="1"/>
  <c r="O6" s="1"/>
  <c r="N6" s="1"/>
  <c r="M6" s="1"/>
  <c r="L6" s="1"/>
  <c r="K6" s="1"/>
  <c r="J6" s="1"/>
  <c r="I6" s="1"/>
  <c r="H6" s="1"/>
  <c r="G6" s="1"/>
  <c r="F6" s="1"/>
  <c r="E6" s="1"/>
  <c r="D6" s="1"/>
  <c r="C6" s="1"/>
  <c r="B6" s="1"/>
  <c r="AN5" s="1"/>
  <c r="AM5" s="1"/>
  <c r="AL5" s="1"/>
  <c r="AK5" s="1"/>
  <c r="AJ5" s="1"/>
  <c r="AI5" s="1"/>
  <c r="AH5" s="1"/>
  <c r="AG5" s="1"/>
  <c r="AF5" s="1"/>
  <c r="AE5" s="1"/>
  <c r="AD5" s="1"/>
  <c r="AC5" s="1"/>
  <c r="AB5" s="1"/>
  <c r="AA5" s="1"/>
  <c r="Z5" s="1"/>
  <c r="Y5" s="1"/>
  <c r="X5" s="1"/>
  <c r="W5" s="1"/>
  <c r="V5" s="1"/>
  <c r="U5" s="1"/>
  <c r="T5" s="1"/>
  <c r="S5" s="1"/>
  <c r="R5" s="1"/>
  <c r="Q5" s="1"/>
  <c r="P5" s="1"/>
  <c r="O5" s="1"/>
  <c r="N5" s="1"/>
  <c r="M5" s="1"/>
  <c r="L5" s="1"/>
  <c r="K5" s="1"/>
  <c r="J5" s="1"/>
  <c r="I5" s="1"/>
  <c r="H5" s="1"/>
  <c r="G5" s="1"/>
  <c r="F5" s="1"/>
  <c r="E5" s="1"/>
  <c r="D5" s="1"/>
  <c r="C5" s="1"/>
  <c r="B5" s="1"/>
  <c r="AN4" s="1"/>
  <c r="AM4" s="1"/>
  <c r="AL4" s="1"/>
  <c r="AK4" s="1"/>
  <c r="AJ4" s="1"/>
  <c r="AI4" s="1"/>
  <c r="AH4" s="1"/>
  <c r="AG4" s="1"/>
  <c r="AF4" s="1"/>
  <c r="AE4" s="1"/>
  <c r="AD4" s="1"/>
  <c r="AC4" s="1"/>
  <c r="AB4" s="1"/>
  <c r="AA4" s="1"/>
  <c r="Z4" s="1"/>
  <c r="Y4" s="1"/>
  <c r="X4" s="1"/>
  <c r="W4" s="1"/>
  <c r="V4" s="1"/>
  <c r="U4" s="1"/>
  <c r="T4" s="1"/>
  <c r="S4" s="1"/>
  <c r="R4" s="1"/>
  <c r="Q4" s="1"/>
  <c r="P4" s="1"/>
  <c r="O4" s="1"/>
  <c r="N4" s="1"/>
  <c r="M4" s="1"/>
  <c r="U11"/>
  <c r="T11" s="1"/>
  <c r="S11" s="1"/>
  <c r="R11" s="1"/>
  <c r="Q11" s="1"/>
  <c r="P11" s="1"/>
  <c r="O11" s="1"/>
  <c r="N11" s="1"/>
  <c r="M11" s="1"/>
  <c r="L11" s="1"/>
  <c r="K11" s="1"/>
  <c r="J11" s="1"/>
  <c r="I11" s="1"/>
  <c r="H11" s="1"/>
  <c r="G11" s="1"/>
  <c r="U353" i="1"/>
  <c r="G353"/>
  <c r="V48" i="2"/>
  <c r="U48" s="1"/>
  <c r="T48" s="1"/>
  <c r="S48" s="1"/>
  <c r="R48" s="1"/>
  <c r="Q48" s="1"/>
  <c r="P48" s="1"/>
  <c r="O48" s="1"/>
  <c r="AK52"/>
  <c r="AJ52" s="1"/>
  <c r="AI52" s="1"/>
  <c r="AH52" s="1"/>
  <c r="AG52" s="1"/>
  <c r="AF52" s="1"/>
  <c r="AE52" s="1"/>
  <c r="AD52" s="1"/>
  <c r="AC52" s="1"/>
  <c r="AB52" s="1"/>
  <c r="AA52" s="1"/>
  <c r="Z52" s="1"/>
  <c r="Y52" s="1"/>
  <c r="X52" s="1"/>
  <c r="W52" s="1"/>
  <c r="T51"/>
  <c r="S51" s="1"/>
  <c r="R51" s="1"/>
  <c r="Q51" s="1"/>
  <c r="P51" s="1"/>
  <c r="O51" s="1"/>
  <c r="N51" s="1"/>
  <c r="M51" s="1"/>
  <c r="L51" s="1"/>
  <c r="K51" s="1"/>
  <c r="J51" s="1"/>
  <c r="I51" s="1"/>
  <c r="H51" s="1"/>
  <c r="G51" s="1"/>
  <c r="F51" s="1"/>
  <c r="E51" s="1"/>
  <c r="D51" s="1"/>
  <c r="C51" s="1"/>
  <c r="B51" s="1"/>
  <c r="AN50" s="1"/>
  <c r="AM50" s="1"/>
  <c r="AL50" s="1"/>
  <c r="AK50" s="1"/>
  <c r="AJ50" s="1"/>
  <c r="AI50" s="1"/>
  <c r="AH50" s="1"/>
  <c r="AG50" s="1"/>
  <c r="AF50" s="1"/>
  <c r="AE50" s="1"/>
  <c r="AD50" s="1"/>
  <c r="AC50" s="1"/>
  <c r="AB50" s="1"/>
  <c r="AA50" s="1"/>
  <c r="Z50" s="1"/>
  <c r="Y50" s="1"/>
  <c r="X50" s="1"/>
  <c r="W50" s="1"/>
  <c r="V50" s="1"/>
  <c r="U50" s="1"/>
  <c r="T50" s="1"/>
  <c r="S50" s="1"/>
  <c r="R50" s="1"/>
  <c r="Q50" s="1"/>
  <c r="P50" s="1"/>
  <c r="O50" s="1"/>
  <c r="N50" s="1"/>
  <c r="M50" s="1"/>
  <c r="L50" s="1"/>
  <c r="K50" s="1"/>
  <c r="J50" s="1"/>
  <c r="I50" s="1"/>
  <c r="H50" s="1"/>
  <c r="G50" s="1"/>
  <c r="F50" s="1"/>
  <c r="E50" s="1"/>
  <c r="D50" s="1"/>
  <c r="C50" s="1"/>
  <c r="B50" s="1"/>
  <c r="AN49" s="1"/>
  <c r="AM49" s="1"/>
  <c r="AL49" s="1"/>
  <c r="AK49" s="1"/>
  <c r="AJ49" s="1"/>
  <c r="AI49" s="1"/>
  <c r="AH49" s="1"/>
  <c r="AG49" s="1"/>
  <c r="AF49" s="1"/>
  <c r="R52"/>
  <c r="Q52" s="1"/>
  <c r="P52" s="1"/>
  <c r="O52" s="1"/>
  <c r="N52" s="1"/>
  <c r="M52" s="1"/>
  <c r="Z53" l="1"/>
  <c r="Z54"/>
  <c r="C54"/>
  <c r="C53"/>
  <c r="AB53"/>
  <c r="AB54"/>
  <c r="R13"/>
  <c r="R12"/>
  <c r="AD53"/>
  <c r="AD54"/>
  <c r="W53"/>
  <c r="W54"/>
  <c r="V13"/>
  <c r="V12"/>
  <c r="Y54"/>
  <c r="Y53"/>
  <c r="P2"/>
  <c r="Q13"/>
  <c r="Q12"/>
  <c r="U13"/>
  <c r="U12"/>
  <c r="AE43"/>
  <c r="AF53"/>
  <c r="AF54"/>
  <c r="F13"/>
  <c r="F12"/>
  <c r="I54"/>
  <c r="B53"/>
  <c r="AN52" s="1"/>
  <c r="AM52" s="1"/>
  <c r="AM54" s="1"/>
  <c r="B54"/>
  <c r="K53"/>
  <c r="K54"/>
  <c r="L54"/>
  <c r="L53"/>
  <c r="Z13"/>
  <c r="Y13" s="1"/>
  <c r="Z12"/>
  <c r="G2"/>
  <c r="H13"/>
  <c r="H12"/>
  <c r="F53"/>
  <c r="F54"/>
  <c r="P54"/>
  <c r="P53"/>
  <c r="AB12"/>
  <c r="AB13"/>
  <c r="AA13" s="1"/>
  <c r="N2"/>
  <c r="O12"/>
  <c r="O53"/>
  <c r="O54"/>
  <c r="U54"/>
  <c r="U53"/>
  <c r="D2"/>
  <c r="E13"/>
  <c r="E12"/>
  <c r="E53"/>
  <c r="E54"/>
  <c r="Y12"/>
  <c r="G53"/>
  <c r="J53"/>
  <c r="I53" s="1"/>
  <c r="J54"/>
  <c r="S53"/>
  <c r="S54"/>
  <c r="R54" s="1"/>
  <c r="AG54"/>
  <c r="AG53"/>
  <c r="AC54"/>
  <c r="AC53"/>
  <c r="N53"/>
  <c r="N54"/>
  <c r="AJ54"/>
  <c r="AI54" s="1"/>
  <c r="AJ53"/>
  <c r="AK54"/>
  <c r="AK53"/>
  <c r="AH53"/>
  <c r="AH54"/>
  <c r="AL54"/>
  <c r="AL53"/>
  <c r="X53"/>
  <c r="X54"/>
  <c r="K13"/>
  <c r="K12"/>
  <c r="D54"/>
  <c r="D53"/>
  <c r="AA53"/>
  <c r="AA54"/>
  <c r="Q54"/>
  <c r="Q53"/>
  <c r="M54"/>
  <c r="M53"/>
  <c r="H54"/>
  <c r="G54" s="1"/>
  <c r="H53"/>
  <c r="J13"/>
  <c r="J12"/>
  <c r="I12" s="1"/>
  <c r="S13"/>
  <c r="S12"/>
  <c r="X12"/>
  <c r="X13"/>
  <c r="AC12"/>
  <c r="AC13"/>
  <c r="V53"/>
  <c r="V54"/>
  <c r="T53"/>
  <c r="T54"/>
  <c r="W13"/>
  <c r="W12"/>
  <c r="T12"/>
  <c r="T13"/>
  <c r="AA12"/>
  <c r="I13"/>
  <c r="AI53"/>
  <c r="R53"/>
  <c r="C2" l="1"/>
  <c r="D13"/>
  <c r="D12"/>
  <c r="AN53"/>
  <c r="AM53"/>
  <c r="G12"/>
  <c r="G13"/>
  <c r="AE53"/>
  <c r="AE54"/>
  <c r="M2"/>
  <c r="N13"/>
  <c r="N12"/>
  <c r="P12"/>
  <c r="P13"/>
  <c r="O13" s="1"/>
  <c r="AN54"/>
  <c r="B2" l="1"/>
  <c r="C12"/>
  <c r="C13"/>
  <c r="L2"/>
  <c r="M13"/>
  <c r="M12"/>
  <c r="B13" l="1"/>
  <c r="B12"/>
  <c r="AN11" s="1"/>
  <c r="L13"/>
  <c r="L12"/>
  <c r="AM11" l="1"/>
  <c r="AN13"/>
  <c r="AN12"/>
  <c r="AL11" l="1"/>
  <c r="AM12"/>
  <c r="AM13"/>
  <c r="AK11" l="1"/>
  <c r="AL13"/>
  <c r="AL12"/>
  <c r="AJ11" l="1"/>
  <c r="AK12"/>
  <c r="AK13"/>
  <c r="AJ12" l="1"/>
  <c r="AI11"/>
  <c r="AJ13"/>
  <c r="AI12" l="1"/>
  <c r="AH11"/>
  <c r="AI13"/>
  <c r="AH13" l="1"/>
  <c r="AG11"/>
  <c r="AG13" s="1"/>
  <c r="AH12"/>
  <c r="AF11" l="1"/>
  <c r="AG12"/>
  <c r="AE11" l="1"/>
  <c r="AF12"/>
  <c r="AF13"/>
  <c r="AE12" l="1"/>
  <c r="AD11"/>
  <c r="AE13"/>
  <c r="AD12" l="1"/>
  <c r="AD13"/>
  <c r="C40" i="17"/>
  <c r="C41"/>
  <c r="C42"/>
  <c r="D40"/>
  <c r="D41"/>
  <c r="D42"/>
  <c r="E40"/>
  <c r="E41"/>
  <c r="E42"/>
  <c r="F40"/>
  <c r="F41"/>
  <c r="F42"/>
  <c r="G40"/>
  <c r="G41"/>
  <c r="G42"/>
  <c r="H40"/>
  <c r="H41"/>
  <c r="H42"/>
  <c r="I40"/>
  <c r="I41"/>
  <c r="I42"/>
  <c r="J40"/>
  <c r="J41"/>
  <c r="J42"/>
  <c r="K40"/>
  <c r="K41"/>
  <c r="K42"/>
  <c r="L40"/>
  <c r="L41"/>
  <c r="L42"/>
  <c r="M40"/>
  <c r="M41"/>
  <c r="M42"/>
  <c r="N40"/>
  <c r="N41"/>
  <c r="N42"/>
  <c r="O40"/>
  <c r="O41"/>
  <c r="O42"/>
  <c r="P40"/>
  <c r="P41"/>
  <c r="P42"/>
  <c r="Q40"/>
  <c r="Q41"/>
  <c r="Q42"/>
  <c r="R40"/>
  <c r="R41"/>
  <c r="R42"/>
  <c r="S40"/>
  <c r="S41"/>
  <c r="S42"/>
  <c r="T40"/>
  <c r="T41"/>
  <c r="T42"/>
  <c r="U40"/>
  <c r="U41"/>
  <c r="U42"/>
  <c r="V40"/>
  <c r="V41"/>
  <c r="V42"/>
  <c r="W40"/>
  <c r="W41"/>
  <c r="W42"/>
  <c r="X40"/>
  <c r="X41"/>
  <c r="X42"/>
  <c r="Y40"/>
  <c r="Y41"/>
  <c r="Y42"/>
  <c r="Z40"/>
  <c r="Z41"/>
  <c r="Z42"/>
  <c r="AA40"/>
  <c r="AA41"/>
  <c r="AA42"/>
  <c r="AB40"/>
  <c r="AB41"/>
  <c r="AB42"/>
  <c r="AC40"/>
  <c r="AC41"/>
  <c r="AC42"/>
  <c r="AD40"/>
  <c r="AD41"/>
  <c r="AD42"/>
  <c r="AE40"/>
  <c r="AE41"/>
  <c r="AE42"/>
  <c r="AF40"/>
  <c r="AF41"/>
  <c r="AF42"/>
  <c r="AG40"/>
  <c r="AG41"/>
  <c r="AG42"/>
  <c r="AH40"/>
  <c r="AH41"/>
  <c r="AH42"/>
  <c r="AI40"/>
  <c r="AI41"/>
  <c r="AI42"/>
  <c r="AJ40"/>
  <c r="AJ41"/>
  <c r="AJ42"/>
  <c r="AK40"/>
  <c r="AK41"/>
  <c r="AK42"/>
  <c r="AL40"/>
  <c r="AL41"/>
  <c r="AL42"/>
  <c r="AM40"/>
  <c r="AM41"/>
  <c r="AM42"/>
  <c r="AN40"/>
  <c r="AN41"/>
  <c r="AN29"/>
  <c r="AN42" s="1"/>
  <c r="C57"/>
  <c r="C58"/>
  <c r="C59"/>
  <c r="D57"/>
  <c r="D58"/>
  <c r="D59"/>
  <c r="E57"/>
  <c r="E58"/>
  <c r="E59"/>
  <c r="F57"/>
  <c r="F58"/>
  <c r="F59"/>
  <c r="G57"/>
  <c r="G58"/>
  <c r="G59"/>
  <c r="H57"/>
  <c r="H58"/>
  <c r="H59"/>
  <c r="I57"/>
  <c r="I58"/>
  <c r="I59"/>
  <c r="J57"/>
  <c r="J58"/>
  <c r="J59"/>
  <c r="K57"/>
  <c r="K58"/>
  <c r="K59"/>
  <c r="L57"/>
  <c r="L58"/>
  <c r="L59"/>
  <c r="M57"/>
  <c r="M58"/>
  <c r="M59"/>
  <c r="N57"/>
  <c r="N58"/>
  <c r="N59"/>
  <c r="O57"/>
  <c r="O58"/>
  <c r="O59"/>
  <c r="P57"/>
  <c r="P58"/>
  <c r="P59"/>
  <c r="Q57"/>
  <c r="Q58"/>
  <c r="Q59"/>
  <c r="R57"/>
  <c r="R58"/>
  <c r="R59"/>
  <c r="S57"/>
  <c r="S58"/>
  <c r="S59"/>
  <c r="T57"/>
  <c r="T58"/>
  <c r="T59"/>
  <c r="U57"/>
  <c r="U58"/>
  <c r="U59"/>
  <c r="V57"/>
  <c r="V58"/>
  <c r="V59"/>
  <c r="W57"/>
  <c r="W58"/>
  <c r="W59"/>
  <c r="X57"/>
  <c r="X58"/>
  <c r="X59"/>
  <c r="Y57"/>
  <c r="Y58"/>
  <c r="Y59"/>
  <c r="Z57"/>
  <c r="Z58"/>
  <c r="Z59"/>
  <c r="AA57"/>
  <c r="AA58"/>
  <c r="AA59"/>
  <c r="AB57"/>
  <c r="AB58"/>
  <c r="AB59"/>
  <c r="AC57"/>
  <c r="AC58"/>
  <c r="AC59"/>
  <c r="AD57"/>
  <c r="AD58"/>
  <c r="AD59"/>
  <c r="AE57"/>
  <c r="AE58"/>
  <c r="AE59"/>
  <c r="AF57"/>
  <c r="AF58"/>
  <c r="AF59"/>
  <c r="AG57"/>
  <c r="AG58"/>
  <c r="AG59"/>
  <c r="AH57"/>
  <c r="AH58"/>
  <c r="AH59"/>
  <c r="AI57"/>
  <c r="AI19"/>
  <c r="AI58" s="1"/>
  <c r="AI59"/>
  <c r="AJ57"/>
  <c r="AJ19"/>
  <c r="AJ59"/>
  <c r="AK57"/>
  <c r="AK19"/>
  <c r="AK58" s="1"/>
  <c r="AK59"/>
  <c r="AL57"/>
  <c r="AL19"/>
  <c r="AL58" s="1"/>
  <c r="AL59"/>
  <c r="AM57"/>
  <c r="AM19"/>
  <c r="AM58" s="1"/>
  <c r="AM59"/>
  <c r="AN57"/>
  <c r="AN19"/>
  <c r="AN58" s="1"/>
  <c r="AN31"/>
  <c r="AN59" s="1"/>
  <c r="C83"/>
  <c r="D83"/>
  <c r="E83"/>
  <c r="F83"/>
  <c r="G83"/>
  <c r="H83"/>
  <c r="I83"/>
  <c r="J83"/>
  <c r="K83"/>
  <c r="L83"/>
  <c r="M83"/>
  <c r="N83"/>
  <c r="O83"/>
  <c r="P83"/>
  <c r="Q83"/>
  <c r="R83"/>
  <c r="S83"/>
  <c r="T83"/>
  <c r="U83"/>
  <c r="V83"/>
  <c r="W83"/>
  <c r="X83"/>
  <c r="Y83"/>
  <c r="Z83"/>
  <c r="AA83"/>
  <c r="AB83"/>
  <c r="AC83"/>
  <c r="AD83"/>
  <c r="AE83"/>
  <c r="AF83"/>
  <c r="AG83"/>
  <c r="AH83"/>
  <c r="AI83"/>
  <c r="AJ83"/>
  <c r="AK83"/>
  <c r="AL83"/>
  <c r="AM83"/>
  <c r="AN34"/>
  <c r="AN83" s="1"/>
  <c r="AI20"/>
  <c r="AI66" s="1"/>
  <c r="AJ20"/>
  <c r="AJ66" s="1"/>
  <c r="AK20"/>
  <c r="AK66" s="1"/>
  <c r="AL20"/>
  <c r="AL66" s="1"/>
  <c r="AM20"/>
  <c r="AM66" s="1"/>
  <c r="AN20"/>
  <c r="AN66" s="1"/>
  <c r="AI21"/>
  <c r="AJ21"/>
  <c r="AJ74" s="1"/>
  <c r="AK21"/>
  <c r="AK74" s="1"/>
  <c r="AL21"/>
  <c r="AL74" s="1"/>
  <c r="AM21"/>
  <c r="AM74" s="1"/>
  <c r="AN21"/>
  <c r="AP29"/>
  <c r="C74"/>
  <c r="D74"/>
  <c r="E74"/>
  <c r="F74"/>
  <c r="G74"/>
  <c r="H74"/>
  <c r="I74"/>
  <c r="J74"/>
  <c r="K74"/>
  <c r="L74"/>
  <c r="M74"/>
  <c r="N74"/>
  <c r="O74"/>
  <c r="P74"/>
  <c r="Q74"/>
  <c r="R74"/>
  <c r="S74"/>
  <c r="T74"/>
  <c r="U74"/>
  <c r="V74"/>
  <c r="W74"/>
  <c r="X74"/>
  <c r="Y74"/>
  <c r="Z74"/>
  <c r="AA74"/>
  <c r="AB74"/>
  <c r="AC74"/>
  <c r="AD74"/>
  <c r="AE74"/>
  <c r="AF74"/>
  <c r="AG74"/>
  <c r="AH74"/>
  <c r="AN74"/>
  <c r="C82"/>
  <c r="D82"/>
  <c r="E82"/>
  <c r="F82"/>
  <c r="G82"/>
  <c r="H82"/>
  <c r="I82"/>
  <c r="J82"/>
  <c r="K82"/>
  <c r="L82"/>
  <c r="M82"/>
  <c r="N82"/>
  <c r="O82"/>
  <c r="P82"/>
  <c r="Q82"/>
  <c r="R82"/>
  <c r="S82"/>
  <c r="T82"/>
  <c r="U82"/>
  <c r="V82"/>
  <c r="W82"/>
  <c r="X82"/>
  <c r="Y82"/>
  <c r="Z82"/>
  <c r="AA82"/>
  <c r="AB82"/>
  <c r="AC82"/>
  <c r="AD82"/>
  <c r="AE82"/>
  <c r="AF82"/>
  <c r="AG82"/>
  <c r="AH82"/>
  <c r="AI22"/>
  <c r="AI82" s="1"/>
  <c r="AJ22"/>
  <c r="AK22"/>
  <c r="AK82" s="1"/>
  <c r="AL22"/>
  <c r="AL82" s="1"/>
  <c r="AM22"/>
  <c r="AM82" s="1"/>
  <c r="AN22"/>
  <c r="AN82" s="1"/>
  <c r="C51"/>
  <c r="E51"/>
  <c r="F51"/>
  <c r="G51"/>
  <c r="H51"/>
  <c r="I51"/>
  <c r="J51"/>
  <c r="K51"/>
  <c r="N51"/>
  <c r="O51"/>
  <c r="P51"/>
  <c r="Q51"/>
  <c r="T51"/>
  <c r="W51"/>
  <c r="Z51"/>
  <c r="AA51"/>
  <c r="AB51"/>
  <c r="AC51"/>
  <c r="AD51"/>
  <c r="AE51"/>
  <c r="AF51"/>
  <c r="AG51"/>
  <c r="AH51"/>
  <c r="AI30"/>
  <c r="AI51" s="1"/>
  <c r="AJ30"/>
  <c r="AJ51" s="1"/>
  <c r="AK30"/>
  <c r="AK51" s="1"/>
  <c r="AM30"/>
  <c r="AM51" s="1"/>
  <c r="AN30"/>
  <c r="AN51" s="1"/>
  <c r="AN18"/>
  <c r="AP18" s="1"/>
  <c r="AG32"/>
  <c r="AG67" s="1"/>
  <c r="AH32"/>
  <c r="AH67" s="1"/>
  <c r="AI32"/>
  <c r="AJ32"/>
  <c r="AJ67" s="1"/>
  <c r="AK32"/>
  <c r="AK67" s="1"/>
  <c r="AL32"/>
  <c r="AL67" s="1"/>
  <c r="AM32"/>
  <c r="AN32"/>
  <c r="C81"/>
  <c r="D81"/>
  <c r="D85" s="1"/>
  <c r="E81"/>
  <c r="F81"/>
  <c r="G81"/>
  <c r="H81"/>
  <c r="H85" s="1"/>
  <c r="I81"/>
  <c r="J81"/>
  <c r="K81"/>
  <c r="L81"/>
  <c r="L85" s="1"/>
  <c r="M81"/>
  <c r="N81"/>
  <c r="O81"/>
  <c r="P81"/>
  <c r="P85" s="1"/>
  <c r="Q81"/>
  <c r="R81"/>
  <c r="S81"/>
  <c r="T81"/>
  <c r="U81"/>
  <c r="V81"/>
  <c r="W81"/>
  <c r="X81"/>
  <c r="X85" s="1"/>
  <c r="Y81"/>
  <c r="Z81"/>
  <c r="AA81"/>
  <c r="AB81"/>
  <c r="AB85" s="1"/>
  <c r="AC81"/>
  <c r="AD81"/>
  <c r="AE81"/>
  <c r="AF81"/>
  <c r="AG81"/>
  <c r="AH81"/>
  <c r="AI81"/>
  <c r="AJ81"/>
  <c r="AK81"/>
  <c r="AL81"/>
  <c r="AM81"/>
  <c r="AN81"/>
  <c r="C75"/>
  <c r="D75"/>
  <c r="E75"/>
  <c r="F75"/>
  <c r="G75"/>
  <c r="H75"/>
  <c r="I75"/>
  <c r="J75"/>
  <c r="K75"/>
  <c r="L75"/>
  <c r="M75"/>
  <c r="N75"/>
  <c r="O75"/>
  <c r="P75"/>
  <c r="Q75"/>
  <c r="R75"/>
  <c r="S75"/>
  <c r="T75"/>
  <c r="U75"/>
  <c r="V75"/>
  <c r="W75"/>
  <c r="X75"/>
  <c r="Y75"/>
  <c r="Z75"/>
  <c r="AA75"/>
  <c r="AB75"/>
  <c r="AC75"/>
  <c r="AD75"/>
  <c r="AE75"/>
  <c r="AF75"/>
  <c r="AG75"/>
  <c r="AH75"/>
  <c r="AI75"/>
  <c r="AJ75"/>
  <c r="AK75"/>
  <c r="AL75"/>
  <c r="AM75"/>
  <c r="AN33"/>
  <c r="AP33" s="1"/>
  <c r="C66"/>
  <c r="D66"/>
  <c r="E66"/>
  <c r="F66"/>
  <c r="G66"/>
  <c r="H66"/>
  <c r="I66"/>
  <c r="J66"/>
  <c r="K66"/>
  <c r="L66"/>
  <c r="M66"/>
  <c r="N66"/>
  <c r="O66"/>
  <c r="P66"/>
  <c r="Q66"/>
  <c r="R66"/>
  <c r="S66"/>
  <c r="T66"/>
  <c r="U66"/>
  <c r="V66"/>
  <c r="W66"/>
  <c r="X66"/>
  <c r="Y66"/>
  <c r="Z66"/>
  <c r="AA66"/>
  <c r="AB66"/>
  <c r="AC66"/>
  <c r="AD66"/>
  <c r="AE66"/>
  <c r="AF66"/>
  <c r="AG66"/>
  <c r="AH66"/>
  <c r="AL30"/>
  <c r="B50"/>
  <c r="C49"/>
  <c r="C50"/>
  <c r="E49"/>
  <c r="E50"/>
  <c r="F49"/>
  <c r="F50"/>
  <c r="G49"/>
  <c r="G50"/>
  <c r="H49"/>
  <c r="H50"/>
  <c r="I49"/>
  <c r="I50"/>
  <c r="J49"/>
  <c r="J50"/>
  <c r="K49"/>
  <c r="K50"/>
  <c r="N49"/>
  <c r="N50"/>
  <c r="O49"/>
  <c r="O50"/>
  <c r="P49"/>
  <c r="P50"/>
  <c r="Q49"/>
  <c r="Q50"/>
  <c r="T49"/>
  <c r="T50"/>
  <c r="W49"/>
  <c r="W50"/>
  <c r="Z49"/>
  <c r="Z50"/>
  <c r="AA49"/>
  <c r="AA50"/>
  <c r="AB49"/>
  <c r="AB50"/>
  <c r="AC49"/>
  <c r="AC50"/>
  <c r="AD49"/>
  <c r="AD50"/>
  <c r="AE49"/>
  <c r="AE50"/>
  <c r="AF49"/>
  <c r="AF50"/>
  <c r="AG49"/>
  <c r="AG50"/>
  <c r="AH49"/>
  <c r="AH50"/>
  <c r="AI49"/>
  <c r="AI50"/>
  <c r="AJ49"/>
  <c r="AJ50"/>
  <c r="AK49"/>
  <c r="AK50"/>
  <c r="AM49"/>
  <c r="AM50"/>
  <c r="AN49"/>
  <c r="AN65"/>
  <c r="AN67"/>
  <c r="AM65"/>
  <c r="G65"/>
  <c r="G67"/>
  <c r="F65"/>
  <c r="F67"/>
  <c r="E65"/>
  <c r="X65"/>
  <c r="X67"/>
  <c r="W65"/>
  <c r="W67"/>
  <c r="V65"/>
  <c r="V67"/>
  <c r="U65"/>
  <c r="U67"/>
  <c r="T65"/>
  <c r="T67"/>
  <c r="S65"/>
  <c r="S67"/>
  <c r="R65"/>
  <c r="R67"/>
  <c r="Q65"/>
  <c r="Q67"/>
  <c r="P65"/>
  <c r="AN73"/>
  <c r="AM73"/>
  <c r="E67"/>
  <c r="D65"/>
  <c r="D67"/>
  <c r="C65"/>
  <c r="P67"/>
  <c r="O65"/>
  <c r="C67"/>
  <c r="B65"/>
  <c r="O67"/>
  <c r="N65"/>
  <c r="N67"/>
  <c r="M65"/>
  <c r="H65"/>
  <c r="I65"/>
  <c r="J65"/>
  <c r="K65"/>
  <c r="L65"/>
  <c r="Y65"/>
  <c r="Z65"/>
  <c r="AA65"/>
  <c r="AB65"/>
  <c r="AC65"/>
  <c r="AD65"/>
  <c r="AE65"/>
  <c r="AF65"/>
  <c r="AG65"/>
  <c r="AH65"/>
  <c r="AI65"/>
  <c r="AJ65"/>
  <c r="AK65"/>
  <c r="AL65"/>
  <c r="B67"/>
  <c r="H67"/>
  <c r="I67"/>
  <c r="I68" s="1"/>
  <c r="J67"/>
  <c r="K67"/>
  <c r="L67"/>
  <c r="L68" s="1"/>
  <c r="M67"/>
  <c r="Y67"/>
  <c r="Z67"/>
  <c r="AA67"/>
  <c r="AB67"/>
  <c r="AC67"/>
  <c r="AD67"/>
  <c r="AE67"/>
  <c r="AF67"/>
  <c r="AM67"/>
  <c r="I73"/>
  <c r="H73"/>
  <c r="AD73"/>
  <c r="AC73"/>
  <c r="AB73"/>
  <c r="AA73"/>
  <c r="Z73"/>
  <c r="Y73"/>
  <c r="G73"/>
  <c r="X73"/>
  <c r="W73"/>
  <c r="V73"/>
  <c r="U73"/>
  <c r="F73"/>
  <c r="E73"/>
  <c r="D73"/>
  <c r="C73"/>
  <c r="T73"/>
  <c r="S73"/>
  <c r="R73"/>
  <c r="Q73"/>
  <c r="P73"/>
  <c r="AL73"/>
  <c r="AK73"/>
  <c r="AJ73"/>
  <c r="AI73"/>
  <c r="AH73"/>
  <c r="AG73"/>
  <c r="AF73"/>
  <c r="AE73"/>
  <c r="J73"/>
  <c r="K73"/>
  <c r="L73"/>
  <c r="M73"/>
  <c r="N73"/>
  <c r="O73"/>
  <c r="T85"/>
  <c r="AF85"/>
  <c r="AP31" l="1"/>
  <c r="M68"/>
  <c r="N43"/>
  <c r="H68"/>
  <c r="AA85"/>
  <c r="S85"/>
  <c r="K85"/>
  <c r="O85"/>
  <c r="G85"/>
  <c r="D68"/>
  <c r="AP32"/>
  <c r="AI67"/>
  <c r="AP34"/>
  <c r="AH85"/>
  <c r="AD85"/>
  <c r="Z85"/>
  <c r="V85"/>
  <c r="R85"/>
  <c r="N85"/>
  <c r="J85"/>
  <c r="F85"/>
  <c r="W85"/>
  <c r="AG85"/>
  <c r="AC85"/>
  <c r="Q85"/>
  <c r="M85"/>
  <c r="N68"/>
  <c r="AP21"/>
  <c r="U85"/>
  <c r="E85"/>
  <c r="E68"/>
  <c r="AN50"/>
  <c r="AE85"/>
  <c r="Y85"/>
  <c r="I85"/>
  <c r="AP22"/>
  <c r="AP20"/>
  <c r="AP73"/>
  <c r="J43"/>
  <c r="F43"/>
  <c r="AK85"/>
  <c r="AP83"/>
  <c r="B68"/>
  <c r="C68"/>
  <c r="F68"/>
  <c r="AI85"/>
  <c r="AP81"/>
  <c r="AP19"/>
  <c r="M43"/>
  <c r="I43"/>
  <c r="E43"/>
  <c r="K68"/>
  <c r="P68"/>
  <c r="AP30"/>
  <c r="AP40"/>
  <c r="P43"/>
  <c r="L43"/>
  <c r="H43"/>
  <c r="D43"/>
  <c r="O68"/>
  <c r="G68"/>
  <c r="AP42"/>
  <c r="O43"/>
  <c r="K43"/>
  <c r="G43"/>
  <c r="C43"/>
  <c r="AP50"/>
  <c r="AP49"/>
  <c r="AP57"/>
  <c r="AP59"/>
  <c r="AP51"/>
  <c r="AP65"/>
  <c r="AP67"/>
  <c r="AJ82"/>
  <c r="AJ85" s="1"/>
  <c r="AP41"/>
  <c r="AJ58"/>
  <c r="C85"/>
  <c r="AN75"/>
  <c r="AP75" s="1"/>
  <c r="AI74"/>
  <c r="AP66"/>
  <c r="J68"/>
  <c r="AP82" l="1"/>
  <c r="AP74"/>
  <c r="AP58"/>
  <c r="AI15"/>
  <c r="AI71"/>
  <c r="AI72"/>
  <c r="AI76"/>
  <c r="AH15"/>
  <c r="AH71"/>
  <c r="AN15"/>
  <c r="AN71"/>
  <c r="AN72"/>
  <c r="AN76"/>
  <c r="AM15"/>
  <c r="AM71"/>
  <c r="Q38"/>
  <c r="Q39"/>
  <c r="Q43"/>
  <c r="R38"/>
  <c r="R39"/>
  <c r="R43"/>
  <c r="S38"/>
  <c r="S39"/>
  <c r="S43"/>
  <c r="T5"/>
  <c r="T38"/>
  <c r="T11"/>
  <c r="T39"/>
  <c r="T43"/>
  <c r="U5"/>
  <c r="U38"/>
  <c r="U11"/>
  <c r="U39"/>
  <c r="U43"/>
  <c r="V5"/>
  <c r="V38"/>
  <c r="V11"/>
  <c r="V39"/>
  <c r="V43"/>
  <c r="W5"/>
  <c r="W38"/>
  <c r="W11"/>
  <c r="W39"/>
  <c r="W43"/>
  <c r="X5"/>
  <c r="X38"/>
  <c r="X11"/>
  <c r="X39"/>
  <c r="X43"/>
  <c r="Y5"/>
  <c r="Y38"/>
  <c r="Y11"/>
  <c r="Y39"/>
  <c r="Y43"/>
  <c r="Z5"/>
  <c r="Z38"/>
  <c r="Z11"/>
  <c r="Z39"/>
  <c r="Z43"/>
  <c r="AA5"/>
  <c r="AA38"/>
  <c r="AA11"/>
  <c r="AA39"/>
  <c r="AA43"/>
  <c r="AB5"/>
  <c r="AB38"/>
  <c r="AB11"/>
  <c r="AB39"/>
  <c r="AB43"/>
  <c r="AC5"/>
  <c r="AC38"/>
  <c r="AC11"/>
  <c r="AC39"/>
  <c r="AC43"/>
  <c r="AD5"/>
  <c r="AD38"/>
  <c r="AD11"/>
  <c r="AD39"/>
  <c r="AD43"/>
  <c r="AE5"/>
  <c r="AE38"/>
  <c r="AE11"/>
  <c r="AE39"/>
  <c r="AE43"/>
  <c r="AF5"/>
  <c r="AF38"/>
  <c r="AF11"/>
  <c r="AF39"/>
  <c r="AF43"/>
  <c r="AG5"/>
  <c r="AG38"/>
  <c r="AG11"/>
  <c r="AG39"/>
  <c r="AG43"/>
  <c r="AH5"/>
  <c r="AH38"/>
  <c r="AH11"/>
  <c r="AH39"/>
  <c r="AH43"/>
  <c r="AI5"/>
  <c r="AI38"/>
  <c r="AI11"/>
  <c r="AI39"/>
  <c r="AI43"/>
  <c r="AJ5"/>
  <c r="AJ38"/>
  <c r="AJ11"/>
  <c r="AJ39"/>
  <c r="AJ43"/>
  <c r="AK5"/>
  <c r="AK38"/>
  <c r="AK11"/>
  <c r="AK39"/>
  <c r="AK43"/>
  <c r="AL5"/>
  <c r="AL38"/>
  <c r="AL11"/>
  <c r="AL39"/>
  <c r="AL43"/>
  <c r="AM5"/>
  <c r="AM38"/>
  <c r="AM11"/>
  <c r="AM39"/>
  <c r="AM43"/>
  <c r="AN5"/>
  <c r="AN38"/>
  <c r="AN11"/>
  <c r="AN39"/>
  <c r="AN43"/>
  <c r="AJ55"/>
  <c r="AJ13"/>
  <c r="AJ56"/>
  <c r="AJ60"/>
  <c r="B13"/>
  <c r="B56"/>
  <c r="B60"/>
  <c r="C13"/>
  <c r="C56"/>
  <c r="C60"/>
  <c r="D13"/>
  <c r="D56"/>
  <c r="D60"/>
  <c r="E13"/>
  <c r="E56"/>
  <c r="E60"/>
  <c r="F13"/>
  <c r="F56"/>
  <c r="F60"/>
  <c r="G13"/>
  <c r="G56"/>
  <c r="G60"/>
  <c r="H13"/>
  <c r="H56"/>
  <c r="H60"/>
  <c r="I13"/>
  <c r="I56"/>
  <c r="I60"/>
  <c r="J13"/>
  <c r="J56"/>
  <c r="J60"/>
  <c r="K13"/>
  <c r="K56"/>
  <c r="K60"/>
  <c r="L13"/>
  <c r="L56"/>
  <c r="L60"/>
  <c r="M13"/>
  <c r="M56"/>
  <c r="M60"/>
  <c r="N13"/>
  <c r="N56"/>
  <c r="N60"/>
  <c r="O13"/>
  <c r="O56"/>
  <c r="O60"/>
  <c r="P13"/>
  <c r="P56"/>
  <c r="P60"/>
  <c r="Q55"/>
  <c r="Q13"/>
  <c r="Q56"/>
  <c r="Q60"/>
  <c r="R55"/>
  <c r="R13"/>
  <c r="R56"/>
  <c r="R60"/>
  <c r="S55"/>
  <c r="S13"/>
  <c r="S56"/>
  <c r="S60"/>
  <c r="T55"/>
  <c r="T13"/>
  <c r="T56"/>
  <c r="T60"/>
  <c r="U55"/>
  <c r="U13"/>
  <c r="U56"/>
  <c r="U60"/>
  <c r="V55"/>
  <c r="V13"/>
  <c r="V56"/>
  <c r="V60"/>
  <c r="W55"/>
  <c r="W13"/>
  <c r="W56"/>
  <c r="W60"/>
  <c r="X55"/>
  <c r="X13"/>
  <c r="X56"/>
  <c r="X60"/>
  <c r="Y55"/>
  <c r="Y13"/>
  <c r="Y56"/>
  <c r="Y60"/>
  <c r="Z55"/>
  <c r="Z13"/>
  <c r="Z56"/>
  <c r="Z60"/>
  <c r="AA55"/>
  <c r="AA13"/>
  <c r="AA56"/>
  <c r="AA60"/>
  <c r="AB55"/>
  <c r="AB13"/>
  <c r="AB56"/>
  <c r="AB60"/>
  <c r="AC55"/>
  <c r="AC13"/>
  <c r="AC56"/>
  <c r="AC60"/>
  <c r="AD55"/>
  <c r="AD13"/>
  <c r="AD56"/>
  <c r="AD60"/>
  <c r="AE55"/>
  <c r="AE13"/>
  <c r="AE56"/>
  <c r="AE60"/>
  <c r="AF55"/>
  <c r="AF13"/>
  <c r="AF56"/>
  <c r="AF60"/>
  <c r="AG55"/>
  <c r="AG13"/>
  <c r="AG56"/>
  <c r="AG60"/>
  <c r="AH55"/>
  <c r="AH13"/>
  <c r="AH56"/>
  <c r="AH60"/>
  <c r="AI55"/>
  <c r="AI13"/>
  <c r="AI56"/>
  <c r="AI60"/>
  <c r="AK55"/>
  <c r="AK13"/>
  <c r="AK56"/>
  <c r="AK60"/>
  <c r="AL7"/>
  <c r="AL55"/>
  <c r="AL13"/>
  <c r="AL56"/>
  <c r="AL60"/>
  <c r="AM7"/>
  <c r="AM55"/>
  <c r="AM13"/>
  <c r="AM56"/>
  <c r="AM60"/>
  <c r="AN7"/>
  <c r="AN55"/>
  <c r="AN13"/>
  <c r="AN56"/>
  <c r="AN60"/>
  <c r="J15"/>
  <c r="J71"/>
  <c r="J76"/>
  <c r="I15"/>
  <c r="I71"/>
  <c r="W64"/>
  <c r="W68"/>
  <c r="V64"/>
  <c r="K6"/>
  <c r="K47"/>
  <c r="K52"/>
  <c r="J6"/>
  <c r="J47"/>
  <c r="AN6"/>
  <c r="AN47"/>
  <c r="AN12"/>
  <c r="AN48"/>
  <c r="AN52"/>
  <c r="AM6"/>
  <c r="AM47"/>
  <c r="X15"/>
  <c r="X71"/>
  <c r="X72"/>
  <c r="X76"/>
  <c r="W15"/>
  <c r="W71"/>
  <c r="I6"/>
  <c r="I47"/>
  <c r="I52"/>
  <c r="H47"/>
  <c r="AE64"/>
  <c r="AE68"/>
  <c r="AD64"/>
  <c r="AC6"/>
  <c r="AC47"/>
  <c r="AC12"/>
  <c r="AC48"/>
  <c r="AC52"/>
  <c r="AB6"/>
  <c r="AB47"/>
  <c r="Y64"/>
  <c r="Y68"/>
  <c r="X64"/>
  <c r="AM72"/>
  <c r="AM76"/>
  <c r="AL15"/>
  <c r="AL71"/>
  <c r="AH6"/>
  <c r="AH47"/>
  <c r="AH12"/>
  <c r="AH48"/>
  <c r="AH52"/>
  <c r="AG6"/>
  <c r="AG47"/>
  <c r="R64"/>
  <c r="R68"/>
  <c r="Q64"/>
  <c r="AJ15"/>
  <c r="AJ71"/>
  <c r="AJ72"/>
  <c r="AJ76"/>
  <c r="AG15"/>
  <c r="AG71"/>
  <c r="AG72"/>
  <c r="AG76"/>
  <c r="AF15"/>
  <c r="AF71"/>
  <c r="E15"/>
  <c r="E71"/>
  <c r="E76"/>
  <c r="D15"/>
  <c r="D71"/>
  <c r="AF64"/>
  <c r="AF68"/>
  <c r="P15"/>
  <c r="P71"/>
  <c r="P76"/>
  <c r="O15"/>
  <c r="O71"/>
  <c r="S15"/>
  <c r="S71"/>
  <c r="S72"/>
  <c r="S76"/>
  <c r="R15"/>
  <c r="R71"/>
  <c r="AE15"/>
  <c r="AE71"/>
  <c r="AE72"/>
  <c r="AE76"/>
  <c r="AD15"/>
  <c r="AD71"/>
  <c r="AF72"/>
  <c r="AF76"/>
  <c r="AF6"/>
  <c r="AF47"/>
  <c r="AF12"/>
  <c r="AF48"/>
  <c r="AF52"/>
  <c r="AE6"/>
  <c r="AE47"/>
  <c r="C15"/>
  <c r="C71"/>
  <c r="C76"/>
  <c r="B15"/>
  <c r="B71"/>
  <c r="AL72"/>
  <c r="AL76"/>
  <c r="AK15"/>
  <c r="AK71"/>
  <c r="F47"/>
  <c r="F52"/>
  <c r="E47"/>
  <c r="AI6"/>
  <c r="AI47"/>
  <c r="AI12"/>
  <c r="AI48"/>
  <c r="AI52"/>
  <c r="L15"/>
  <c r="L71"/>
  <c r="L76"/>
  <c r="K15"/>
  <c r="K71"/>
  <c r="G47"/>
  <c r="G52"/>
  <c r="AA64"/>
  <c r="AA68"/>
  <c r="Z64"/>
  <c r="AA6"/>
  <c r="AA47"/>
  <c r="AA48"/>
  <c r="AA52"/>
  <c r="Z6"/>
  <c r="Z47"/>
  <c r="T64"/>
  <c r="T68"/>
  <c r="S64"/>
  <c r="AD68"/>
  <c r="AC64"/>
  <c r="J52"/>
  <c r="H52"/>
  <c r="V68"/>
  <c r="U64"/>
  <c r="T6"/>
  <c r="T47"/>
  <c r="T48"/>
  <c r="T52"/>
  <c r="Q6"/>
  <c r="Q47"/>
  <c r="H15"/>
  <c r="H71"/>
  <c r="H76"/>
  <c r="G15"/>
  <c r="G71"/>
  <c r="G76"/>
  <c r="F15"/>
  <c r="F71"/>
  <c r="R72"/>
  <c r="R76"/>
  <c r="Q15"/>
  <c r="Q71"/>
  <c r="AE12"/>
  <c r="AE48"/>
  <c r="AE52"/>
  <c r="AD6"/>
  <c r="AD47"/>
  <c r="N15"/>
  <c r="N71"/>
  <c r="N76"/>
  <c r="M15"/>
  <c r="M71"/>
  <c r="Z48"/>
  <c r="Z52"/>
  <c r="W6"/>
  <c r="W47"/>
  <c r="AH72"/>
  <c r="AH76"/>
  <c r="AD72"/>
  <c r="AD76"/>
  <c r="AC15"/>
  <c r="AC71"/>
  <c r="Q72"/>
  <c r="Q76"/>
  <c r="AL63"/>
  <c r="AL64"/>
  <c r="AL68"/>
  <c r="AK63"/>
  <c r="O76"/>
  <c r="AD12"/>
  <c r="AD48"/>
  <c r="AD52"/>
  <c r="U68"/>
  <c r="AK72"/>
  <c r="AK76"/>
  <c r="AK6"/>
  <c r="AK47"/>
  <c r="AK12"/>
  <c r="AK48"/>
  <c r="AK52"/>
  <c r="AJ6"/>
  <c r="AJ47"/>
  <c r="AJ12"/>
  <c r="AJ48"/>
  <c r="AJ52"/>
  <c r="M76"/>
  <c r="S68"/>
  <c r="E52"/>
  <c r="C47"/>
  <c r="Z68"/>
  <c r="X68"/>
  <c r="N6"/>
  <c r="N47"/>
  <c r="N52"/>
  <c r="AA15"/>
  <c r="AA71"/>
  <c r="AA72"/>
  <c r="AA76"/>
  <c r="Z15"/>
  <c r="Z71"/>
  <c r="AJ64"/>
  <c r="AJ68"/>
  <c r="AI64"/>
  <c r="AB15"/>
  <c r="AB71"/>
  <c r="AB72"/>
  <c r="AB76"/>
  <c r="P6"/>
  <c r="P47"/>
  <c r="P52"/>
  <c r="O6"/>
  <c r="O47"/>
  <c r="Y15"/>
  <c r="Y71"/>
  <c r="Y72"/>
  <c r="Y76"/>
  <c r="V15"/>
  <c r="V71"/>
  <c r="V72"/>
  <c r="V76"/>
  <c r="U15"/>
  <c r="U71"/>
  <c r="C52"/>
  <c r="B47"/>
  <c r="F76"/>
  <c r="AH64"/>
  <c r="AH68"/>
  <c r="AG64"/>
  <c r="K76"/>
  <c r="O52"/>
  <c r="D76"/>
  <c r="AN80"/>
  <c r="AN85"/>
  <c r="AM80"/>
  <c r="AG12"/>
  <c r="AG48"/>
  <c r="AG52"/>
  <c r="T15"/>
  <c r="T71"/>
  <c r="T72"/>
  <c r="T76"/>
  <c r="AM85"/>
  <c r="AL80"/>
  <c r="AI68"/>
  <c r="AN63"/>
  <c r="AN14"/>
  <c r="AN64"/>
  <c r="AN68"/>
  <c r="AM63"/>
  <c r="AC68"/>
  <c r="AB64"/>
  <c r="AG68"/>
  <c r="AM14"/>
  <c r="AM64"/>
  <c r="AM68"/>
  <c r="AM12"/>
  <c r="AM48"/>
  <c r="AM52"/>
  <c r="W72"/>
  <c r="W76"/>
  <c r="Q48"/>
  <c r="Q52"/>
  <c r="W48"/>
  <c r="W52"/>
  <c r="I76"/>
  <c r="AB68"/>
  <c r="AC72"/>
  <c r="AC76"/>
  <c r="Z72"/>
  <c r="Z76"/>
  <c r="AB12"/>
  <c r="AB48"/>
  <c r="AB52"/>
  <c r="U72"/>
  <c r="U76"/>
  <c r="AP38"/>
  <c r="Q68"/>
  <c r="AK64"/>
  <c r="AP64"/>
  <c r="B52"/>
  <c r="AP47"/>
  <c r="AP48"/>
  <c r="AL85"/>
  <c r="AP80"/>
  <c r="AP39"/>
  <c r="AP11"/>
  <c r="AP7"/>
  <c r="AL12"/>
  <c r="AP12"/>
  <c r="AK68"/>
  <c r="AP63"/>
  <c r="AP5"/>
  <c r="AP72"/>
  <c r="AP14"/>
  <c r="L6"/>
  <c r="M6"/>
  <c r="R6"/>
  <c r="S6"/>
  <c r="U6"/>
  <c r="V6"/>
  <c r="X6"/>
  <c r="Y6"/>
  <c r="AL6"/>
  <c r="AP6"/>
  <c r="AP56"/>
  <c r="AP55"/>
  <c r="AP13"/>
  <c r="AP15"/>
  <c r="B76"/>
  <c r="AP71"/>
  <c r="AP52" l="1"/>
  <c r="AP43"/>
  <c r="AP60"/>
</calcChain>
</file>

<file path=xl/sharedStrings.xml><?xml version="1.0" encoding="utf-8"?>
<sst xmlns="http://schemas.openxmlformats.org/spreadsheetml/2006/main" count="4431" uniqueCount="1152">
  <si>
    <t>Overengineer something.  This could be simple or complex, but you'll make it more complex.  Must be corroborated by a witness. Make sure to take pictures of before/after if possible.</t>
  </si>
  <si>
    <t>Ex: programming code, house projects</t>
  </si>
  <si>
    <t>Biking Badgers</t>
  </si>
  <si>
    <t>Celebrate Earth Day by completing your choice of activities.</t>
  </si>
  <si>
    <t>Eat a Bug</t>
  </si>
  <si>
    <t>Eat an insect. Fried or dipped in chocolate, however you have to do it.</t>
  </si>
  <si>
    <t>Ex: crickets, grasshoppers, cicadas. Seafood doesn't count.</t>
  </si>
  <si>
    <t xml:space="preserve">Win at least $100 from a bet. </t>
  </si>
  <si>
    <t>Ex: lotto, video poker or gambling</t>
  </si>
  <si>
    <t>Pick up a pen or pencil and draw your own hand. No tracing!</t>
  </si>
  <si>
    <t>Read 1000 pages by a single author of your choice.</t>
  </si>
  <si>
    <t>Ex: Hunger Games, Game of Thrones, Infinite Jest.</t>
  </si>
  <si>
    <t>Attend a book, anthology or poetry reading.</t>
  </si>
  <si>
    <t>Read-a-Thon</t>
  </si>
  <si>
    <t xml:space="preserve">Must include at least 5 non-fiction and no more than 2 children's / picture books. </t>
  </si>
  <si>
    <t>Read 30 books within one year.</t>
  </si>
  <si>
    <t>Spherification</t>
  </si>
  <si>
    <t>Combine your choice of liquids with Sodium Alginate and Calcium Chloride to make little caviar gel balls.</t>
  </si>
  <si>
    <t>Share a picture, product, or skill.</t>
  </si>
  <si>
    <t>My First Novel: Outline</t>
  </si>
  <si>
    <t>Get Published!</t>
  </si>
  <si>
    <t>Ex: Shanghai Tunnels, the OMSI Sub, Portland history tour.</t>
  </si>
  <si>
    <t>Visit at least 5 U.S. Historic National Landmarks.</t>
  </si>
  <si>
    <t>Call_No</t>
  </si>
  <si>
    <t>Ex: neighborhood clean-up, low-carbon-emission meals, replace your lightbulbs with energy efficient bulbs.</t>
  </si>
  <si>
    <t>Memorize five basic phrases in 5 different languages.</t>
  </si>
  <si>
    <t>Ex: "thank you," "excuse me," "Do you speak English?"</t>
  </si>
  <si>
    <t>Make a fermented food. On purpose.</t>
  </si>
  <si>
    <t>Ex: pickled beets, rice or wine vinegar</t>
  </si>
  <si>
    <t>Plan your garden for the next season or two and plant some starts or seeds.</t>
  </si>
  <si>
    <t>Develop a little bio about badgers, and why they are a cool mascot.</t>
  </si>
  <si>
    <t>Attend Julia's boot camp at least 4 times.</t>
  </si>
  <si>
    <t>Ex: sewing on buttons, making minor repairs and hemming.</t>
  </si>
  <si>
    <t>Sewing Clinic</t>
  </si>
  <si>
    <t>Roller Skating</t>
  </si>
  <si>
    <t>Do something interested related to fire/fireworks.</t>
  </si>
  <si>
    <t>Ex: take an interested long-exposure picture of fireworks, make a special show of Piccolo Petes that includes timed musical accompaniment, or...whatever. You get the idea.</t>
  </si>
  <si>
    <t>Learn to change the following: oil filter, air filter, tire, windshield wipers</t>
  </si>
  <si>
    <t>Take part in a semi-structured mentoring activity, either through an organization or independently.  Meet with a buddy at least 10 times.</t>
  </si>
  <si>
    <t>Ex: Big Sisters, language exchange partnership.</t>
  </si>
  <si>
    <t>Watch at least 6 hours of film about politics within a 1-week period.</t>
  </si>
  <si>
    <t>Ex: The West Wing, The Wire, Star Trek: TNG</t>
  </si>
  <si>
    <t>World Naked Bike Ride</t>
  </si>
  <si>
    <t>Ride naked or semi naked in one of the world naked bike ride events.</t>
  </si>
  <si>
    <t>Walk-a-Thon</t>
  </si>
  <si>
    <t>Walk for a cause</t>
  </si>
  <si>
    <t>Ex: Walk for Water, Hemophilia Walk</t>
  </si>
  <si>
    <t>Bouldering</t>
  </si>
  <si>
    <t>June Den (AND)</t>
  </si>
  <si>
    <t>Get Out of the Country</t>
  </si>
  <si>
    <t>Week in the Wild</t>
  </si>
  <si>
    <t>Go backpacking for at least one week, and hike at least 70 miles.</t>
  </si>
  <si>
    <t>Ex: High Sierra Trail in Sequoia Kings Canyon National Park. Bonus for reaching elevations of 13,000 feet.</t>
  </si>
  <si>
    <t>Go ziplining, on your own or with a Badger group.</t>
  </si>
  <si>
    <t>Make yourself look totally different. Costume, makeup, etc. Take a photo to commemorate your new point of view.</t>
  </si>
  <si>
    <t>Ex: Go drag. Go spy. Go old. Change your ethnicity.</t>
  </si>
  <si>
    <t>Learn what kinds of wines pair well with what kinds of foods. Come up with at least 3 solid pairings at a gathering.</t>
  </si>
  <si>
    <t>Learn to wrap various presents with cloth.</t>
  </si>
  <si>
    <t>Guide: http://furoshiki.com/techniques_category_general</t>
  </si>
  <si>
    <t>Take a dance class.</t>
  </si>
  <si>
    <t>Ex: hip hop, modern, ballet, Irish step</t>
  </si>
  <si>
    <t>Get out in the snow and play for a day.</t>
  </si>
  <si>
    <t>Ex: cross-country, skiing, snowboarding, sledding or snowshoeing</t>
  </si>
  <si>
    <t>Ex: go to the gym an average of 4 times per week for 3 months, or feel confident in a tank top at a social event.</t>
  </si>
  <si>
    <t xml:space="preserve">Put at least $100 down on one bet. </t>
  </si>
  <si>
    <t>Be open to getting set up on a blind date. - Consider what you want in a match. - Talk to a would-Be matchmaker. Outline a few desired features and a few things to avoid. - Commit to meeting a potential match for one drink, one hour. - Keep an open mind, and trust that your matchmaker thinks you are awesome and deserve someone awesome. - Hang out with the person chosen by your matchmaker, and see how it goes.</t>
  </si>
  <si>
    <t>Identify a major debate in philosophy and describe what the major camps argue.</t>
  </si>
  <si>
    <t>Ex: fatalism vs. determinism</t>
  </si>
  <si>
    <t>Suffer a drinking or drugging injury (non-permanent).</t>
  </si>
  <si>
    <t>Ex: twisted ankle, scraped knee</t>
  </si>
  <si>
    <t>Get together with a group and volunteer for a couple of hours at the Food Bank.</t>
  </si>
  <si>
    <t>Ex: Write Around Portland, Literary Mixtape, Mortified, Powell's</t>
  </si>
  <si>
    <t>Learn and demonstrate knowledge of world geography.</t>
  </si>
  <si>
    <t>Ex: memorize a Quizlet list of major geographic features, terms, or metropolitan areas.</t>
  </si>
  <si>
    <t>Learn to draw all 50 states, just like Al Franken.</t>
  </si>
  <si>
    <t>http://www.youtube.com/watch?v=h0-FYyuvrRk</t>
  </si>
  <si>
    <t>Hike at least 200 miles in one continuous trip.</t>
  </si>
  <si>
    <t>Ex: John Muir Trail section of the PCT ( 3 weeks).</t>
  </si>
  <si>
    <t>Visit significant historical sites in Portland.</t>
  </si>
  <si>
    <t xml:space="preserve">For this part of the Matchmaker Badge, you will be responsible for setting up a blind date. -Select a potential match. - Find a candidate who is willing to be matched.  - Get to know your candidate better: ask questions about lifestyle, interests and attractions. - Based on your info and pool of potential matches, think about who would make a good match for that person. Take care to respect everyone's time and personalities. Think about if you can legitimately see these people together -
Set up a blind date. - Arrange a time that works for both parties. - Choose a location. Choose a neutral but comfortable place where people can hear/see one another. - Keep it simple: no more than one drink and one hour.
 Give both parties: - The time and location. - The name of who they'll be meeting. - A signal to find their date (ex: wearing/holding a carnation). - Compliments about how awesome/hot/amazing they are. </t>
  </si>
  <si>
    <t>Introduce two people either by earning the Matchmaker: Make a Date badge, or through other means. 
The Make it Stick badge will be earned when your couple goes on at least three real one-on-one romantic dates.</t>
  </si>
  <si>
    <t>Photographie en etat brut (pinhole camera)</t>
  </si>
  <si>
    <t>Learn to tie  5- 10 knots. Use at least three in real-life applications.</t>
  </si>
  <si>
    <t>Retirement Planning</t>
  </si>
  <si>
    <t>Total</t>
  </si>
  <si>
    <t>Call No.</t>
  </si>
  <si>
    <t>Grow food and eat it.</t>
  </si>
  <si>
    <t>Master Gardener</t>
  </si>
  <si>
    <t>Good Sport</t>
  </si>
  <si>
    <t>Survival Skills</t>
  </si>
  <si>
    <t>Media Consumption</t>
  </si>
  <si>
    <t>Media Production</t>
  </si>
  <si>
    <t>Party Animal</t>
  </si>
  <si>
    <t>Kitchen Sciences</t>
  </si>
  <si>
    <t>Textiles</t>
  </si>
  <si>
    <t>Earn the leadership distinction for building the luge!</t>
  </si>
  <si>
    <t>Chart out the foundations for a religion. Answer the questions: What constitutes a religion? What legal protections and rights does it have?</t>
  </si>
  <si>
    <t>Watch at least 6 hours of religion-themed film within a 1-week period.</t>
  </si>
  <si>
    <t>Ex: Buffy, Thief in the Night, The 10 Commandments</t>
  </si>
  <si>
    <t>Go under the knife (or laser, or what-have-you), for a procedure that is not medically necessary.</t>
  </si>
  <si>
    <t>Start a fire without matches or a lighter! Hint: Flint, lint &amp; kindling.</t>
  </si>
  <si>
    <t>Learn to pick a lock.</t>
  </si>
  <si>
    <t>Practice basic sewing skills.</t>
  </si>
  <si>
    <t>This badge is awarded from one Badger to another Badger. To earn this badge, you have done something to help another Badger. You are awesome!</t>
  </si>
  <si>
    <t>Visit at least 3 History Museums within one year.</t>
  </si>
  <si>
    <t>Take a guided tour of any city.</t>
  </si>
  <si>
    <t>Write, produce and distribute a zine.</t>
  </si>
  <si>
    <t>Make a physical photo album from a past trip or time (instead of having the photos in a box).</t>
  </si>
  <si>
    <t>Watch UFC Fights with the a group.</t>
  </si>
  <si>
    <t>Visit at least 3 Art Museums within one year.</t>
  </si>
  <si>
    <t xml:space="preserve">Learn how to put on a new chain, change your brake handles, put on a new saddle and fix a derailleur from rubbing on my chain. </t>
  </si>
  <si>
    <t>Try a fencing class.</t>
  </si>
  <si>
    <t>Learn to embroider a badge.</t>
  </si>
  <si>
    <t>Take Helicopter / Flying Lessons.</t>
  </si>
  <si>
    <t>Train for and complete a personal physical endurance challenge.</t>
  </si>
  <si>
    <t>Ex: triathlon, marathon</t>
  </si>
  <si>
    <t>Learn some basic skills in Photoshop. Define and complete a practice project that you can share with the group.</t>
  </si>
  <si>
    <t>Ex: greeting card, Badger-related promotion</t>
  </si>
  <si>
    <t>Learn the basics of using the Apple or Android API -- get schooled on how to make a simple app.</t>
  </si>
  <si>
    <t>Do something you really hate to do.</t>
  </si>
  <si>
    <t>Try your hand at animal husbandry. Maintain bees using beekeeping tools and practices. You can cultivate a colony or solitary bees (like Mason bees). Having a wasp nest on your eaves or a transient hive in your backyard doesn't count -- unless you can coax them into a manmade hive.</t>
  </si>
  <si>
    <t>Total Den</t>
  </si>
  <si>
    <t>Total Events</t>
  </si>
  <si>
    <t>Snow Sports</t>
  </si>
  <si>
    <t>Pick a Lock</t>
  </si>
  <si>
    <t>Den</t>
  </si>
  <si>
    <t>Events</t>
  </si>
  <si>
    <t>Become proficient at a language (meaning that you can use it in a real world application).</t>
  </si>
  <si>
    <t>Complete a Vogue Vintage dress pattern. Get fabric, get pattern, and sew!</t>
  </si>
  <si>
    <t>Comments</t>
  </si>
  <si>
    <t>Do your civic duty by completing your choice of activities.</t>
  </si>
  <si>
    <t>Ex: jury duty, attend a local political meeting</t>
  </si>
  <si>
    <t>Draw a Complete US Map</t>
  </si>
  <si>
    <t>Hike 200 Miles</t>
  </si>
  <si>
    <t>Learn a repeatable magic trick. Preferably with cards.</t>
  </si>
  <si>
    <t>Give your resignation and walk out with your head held high.</t>
  </si>
  <si>
    <t>Head to the beach (or river, whatever) for a day with SOLVE and help clean up debris and trash.</t>
  </si>
  <si>
    <t>Learn to prune. Make some bushes or trees more beautiful.</t>
  </si>
  <si>
    <t>Memorize the Greek alphabet.</t>
  </si>
  <si>
    <t>Figure out which Portland brewery is your favorite by drinking a lot.</t>
  </si>
  <si>
    <t>Volunteer for a day with an organization of your choice.</t>
  </si>
  <si>
    <t>Ex: Fences for Fido, Friends of Trees, Write Around Portland, Ride On</t>
  </si>
  <si>
    <t>What belongs here? What is that plant? Take a field trip and find out!</t>
  </si>
  <si>
    <t>Physically drive at least a significant portion of the Oregon Trail. In cars. Or wagons if you're gung-ho Stop at the museums along the way.</t>
  </si>
  <si>
    <t>Ex: softball, volleyball, kickball, ping pong, cornhole, bocce ball</t>
  </si>
  <si>
    <t>Got to a charity event, donate, or somehow support a charity.</t>
  </si>
  <si>
    <t>Ex: donate your car to Goodwill.</t>
  </si>
  <si>
    <t>Use a beer bong.</t>
  </si>
  <si>
    <t>Earn leadership distinction for assembling it!</t>
  </si>
  <si>
    <t xml:space="preserve">Crash a sombre or religious ceremony. </t>
  </si>
  <si>
    <t>Ex: wedding, seder, baptism, memorial, mass.</t>
  </si>
  <si>
    <t>Drink an icy beverage from a shot luge.</t>
  </si>
  <si>
    <t>Earned by Year</t>
  </si>
  <si>
    <t>Cumulative</t>
  </si>
  <si>
    <t>Year 2012</t>
  </si>
  <si>
    <t>Year 2013</t>
  </si>
  <si>
    <t>000</t>
  </si>
  <si>
    <t>Badge</t>
  </si>
  <si>
    <t>2013 Points</t>
  </si>
  <si>
    <t>Total Points</t>
  </si>
  <si>
    <t>Weight</t>
  </si>
  <si>
    <t>2012 Led</t>
  </si>
  <si>
    <t>2013 Led</t>
  </si>
  <si>
    <t>2013 Earned</t>
  </si>
  <si>
    <t>2012 Earned</t>
  </si>
  <si>
    <t>Created 2012</t>
  </si>
  <si>
    <t>Know It All</t>
  </si>
  <si>
    <t>Model Citizen</t>
  </si>
  <si>
    <t>900</t>
  </si>
  <si>
    <t>100</t>
  </si>
  <si>
    <t>400</t>
  </si>
  <si>
    <t>500</t>
  </si>
  <si>
    <t>800</t>
  </si>
  <si>
    <t>Pick a book, have everyone read it, and discuss. At least one time.</t>
  </si>
  <si>
    <t>Bonus points: Define your own motto so people will say... "Sara always said..."</t>
  </si>
  <si>
    <t>Be prepared for the end of the world! Choose an emergency and create a kit.</t>
  </si>
  <si>
    <t>Ex: flood, earthquake, zombies</t>
  </si>
  <si>
    <t>Ex: Simone, Moon, Vanilla Sky, BSG, Bionic Woman, Dollhouse, Terminator, AI, Blade Runner,I am Kilroy,TNG (Data), Sliders ART, Matrix</t>
  </si>
  <si>
    <t>Learn and practice three meditation methods.</t>
  </si>
  <si>
    <t>Attend a megachurch.</t>
  </si>
  <si>
    <t>Make a chart comparing and matching up the Greek and Roman gods.</t>
  </si>
  <si>
    <t>Your representatives represent you, so find out a little more about them!</t>
  </si>
  <si>
    <t>Join a competitive team. Show up on a regular basis, and last at least one season.</t>
  </si>
  <si>
    <t xml:space="preserve">Learn a talent or artistic skill and perform it in a public venue. </t>
  </si>
  <si>
    <t>Ex: play a song with instruments in a group of 3 or more, recite a dance</t>
  </si>
  <si>
    <t>Portland Neighborhoods</t>
  </si>
  <si>
    <t>Learn all of the neighborhoods in Portland.</t>
  </si>
  <si>
    <t>Ex: express a dog’s anal glands.</t>
  </si>
  <si>
    <t>Make a 3-dimensional model of the brain or a single neuron.</t>
  </si>
  <si>
    <t>Ex: clay, dough, Jell-O, diagram</t>
  </si>
  <si>
    <t>Throw a ceramic bowl or mug. However you want to interpret that.</t>
  </si>
  <si>
    <t>Photography</t>
  </si>
  <si>
    <t>Take some nice pics. Maybe learn basics of composition and lighting.</t>
  </si>
  <si>
    <t>Learn from a chef to correctly chop vegetables. And possibly meats.</t>
  </si>
  <si>
    <t>Fly the Friendly Skies</t>
  </si>
  <si>
    <t>Beer Bottle / Lighter</t>
  </si>
  <si>
    <t>Open a beer bottle with a lighter.</t>
  </si>
  <si>
    <t>Join the Badgers</t>
  </si>
  <si>
    <t>Description</t>
  </si>
  <si>
    <t>Proof</t>
  </si>
  <si>
    <t>Get a passport and taste your way down Distillery Row. Tour at least 4 of the seven locations in SE Portland that make some great potent potables.</t>
  </si>
  <si>
    <t>Build fake crafted bones from clay, paper mache, or salt dough to supply bones for the One Million Bones Project.  http://www.onemillionbones.org/</t>
  </si>
  <si>
    <t>Project ends: Feb 2013</t>
  </si>
  <si>
    <t>Find and enjoy the secret swimming hole on the Sandy river.</t>
  </si>
  <si>
    <t>Draw a collaborative comic / graphic novel.</t>
  </si>
  <si>
    <t>Get a lesson on the geology of Oregon. Discuss.</t>
  </si>
  <si>
    <t>B-U-T-T-T-T</t>
  </si>
  <si>
    <t>Tackle Portland's 4T Trail with the addition of the Bus and a tour of the Underground!</t>
  </si>
  <si>
    <t>World Geography</t>
  </si>
  <si>
    <t>Scavenger Hunt</t>
  </si>
  <si>
    <t>Secret Vacation</t>
  </si>
  <si>
    <t>Go on a vacation alone and don't tell anyone that you are going or where you are going. Take at least two days.</t>
  </si>
  <si>
    <t>Support Your Troop</t>
  </si>
  <si>
    <t>Send a care package to an active-duty military man or woman. Show them some love.</t>
  </si>
  <si>
    <t>Swimming Hole</t>
  </si>
  <si>
    <t>ATTENDANCE</t>
  </si>
  <si>
    <t>Subtotal 000</t>
  </si>
  <si>
    <t>Subtotal 100</t>
  </si>
  <si>
    <t>Subtotal 200</t>
  </si>
  <si>
    <t>Subtotal 300</t>
  </si>
  <si>
    <t>Subtotal 400</t>
  </si>
  <si>
    <t>Purchase and use the Diva Cup. Ladies only.</t>
  </si>
  <si>
    <t>Identify edible plants in the wild. Eat them.</t>
  </si>
  <si>
    <t>Visit at least 3 Science Museums within one year.</t>
  </si>
  <si>
    <t>Led 2012</t>
  </si>
  <si>
    <t>Led 2013</t>
  </si>
  <si>
    <t>Birthday/Jan Den (Pie)</t>
  </si>
  <si>
    <t>Aim to do something and fail.</t>
  </si>
  <si>
    <t>Celebrate Earth Day</t>
  </si>
  <si>
    <t>Wine Pairings</t>
  </si>
  <si>
    <t>Practice basic gardening skills and get a yard cleaned up. Weed, prune, relocate plants for at least 1 hour.</t>
  </si>
  <si>
    <t>Half Marathon</t>
  </si>
  <si>
    <t>Run or walk 13.1 miles.</t>
  </si>
  <si>
    <t>300</t>
  </si>
  <si>
    <t>Make a Profit</t>
  </si>
  <si>
    <t>Help a Badger in Need</t>
  </si>
  <si>
    <t>Paint or photograph an image using visual deception. Learn the basic principle of forced perspective.</t>
  </si>
  <si>
    <t>2013 Events</t>
  </si>
  <si>
    <t>2013 Den</t>
  </si>
  <si>
    <t>2012 Den</t>
  </si>
  <si>
    <t>2012 Events</t>
  </si>
  <si>
    <t>Greek to Me</t>
  </si>
  <si>
    <t>Five Essential Phrases</t>
  </si>
  <si>
    <t>Create and sell a product or service. Sell it for more than you invested.</t>
  </si>
  <si>
    <t>Political Movie Marathon</t>
  </si>
  <si>
    <t>Mentoring</t>
  </si>
  <si>
    <t>Beer Bong</t>
  </si>
  <si>
    <t>Charity</t>
  </si>
  <si>
    <t>Volunteer</t>
  </si>
  <si>
    <t>Diva Cup</t>
  </si>
  <si>
    <t>Trompe L'oeil</t>
  </si>
  <si>
    <t>Transform Your Image</t>
  </si>
  <si>
    <t>Build an Igloo</t>
  </si>
  <si>
    <t>Woodworking</t>
  </si>
  <si>
    <t>Learn some basic woodworking skills and build a bookshelf or cabinet.</t>
  </si>
  <si>
    <t>Cake/Cupcake Decorating</t>
  </si>
  <si>
    <t>Learn all of the countries and capitals of either Africa or Asia.</t>
  </si>
  <si>
    <t>Cross Camping</t>
  </si>
  <si>
    <t>The Big Five</t>
  </si>
  <si>
    <t>Created 2013</t>
  </si>
  <si>
    <t>2012 Points</t>
  </si>
  <si>
    <t>2012 Created</t>
  </si>
  <si>
    <t>2013 Created</t>
  </si>
  <si>
    <t>Total Earned</t>
  </si>
  <si>
    <t>Total Created</t>
  </si>
  <si>
    <t>Total Led</t>
  </si>
  <si>
    <t>Africa or Asia</t>
  </si>
  <si>
    <t>Research quotes, quoted people, find some you like. Memorize 3.</t>
  </si>
  <si>
    <t>Watch at least 6 hours of film about the singularity within a 1-week period.</t>
  </si>
  <si>
    <t>Go hunting for or find a source for magic mushrooms. Consume.</t>
  </si>
  <si>
    <t>Write and illustrate a children's book.</t>
  </si>
  <si>
    <t>Draw a map illustrating personal landmarks.</t>
  </si>
  <si>
    <t>Learn to give a one-hour massage.</t>
  </si>
  <si>
    <t>Beach Body</t>
  </si>
  <si>
    <t>Volcano</t>
  </si>
  <si>
    <t>Make a volcano at home!</t>
  </si>
  <si>
    <t>Following the tradition of the Lumiere brothers, build a pinhole camera and take some pictures.</t>
  </si>
  <si>
    <t>Personal Map Making</t>
  </si>
  <si>
    <t>Basic Yardening</t>
  </si>
  <si>
    <t>Sew a Garment</t>
  </si>
  <si>
    <t>Construct an igloo. Big enough for a person to go inside.</t>
  </si>
  <si>
    <t xml:space="preserve">Sew a garment. </t>
  </si>
  <si>
    <t>Get a can, puncture it with a hole and drink it super fast.</t>
  </si>
  <si>
    <t>Search, apply, interview and dominate!</t>
  </si>
  <si>
    <t>Blood</t>
  </si>
  <si>
    <t>Dec Den (ARC)</t>
  </si>
  <si>
    <t>Snowshoeing</t>
  </si>
  <si>
    <t>Sew a Vogue Vintage Pattern</t>
  </si>
  <si>
    <t>Museum Addict: Art</t>
  </si>
  <si>
    <t>Feb Den (Holly)</t>
  </si>
  <si>
    <t>Badger Blood-2</t>
  </si>
  <si>
    <t>March Den (Tabor)</t>
  </si>
  <si>
    <t>Beach Clean-Up</t>
  </si>
  <si>
    <t>Yardening</t>
  </si>
  <si>
    <t>Earth Day</t>
  </si>
  <si>
    <t>700</t>
  </si>
  <si>
    <t>Church Review</t>
  </si>
  <si>
    <t>200</t>
  </si>
  <si>
    <t>Beekeeping</t>
  </si>
  <si>
    <t>600</t>
  </si>
  <si>
    <t>Outline a novel and share with the group.</t>
  </si>
  <si>
    <t>Photo Album</t>
  </si>
  <si>
    <t>Portland History</t>
  </si>
  <si>
    <t>Oregon Trail</t>
  </si>
  <si>
    <t>Ceramics</t>
  </si>
  <si>
    <t>Zine Machine</t>
  </si>
  <si>
    <t>Get hit on in a bar. Have someone offer to buy you a drink. Accept it.</t>
  </si>
  <si>
    <t>Magic Mushroom Adventure</t>
  </si>
  <si>
    <t>Brain Model</t>
  </si>
  <si>
    <t>Megachurched</t>
  </si>
  <si>
    <t>Religious Movie Marathon</t>
  </si>
  <si>
    <t>Wedding Crashers</t>
  </si>
  <si>
    <t>Penguin Sweaters</t>
  </si>
  <si>
    <t>Five Basic Sauces</t>
  </si>
  <si>
    <t>Learn from a chef to make the five basic sauces. Yum!</t>
  </si>
  <si>
    <t>Create a Game</t>
  </si>
  <si>
    <t>Invent and test run a new game.</t>
  </si>
  <si>
    <t>Learn to style one difficult hairstyle (beehive, complex braid).</t>
  </si>
  <si>
    <t>Have a desire to do cool shit. Be game to try new things and use your mad skills to help others to the same. Be willing and able to come to the monthly meetings as often as you can.</t>
  </si>
  <si>
    <t>YEAR</t>
  </si>
  <si>
    <t>TYPE</t>
  </si>
  <si>
    <t>DEN</t>
  </si>
  <si>
    <t>Take part in a workshop aimed at redesigning the wallet. Use a fun guide called "Hand Over Your Wallet" created by the Standford Design School to help you along. Bring your thinking cap.</t>
  </si>
  <si>
    <t>Go rock climbing or bouldering.</t>
  </si>
  <si>
    <t>Cycle 100 miles within 2 months.</t>
  </si>
  <si>
    <t>Learn to find your way out of the woods using only a compass.</t>
  </si>
  <si>
    <t>Oregon Geology</t>
  </si>
  <si>
    <t>Pick a Badger event to host. Coordinate with the event leader. Prep your house or reserve a location. Prepare some snacks/refreshments. Open the doors!</t>
  </si>
  <si>
    <t>Bridge Pedal</t>
  </si>
  <si>
    <t>Bet High</t>
  </si>
  <si>
    <t>Tattoo</t>
  </si>
  <si>
    <t>100 Mile Cycle</t>
  </si>
  <si>
    <t>Museum Addict: History</t>
  </si>
  <si>
    <t>City Tour</t>
  </si>
  <si>
    <t>National Landmarks</t>
  </si>
  <si>
    <t>Plan a trip, and get the heck out of the USA. Get a stamp in your passport. Take pictures. Report back.</t>
  </si>
  <si>
    <t>Broadcasting</t>
  </si>
  <si>
    <t>Create, edit, and upload either one video and upload it to YouTube or one podcast episode and upload it to a site.</t>
  </si>
  <si>
    <t>iPhone App</t>
  </si>
  <si>
    <t>Blog It!</t>
  </si>
  <si>
    <t>Subtotal 500</t>
  </si>
  <si>
    <t>Subtotal 600</t>
  </si>
  <si>
    <t>Subtotal 700</t>
  </si>
  <si>
    <t>Subtotal 800</t>
  </si>
  <si>
    <t>Subtotal 900</t>
  </si>
  <si>
    <t>TOTAL</t>
  </si>
  <si>
    <t>EVENTS</t>
  </si>
  <si>
    <t>Attendance - 2012</t>
  </si>
  <si>
    <t>Attendance 2013</t>
  </si>
  <si>
    <t>Pt</t>
  </si>
  <si>
    <t>CATEGORY</t>
  </si>
  <si>
    <t>Earned 2012</t>
  </si>
  <si>
    <t>Earned 2013</t>
  </si>
  <si>
    <t>Feb Den</t>
  </si>
  <si>
    <t>March Den (Tuong)</t>
  </si>
  <si>
    <t>Tubing</t>
  </si>
  <si>
    <t>April Den (Bones)</t>
  </si>
  <si>
    <t>May Den (Porch)</t>
  </si>
  <si>
    <t>June Den (Brenna)</t>
  </si>
  <si>
    <t>4th of July</t>
  </si>
  <si>
    <t>July Den (Porch)</t>
  </si>
  <si>
    <t>Aug Den (NWIPA)</t>
  </si>
  <si>
    <t>Knot Tying</t>
  </si>
  <si>
    <t>Sept Den (Landmark)</t>
  </si>
  <si>
    <t>Oct Den (Brenna)</t>
  </si>
  <si>
    <t>Nov Den (Magic)</t>
  </si>
  <si>
    <t>Overengineering</t>
  </si>
  <si>
    <t>Party Foul</t>
  </si>
  <si>
    <t>Performance</t>
  </si>
  <si>
    <t>Physical Endurance</t>
  </si>
  <si>
    <t>Magic Trick</t>
  </si>
  <si>
    <t>Children's Lit</t>
  </si>
  <si>
    <t>Quit a Job</t>
  </si>
  <si>
    <t>Emergency Preparedness</t>
  </si>
  <si>
    <t>Foreign Film Immersion</t>
  </si>
  <si>
    <t>Go on a Blind Date</t>
  </si>
  <si>
    <t>Attend the Providence Bridge Pedal, or independently bike over every bikable bridge in Portland!</t>
  </si>
  <si>
    <t>Great Escape</t>
  </si>
  <si>
    <t>Escape from handcuffs (cuffed behind your back) armed with only a paperclip.</t>
  </si>
  <si>
    <t>Friendly Thief</t>
  </si>
  <si>
    <t>In one year, attend one event of each of "The Big Five" arts category: ballet, opera, symphony, museum, theater</t>
  </si>
  <si>
    <t>Fencing</t>
  </si>
  <si>
    <t>Dance Class</t>
  </si>
  <si>
    <t>Cosmic Tubing</t>
  </si>
  <si>
    <t>Head up to Mt. Hood for some nighttime snow tubing... earn a free glow-in-the-dark necklace.</t>
  </si>
  <si>
    <t>Professional Development</t>
  </si>
  <si>
    <t>A Series of Escalating Dares</t>
  </si>
  <si>
    <t>Body Beautiful</t>
  </si>
  <si>
    <t>Earned</t>
  </si>
  <si>
    <t>Created</t>
  </si>
  <si>
    <t>Led</t>
  </si>
  <si>
    <t>Joined</t>
  </si>
  <si>
    <t>Food Bank</t>
  </si>
  <si>
    <t>Lock Picking</t>
  </si>
  <si>
    <t>Learn some lessons about retirement planning from a financial adviser.</t>
  </si>
  <si>
    <t>Rock Out</t>
  </si>
  <si>
    <t>Silkscreen</t>
  </si>
  <si>
    <t>Silkscreen some tee shirts. Party like it's 1999.</t>
  </si>
  <si>
    <t>Intermediate Bike Maintenance</t>
  </si>
  <si>
    <t>Give Blood</t>
  </si>
  <si>
    <t>Donate blood to the American Red Cross.</t>
  </si>
  <si>
    <t>Pyrotechnics</t>
  </si>
  <si>
    <t>Spending an evening learning about the tonal sounds of Chinese.</t>
  </si>
  <si>
    <t>Backyard Farmer</t>
  </si>
  <si>
    <t>At-Home Beautician</t>
  </si>
  <si>
    <t>Perm, color, or cut your own or someone else's hair.</t>
  </si>
  <si>
    <t>Fermented Food</t>
  </si>
  <si>
    <t>Nitrogen Cooking</t>
  </si>
  <si>
    <t>Cook with liquid nitrogen &amp; dry ice.</t>
  </si>
  <si>
    <t>Animal Tracking</t>
  </si>
  <si>
    <t>Learn what the tracks mean &amp; how to spot them in the wild.</t>
  </si>
  <si>
    <t>Liquor Distillery</t>
  </si>
  <si>
    <t>Make a Blog about yourself or a particular subject.  Must have viewers and must have 15- 20 posts.</t>
  </si>
  <si>
    <t>Stock Market</t>
  </si>
  <si>
    <t>Get a lesson on how to play the stock market. Learn the difference between the S&amp;P  and the DOW.</t>
  </si>
  <si>
    <t>Potent Quotables</t>
  </si>
  <si>
    <t>UFC</t>
  </si>
  <si>
    <t>Win Big</t>
  </si>
  <si>
    <t>Map to the Stars</t>
  </si>
  <si>
    <t>Learn the major and minor constellations in the Northern Hemisphere.</t>
  </si>
  <si>
    <t>Biology of Badgers</t>
  </si>
  <si>
    <t>Choose Your Brews</t>
  </si>
  <si>
    <t>Elective Surgery</t>
  </si>
  <si>
    <t>Distillery Row</t>
  </si>
  <si>
    <t>One Book Book Club</t>
  </si>
  <si>
    <t>Graphic Novella</t>
  </si>
  <si>
    <t>Ashley</t>
  </si>
  <si>
    <t>Bashar</t>
  </si>
  <si>
    <t>Brenna</t>
  </si>
  <si>
    <t>Cathy</t>
  </si>
  <si>
    <t>Courtney</t>
  </si>
  <si>
    <t>Elisabeth</t>
  </si>
  <si>
    <t xml:space="preserve">Set your personal goals for beach-preparedness, and get your body ready for summer. </t>
  </si>
  <si>
    <t>Learn how to distill liquor.</t>
  </si>
  <si>
    <t>Mushroom Hunting</t>
  </si>
  <si>
    <t>Go out with a guide and find edible mushrooms!</t>
  </si>
  <si>
    <t>Edible Plant ID</t>
  </si>
  <si>
    <t>Native Plant ID</t>
  </si>
  <si>
    <t>Julia</t>
  </si>
  <si>
    <t>Katrina</t>
  </si>
  <si>
    <t>Mary</t>
  </si>
  <si>
    <t>Matt</t>
  </si>
  <si>
    <t>Mike</t>
  </si>
  <si>
    <t>Reece</t>
  </si>
  <si>
    <t>Sara</t>
  </si>
  <si>
    <t>Sarah</t>
  </si>
  <si>
    <t>Tristan</t>
  </si>
  <si>
    <t>Tuong</t>
  </si>
  <si>
    <t>Totals</t>
  </si>
  <si>
    <t>Let 'em Buy You A Drink</t>
  </si>
  <si>
    <t>Sunday Parkways</t>
  </si>
  <si>
    <t>Bike at least 3 of the 5 Sunday Parkways in one year.</t>
  </si>
  <si>
    <t>http://www.portlandoregon.gov/transportation/46103</t>
  </si>
  <si>
    <t>Submit online or discuss at a Badgers meeting.</t>
  </si>
  <si>
    <t>Contribute and share!</t>
  </si>
  <si>
    <t>Cleanse</t>
  </si>
  <si>
    <t>Spend one night camping in someone else's back yard. Preferably a fellow Badger.</t>
  </si>
  <si>
    <t>Orienteering</t>
  </si>
  <si>
    <t>Batteries</t>
  </si>
  <si>
    <t>Learn how batteries work. Maybe make a potato battery?</t>
  </si>
  <si>
    <t>Knots</t>
  </si>
  <si>
    <t>Egg Drop</t>
  </si>
  <si>
    <t>Drop an egg from one floor up without breaking it!</t>
  </si>
  <si>
    <t>Boot Camp!</t>
  </si>
  <si>
    <t>Host a Badger Meeting</t>
  </si>
  <si>
    <t>Civic Duty</t>
  </si>
  <si>
    <t>Singularity Movie Marathon</t>
  </si>
  <si>
    <t>Failure</t>
  </si>
  <si>
    <t>Poop Shoot</t>
  </si>
  <si>
    <t>Gods</t>
  </si>
  <si>
    <t>Meditation</t>
  </si>
  <si>
    <t>Create a Religion</t>
  </si>
  <si>
    <t>Watch at least 6 hours of foreign films (movies or series) in the same (foreign) language within a 1-week period.</t>
  </si>
  <si>
    <t>Shot Luge</t>
  </si>
  <si>
    <t>Teamwork</t>
  </si>
  <si>
    <t>Get a Job</t>
  </si>
  <si>
    <t>Public Nudity</t>
  </si>
  <si>
    <t>Breitenbush, Common Grounds, Sauvie Island, Naked Bike Ride</t>
  </si>
  <si>
    <t>Self-Defense</t>
  </si>
  <si>
    <t>Learn 3 takedowns.</t>
  </si>
  <si>
    <t>Oregon Food Bank</t>
  </si>
  <si>
    <t>#</t>
  </si>
  <si>
    <t>Category</t>
  </si>
  <si>
    <t>Alex</t>
  </si>
  <si>
    <t>Amanda</t>
  </si>
  <si>
    <t>Amy</t>
  </si>
  <si>
    <t>Anne</t>
  </si>
  <si>
    <t>Pruning</t>
  </si>
  <si>
    <t>Science Geek</t>
  </si>
  <si>
    <t>Go to four of the OMSI After Dark or Science Pub events within one year. Learn some cool shit.</t>
  </si>
  <si>
    <t>Signature Cocktail</t>
  </si>
  <si>
    <t>Create and serve a themed signature cocktail for an event. Serve.</t>
  </si>
  <si>
    <t>Shotgun a Beer</t>
  </si>
  <si>
    <t>Turducken</t>
  </si>
  <si>
    <t>Prepare and eat a Turducken.</t>
  </si>
  <si>
    <t>Zippers</t>
  </si>
  <si>
    <t>Learn to sew a zipper.</t>
  </si>
  <si>
    <t>Design Thinking</t>
  </si>
  <si>
    <t>Furoshiki</t>
  </si>
  <si>
    <t>Basic Sewing</t>
  </si>
  <si>
    <t>Attend a Reading</t>
  </si>
  <si>
    <t>1000 Pages</t>
  </si>
  <si>
    <t>April Den (Kennedy)</t>
  </si>
  <si>
    <t>Event Total</t>
  </si>
  <si>
    <t>Jan Den</t>
  </si>
  <si>
    <t>Language Proficiency</t>
  </si>
  <si>
    <t>Tonality</t>
  </si>
  <si>
    <t>Museum Addict: Science</t>
  </si>
  <si>
    <t>Meet Your Congressman</t>
  </si>
  <si>
    <t>Matchmaker: Make a Date</t>
  </si>
  <si>
    <t>Philosophy Talk</t>
  </si>
  <si>
    <t>Ex: No sweets (includes artificial sweetener). No alcohol.  No white flour. No pop. No caffeine after 11am (tea is okay in case of emergency). No cheese. No red meat. Bike to work minimum of once a week. Gym a minimum of once a week. Weekend exception: Can have one of these things during the weekend (can have A beer, but not beer and dessert) Date-night exception: On date-night, anything goes, just don't overdo it.</t>
  </si>
  <si>
    <t>Hotwire a Car</t>
  </si>
  <si>
    <t>Learn to start a car without a key. Like they do in the movies.</t>
  </si>
  <si>
    <t>Learn knitting basics and send knitted items to a cause.</t>
  </si>
  <si>
    <t>One Million Bones</t>
  </si>
  <si>
    <t>Plan a Garden</t>
  </si>
  <si>
    <t>Amateur Masseur/Masseuse</t>
  </si>
  <si>
    <t>Reupholster a piece of furniture.</t>
  </si>
  <si>
    <t>Helpful: http://howto.wired.com/wiki/Hot_Wire_Your_Car</t>
  </si>
  <si>
    <t>Perfect Cheese Plate</t>
  </si>
  <si>
    <t>Create and serve the perfect cheese plate.</t>
  </si>
  <si>
    <t>Be sure to include at least one stinky cheese, one soft cheese, a fruit, a meat, a starch and a sauce.</t>
  </si>
  <si>
    <t>Handstand</t>
  </si>
  <si>
    <t>Hold a handstand for at least 10 seconds. Cannot lean up against a wall or have other support.</t>
  </si>
  <si>
    <t>Bonus point for holding it more than 20 seconds.</t>
  </si>
  <si>
    <t>Steal something of little value from a friend's house, photograph it in your possession, and either return it without their knowledge or present it to them the next time you visit.</t>
  </si>
  <si>
    <t>Fix a Flat</t>
  </si>
  <si>
    <t>Repair a bike's flat tire.</t>
  </si>
  <si>
    <t>Decorate some cakes and cupcakes with fancy tips and tricks.</t>
  </si>
  <si>
    <t>Piñata</t>
  </si>
  <si>
    <t>Make and fill a piñata and bust it open!</t>
  </si>
  <si>
    <t>Embroidery</t>
  </si>
  <si>
    <t>Draw Your Own Hand</t>
  </si>
  <si>
    <t>Photoshop</t>
  </si>
  <si>
    <t>Firestarter</t>
  </si>
  <si>
    <t>Paper Airplanes</t>
  </si>
  <si>
    <t>Design and throw a paper airplane.</t>
  </si>
  <si>
    <t>At-Home Car Repair</t>
  </si>
  <si>
    <t>Dutch Oven Cooking</t>
  </si>
  <si>
    <t>Cook and eat a meal in a Dutch Oven.</t>
  </si>
  <si>
    <t>Chopping Veggies</t>
  </si>
  <si>
    <t>Matchmaker: Make it Stick</t>
  </si>
  <si>
    <t>Pick a design. Get it!</t>
  </si>
  <si>
    <t>Quilt</t>
  </si>
  <si>
    <t>Make a quilt.</t>
  </si>
  <si>
    <t>Sewing Pattern</t>
  </si>
  <si>
    <t>Make your own sewing pattern.</t>
  </si>
  <si>
    <t>Zipline</t>
  </si>
  <si>
    <t>Reupholstery</t>
  </si>
  <si>
    <t>Ex: Penguin Sweaters, Blankets for Babies</t>
  </si>
  <si>
    <t>Difficult Hairstyle</t>
  </si>
  <si>
    <t>Ex: Wedding, Sunday Psalm Reading, Buddist gathering, Funeral, Wake.... Any type of religious ceremony..  Get up in front and speak your mind!</t>
  </si>
  <si>
    <t>Break a World Record</t>
  </si>
  <si>
    <t>Either independently or as part of a group, break a world record.</t>
  </si>
  <si>
    <t>A one-month healthy kick-start for cleaning out the body and getting in gear to get in shape.</t>
  </si>
  <si>
    <t>Pedalpalooza</t>
  </si>
  <si>
    <t xml:space="preserve">Attend 5 of the Pedalpalooza events throughout the month of June with other badgers if possible. </t>
  </si>
  <si>
    <t>Biliterate</t>
  </si>
  <si>
    <t>Read a novel of 200 pages or more in a language other than your native language.</t>
  </si>
  <si>
    <t>Religious Icon</t>
  </si>
  <si>
    <t>Go to a presentation or speech by a religious icon.</t>
  </si>
  <si>
    <t>Ex: the Dalai Lama, Billy Graham. Bonus points for touching them.</t>
  </si>
  <si>
    <t>Bike to Work</t>
  </si>
  <si>
    <t>Bike to work 10 times in 1 month</t>
  </si>
  <si>
    <t>Storytelling</t>
  </si>
  <si>
    <t>Tell a story in front of a group of 5 or more.</t>
  </si>
  <si>
    <t>Ex: ghost story. Must have a beginning, middle and end.</t>
  </si>
  <si>
    <t>Get yourself published!</t>
  </si>
  <si>
    <t>Ex: Professional articles, a newspaper article, a review of a book in a paper, a editor's note, a book....  No self-publishing allowed (for example, blogs do not count).</t>
  </si>
  <si>
    <t>Sombre Oratory</t>
  </si>
  <si>
    <t>May Den (St John's)</t>
  </si>
  <si>
    <t>Speak at a religious ceremony.</t>
  </si>
  <si>
    <t xml:space="preserve"> Be sure to describe the experience comprehensively, including its musical performances, congregational involvement, promotional collateral, refreshments and theological viewpoints.</t>
  </si>
  <si>
    <t>Write a review of a local church service and post it on a review site of your choosing.</t>
  </si>
  <si>
    <t>Canning--could be jam, veggies,fruit, whatever. Have to do it according to safety regs.</t>
  </si>
  <si>
    <t xml:space="preserve">Could be combined with going to the Portland Preservation Society Swap! </t>
  </si>
  <si>
    <t>Can It!</t>
  </si>
  <si>
    <t>Lights! Camera!</t>
  </si>
  <si>
    <t>Learn about lighting angles and try out a few techniques using studio flashes.</t>
  </si>
  <si>
    <t>Be sure to use direct, diffused, and deflected. Show your photo results and lighting diagrams.</t>
  </si>
  <si>
    <t>Host a Swap</t>
  </si>
  <si>
    <t>Naked ladies? Book exchange? Soup Swap? If you have stuff you'd like to swap, organize it and earn yourself a badge!</t>
  </si>
  <si>
    <t>Must have a plan for dealing with "leftovers" -- going to Goodwill, Friends of the Library, that sort of thing.</t>
  </si>
  <si>
    <t>POTUS</t>
  </si>
  <si>
    <t>Demystify all that is POTUS! Our President of the United States is the most powerful position in the free world and at least one did not even campaign for it! Who was it? Four POTUS were assassinated. Why do Americans gotta be trippin? This is the true reality show drama at its best. &gt;&gt;Learn about 10 of the 43 people to have been POTUS-ified (http://en.wikipedia.org/wiki/List_of_Presidents_of_the_United_States). The idea is to get an authentic sense of the person behind the POTUS title beyond their most well-known bullet points.</t>
  </si>
  <si>
    <t>Badgers can meet this goal by doing one of the following: -read a book about a chosen POTUS / -watch a movie or TV series centered on a chosen POTUS / -visit a Presidential library, hometown, or museum / Write up a summary of your activities for each POTUS or present juicy details at a Badgers meeting. // BONUS POINTS aka BOTUS (Badass of the United States) / BOTUS A--Learn about all 43 Presidents / BOTUS B--Learn all of the names of their wives, Veeps, or kiddos</t>
  </si>
  <si>
    <t>Book Club 1</t>
  </si>
  <si>
    <t>July Den (Laurelhurst)</t>
  </si>
  <si>
    <t>Hug a Tree</t>
  </si>
  <si>
    <t>August Den (Teote)</t>
  </si>
  <si>
    <t>Badgeree</t>
  </si>
  <si>
    <t>Book Swap</t>
  </si>
  <si>
    <t>Charlie</t>
  </si>
  <si>
    <t>Skinny Dip</t>
  </si>
  <si>
    <t>Daredevil</t>
  </si>
  <si>
    <t>Wake &amp; Bake</t>
  </si>
  <si>
    <t>Book Club 2</t>
  </si>
  <si>
    <t>Tonia</t>
  </si>
  <si>
    <t>Joanna</t>
  </si>
  <si>
    <t>White Water Rafting</t>
  </si>
  <si>
    <t>Special Effects Cookbook</t>
  </si>
  <si>
    <t>Bake a volcano cake that oozes lava! Build an ice cream cone that looks like a turkey! Make a meatloaf that looks like a cake! Basically, cook something that's more than meets the eye…</t>
  </si>
  <si>
    <t>Go camping with a gaggle of Badgers!</t>
  </si>
  <si>
    <t>Vinify</t>
  </si>
  <si>
    <t>Take One for the Team</t>
  </si>
  <si>
    <t>Fly a Kite</t>
  </si>
  <si>
    <t>Hi Brow/Lo Brow</t>
  </si>
  <si>
    <t>Take a deep breath and go for it. Conquer that bitch.</t>
  </si>
  <si>
    <t>Wine Tasting</t>
  </si>
  <si>
    <t>Convert a juice or a fruit into wine by fermentation</t>
  </si>
  <si>
    <t>Demonstrate traits that defy self-interested human nature.
Pay for a group event and don't ask for reimbursement. Handle an injury with grace and without holding up the show. Make a point of including the new person when you're among friends. Slow down when your groupmates are lagging behind.</t>
  </si>
  <si>
    <t>Do something Hi-Brow and something Lo-Brow within a 12 hour period.  (Self defined hi-/lo- brow).</t>
  </si>
  <si>
    <t>Go to at least 3 vineyards and taste some wine!  Try to use wine lingo in your description.</t>
  </si>
  <si>
    <t>Buy or make a kite, and get it to stay up in the air for at least 3 minutes.</t>
  </si>
  <si>
    <t>High All Day</t>
  </si>
  <si>
    <t>4 and Twenty</t>
  </si>
  <si>
    <t>Style Idol</t>
  </si>
  <si>
    <t>State Parks</t>
  </si>
  <si>
    <t xml:space="preserve">Get local! Go to/watch/participate in a rural ritual: i.e.: rodeo, county/state fair or destruction derby.
</t>
  </si>
  <si>
    <t>Rent a raft, grab a life jacket, and get out on the river!</t>
  </si>
  <si>
    <t>See what happens when you smoke from dusk til dawn.</t>
  </si>
  <si>
    <t>Sunshine always makes me high. Get up &amp; bake. Or, alternately, actually bake something "special."</t>
  </si>
  <si>
    <t>Toke at exactly 4:20.</t>
  </si>
  <si>
    <t>Embody/impersonate the specific style of any fashion icon -- David Bowie? Marilyn Monroe? KISS? -- and submit photo evidence.</t>
  </si>
  <si>
    <t>Go to at least 10 State Parks</t>
  </si>
  <si>
    <t>must be done within a 12 hour period (most preferrably done back-to-back without a change of costume - but this is not required)</t>
  </si>
  <si>
    <t>Must navigate at least Class 3 waves if you're going without a guide.</t>
  </si>
  <si>
    <t>Within a 1 year period</t>
  </si>
  <si>
    <t>Go au naturale in nature!</t>
  </si>
  <si>
    <t>Bivalve Curious</t>
  </si>
  <si>
    <t>Rural Immersion</t>
  </si>
  <si>
    <t>Ex: lottery tickets, casino or video poker -- doesn't have to be $100 but must be an amount that makes you uncomfortable.</t>
  </si>
  <si>
    <t>Birding</t>
  </si>
  <si>
    <t>Observe birds in the wild. Bring a birding book and binoculars if you have 'em. Things to note: environment, size &amp; proportions, vocalization, plumage, markings/differences of males and females, any distinctive behaviors.</t>
  </si>
  <si>
    <t>Fun Run</t>
  </si>
  <si>
    <t>Run an organized run for fun.</t>
  </si>
  <si>
    <t xml:space="preserve">Run 26.2 miles over the course of 30 days. This has to be running/jogging and can be broken up into as many days as you want - but you can only have one run per day. </t>
  </si>
  <si>
    <t>Marathon in a Month</t>
  </si>
  <si>
    <t>Our Revels Are Now Ended</t>
  </si>
  <si>
    <t>Get cut-off from a bar.</t>
  </si>
  <si>
    <t>Bartender refuses you service because of your visibly intoxicated state. Not to be confused with getting 86'd which is getting thrown out of a bar due to acting like an ass-hat (which is usually combine with being intoxicated). Their must be a witness who is willing to relay the story at a Badger meeting</t>
  </si>
  <si>
    <t xml:space="preserve">Nothing. You can literally run naked and still get this badge. </t>
  </si>
  <si>
    <t>5-Minute Plank</t>
  </si>
  <si>
    <t>Complete the 5 minute plank challenge (working up from nothing to a 5 minute plank in 1 month) -- every 2 days increase the plank time by 15 to 30 seconds.  OR complete a 5 minute plank.</t>
  </si>
  <si>
    <t>Lacey</t>
  </si>
  <si>
    <t>Sarah C</t>
  </si>
  <si>
    <t>Bonus points for organizing!</t>
  </si>
  <si>
    <t>Participate in a scavenger hunt that requires completing tasks throughout an entire city.</t>
  </si>
  <si>
    <t>Sept Den (Lightbar)</t>
  </si>
  <si>
    <t>Oct Den (Public House)</t>
  </si>
  <si>
    <t>Nov Den (Bashar)</t>
  </si>
  <si>
    <t>Suniga</t>
  </si>
  <si>
    <t>Book Club 3</t>
  </si>
  <si>
    <t>Book Club 4</t>
  </si>
  <si>
    <t>Chloe</t>
  </si>
  <si>
    <t>Amy B</t>
  </si>
  <si>
    <t>Kara</t>
  </si>
  <si>
    <t>Something Wicked</t>
  </si>
  <si>
    <t>Geopolitical Savviness</t>
  </si>
  <si>
    <t>Tired of everyone else in the world knowing more about international politics than you? When someone begins talking about America's policies in Syria, do you, feeling threatened, run away or roll your eyes? This is your chance to become conversant in a least one geopolitical issue. Be the person who shatters the stereotype of the ignorant Hegemonist!</t>
  </si>
  <si>
    <t>Go digging for clams, cockles, mussels or oysters. Eat them.
(Make sure to learn local shellfish harvesting regulations and obtain the appropriate license first!)</t>
  </si>
  <si>
    <t>Bonus points for harvesting a geoduck, which can be a difficult but rewarding task, according to fish and wildlife officials: "With the proper equipment, practice, and a willingness to get thoroughly wet and dirty, just about anyone can bring home this iconic and tasty 'king clam.'"</t>
  </si>
  <si>
    <t>You can prove your mastery by leading a conversation about a geopolitical problem at a cocktail party, impressing your Canadian friends with your international news savviness, or even building an empathy-building diorama that expresses popular viewpoints on a geopolitical issue. You don't have to have an opinion on the topic, just a strong knowledge of the facts and viewpoints of others. You can choose any geopolitical issue, past or present -- but might earn extra chutzpah for choosing a contemporary one. Earn bonus points for using the expression "Well, actually . . " in a conversation.</t>
  </si>
  <si>
    <t>Geocaching</t>
  </si>
  <si>
    <t>Download an app or get instructions from a geocaching site, and go find some treasures! Find at least 4 caches.</t>
  </si>
  <si>
    <t>Sign the log, and if possible, take photo evidence.</t>
  </si>
  <si>
    <t xml:space="preserve">Visit a haunted house attraction for adults. Describe the experience during a Badger Den meeting. </t>
  </si>
  <si>
    <t>Make a Habit</t>
  </si>
  <si>
    <t xml:space="preserve">Possibly a counterpart to Break a Habit badge, could be used in conjunction - 
example, Break the Habit of daily soda, but Make a Habit of taking a daily walk.  </t>
  </si>
  <si>
    <t>Break a Habit</t>
  </si>
  <si>
    <t xml:space="preserve">Maybe it's giving up diet Coke.  Maybe it's giving up smoking.  Maybe it's giving up overspending.  Many possibilities.  </t>
  </si>
  <si>
    <t>Joy of Cooking</t>
  </si>
  <si>
    <t>Attend a cooking class &amp; learn to cook something you've never eaten or you've eaten but have never made yourself.</t>
  </si>
  <si>
    <t>College Try</t>
  </si>
  <si>
    <t>Dec Den (Adopt)</t>
  </si>
  <si>
    <t>Road Trip</t>
  </si>
  <si>
    <t>Take a road trip!</t>
  </si>
  <si>
    <t>Travel by car for at least 3 days, and at least 300 miles a day.</t>
  </si>
  <si>
    <t>Find something you don't think you like, and try it at least seven times.
Ex: running, pickles, dating, Love Actually</t>
  </si>
  <si>
    <t>Abs for a Month</t>
  </si>
  <si>
    <t>For a month do 5 mins of abdominal workout everyday. Goal is to do 155 min of an abdominal work for the whole month.</t>
  </si>
  <si>
    <t>Abs: the Final Frontier</t>
  </si>
  <si>
    <t xml:space="preserve">Grab a part of the American Dream (Extended Edition)! Get those abs! Werk it! </t>
  </si>
  <si>
    <t>Flyin' Solo</t>
  </si>
  <si>
    <t>Go by yourself to an event or occasion typically tailored for couples or groups. Revel in the solitude! Stand tall against the pitying glances!</t>
  </si>
  <si>
    <t>Examples: Stadium concerts, Fancy restaurants, Horse-drawn carriage rides, Roller skating rinks</t>
  </si>
  <si>
    <t>Your abs don't have to be permanent; they just need to stick around long enough for photo documentation (in the form of a sexy selfie, or maybe a Glamourshot at the Mall?).
Makeup or airbrushed abs are not allowed.</t>
  </si>
  <si>
    <t>Resolve</t>
  </si>
  <si>
    <t>Make and keep a new year's resolution for the whole year.</t>
  </si>
  <si>
    <t>Must have measurable/reportable results.</t>
  </si>
  <si>
    <t>My Martial Arts</t>
  </si>
  <si>
    <t>Join a martial art.</t>
  </si>
  <si>
    <t>Must make an offical commitment (buy uniform, join club, pay membership, so on)</t>
  </si>
  <si>
    <t>Friendship Bracelets</t>
  </si>
  <si>
    <t>Select your floss, knot it up &amp; give it to a friend!</t>
  </si>
  <si>
    <t>Must be given to a friend.</t>
  </si>
  <si>
    <t>Learn a New Sport</t>
  </si>
  <si>
    <t>Learn &amp; participate in a new sport includes rules and regulations, how to plan, how to score, etc. Participate in the sport.</t>
  </si>
  <si>
    <t>Must participate long enough that you feel you know how to play. Must be a sport you have never done before (or at bare minimum without knowledge of rules and such). You can describe the sport in detail to another person.</t>
  </si>
  <si>
    <t>Run a Mile</t>
  </si>
  <si>
    <t>Run / Jog for a mile without taking a break, without walking.</t>
  </si>
  <si>
    <t>You must not already be able to run a mile. This is for people new to running.</t>
  </si>
  <si>
    <t>Created 2014</t>
  </si>
  <si>
    <t>Led 2014</t>
  </si>
  <si>
    <t>Year 2014</t>
  </si>
  <si>
    <t>2014 Den</t>
  </si>
  <si>
    <t>Attendance 2014</t>
  </si>
  <si>
    <t>2014 Events</t>
  </si>
  <si>
    <t>2014 Points</t>
  </si>
  <si>
    <t>2014 Earned</t>
  </si>
  <si>
    <t>2014 Created</t>
  </si>
  <si>
    <t>2014 Led</t>
  </si>
  <si>
    <t>Badger Band</t>
  </si>
  <si>
    <t>Mix Tape</t>
  </si>
  <si>
    <t>Shoot a Gun</t>
  </si>
  <si>
    <t>Make a musical band out of badgers. Pick one song to play at an upcoming badger event. 
I play a teeny bit of guitar. I sing. Not great, but hey, it's singing, it doesn't have to be great. I think it would be super-fun to play with people, most-especially, Badgers. I don't want to do it professionally, I don't want to play in public, but I'd love to play with others.</t>
  </si>
  <si>
    <t xml:space="preserve">If you play an instrument, even a little bit, you can play in badger band. Or if you want to learn an instrument, you can learn the song to play in badger band.
</t>
  </si>
  <si>
    <t>Pick a muse or a theme. Choose the best order for your playlist. Think about the person or persons who'll receive it.</t>
  </si>
  <si>
    <t>Must be recorded onto a CD or, for bonus points, a cassette tape.</t>
  </si>
  <si>
    <t>Kiss a Total Stranger</t>
  </si>
  <si>
    <t>Sometimes circumstances are such that you make out with a total stranger. And for that, you win.</t>
  </si>
  <si>
    <t>Must be someone you met less than an hour previously. Bonus points for never even learning their name.</t>
  </si>
  <si>
    <t>Shoot a gun! (Safely.)</t>
  </si>
  <si>
    <t>Can be done in a gun range, can shoot bottles off a log in the middle of nowhere, can be done while hunting (legally), can be done with a handgun or a shotgun, etc.</t>
  </si>
  <si>
    <t>Friends with Exes</t>
  </si>
  <si>
    <t>Figure out how to stay friends with an ex.</t>
  </si>
  <si>
    <t>You have to decide for yourself on this one. But you'll know it when you see it.</t>
  </si>
  <si>
    <t>Wig Out</t>
  </si>
  <si>
    <t>Could also be a fall or extensions. You don't have to style or the hair yourself -- but you do have to grow it!</t>
  </si>
  <si>
    <t>Make a wig out of your own hair.</t>
  </si>
  <si>
    <t>Amy L</t>
  </si>
  <si>
    <t># Categories</t>
  </si>
  <si>
    <t>Grad School</t>
  </si>
  <si>
    <t>Get accepted into a graduate program of a college or University for a Master's or PhD Degree.</t>
  </si>
  <si>
    <t>John</t>
  </si>
  <si>
    <t xml:space="preserve">Whatever your passion - art, dance, writing, accounting, sex, cooking, torturing people - if you get paid for it, you get a badge. </t>
  </si>
  <si>
    <t xml:space="preserve">Get paid for doing something you love. Can be either getting a job doing what you love, or just getting paid for a one-time thing (like a gig for a musician, or a commissioned art piece). Amount of money doesn't matter, but it must be money (not trade). </t>
  </si>
  <si>
    <t>005.276</t>
  </si>
  <si>
    <t>006.6869</t>
  </si>
  <si>
    <t>028.1</t>
  </si>
  <si>
    <t>060.2</t>
  </si>
  <si>
    <t>070.19</t>
  </si>
  <si>
    <t>070.5705</t>
  </si>
  <si>
    <t>082.0</t>
  </si>
  <si>
    <t>280.0</t>
  </si>
  <si>
    <t>Cash for Passion</t>
  </si>
  <si>
    <t>032.02</t>
  </si>
  <si>
    <t>070.593</t>
  </si>
  <si>
    <t>DIY Sled</t>
  </si>
  <si>
    <t xml:space="preserve">Build a sled and hit the slopes! You can use cardboard, duct tap, wood, nails, garbage can lid, old skis or anything you have on hand. Needs to have a DIY element and can't be just a lid or cardboard box. Reward yourself with a hot beverage. </t>
  </si>
  <si>
    <t>Bonus points if you build a tobaggan (seats 2 or more people)</t>
  </si>
  <si>
    <t>Use simple tools and extract your own DNA!</t>
  </si>
  <si>
    <t>Learn a bit about your own building blocks in just 20 minutes.</t>
  </si>
  <si>
    <t>DNA</t>
  </si>
  <si>
    <t>Snow Sculpture</t>
  </si>
  <si>
    <t xml:space="preserve">Build a proper snowman, or a snow sculpture requiring some skill or ingenuity. </t>
  </si>
  <si>
    <t>Bonus points for ideal snowman: three stacked balls of snow, decreasing in size. Carrot nose and sticks for arms. Coal or rocks for eyes. Show photo evidence.</t>
  </si>
  <si>
    <t>Knit a Bit</t>
  </si>
  <si>
    <t xml:space="preserve">Create one item that demonstrates you've successfully learned the four basic steps, and share at a future Badger Meeting. Bonus points for actually wearing/using your creation. </t>
  </si>
  <si>
    <t xml:space="preserve">Learn the basics of knitting: casting on, knit and purl stitches, and casting off. </t>
  </si>
  <si>
    <t>Lent</t>
  </si>
  <si>
    <t>Knitting Clinic</t>
  </si>
  <si>
    <t>Give up something for 40 days.</t>
  </si>
  <si>
    <t xml:space="preserve">Need to take a break from a bad habit, a naughty food, or maybe a caustic relationship? Give yourself a trial separation. Does not actually have to be during Lent; could just give up something for 40 days. OK if this leads to your New Year Resolution badge. </t>
  </si>
  <si>
    <t>Image?</t>
  </si>
  <si>
    <t>Muriel</t>
  </si>
  <si>
    <t>Earned 2014</t>
  </si>
  <si>
    <t>Patrick Badge</t>
  </si>
  <si>
    <t>Recruit someone to the badgers!</t>
  </si>
  <si>
    <t>Your recruit must:
*Attend a meeting.
*Get a binder (which takes going to 3 meetings). 
*Earn a badge!
Once they have completed these things, the recruiter gets a Patrick badge!</t>
  </si>
  <si>
    <t>Hail a Cab</t>
  </si>
  <si>
    <t>Learn to whistle loudly using your fingers.</t>
  </si>
  <si>
    <t>Bonus points for using this whistle to actually hail a cab.</t>
  </si>
  <si>
    <t>Taste Test</t>
  </si>
  <si>
    <t>Conduct a taste test. Compare like items and identify the favorite.</t>
  </si>
  <si>
    <t>Can be done over an extended period of time, but must have the following attributes: Items presented in a uniform way (using same cup, plate, utensil, etc). Rating system established, and each item rated upon testing. For blind taste test: brand/creator names obscured and items labeled by letter or number.</t>
  </si>
  <si>
    <t>Diorama</t>
  </si>
  <si>
    <t>Pick a theme to illustrate and build a diorama. Must be 3-dimensional. Show a scene from a story, an example of a concept, or how something is made. Bonus points for using a shoe box.</t>
  </si>
  <si>
    <t>Maybe use another badge as inspiration: Oregon history? Gods? Presidents? Clam-digging? National Monuments? Biology of Badgers?</t>
  </si>
  <si>
    <t>Jump off a cliff! Skydive! Balance on a high line! Do something daring that gets your heart pumping in your ears.</t>
  </si>
  <si>
    <t>N.N. (from the latin Nescio Nomen) is "unkown name" in chess terminology. You're a rabbit, a fish, a novice woodpusher. Beat 3 separate Badgers in as many sporting chess matches to advance to this prestigious rating. You'll need a chessboard, I recommend this one:
http://www.chessusa.com/product/CHESS_COMBINATION_SETS/APCS.html
Nice, not too big, not too small, just right.</t>
  </si>
  <si>
    <t>Chess</t>
  </si>
  <si>
    <t>3 Badgers Defeated = Chess N.N.
10 Badgers Defeated = Chess Scholar
25 Badgers Defeated = Chess Genius</t>
  </si>
  <si>
    <t>Vision Board</t>
  </si>
  <si>
    <t>Create a vision board after the style of The Secret. Describe your life how you pictured it should be...using magazine cut-outs. Then put it away and let the Law of Attraction make it happen for you!</t>
  </si>
  <si>
    <t>Good Think</t>
  </si>
  <si>
    <t xml:space="preserve">Participate in a practice that promotes positivity.  Positivity leads to more productivity and increased success.  But mostly, it just feels better.  There is a plethora of research and information that suggests this way of thinking is most ideal, but to get there it must be practiced.  The practice should last 3 weeks to a month to instill enough repetition to make it habit.  </t>
  </si>
  <si>
    <t>In this challenge I will follow Shawn Achor's suggestions for positive living in a 21-day challenge.  The 21-day challenge will consist of noting 3 things that I am grateful for, one positive thing that occurred recently, and sending a thank you message out to someone in my support group, and at least 5 minutes of meditation a day.  The written component will be posted to a blog or sent out as email.  More information on this can be viewed in Shawn Achor's Ted Talk and through his website Good Think Inc.  
http://goodthinkinc.com/</t>
  </si>
  <si>
    <t>March Den</t>
  </si>
  <si>
    <t>Sarah O</t>
  </si>
  <si>
    <t>Rhiannon</t>
  </si>
  <si>
    <t>Vision Boards</t>
  </si>
  <si>
    <t>Challenge Set Group</t>
  </si>
  <si>
    <t>Feng Shui for beginners</t>
  </si>
  <si>
    <t>For each room the completion of the badge requires attention to colors, items already in the house, and 5 or more intentional changes to the room. I think there should be a minimum number of intentional choices made because the goal is to make your space say and do more than it did before.</t>
  </si>
  <si>
    <t>Homework would include plotting a bagua, deciding what to keep and what to discard/remove from the room, and how to mange the arrangement of the room. Access requires either a feng shui book (there are many at the public library) and the internet and a bagua map. 
Supplies will vary, but may likely include red ribbon or string, a crystal, something scavenged from nature, and/or a concave/convex mirror (these are about $3 at Chinese stores).</t>
  </si>
  <si>
    <t>Feng Shui Home</t>
  </si>
  <si>
    <t>Complete a Feng Shui change for your whole home.</t>
  </si>
  <si>
    <t>Complete at least four of the following: Feng Shui Kitchen, Feng Shui Bedroom, Feng Shui Bathroom, Feng Shui Office, Feng Shui Living Room</t>
  </si>
  <si>
    <t>Feng Shui for Beginners</t>
  </si>
  <si>
    <t>Bonus Points</t>
  </si>
  <si>
    <t>Total 2012</t>
  </si>
  <si>
    <t>Total 2013</t>
  </si>
  <si>
    <t>Total 2014</t>
  </si>
  <si>
    <t>Bucket List</t>
  </si>
  <si>
    <t>Handy Man</t>
  </si>
  <si>
    <t>Know Yourself</t>
  </si>
  <si>
    <t># OF CHALLENGE SETS</t>
  </si>
  <si>
    <t># OF POTENTIAL BADGES</t>
  </si>
  <si>
    <t># OF POTENTIAL CATEGORIES</t>
  </si>
  <si>
    <t># OF 000 CATEGORIES</t>
  </si>
  <si>
    <t># OF 100 CATEGORIES</t>
  </si>
  <si>
    <t># OF 200 CATEGORIES</t>
  </si>
  <si>
    <t># OF 300 CATEGORIES</t>
  </si>
  <si>
    <t># OF 400 CATEGORIES</t>
  </si>
  <si>
    <t># OF 500 CATEGORIES</t>
  </si>
  <si>
    <t># OF 600 CATEGORIES</t>
  </si>
  <si>
    <t># OF 700 CATEGORIES</t>
  </si>
  <si>
    <t># OF 800 CATEGORIES</t>
  </si>
  <si>
    <t># OF 900 CATEGORIES</t>
  </si>
  <si>
    <t>001.4</t>
  </si>
  <si>
    <t>Average</t>
  </si>
  <si>
    <t>Research and Report</t>
  </si>
  <si>
    <t>Write and present a research paper on a topic of your choosing.</t>
  </si>
  <si>
    <t>May be a book report or an infographic.
Must include at least 3 independent sources. Bonus points for interviews.
Must be presented before a group  of 3 or more.</t>
  </si>
  <si>
    <t>Attend a community dinner and report back.</t>
  </si>
  <si>
    <t>Ex: spaghetti feed at the VFW, Passover seder, Viking pancake breakfast at the Norse Hall.</t>
  </si>
  <si>
    <t>Prepare to Qualify</t>
  </si>
  <si>
    <t>Take a course, ace the test, and get yourself certified!</t>
  </si>
  <si>
    <t>Add some letters to your name. Possibly, but not necessarily, career-related.
Examples: SCUBA, CPR, OLCC, PMP, CompTIA, TOEFL, get ordained?</t>
  </si>
  <si>
    <t>Breaking Bread</t>
  </si>
  <si>
    <t>13l13ey</t>
  </si>
  <si>
    <t>13ey</t>
  </si>
  <si>
    <t>13c13e13ly</t>
  </si>
  <si>
    <t>14ey</t>
  </si>
  <si>
    <t>13c13en</t>
  </si>
  <si>
    <t>14c14ey</t>
  </si>
  <si>
    <t>14c14l14ey</t>
  </si>
  <si>
    <t>12e</t>
  </si>
  <si>
    <t>13e</t>
  </si>
  <si>
    <t>14e</t>
  </si>
  <si>
    <t>13c</t>
  </si>
  <si>
    <t>12e12c</t>
  </si>
  <si>
    <t>12c</t>
  </si>
  <si>
    <t>14e14c14l</t>
  </si>
  <si>
    <t>12c13e</t>
  </si>
  <si>
    <t>13c14e</t>
  </si>
  <si>
    <t>12c12e</t>
  </si>
  <si>
    <t>13c13e</t>
  </si>
  <si>
    <t>14c</t>
  </si>
  <si>
    <t>12c12e12l</t>
  </si>
  <si>
    <t>14c14e</t>
  </si>
  <si>
    <t>12c14e</t>
  </si>
  <si>
    <t>13c13e13l</t>
  </si>
  <si>
    <t>14l14e</t>
  </si>
  <si>
    <t>12e12c12l</t>
  </si>
  <si>
    <t>13e13l</t>
  </si>
  <si>
    <t>12e12l</t>
  </si>
  <si>
    <t>12e13l</t>
  </si>
  <si>
    <t>12c13e13l</t>
  </si>
  <si>
    <t>14c14e14l</t>
  </si>
  <si>
    <t>April Den</t>
  </si>
  <si>
    <t>Make a balloon animal. May be also be a plant, vehicle or other 3D model.</t>
  </si>
  <si>
    <t>Must include at least 10 twists. Include a basic twist, a fold twist, and a lock twist.</t>
  </si>
  <si>
    <t>Rocket Propulsion</t>
  </si>
  <si>
    <t>Learn some basics about rocket propulsion!</t>
  </si>
  <si>
    <t>Mix together Mentos &amp; Diet Coke, or find another dazzling way to demonstrate your knowledge of thrust, momentum, and Newton's Third Law of Motion*.
*For every action there is an equal and opposite reaction.
Helpful links!
http://www.eepybird.com/featured-video/coke-and-mentos-featured-video/make-your-own-geysers/
https://suite.io/paul-a-heckert/18z72dj
http://www.grc.nasa.gov/WWW/k-12/airplane/rocket.html</t>
  </si>
  <si>
    <t>Balloon Animal</t>
  </si>
  <si>
    <t>Moonwalk</t>
  </si>
  <si>
    <t>Learn to Moonwalk - Michael Jackson style.</t>
  </si>
  <si>
    <t>You will need proper instruction and the cheapest method would be to search the internet and find an instruction video.</t>
  </si>
  <si>
    <t>May Den / Badgerpalooza</t>
  </si>
  <si>
    <t>14e14c</t>
  </si>
  <si>
    <t>Tincan Survival</t>
  </si>
  <si>
    <t>Open a tin can without any utensils (no knives/openers etc...)</t>
  </si>
  <si>
    <t>No utensils!!</t>
  </si>
  <si>
    <t>Get Hitched!</t>
  </si>
  <si>
    <t>Get married! Celebrate your union with your friends and loved ones, and the IRS.</t>
  </si>
  <si>
    <t>Must include a spouse, an officiant, a witness or two and some paperwork.</t>
  </si>
  <si>
    <t>Solo Camping</t>
  </si>
  <si>
    <t>Head out into the wilderness on your own and camp for at least one night by yourself.</t>
  </si>
  <si>
    <t>If you're backpack camping by yourself, you should be prepared to invest in some lightweight equipment you can haul all by your lonesome. Tell someone about it. Give others tips and tricks. Extra bonus points for backpack camping.</t>
  </si>
  <si>
    <t>Home Ownership</t>
  </si>
  <si>
    <t>Get pre-approved for a loan, get an agent, look at houses, make an offer, get your offer accepted, have inspections, cross you fingers and if it all comes together you own a home! If you don't know where to start go to the Portland Housing Center; they will counsel you through the process and might give you a grant.</t>
  </si>
  <si>
    <t>Extreme Soccer Spectation</t>
  </si>
  <si>
    <t>World Cup is upon us! Pick a day during the group play rounds and watch at least 3 different soccer matches on the same day. Most days have at least 3 matches, some have 4.</t>
  </si>
  <si>
    <t>Since some matches are timed concurrently you might have to go to a sports bar to watch them at the same time (unless you have a multi-TV setup in your home) here is a suggestion: World Cup Beer Garden 625 NW 21st Ave Portland, OR. 
Proof is that you're able to actually tell us something about the matches you watched including but not limited to: scores, review of the individual team's performance, the name of some of the key players, etc. 
Bonus points if you skip work to do this. Contribute to the world's lost productivity!</t>
  </si>
  <si>
    <t>14e14l</t>
  </si>
  <si>
    <t>June Den</t>
  </si>
  <si>
    <t>Silkscreening</t>
  </si>
  <si>
    <t>Ride on a float or walk in a parade!</t>
  </si>
  <si>
    <t>Must wave, smile, and if possible, throw candy. Bonus points for making the float and/or incorporating crepe paper!</t>
  </si>
  <si>
    <t>Summer Fun Swim Challenge</t>
  </si>
  <si>
    <t>Swim in several different bodies of water in one summer!</t>
  </si>
  <si>
    <t>Here's the challenge!
 Must swim in any 3-2-1 combination of lakes, rivers, and oceans. 
 Example: 3 lakes, 2 rivers, 1 ocean. Or 3 oceans, 2 lakes, 1 river. You get the idea.
 At least one of these bodies of water must be new to you.</t>
  </si>
  <si>
    <t>National Parks</t>
  </si>
  <si>
    <t>Visit at least 5 of the 58 National Parks within a 3-year period. This is totally doable!</t>
  </si>
  <si>
    <t>Here's a map to help: http://www.kalenkubik.com/blog/free-u-s-national-parks-checklist/
Must spend some quality time inside each park -- driving past does not count. Getting out at a vsita and having a picnic would work, though. Best to take at least one trail. 
Bonus points for camping overnight!</t>
  </si>
  <si>
    <t>Float On</t>
  </si>
  <si>
    <t>July Den</t>
  </si>
  <si>
    <t>Balance Beam</t>
  </si>
  <si>
    <t>Walk forward and backward balancing on a beam, curb, or log. Must travel at least 16 feet in each direction.</t>
  </si>
  <si>
    <t>It helps to focus on the end of your beam. Don't look at your feet!</t>
  </si>
  <si>
    <t>August Den (Badgeree)</t>
  </si>
  <si>
    <t>14c14l14e</t>
  </si>
  <si>
    <t>Sabrage</t>
  </si>
  <si>
    <t>Must open the bottle. Must not cut yourself with either the bottle or the saber! Knives are OK to use, too.</t>
  </si>
  <si>
    <t>Sabrage is the act of knocking the top off a bottle of champagne with a saber or a sword. Need champagne and a sword or saber.
Alton Brown shows us how: http://youtu.be/qCp9-tEHa8U</t>
  </si>
  <si>
    <t>Points</t>
  </si>
  <si>
    <t>Sept Den</t>
  </si>
  <si>
    <t>Costume Design</t>
  </si>
  <si>
    <t>Make a costume. Needs to be worn by someone to qualify preferably in public.</t>
  </si>
  <si>
    <t>Bonus if it's a costume for a baby or pet because we all love seeing things smaller than ourselves in awkward situations :)</t>
  </si>
  <si>
    <t>Chicken Husbandry</t>
  </si>
  <si>
    <t>Educate yourself about chickens. Get some chickens. Provide suitable food and housing. The flock needs to flourish.</t>
  </si>
  <si>
    <t xml:space="preserve">Get eggs and make deviled eggs for Badgers. </t>
  </si>
  <si>
    <t>Build a Computer</t>
  </si>
  <si>
    <t>Construct a desktop computer from scratch with components that you have sourced yourself i.e. integrate a case, CPU, motherboard, power supply, storage, etc. 
 The impetus: I need a new personal PC and I'm willing to forego the portability of a laptop for the increased computing power and flexibility of a desktop. Also I am frugal and know it is cheaper to build source and build yourself than buy a pre-built system.</t>
  </si>
  <si>
    <t xml:space="preserve">You can do this by yourself or as a team, but the computer must be completely built from scratch (you don't have to build monitor, keyboard, or mouse... just the box). It must not blow up when you turn it on i.e. boot up and get to an operating system of some kind.  
Expectation is this activity can range anywhere from $100 to $1000 depending on quality/performance of components you are sourcing + cost of operating system. I am assuming you will be purchasing a legit copy of an operating system. 
Bonus: Make it a non-windows O/S. 
http://lifehacker.com/5828747/how-to-build-a-computer-from-scratch-the-complete-guide
http://www.reddit.com/r/pcmasterrace
http://www.newegg.com/
</t>
  </si>
  <si>
    <t>Dia de Los Muertos</t>
  </si>
  <si>
    <t>Participate in a Dia de Los Muertos activity! Take some time to remember your deceased loved ones! In fact, entice them to come visit you. Learn to hold the idea of death lightly and take solace in reconnecting with every being you love! Make your own altar! Attend a Dia de Los Muertos parade! Make some pastries aka pan de muertos! Craft your own folk art with death themes. Ideally, you will learn about what this day is about and participate in honoring this time of the year.</t>
  </si>
  <si>
    <t xml:space="preserve">Minimum requirement: choose one way to participate in Dia de Los Muertos as listed previously. This badge can only be earned during the months of October and November since 11/1 and 11/2 are the recognized days of this particular cultural event. Typical items used to either make an altar or celebrate include decorating with marigolds, lighting candles, using pictures of deceased relatives and pets, and other death-related decor. </t>
  </si>
  <si>
    <t>Oct Den</t>
  </si>
  <si>
    <t>Tie a Scarf Seven Ways</t>
  </si>
  <si>
    <t>Learn at least seven different ways to tie a scarf. Demonstrate.</t>
  </si>
  <si>
    <t>Ex: https://www.youtube.com/watch?v=5LYAEz777AU</t>
  </si>
  <si>
    <t>Ring in the New Year!</t>
  </si>
  <si>
    <t>You already know to kiss your sweetie and toast with champagne, but bring in a little extra luck by celebrate the new year with a variety of cultural traditions.</t>
  </si>
  <si>
    <t>Complete at least 6 NYE traditions from around the world.
Here's a list of 30 to get you started:http://goo.gl/vE18Ba</t>
  </si>
  <si>
    <t>Oscar Crazy</t>
  </si>
  <si>
    <t>Watch all nominees for the best picture award prior to the academy awards ceremony. After the ceremony discuss at next badger meeting your thoughts on whether you agree with the academies choice. Nominees are announced on Jan. 15th and the Oscars are schedule to be held on Feb. 22nd (as of this year 2015) - these dates might change year to year and the number of nominees per year may vary. Previous years have typically had 10 best picture nominees.</t>
  </si>
  <si>
    <t xml:space="preserve"> Notes: you can complete a different award category if you prefer (ex: foreign language, short films, animated), and/or substitute up to 2 films for a different category (ex: 8 best pic nominees and 2 foreign language flicks).</t>
  </si>
  <si>
    <t>15c</t>
  </si>
  <si>
    <t>14c15e15l</t>
  </si>
  <si>
    <t>15e</t>
  </si>
  <si>
    <t>Total 2015</t>
  </si>
  <si>
    <t>Created 2015</t>
  </si>
  <si>
    <t>Led 2015</t>
  </si>
  <si>
    <t>Earned 2015</t>
  </si>
  <si>
    <t>Nov Den</t>
  </si>
  <si>
    <t>Dec Den</t>
  </si>
  <si>
    <t>Attendance 2015</t>
  </si>
  <si>
    <t>2015 Den</t>
  </si>
  <si>
    <t>2015 Events</t>
  </si>
  <si>
    <t>2015 Points</t>
  </si>
  <si>
    <t>2015 Earned</t>
  </si>
  <si>
    <t>2015 Created</t>
  </si>
  <si>
    <t>2015 Led</t>
  </si>
  <si>
    <t>Year 2015</t>
  </si>
  <si>
    <t>Religious Ceremonies</t>
  </si>
  <si>
    <t>Research and report to 3 or more Badgers on a religious ceremony, holiday, or rite.  Include background, reasoning, areas where celebrated, and other interesting information.</t>
  </si>
  <si>
    <t>15c15e</t>
  </si>
  <si>
    <t xml:space="preserve">  </t>
  </si>
  <si>
    <t>Early Adopter</t>
  </si>
  <si>
    <t>Dietary Roulette</t>
  </si>
  <si>
    <t>Try at least 4 different diets for at least 2 weeks each. Take a break of at least one week in between.</t>
  </si>
  <si>
    <t>Ideally, diets will be fairly different from each other, not just variations on a theme (e.g.: Atkins &amp; paleo &amp; keto are all very similar), unless you specifically want to better understand those variations. Bonus points for throwing in a fad diet (ex: blood type or hypnosis). If possible, choose your four diets ahead of time, so you'll be better prepared, both mentally and in terms of food planning. Good luck!
This is more of an awareness exercise than an actual attempt at dieting. It is to better understand dieting culture, and how it feels to adjust your normal intake by adding or removing certain types of foods.</t>
  </si>
  <si>
    <t>Sleuth</t>
  </si>
  <si>
    <t>Solve a mystery.</t>
  </si>
  <si>
    <t xml:space="preserve">Winning a game of Clue does not count, but it's good practice! 
Solve a legitimate mystery and tell us about it.
Ex: Seriously, what is up with the Husky or Maltese Whatever restaurant on SE Powell? Provide details. </t>
  </si>
  <si>
    <t>Factory Tour</t>
  </si>
  <si>
    <t>Go on a tour of a factory. Get a first-hand look at how it's made!</t>
  </si>
  <si>
    <t>Must write up or report something new you have learned. Best in a place with big machines. If possible, pull a lever or push a button.
Ex: cookies? planes? knives? electronics? chocolate?</t>
  </si>
  <si>
    <t>Give Good Face</t>
  </si>
  <si>
    <t>Try out three different make-up looks that you've never tried before. Get experimental or try to nail a classic. Go for a complete look or just focus on one area. Embody a glowy, sun-kissed look? old school hollywood glam? Double cat eye flick? Overdraw a lip? Compare a coral vs a pink blush? Try using ten eye shadows without looking like a hot mess? Whatever you choose to do, have fun, and give good face!</t>
  </si>
  <si>
    <t>Either do 3 complete make-up looks that are different OR zero in on one area of your choosing (ie 3 different eyeliner looks). Take a picture of each look!</t>
  </si>
  <si>
    <t>MUA</t>
  </si>
  <si>
    <t>Practice your make-up skills on a friend! It's one thing to sort out what works for your own face so extend yourself one step further and see what you can do for your buds! Discover your inner Make-Up Artist (MUA)! Who knows what can come from this? Maybe you'll get a chance to help out a bud for a fun night out or even their wedding? Hopefully you'll end up with a fun night with your friend. Make sure to give them a little treat (beer? bubbles? pizza?) for being a good sport!</t>
  </si>
  <si>
    <t>You will need one willing friend (or two?) and make-up. Try out 2 different make-up looks on someone (not you!). It can be the same person or two different people. At least 3 different areas of the face must be included in your look (brows/eyes/lips, skin/lips/lashes, etc). Take a picture once you're done!</t>
  </si>
  <si>
    <t xml:space="preserve">Must be a formal race event. You must register. You must finish the race. </t>
  </si>
  <si>
    <t>14c15e</t>
  </si>
  <si>
    <t>First Date</t>
  </si>
  <si>
    <t>Go on a first date!</t>
  </si>
  <si>
    <t>Eggs are amazing. Learn to fully appreciate their versatility by using them in at least three distinct ways:
 1) Perfectly poach an egg. Try it the hard way, with the vinegar and the swirling.
 2) Use the whites: make a meringue, macaron or macaroon.
 3) Use the yolk: make a custard, aioli or hollandaise.</t>
  </si>
  <si>
    <t>Bonus points for Benedicts!</t>
  </si>
  <si>
    <t>Pen Pal</t>
  </si>
  <si>
    <t xml:space="preserve">Correspond with someone you don't know via real mail. 
Get connected through a friend, or neighbor, or Internet matching service. 
They can be far away or local, so long as you don't know them, and communicate primarily through the post. </t>
  </si>
  <si>
    <t>Exchange at least four letters each to earn the badge. Bonus points for memorizing their address. Minus points for ordering a bride.</t>
  </si>
  <si>
    <t>The Incredible Edible</t>
  </si>
  <si>
    <t>14e15e</t>
  </si>
  <si>
    <t>SNAP Challenge</t>
  </si>
  <si>
    <t>Experience what life is like for low-income Americans living on the average daily food stamps allowance of only $4.15, or an average of $29 per week. Gwyneth couldn't do it... can you?</t>
  </si>
  <si>
    <t>The popular challenge says the average is $29/week, but the official SNAP program site says the maximum amount for a single person is $194/mo, or about $48.50/week. Pick your battle there. Details on what you can and cannot buy with food stamps are listed here: http://www.fns.usda.gov/snap/eligible-food-items
Details and tips at Foodshare: http://bit.ly/1btG2XN</t>
  </si>
  <si>
    <t>Unplug</t>
  </si>
  <si>
    <t>Take a break of 3-days or more from all social media - including email, facebook, twitter, reddit, instagram, tumblr, etc…</t>
  </si>
  <si>
    <t>Bonus points if you don't look at an electronic screen at all for your break.
Extra extra bonus points if you journal (i.e. with pen and paper) your experience.</t>
  </si>
  <si>
    <t>Spirit Animal</t>
  </si>
  <si>
    <t>Find your spirit animal.</t>
  </si>
  <si>
    <t>Conduct or participate in a ceremony or ritual to determine your spirit animal.</t>
  </si>
  <si>
    <t>&lt;/3</t>
  </si>
  <si>
    <t>Have your heart broken into a million tiny pieces.</t>
  </si>
  <si>
    <t>May you never earn this badge, but should it happen, may it make you somehow stronger.
You'll know it when you see it. That carpet pulled from under you. The hope that flipped to nope. That's you in the corner. You deserve a badge.</t>
  </si>
  <si>
    <t>Mile in His Moccasins</t>
  </si>
  <si>
    <t>Try, for a while, to experience the world through someone else's eyes.
Interpret this how you will. Get all Freaky Friday.</t>
  </si>
  <si>
    <t>"Brother, there but for the grace of God go you and I.
Just for a moment, slip into his mind and traditions
And see the world through his spirit and eyes
Before you cast a stone or falsely judge his conditions." - excerpt from a poem titled "Judge Not," credited to Mary T Lathrap, and reportedly the source of the moccasins phrase. Says Internet.</t>
  </si>
  <si>
    <t>In-tourist-ing</t>
  </si>
  <si>
    <t>Act like a tourist in your own city. See your hometown from a new perspective. Get away without getting away.</t>
  </si>
  <si>
    <t>You don't need to take time off of work, but you do need to stay somewhere that's not your home for at least 2 nights. Couch-surf. Hotel. Hostel. Maybe rent a car or borrow a bike.
Go a few places you wouldn't normally. These can either be well-known tourist destinations (Saturday Market-style), or just areas outside of your regular routine. Explore a new scene.
Maybe even earn other badges while you're at it, like City Tour, Portland History, or Cross Camping. Take pictures! Report back.</t>
  </si>
  <si>
    <t>Virtual Romance</t>
  </si>
  <si>
    <t xml:space="preserve">Set out an an online dating adventure! Put yourself out into the virtual universe to judge others based on pictures and/or words PLUS experience the fun of being judged in return! All this in the name of scoring a date in an effort to find a partner for an indeterminate amount of time. This is not about a simple roll in the hay but attempting to actually find someone you want to bang for awhile plus all that other jazz. Putting yourself out there takes energy just knowing that people are reading your profile and deciding if you're "worthy" of engaging in actual human connection with them. C'mon, Badgers, you derserve a gosh durn badge for that! I'll even buy you margarita if you tell me you're taking this on! </t>
  </si>
  <si>
    <t>Gumption is the biggest thing you'll need. Other supplies include: self-compassion, patience, and humor. Also you may need money if you opt to pay for a subscription.
Sign up at one of the kazillion websites for online dating: match, okcupid, jdate, plenty of fish, farmers only, etc for 3 months (minimum). To earn this badge you need to actively participate during these three months by: sending 3 messages each week, giving a daily wink/nudge/thumbs up/3-4 star rating or whatever passive way the site offers to show interest, and going on one date (minimum). Take notes of your work and present it at a Badgers meeting or as part of the weekly Badger update. Maybe even include pictures of each candidate that you took on the sly!</t>
  </si>
  <si>
    <t>Nail Art</t>
  </si>
  <si>
    <t>Use multiple colors, various tools (toothpick, tape, nail polish pen) and some serious non-dominant hand skills to create uniquely polished and designed nails.</t>
  </si>
  <si>
    <t>multiple nail polish colors, more than just drawing on nail with nail polish pen.</t>
  </si>
  <si>
    <t>Courtney J</t>
  </si>
  <si>
    <t>March Den (Yoga)</t>
  </si>
  <si>
    <t>April Den (Retirement)</t>
  </si>
  <si>
    <t>May Den (Feng Shui)</t>
  </si>
  <si>
    <t>100 Days</t>
  </si>
  <si>
    <t>House of Cards</t>
  </si>
  <si>
    <t>Make It So</t>
  </si>
  <si>
    <t>Whatever Floats Your Boat</t>
  </si>
  <si>
    <t xml:space="preserve">Supplies depend on the project:  Journaling : Paper &amp; pen,  Happy pics,  a camera and place to post them.  flexibility:  camera and a space to workout. Once you pick a project, example journaling, you need a plan and some way to keep you accountable.  </t>
  </si>
  <si>
    <t xml:space="preserve">This will be something that probably isn't typically badge-oriented, but you still really need to do it. Finish that one book, maybe. Paint that stupid wall. Pony up and get that new tool. Must be something you've been procrastinating about for at least, say, a year.
From Night Thoughts, by Edward Young:
"Be wise today; 'tis madness to defer.
...
Procrastination is the thief of time.
...
At thirty, man suspects himself a fool;
Knows it at forty, and reforms his plan;
At fifty chides his infamous delay,
Pushes his prudent purpose to resolve;
In all the magnanimity of thought
Resolves, and re-resolves; then dies the same."
</t>
  </si>
  <si>
    <t>Not to steal a slogan, but identify a project that you've been putting off for wayyyy too long and just DO it! Get it together! Wrap it up! Make it happen! Carpe Diem! Git 'er done! No-crastination!</t>
  </si>
  <si>
    <t>Build a house of cards without using adhesive, slots, or scissors.</t>
  </si>
  <si>
    <t>Use a standard deck of cards. Not necessary to use a full deck, but house must be at least two stories high. Take a picture!</t>
  </si>
  <si>
    <t>Build a seaworthy (or at least bathtub-worthy) craft.</t>
  </si>
  <si>
    <t>Can be fashioned out of anything -- plastic wrap &amp; toilet paper rolls, twigs, leaves. This doesn't have to be big -- just a floating device that can support cargo of about 5 ounces, or around 50 pennies. Must stay afloat for at least 10 seconds.
Helpful! http://www.edisonmuckers.org/resources-for-teachers/resources-for-teachers-whatever-floats-your-boat-a-design-challenge/</t>
  </si>
  <si>
    <t>Perform some activity for 100 days in a row.  There are a bunch listed in Google.  Some options: journaling, improving flexibility, taking pics of things that make you happy.  Others out there were breaking bad habits, doing meditation, geocaching, weight lose, improving your ability to sell,  work on art, etc.</t>
  </si>
  <si>
    <t>Face a Fear</t>
  </si>
  <si>
    <t>Cybil</t>
  </si>
  <si>
    <t>June Den (Fluids)</t>
  </si>
  <si>
    <t>Repurposing</t>
  </si>
  <si>
    <t xml:space="preserve">Take someone else's trash and make it your treasure.  Take something discarded or unused and repurpose it by adding to and/or changing it to create something with a new different purpose. For example, a Pallet Coffee Table. </t>
  </si>
  <si>
    <t xml:space="preserve">Must take some object and turn it into something with a NEW DIFFERENT purpose via some level of handcrafting. </t>
  </si>
  <si>
    <t>14c15l</t>
  </si>
  <si>
    <t>12c15l</t>
  </si>
  <si>
    <t>Courtney J J</t>
  </si>
  <si>
    <t>Craft Swap</t>
  </si>
  <si>
    <t>Mark</t>
  </si>
  <si>
    <t>13l</t>
  </si>
  <si>
    <t>Expose Yourself to Art</t>
  </si>
  <si>
    <t>Explore public art in your area. Take yourself on a public art tour, finding and documenting at least 12 distinct pieces, and learning a little something about them.</t>
  </si>
  <si>
    <t>Documented pieces should include at least one of each: sculpture; statue; mural; interactive. Documentation can include photos or notes.
Learn and report something about at least 4 of the pieces. 
Example questions to consider: What is the piece about? Is it effective? When was it installed? Who is the artist? Was this piece commissioned (bonus: by whom and what were they paid?)? 
Choose and discuss your favorite.</t>
  </si>
  <si>
    <t>Paper Art</t>
  </si>
  <si>
    <t xml:space="preserve">Make something unexpected and amazing out of paper. </t>
  </si>
  <si>
    <t>Learn to use a calligraphy pen to write with a touch of flair. Practice your alphabet, gain an understanding for the basic parts of a letter, and show off your new fancy skill in some way: on a present, invitation, or gift tag.</t>
  </si>
  <si>
    <t>Calligraphy</t>
  </si>
  <si>
    <t>Bonus points for adding a flourish, and for getting fancy with capital letters and descenders.</t>
  </si>
  <si>
    <t>S.W.A.K.</t>
  </si>
  <si>
    <t>Send something unusual in the mail. Can o' soup? Message in a bottle? Birthday cake in Tupperware? A tire? Stick a stamp on it and see if you can ship it!</t>
  </si>
  <si>
    <t>Must be sent unwrapped and reach the recipient more or less intact.</t>
  </si>
  <si>
    <t>Oregon, My Oregon</t>
  </si>
  <si>
    <t>Water Water Everywhere</t>
  </si>
  <si>
    <t>Archery</t>
  </si>
  <si>
    <t>Chop a piece of wood into smaller logs and kindling.</t>
  </si>
  <si>
    <t>Living Tetris</t>
  </si>
  <si>
    <t>Drinking Game</t>
  </si>
  <si>
    <t>Katakana</t>
  </si>
  <si>
    <t xml:space="preserve">Learn the bastard alphabet of Japan! Learn the basic characters and sounds of Katakana, Japan's syllabary reserved for borrowed words and onomatopoeia. Piece together a sentence or two in the wild! </t>
  </si>
  <si>
    <t>Identify all 46 katakana kanji, and understand the use of the little hastag guys (diacritics).
Bonus points for earning a 95% after at least 200 phrases in this quiz: http://iteslj.org/v/jre/katakana.html</t>
  </si>
  <si>
    <t>Syllabary</t>
  </si>
  <si>
    <t>Cherokee? Chinese? Learn the written phonetic code of another language: current, ancient, or invented (e.g. Elvish). Show your proficiency by reading, understanding, and writing out a word or phrase or two.
Can include the International Phonetic Alphabet!</t>
  </si>
  <si>
    <t>Try your hand at cryptography and successfully decode a cipher in order to solve a problem.</t>
  </si>
  <si>
    <t>Lumberjack</t>
  </si>
  <si>
    <t>Decoder-ing</t>
  </si>
  <si>
    <t>Show off your spatial reasoning skills and get something to fit that appears impossible (ex: packing a car, a box, or a suitcase).</t>
  </si>
  <si>
    <t>Badgeree 2015</t>
  </si>
  <si>
    <t>Alice Badgerpalooza</t>
  </si>
  <si>
    <t>Miri</t>
  </si>
  <si>
    <t>13c15e</t>
  </si>
  <si>
    <t>Last Ditch Effort</t>
  </si>
  <si>
    <t>Draw your bow and stick your arrow to a distant target at least three times.</t>
  </si>
  <si>
    <t>Squeeze water from a stone -- or find another way of making potable water using only nature, some plastic, and a cup.</t>
  </si>
  <si>
    <t>Given nothing but items found in nature, devise and demonstrate a feat of clever survival resourcefulness.</t>
  </si>
  <si>
    <t>Examples: build a lean-to with branches, fashion a bow and arrow from sticks, move a cupful water without a cup.</t>
  </si>
  <si>
    <t>Show teamwork by successfully navigate a maze with one team member blindfolded using only verbal clues.</t>
  </si>
  <si>
    <t>Communication Navigation</t>
  </si>
  <si>
    <t>15e15l</t>
  </si>
  <si>
    <t>13e15l</t>
  </si>
  <si>
    <t>Start using a product or technology as soon as (or, if possible, before) it becomes available.</t>
  </si>
  <si>
    <t>Initiate and participate in a drinking game (i.e., quarters, beer pong, slap bag).</t>
  </si>
  <si>
    <t>Successfully locate at least 20 landmarks on an Oregon map on demand.</t>
  </si>
  <si>
    <t>Katie</t>
  </si>
  <si>
    <t>Real Talk</t>
  </si>
  <si>
    <t>There are some things you'll never know if you don't ask the right questions. 
Practice your interviewing skills, and get to know someone more intimately. Friend, family, or stranger; it's up to you. Find a quiet spot, prepare a list of meaningful questions (maybe a few you've allllways wanted to ask), set aside 30 - 60 minutes with your willing interviewee, and record the results.</t>
  </si>
  <si>
    <t>070.43</t>
  </si>
  <si>
    <t>Here are a couple helpful suggestions:
- With a family member or friend, use the StoryCorp app for question suggestions and record the interview: https://storycorps.me/
- For a romantic interest, take the 36-question quiz and see if you fall in love: nytimes.com/36q" 
Bonus points for submitting your interview to StoryCorps!</t>
  </si>
  <si>
    <t>Out, Damned Spot!</t>
  </si>
  <si>
    <t>Grease? Paint? Sticky smudge? Icky sludge? Save something nice from ruin by using basic household ingredients (no special soaps; that's cheating) and show off your wicked cleaning skills.</t>
  </si>
  <si>
    <t>Show a before and after. Bonus for stain busting on the fly, OR for getting out an old stubborn stain!
Here's a handy guide that might help: http://www.realsimple.com/home-organizing/cleaning/more-techniques/how-to-remove-stains
A few good basics to have around the house: vinegar, ammonia, hydrogen peroxide, baking soda, rubbing alcohol, bleach. Also handy for making poison.</t>
  </si>
  <si>
    <t>Spring Cleaning</t>
  </si>
  <si>
    <t>It doesn't have to be spring to get your cleaning on! Clear out the cabinets, do a little decluttering, take out the trash, get a little Marie Kondo in your life. Schedule a pick up with VVA. Go through that stack of paperwork. Whatever your pile and whatever your method, get it done and take a breath of freshly organized, uncluttered air.</t>
  </si>
  <si>
    <t>Show a before and after!</t>
  </si>
  <si>
    <t>Coming to America</t>
  </si>
  <si>
    <t xml:space="preserve">Apart from your place of birth, do you have what it takes to gain American citizenship? Now, as you might imagine, it's certainly not as easy as acing a test, but it never hurts to brush up on Civics 101! </t>
  </si>
  <si>
    <t>Along with language skills, the naturalization test has a list of 100 civics questions that potential citizens need to learn. 
Here's a practice test: https://my.uscis.gov/prep/test/civics
To pass, you must answer 60% of the randomly selected questions correctly.
Inspiration: http://www.theatlantic.com/national/archive/2012/02/should-all-americans-have-to-earn-their-citizenship/252433/</t>
  </si>
  <si>
    <t>Anna</t>
  </si>
  <si>
    <t>Paul</t>
  </si>
  <si>
    <t>2016 Den</t>
  </si>
  <si>
    <t>2016 Events</t>
  </si>
  <si>
    <t>2016 Created</t>
  </si>
  <si>
    <t>Created 2016</t>
  </si>
  <si>
    <t>2016 Earned</t>
  </si>
  <si>
    <t>Led 2016</t>
  </si>
  <si>
    <t>Earned 2016</t>
  </si>
  <si>
    <t>2016 Led</t>
  </si>
  <si>
    <t>2016 Points</t>
  </si>
  <si>
    <t>Total 2016</t>
  </si>
  <si>
    <t>Year 2016</t>
  </si>
  <si>
    <t>Attendance 2016</t>
  </si>
  <si>
    <t>16e</t>
  </si>
  <si>
    <t>12c15e16e</t>
  </si>
  <si>
    <t xml:space="preserve">A bucket list is a number of experiences or achievements that a person hopes to have or accomplish during their lifetime. It's never to early to start so let's make a list. </t>
  </si>
  <si>
    <t xml:space="preserve">Write it down on paper or use bucketlist.org </t>
  </si>
  <si>
    <t>16c</t>
  </si>
  <si>
    <t>15e16l</t>
  </si>
  <si>
    <t>14e16e</t>
  </si>
  <si>
    <t>14c14e14l16e</t>
  </si>
  <si>
    <t>Category 2016</t>
  </si>
  <si>
    <t>15c16e</t>
  </si>
  <si>
    <t xml:space="preserve">The definition of a capsule wardrobe varies from source to source, but the concept is consistent: reduce wardrobe to a limited number of items that you can mix and match to create several great seasonal ensembles. I am using the planner from Unfancy (http://www.un-fancy.com/capsule-wardrobe-101/free-wardrobe-planner/) to create a seasonal wardrobe of 37-ish pieces and help me shop smart for what I need.  
</t>
  </si>
  <si>
    <t>Capsule Wardrobe</t>
  </si>
  <si>
    <t>Theoretically, you don't need anything, but a planner helps. You may need to buy/replace items. You may need to get rid of things. 
Wardrobe should consist of 10-50 items. Wardrobe should be seasonally appropriate - and you have to really work it. Photograph your items and the outfits you create.
Socks, undergarments, pajamas, loungewear and special occasion pieces (like your go-to cocktail dress) don't count. The capsule wardrobe is for everyday clothes.
Bonus points if you include hats, shoes, belts, purses, scarves, neckties,  coats, and the like in your total # of items count. You don't have to. 
The planner from Unfancy is great, but there are others out there, like Project333 (http://bemorewithless.com/project-333/). Find one that works for you.</t>
  </si>
  <si>
    <t>Book Dates</t>
  </si>
  <si>
    <t>Book Date</t>
  </si>
  <si>
    <t>2016 Dates</t>
  </si>
  <si>
    <t>2016 Book Dates</t>
  </si>
  <si>
    <t>DATE</t>
  </si>
  <si>
    <t>Total Dates</t>
  </si>
  <si>
    <t>CATEGORY - Current Year (16)</t>
  </si>
  <si>
    <t>Airport Pub Crawl</t>
  </si>
  <si>
    <t>Have a drink in each of the terminals of an airport during a layover... Bonus talk to at least 3 strangers!</t>
  </si>
  <si>
    <t>16c16e</t>
  </si>
  <si>
    <t>13c16e</t>
  </si>
  <si>
    <t>Speed Reading</t>
  </si>
  <si>
    <t>Daily Practice</t>
  </si>
  <si>
    <t>Develop speed reading skills and demonstrate your abilities.</t>
  </si>
  <si>
    <t>Perform a daily spiritual practice for consistently for six months.</t>
  </si>
  <si>
    <t>Ex: daily devotional, yoga, affirmations, meditation, etc. Discuss how the practice makes you feel or changes your perspective.</t>
  </si>
  <si>
    <t>Many apps are available. Helpful: http://www.wikihow.com/Learn-Speed-Reading
The average person reads around 250 wpm. Establish your baseline (here's a good place to start: http://www.staples.com/sbd/cre/marketing/technology-research-centers/ereaders/speed-reader/ ) and increase your speed without losing comphrension. Goal: show the ability to read at a rate of 600-700 wpm with a comprehension rate of at least 75%.</t>
  </si>
  <si>
    <t>Read the Bible</t>
  </si>
  <si>
    <t>Read all 66 books of the Bible within one year.</t>
  </si>
  <si>
    <t>Will need a Bible, a reading plan and calendar. All can be found online. Make it from Genesis to Revelation within one year. You choose the version. Not necessary to read all books in order.</t>
  </si>
  <si>
    <t>Cheat!</t>
  </si>
  <si>
    <t>The Dot and the Dash</t>
  </si>
  <si>
    <t>Benson Bubblers</t>
  </si>
  <si>
    <t>Gimme Shelter</t>
  </si>
  <si>
    <t>Build a Float</t>
  </si>
  <si>
    <t>Cheat on something - anything but make it "victimless"</t>
  </si>
  <si>
    <t xml:space="preserve">Learn Morse Code, the original electronic social medium. </t>
  </si>
  <si>
    <t>Drink from all 50 official Benson Bubblers in Portland._x000D_
These 4-bowl bronze fountains are located throughout downtown Portland, and have been an iconic part of our city since 1912._x000D_
_x000D_
Rumor has it they began as a teetotaling effort, but some believe they were inspired by a thirsty little girl at a 4th of July parade.</t>
  </si>
  <si>
    <t>Create a shelter out of something other than a tent._x000D_
_x000D_
Rig up a tarp, find branches and make a lean-to, dig a hole in the ground, make a pillow fort -- just build a standalone structure using something unconventional.</t>
  </si>
  <si>
    <t>Build a float for a parade or part of a float.  Take pictures/document.</t>
  </si>
  <si>
    <t>363.6109</t>
  </si>
  <si>
    <t>720.49</t>
  </si>
  <si>
    <t>Bonus points: Don't get caught!</t>
  </si>
  <si>
    <t>Be able to see or hear the dots and dashes and interpret a word or phrase without referencing a cheat sheet. _x000D_
_x000D_
Bonus for communicating via flashlight to your neighbor across the street.</t>
  </si>
  <si>
    <t>Don't be deceived by the 1-bowlers! _x000D_
Find more info and the map of all of them here:_x000D_
https://www.portlandoregon.gov/water/article/338236_x000D_
_x000D_
Keep drinking from more bubblers to earn bonus points (choose one): _x000D_
- At least 10 of the 1-bowl Bubblers_x000D_
- Both Maryhill &amp; Pendleton Bubblers_x000D_
- The Sapporo Bubbler_x000D_
- OR Listen to this 99% Invisible about drinking fountains: http://99percentinvisible.org/episode/fountain-drinks/</t>
  </si>
  <si>
    <t>Must have enough space for at least one person to climb into. Must be able to stay standing for at least one hour.</t>
  </si>
</sst>
</file>

<file path=xl/styles.xml><?xml version="1.0" encoding="utf-8"?>
<styleSheet xmlns="http://schemas.openxmlformats.org/spreadsheetml/2006/main">
  <numFmts count="2">
    <numFmt numFmtId="164" formatCode="m/d/yyyy;@"/>
    <numFmt numFmtId="165" formatCode="000"/>
  </numFmts>
  <fonts count="34">
    <font>
      <sz val="10"/>
      <color rgb="FF000000"/>
      <name val="Arial"/>
      <family val="2"/>
    </font>
    <font>
      <sz val="11"/>
      <color theme="1"/>
      <name val="Calibri"/>
      <family val="2"/>
      <scheme val="minor"/>
    </font>
    <font>
      <sz val="10"/>
      <name val="Arial"/>
      <family val="2"/>
    </font>
    <font>
      <sz val="10"/>
      <color indexed="8"/>
      <name val="Arial"/>
      <family val="2"/>
    </font>
    <font>
      <u/>
      <sz val="10"/>
      <color indexed="12"/>
      <name val="Arial"/>
      <family val="2"/>
    </font>
    <font>
      <b/>
      <sz val="10"/>
      <color indexed="8"/>
      <name val="Arial"/>
      <family val="2"/>
    </font>
    <font>
      <b/>
      <i/>
      <sz val="10"/>
      <color indexed="8"/>
      <name val="Arial"/>
      <family val="2"/>
    </font>
    <font>
      <sz val="10"/>
      <color indexed="8"/>
      <name val="Arial"/>
      <family val="2"/>
    </font>
    <font>
      <i/>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i/>
      <sz val="10"/>
      <color indexed="8"/>
      <name val="Arial"/>
      <family val="2"/>
    </font>
    <font>
      <b/>
      <sz val="10"/>
      <name val="Arial"/>
      <family val="2"/>
    </font>
    <font>
      <b/>
      <sz val="10"/>
      <color rgb="FF000000"/>
      <name val="Arial"/>
      <family val="2"/>
    </font>
    <font>
      <b/>
      <sz val="11"/>
      <color indexed="8"/>
      <name val="Calibri"/>
      <family val="2"/>
      <scheme val="minor"/>
    </font>
    <font>
      <sz val="11"/>
      <color rgb="FF000000"/>
      <name val="Calibri"/>
      <family val="2"/>
      <scheme val="minor"/>
    </font>
    <font>
      <b/>
      <sz val="11"/>
      <color rgb="FF000000"/>
      <name val="Calibri"/>
      <family val="2"/>
      <scheme val="minor"/>
    </font>
    <font>
      <sz val="11"/>
      <color indexed="8"/>
      <name val="Calibri"/>
      <family val="2"/>
      <scheme val="minor"/>
    </font>
    <font>
      <b/>
      <i/>
      <sz val="11"/>
      <color indexed="8"/>
      <name val="Calibri"/>
      <family val="2"/>
      <scheme val="minor"/>
    </font>
    <font>
      <b/>
      <sz val="11"/>
      <color theme="5" tint="-0.249977111117893"/>
      <name val="Calibri"/>
      <family val="2"/>
      <scheme val="minor"/>
    </font>
    <font>
      <sz val="11"/>
      <color theme="5" tint="-0.249977111117893"/>
      <name val="Calibri"/>
      <family val="2"/>
      <scheme val="minor"/>
    </font>
    <font>
      <b/>
      <sz val="8"/>
      <color indexed="8"/>
      <name val="Calibri"/>
      <family val="2"/>
      <scheme val="minor"/>
    </font>
    <font>
      <b/>
      <sz val="8"/>
      <color rgb="FF000000"/>
      <name val="Calibri"/>
      <family val="2"/>
      <scheme val="minor"/>
    </font>
    <font>
      <i/>
      <sz val="11"/>
      <color rgb="FF000000"/>
      <name val="Calibri"/>
      <family val="2"/>
      <scheme val="minor"/>
    </font>
    <font>
      <i/>
      <sz val="10"/>
      <color rgb="FF000000"/>
      <name val="Arial"/>
      <family val="2"/>
    </font>
    <font>
      <b/>
      <sz val="11"/>
      <name val="Calibri"/>
      <family val="2"/>
      <scheme val="minor"/>
    </font>
    <font>
      <sz val="11"/>
      <name val="Calibri"/>
      <family val="2"/>
      <scheme val="minor"/>
    </font>
    <font>
      <i/>
      <sz val="11"/>
      <name val="Calibri"/>
      <family val="2"/>
      <scheme val="minor"/>
    </font>
    <font>
      <i/>
      <sz val="11"/>
      <color indexed="8"/>
      <name val="Calibri"/>
      <family val="2"/>
      <scheme val="minor"/>
    </font>
    <font>
      <b/>
      <i/>
      <sz val="11"/>
      <color rgb="FF000000"/>
      <name val="Calibri"/>
      <family val="2"/>
      <scheme val="minor"/>
    </font>
    <font>
      <sz val="10"/>
      <color rgb="FF222222"/>
      <name val="Arial"/>
      <family val="2"/>
    </font>
    <font>
      <b/>
      <i/>
      <sz val="10"/>
      <color rgb="FF000000"/>
      <name val="Arial"/>
      <family val="2"/>
    </font>
  </fonts>
  <fills count="24">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26"/>
        <bgColor indexed="64"/>
      </patternFill>
    </fill>
    <fill>
      <patternFill patternType="solid">
        <fgColor indexed="47"/>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52"/>
        <bgColor indexed="64"/>
      </patternFill>
    </fill>
    <fill>
      <patternFill patternType="solid">
        <fgColor indexed="29"/>
        <bgColor indexed="64"/>
      </patternFill>
    </fill>
    <fill>
      <patternFill patternType="solid">
        <fgColor indexed="45"/>
        <bgColor indexed="64"/>
      </patternFill>
    </fill>
    <fill>
      <patternFill patternType="solid">
        <fgColor indexed="22"/>
        <bgColor indexed="64"/>
      </patternFill>
    </fill>
    <fill>
      <patternFill patternType="solid">
        <fgColor indexed="53"/>
        <bgColor indexed="64"/>
      </patternFill>
    </fill>
    <fill>
      <patternFill patternType="solid">
        <fgColor indexed="27"/>
        <bgColor indexed="64"/>
      </patternFill>
    </fill>
    <fill>
      <patternFill patternType="solid">
        <fgColor rgb="FFFFC0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FFCC"/>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bgColor indexed="64"/>
      </patternFill>
    </fill>
  </fills>
  <borders count="1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252">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6" fillId="0" borderId="0" xfId="0" applyFont="1" applyAlignment="1">
      <alignment horizontal="center" wrapText="1"/>
    </xf>
    <xf numFmtId="0" fontId="0" fillId="2" borderId="0" xfId="0" applyFill="1" applyAlignment="1">
      <alignment horizontal="center" vertical="center" wrapText="1"/>
    </xf>
    <xf numFmtId="0" fontId="5" fillId="0" borderId="1" xfId="0" applyFont="1" applyBorder="1" applyAlignment="1">
      <alignment horizontal="center" vertical="center" wrapText="1"/>
    </xf>
    <xf numFmtId="0" fontId="0" fillId="2" borderId="0" xfId="0" applyFill="1" applyAlignment="1">
      <alignment horizontal="center" wrapText="1"/>
    </xf>
    <xf numFmtId="0" fontId="5" fillId="0" borderId="0" xfId="0" applyFont="1" applyAlignment="1">
      <alignment horizontal="center" wrapText="1"/>
    </xf>
    <xf numFmtId="164" fontId="0" fillId="0" borderId="0" xfId="0" applyNumberFormat="1" applyAlignment="1">
      <alignment horizontal="center" wrapText="1"/>
    </xf>
    <xf numFmtId="0" fontId="5" fillId="0" borderId="0" xfId="0" applyFont="1" applyAlignment="1">
      <alignment wrapText="1"/>
    </xf>
    <xf numFmtId="0" fontId="5" fillId="0" borderId="0" xfId="0" applyFont="1" applyFill="1" applyBorder="1" applyAlignment="1">
      <alignment horizontal="center" vertical="center" wrapText="1"/>
    </xf>
    <xf numFmtId="0" fontId="0" fillId="0" borderId="0" xfId="0" applyFill="1" applyBorder="1" applyAlignment="1">
      <alignment horizontal="center" wrapText="1"/>
    </xf>
    <xf numFmtId="0" fontId="5" fillId="0" borderId="0" xfId="0" applyFont="1" applyFill="1" applyBorder="1" applyAlignment="1">
      <alignment horizontal="center" wrapText="1"/>
    </xf>
    <xf numFmtId="0" fontId="7" fillId="0" borderId="0" xfId="0" applyFont="1" applyFill="1" applyBorder="1" applyAlignment="1">
      <alignment horizontal="center" wrapText="1"/>
    </xf>
    <xf numFmtId="0" fontId="7" fillId="0" borderId="0" xfId="0" applyFont="1" applyAlignment="1">
      <alignment wrapText="1"/>
    </xf>
    <xf numFmtId="0" fontId="5" fillId="0" borderId="0" xfId="0" applyFont="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horizontal="center" wrapText="1"/>
    </xf>
    <xf numFmtId="0" fontId="0" fillId="0" borderId="2" xfId="0" applyBorder="1" applyAlignment="1">
      <alignment horizontal="center" wrapText="1"/>
    </xf>
    <xf numFmtId="0" fontId="7" fillId="0" borderId="0" xfId="0" applyFont="1" applyBorder="1" applyAlignment="1">
      <alignment horizontal="center" wrapText="1"/>
    </xf>
    <xf numFmtId="0" fontId="0" fillId="0" borderId="0" xfId="0" applyBorder="1" applyAlignment="1">
      <alignment horizontal="center" wrapText="1"/>
    </xf>
    <xf numFmtId="0" fontId="5" fillId="0" borderId="2" xfId="0" applyFont="1" applyBorder="1" applyAlignment="1">
      <alignment horizontal="center" wrapText="1"/>
    </xf>
    <xf numFmtId="0" fontId="5" fillId="0" borderId="0" xfId="0" applyFont="1" applyFill="1" applyBorder="1" applyAlignment="1">
      <alignment vertical="center" wrapText="1"/>
    </xf>
    <xf numFmtId="0" fontId="7"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7" fillId="4" borderId="0" xfId="0" applyFont="1" applyFill="1" applyAlignment="1">
      <alignment wrapText="1"/>
    </xf>
    <xf numFmtId="0" fontId="7" fillId="5" borderId="2" xfId="0" applyFont="1" applyFill="1" applyBorder="1" applyAlignment="1">
      <alignment horizontal="center" wrapText="1"/>
    </xf>
    <xf numFmtId="0" fontId="0" fillId="6" borderId="2" xfId="0" applyFill="1" applyBorder="1" applyAlignment="1">
      <alignment horizontal="center" wrapText="1"/>
    </xf>
    <xf numFmtId="0" fontId="5" fillId="7" borderId="0" xfId="0" applyFont="1" applyFill="1" applyBorder="1" applyAlignment="1">
      <alignment wrapText="1"/>
    </xf>
    <xf numFmtId="0" fontId="6" fillId="3" borderId="0" xfId="0" applyFont="1" applyFill="1" applyBorder="1" applyAlignment="1">
      <alignment horizontal="center" wrapText="1"/>
    </xf>
    <xf numFmtId="0" fontId="6" fillId="4" borderId="0" xfId="0" applyFont="1" applyFill="1" applyBorder="1" applyAlignment="1">
      <alignment wrapText="1"/>
    </xf>
    <xf numFmtId="0" fontId="6" fillId="8" borderId="0" xfId="0" applyFont="1" applyFill="1" applyBorder="1" applyAlignment="1">
      <alignment wrapText="1"/>
    </xf>
    <xf numFmtId="0" fontId="0" fillId="9" borderId="0" xfId="0" applyFill="1" applyBorder="1" applyAlignment="1">
      <alignment horizontal="center" wrapText="1"/>
    </xf>
    <xf numFmtId="0" fontId="6" fillId="10" borderId="0" xfId="0" applyFont="1" applyFill="1" applyBorder="1" applyAlignment="1">
      <alignment wrapText="1"/>
    </xf>
    <xf numFmtId="0" fontId="0" fillId="6" borderId="0" xfId="0" applyFill="1" applyBorder="1" applyAlignment="1">
      <alignment horizontal="center" wrapText="1"/>
    </xf>
    <xf numFmtId="0" fontId="5" fillId="5" borderId="2" xfId="0" applyFont="1" applyFill="1" applyBorder="1" applyAlignment="1">
      <alignment horizontal="center" wrapText="1"/>
    </xf>
    <xf numFmtId="0" fontId="7" fillId="0" borderId="0" xfId="0" applyFont="1" applyFill="1" applyBorder="1" applyAlignment="1">
      <alignment vertical="center" wrapText="1"/>
    </xf>
    <xf numFmtId="0" fontId="7" fillId="3" borderId="0" xfId="0" applyFont="1" applyFill="1" applyBorder="1" applyAlignment="1">
      <alignment horizontal="center" wrapText="1"/>
    </xf>
    <xf numFmtId="0" fontId="0" fillId="0" borderId="2" xfId="0" applyBorder="1" applyAlignment="1">
      <alignment wrapText="1"/>
    </xf>
    <xf numFmtId="0" fontId="5" fillId="0" borderId="0" xfId="0" applyFont="1" applyBorder="1" applyAlignment="1">
      <alignment horizont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7"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wrapText="1"/>
    </xf>
    <xf numFmtId="0" fontId="5" fillId="0" borderId="5" xfId="0" applyFont="1" applyBorder="1" applyAlignment="1">
      <alignment horizontal="center" wrapText="1"/>
    </xf>
    <xf numFmtId="0" fontId="0" fillId="0" borderId="5" xfId="0" applyBorder="1" applyAlignment="1">
      <alignment horizontal="center" vertical="center" wrapText="1"/>
    </xf>
    <xf numFmtId="0" fontId="6" fillId="0" borderId="5" xfId="0" applyFont="1" applyBorder="1" applyAlignment="1">
      <alignment horizontal="center" wrapText="1"/>
    </xf>
    <xf numFmtId="0" fontId="0" fillId="0" borderId="5" xfId="0" applyBorder="1" applyAlignment="1">
      <alignment wrapText="1"/>
    </xf>
    <xf numFmtId="0" fontId="0" fillId="11" borderId="0" xfId="0" applyFill="1" applyAlignment="1">
      <alignment horizontal="center" wrapText="1"/>
    </xf>
    <xf numFmtId="0" fontId="0" fillId="12" borderId="0" xfId="0" applyFill="1" applyAlignment="1">
      <alignment wrapText="1"/>
    </xf>
    <xf numFmtId="0" fontId="7" fillId="0" borderId="0" xfId="0" applyFont="1" applyAlignment="1">
      <alignment horizontal="center" wrapText="1"/>
    </xf>
    <xf numFmtId="0" fontId="9" fillId="0" borderId="0" xfId="0" applyFont="1" applyFill="1" applyBorder="1" applyAlignment="1">
      <alignment wrapText="1"/>
    </xf>
    <xf numFmtId="0" fontId="2" fillId="0" borderId="0" xfId="0" applyFont="1" applyFill="1" applyBorder="1" applyAlignment="1">
      <alignment horizontal="center" wrapText="1"/>
    </xf>
    <xf numFmtId="0" fontId="11" fillId="0" borderId="0" xfId="0" applyFont="1" applyFill="1" applyBorder="1" applyAlignment="1">
      <alignment vertical="center" wrapText="1"/>
    </xf>
    <xf numFmtId="0" fontId="11" fillId="0" borderId="0" xfId="0" applyFont="1" applyFill="1" applyBorder="1" applyAlignment="1">
      <alignment wrapText="1"/>
    </xf>
    <xf numFmtId="0" fontId="10" fillId="0" borderId="0" xfId="0" applyFont="1" applyFill="1" applyBorder="1" applyAlignment="1">
      <alignment vertical="center" wrapText="1"/>
    </xf>
    <xf numFmtId="0" fontId="10" fillId="0" borderId="0" xfId="0" applyFont="1" applyFill="1" applyBorder="1" applyAlignment="1">
      <alignment wrapText="1"/>
    </xf>
    <xf numFmtId="0" fontId="3" fillId="0" borderId="0" xfId="0" applyFont="1" applyFill="1" applyBorder="1" applyAlignment="1">
      <alignment vertical="center" wrapText="1"/>
    </xf>
    <xf numFmtId="0" fontId="4" fillId="0" borderId="0" xfId="1" applyFill="1" applyBorder="1" applyAlignment="1" applyProtection="1">
      <alignment wrapText="1"/>
    </xf>
    <xf numFmtId="0" fontId="3" fillId="0" borderId="2" xfId="0" applyFont="1" applyBorder="1" applyAlignment="1">
      <alignment horizontal="center" wrapText="1"/>
    </xf>
    <xf numFmtId="0" fontId="12" fillId="0" borderId="2" xfId="0" applyFont="1" applyBorder="1" applyAlignment="1">
      <alignment horizontal="center" wrapText="1"/>
    </xf>
    <xf numFmtId="0" fontId="7" fillId="13" borderId="0" xfId="0" applyFont="1" applyFill="1" applyAlignment="1">
      <alignment wrapText="1"/>
    </xf>
    <xf numFmtId="0" fontId="7" fillId="14" borderId="0" xfId="0" applyFont="1" applyFill="1" applyAlignment="1">
      <alignment wrapText="1"/>
    </xf>
    <xf numFmtId="0" fontId="0" fillId="13" borderId="2" xfId="0" applyFill="1" applyBorder="1" applyAlignment="1">
      <alignment horizontal="center" wrapText="1"/>
    </xf>
    <xf numFmtId="0" fontId="7" fillId="15" borderId="2" xfId="0" applyFont="1" applyFill="1" applyBorder="1" applyAlignment="1">
      <alignment horizontal="center" wrapText="1"/>
    </xf>
    <xf numFmtId="0" fontId="6" fillId="13" borderId="0" xfId="0" applyFont="1" applyFill="1" applyBorder="1" applyAlignment="1">
      <alignment horizontal="center" wrapText="1"/>
    </xf>
    <xf numFmtId="0" fontId="6" fillId="13" borderId="0" xfId="0" applyFont="1" applyFill="1" applyAlignment="1">
      <alignment wrapText="1"/>
    </xf>
    <xf numFmtId="0" fontId="13" fillId="13" borderId="2" xfId="0" applyFont="1" applyFill="1" applyBorder="1" applyAlignment="1">
      <alignment horizontal="center" wrapText="1"/>
    </xf>
    <xf numFmtId="0" fontId="6" fillId="14" borderId="0" xfId="0" applyFont="1" applyFill="1" applyAlignment="1">
      <alignment wrapText="1"/>
    </xf>
    <xf numFmtId="0" fontId="0" fillId="2" borderId="2" xfId="0" applyFill="1" applyBorder="1" applyAlignment="1">
      <alignment horizontal="center" vertical="center" wrapText="1"/>
    </xf>
    <xf numFmtId="0" fontId="5" fillId="5" borderId="2" xfId="0" applyFont="1" applyFill="1" applyBorder="1" applyAlignment="1">
      <alignment horizontal="center" vertical="center" wrapText="1"/>
    </xf>
    <xf numFmtId="0" fontId="0" fillId="2" borderId="2" xfId="0" applyFill="1" applyBorder="1" applyAlignment="1">
      <alignment horizontal="center" wrapText="1"/>
    </xf>
    <xf numFmtId="0" fontId="4" fillId="0" borderId="0" xfId="1" applyFill="1" applyBorder="1" applyAlignment="1" applyProtection="1">
      <alignment vertical="center" wrapText="1"/>
    </xf>
    <xf numFmtId="0" fontId="2" fillId="0" borderId="0"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3" fillId="0" borderId="0" xfId="0" applyFont="1" applyFill="1" applyBorder="1" applyAlignment="1">
      <alignment wrapText="1"/>
    </xf>
    <xf numFmtId="0" fontId="0" fillId="2" borderId="0" xfId="0" applyFill="1" applyBorder="1" applyAlignment="1">
      <alignment horizontal="center" wrapText="1"/>
    </xf>
    <xf numFmtId="0" fontId="7" fillId="2" borderId="0" xfId="0" applyFont="1" applyFill="1" applyBorder="1" applyAlignment="1">
      <alignment horizontal="center" wrapText="1"/>
    </xf>
    <xf numFmtId="0" fontId="3" fillId="0" borderId="0" xfId="0" applyFont="1" applyBorder="1" applyAlignment="1">
      <alignment horizontal="center" wrapText="1"/>
    </xf>
    <xf numFmtId="0" fontId="0" fillId="16" borderId="5" xfId="0" applyFill="1" applyBorder="1" applyAlignment="1">
      <alignment horizontal="center" vertical="center" wrapText="1"/>
    </xf>
    <xf numFmtId="0" fontId="14" fillId="0" borderId="0" xfId="0" applyFont="1" applyFill="1" applyBorder="1" applyAlignment="1">
      <alignment horizontal="center" vertical="center" wrapText="1"/>
    </xf>
    <xf numFmtId="0" fontId="15" fillId="0" borderId="2" xfId="0" applyFont="1" applyBorder="1" applyAlignment="1">
      <alignment horizontal="center" wrapText="1"/>
    </xf>
    <xf numFmtId="0" fontId="2" fillId="17" borderId="2" xfId="0" applyFont="1" applyFill="1" applyBorder="1" applyAlignment="1">
      <alignment horizontal="center" wrapText="1"/>
    </xf>
    <xf numFmtId="0" fontId="0" fillId="17" borderId="2" xfId="0" applyFill="1" applyBorder="1" applyAlignment="1">
      <alignment horizontal="center" wrapText="1"/>
    </xf>
    <xf numFmtId="49" fontId="14"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wrapText="1"/>
    </xf>
    <xf numFmtId="49" fontId="2" fillId="0" borderId="0" xfId="0" quotePrefix="1" applyNumberFormat="1"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ill="1" applyBorder="1" applyAlignment="1">
      <alignment horizontal="center" vertical="center" wrapText="1" readingOrder="1"/>
    </xf>
    <xf numFmtId="0" fontId="0" fillId="0" borderId="0" xfId="0" applyFill="1" applyBorder="1" applyAlignment="1">
      <alignment horizontal="left" vertical="center" wrapText="1" readingOrder="1"/>
    </xf>
    <xf numFmtId="0" fontId="3" fillId="3" borderId="0" xfId="0" applyFont="1" applyFill="1" applyAlignment="1">
      <alignment wrapText="1"/>
    </xf>
    <xf numFmtId="0" fontId="3" fillId="0" borderId="6" xfId="0" applyFont="1" applyBorder="1" applyAlignment="1">
      <alignment horizontal="center" wrapText="1"/>
    </xf>
    <xf numFmtId="0" fontId="7" fillId="0" borderId="6" xfId="0" applyFont="1" applyBorder="1" applyAlignment="1">
      <alignment horizontal="center" wrapText="1"/>
    </xf>
    <xf numFmtId="0" fontId="0" fillId="0" borderId="6" xfId="0" applyBorder="1" applyAlignment="1">
      <alignment horizontal="center" wrapText="1"/>
    </xf>
    <xf numFmtId="164" fontId="0" fillId="0" borderId="2" xfId="0" applyNumberFormat="1" applyBorder="1" applyAlignment="1">
      <alignment horizontal="center" wrapText="1"/>
    </xf>
    <xf numFmtId="0" fontId="3" fillId="4" borderId="0" xfId="0" applyFont="1" applyFill="1" applyAlignment="1">
      <alignment wrapText="1"/>
    </xf>
    <xf numFmtId="0" fontId="15" fillId="0" borderId="0" xfId="0" applyFont="1" applyFill="1" applyBorder="1" applyAlignment="1">
      <alignment horizontal="center" wrapText="1"/>
    </xf>
    <xf numFmtId="0" fontId="3" fillId="13" borderId="0" xfId="0" applyFont="1" applyFill="1" applyAlignment="1">
      <alignment wrapText="1"/>
    </xf>
    <xf numFmtId="0" fontId="3" fillId="14" borderId="0" xfId="0" applyFont="1" applyFill="1" applyAlignment="1">
      <alignment wrapText="1"/>
    </xf>
    <xf numFmtId="0" fontId="6" fillId="18" borderId="0" xfId="0" applyFont="1" applyFill="1" applyAlignment="1">
      <alignment wrapText="1"/>
    </xf>
    <xf numFmtId="0" fontId="13" fillId="18" borderId="2" xfId="0" applyFont="1" applyFill="1" applyBorder="1" applyAlignment="1">
      <alignment horizontal="center" wrapText="1"/>
    </xf>
    <xf numFmtId="0" fontId="7" fillId="18" borderId="0" xfId="0" applyFont="1" applyFill="1" applyAlignment="1">
      <alignment wrapText="1"/>
    </xf>
    <xf numFmtId="0" fontId="0" fillId="18" borderId="2" xfId="0" applyFill="1" applyBorder="1" applyAlignment="1">
      <alignment horizontal="center" wrapText="1"/>
    </xf>
    <xf numFmtId="0" fontId="3" fillId="18" borderId="0" xfId="0" applyFont="1" applyFill="1" applyAlignment="1">
      <alignment wrapText="1"/>
    </xf>
    <xf numFmtId="0" fontId="5" fillId="0" borderId="0" xfId="0" applyFont="1" applyFill="1" applyBorder="1" applyAlignment="1">
      <alignment horizontal="left" wrapText="1"/>
    </xf>
    <xf numFmtId="0" fontId="3" fillId="0" borderId="0" xfId="0" applyFont="1" applyFill="1" applyBorder="1" applyAlignment="1">
      <alignment horizontal="left" wrapText="1"/>
    </xf>
    <xf numFmtId="0" fontId="10" fillId="0" borderId="0" xfId="0" applyFont="1" applyFill="1" applyBorder="1" applyAlignment="1">
      <alignment horizontal="left" wrapText="1"/>
    </xf>
    <xf numFmtId="0" fontId="0" fillId="0" borderId="0" xfId="0" applyFill="1" applyBorder="1" applyAlignment="1">
      <alignment horizontal="left" vertical="center" wrapText="1"/>
    </xf>
    <xf numFmtId="0" fontId="0" fillId="0" borderId="0" xfId="0" applyFill="1" applyBorder="1" applyAlignment="1">
      <alignment horizontal="left" wrapText="1"/>
    </xf>
    <xf numFmtId="0" fontId="0" fillId="0" borderId="0" xfId="0" quotePrefix="1" applyFill="1" applyBorder="1" applyAlignment="1">
      <alignment horizontal="center" vertical="center" wrapText="1"/>
    </xf>
    <xf numFmtId="0" fontId="2" fillId="0" borderId="0" xfId="0" applyFont="1" applyFill="1" applyBorder="1" applyAlignment="1">
      <alignment horizontal="center" vertical="center" wrapText="1" readingOrder="1"/>
    </xf>
    <xf numFmtId="0" fontId="1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Alignment="1">
      <alignment horizontal="center" vertical="center" wrapText="1"/>
    </xf>
    <xf numFmtId="0" fontId="16" fillId="0" borderId="1" xfId="0" applyFont="1" applyFill="1" applyBorder="1" applyAlignment="1">
      <alignment horizontal="center" vertical="center" wrapText="1"/>
    </xf>
    <xf numFmtId="0" fontId="17" fillId="0" borderId="0" xfId="0" applyFont="1" applyFill="1" applyAlignment="1">
      <alignment horizontal="center" wrapText="1"/>
    </xf>
    <xf numFmtId="0" fontId="17" fillId="0" borderId="0" xfId="0" applyFont="1" applyFill="1" applyAlignment="1">
      <alignment horizontal="center" vertical="center" wrapText="1"/>
    </xf>
    <xf numFmtId="0" fontId="17" fillId="5" borderId="0" xfId="0" applyFont="1" applyFill="1" applyBorder="1" applyAlignment="1">
      <alignment horizontal="center" vertical="center" wrapText="1"/>
    </xf>
    <xf numFmtId="165" fontId="17" fillId="5"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9" fillId="0" borderId="0" xfId="0" applyFont="1" applyFill="1" applyBorder="1" applyAlignment="1">
      <alignment horizontal="center" wrapText="1"/>
    </xf>
    <xf numFmtId="0" fontId="17" fillId="0" borderId="0" xfId="0" applyFont="1" applyFill="1" applyBorder="1" applyAlignment="1">
      <alignment horizontal="center" vertical="center" wrapText="1"/>
    </xf>
    <xf numFmtId="0" fontId="19" fillId="0" borderId="0" xfId="0" applyFont="1" applyFill="1" applyAlignment="1">
      <alignment horizontal="center" wrapText="1"/>
    </xf>
    <xf numFmtId="0" fontId="19" fillId="0" borderId="0" xfId="0" applyFont="1" applyFill="1" applyAlignment="1">
      <alignment horizontal="center" vertical="center" wrapText="1"/>
    </xf>
    <xf numFmtId="0" fontId="19" fillId="0" borderId="0" xfId="0" applyFont="1" applyFill="1" applyBorder="1" applyAlignment="1">
      <alignment horizontal="center" vertical="center" wrapText="1"/>
    </xf>
    <xf numFmtId="0" fontId="17" fillId="0" borderId="7" xfId="0" applyFont="1" applyFill="1" applyBorder="1" applyAlignment="1">
      <alignment horizontal="center" vertical="center" wrapText="1"/>
    </xf>
    <xf numFmtId="165" fontId="17" fillId="0" borderId="0" xfId="0" applyNumberFormat="1" applyFont="1" applyFill="1" applyAlignment="1">
      <alignment horizontal="center" vertical="center" wrapText="1"/>
    </xf>
    <xf numFmtId="0" fontId="17" fillId="0" borderId="5" xfId="0" applyFont="1" applyFill="1" applyBorder="1" applyAlignment="1">
      <alignment horizontal="center" vertical="center" wrapText="1"/>
    </xf>
    <xf numFmtId="0" fontId="17" fillId="0" borderId="0" xfId="0" applyFont="1" applyFill="1" applyBorder="1" applyAlignment="1">
      <alignment horizontal="center" wrapText="1"/>
    </xf>
    <xf numFmtId="165" fontId="17" fillId="0" borderId="0" xfId="0" applyNumberFormat="1" applyFont="1" applyFill="1" applyAlignment="1">
      <alignment horizontal="center" wrapText="1"/>
    </xf>
    <xf numFmtId="0" fontId="16" fillId="0" borderId="8" xfId="0" applyFont="1" applyFill="1" applyBorder="1" applyAlignment="1">
      <alignment horizontal="center" vertical="center" wrapText="1"/>
    </xf>
    <xf numFmtId="0" fontId="23" fillId="0" borderId="0" xfId="0" applyFont="1" applyFill="1" applyAlignment="1">
      <alignment horizontal="center" vertical="center" wrapText="1"/>
    </xf>
    <xf numFmtId="0" fontId="23" fillId="0" borderId="0" xfId="0" applyFont="1" applyFill="1" applyBorder="1" applyAlignment="1">
      <alignment horizontal="center" vertical="center" wrapText="1"/>
    </xf>
    <xf numFmtId="165" fontId="23" fillId="0" borderId="0" xfId="0" applyNumberFormat="1" applyFont="1" applyFill="1" applyAlignment="1">
      <alignment horizontal="center" vertical="center" wrapText="1"/>
    </xf>
    <xf numFmtId="0" fontId="24" fillId="0" borderId="0" xfId="0" applyFont="1" applyAlignment="1">
      <alignment vertical="center" wrapText="1"/>
    </xf>
    <xf numFmtId="0" fontId="24" fillId="0" borderId="0" xfId="0" applyFont="1" applyAlignment="1">
      <alignment horizontal="center" vertical="center" wrapText="1"/>
    </xf>
    <xf numFmtId="0" fontId="24" fillId="19" borderId="0" xfId="0" applyFont="1" applyFill="1" applyAlignment="1">
      <alignment horizontal="center" vertical="center" wrapText="1"/>
    </xf>
    <xf numFmtId="0" fontId="0" fillId="19" borderId="0" xfId="0" applyFill="1" applyAlignment="1">
      <alignment horizontal="center" wrapText="1"/>
    </xf>
    <xf numFmtId="0" fontId="15" fillId="19" borderId="0" xfId="0" applyFont="1" applyFill="1" applyAlignment="1">
      <alignment horizontal="center" wrapText="1"/>
    </xf>
    <xf numFmtId="0" fontId="18" fillId="19" borderId="0" xfId="0" applyFont="1" applyFill="1" applyAlignment="1">
      <alignment horizontal="center" vertical="center" wrapText="1"/>
    </xf>
    <xf numFmtId="0" fontId="18" fillId="19" borderId="0" xfId="0" applyFont="1" applyFill="1" applyBorder="1" applyAlignment="1">
      <alignment horizontal="center" vertical="center" wrapText="1"/>
    </xf>
    <xf numFmtId="165" fontId="18" fillId="19" borderId="0" xfId="0" applyNumberFormat="1" applyFont="1" applyFill="1" applyAlignment="1">
      <alignment horizontal="center" vertical="center" wrapText="1"/>
    </xf>
    <xf numFmtId="0" fontId="15" fillId="19" borderId="0" xfId="0" applyFont="1" applyFill="1" applyAlignment="1">
      <alignment wrapText="1"/>
    </xf>
    <xf numFmtId="0" fontId="18" fillId="19" borderId="0" xfId="0" applyFont="1" applyFill="1" applyAlignment="1">
      <alignment horizontal="center" wrapText="1"/>
    </xf>
    <xf numFmtId="0" fontId="18" fillId="19" borderId="0" xfId="0" applyFont="1" applyFill="1" applyBorder="1" applyAlignment="1">
      <alignment horizontal="center" wrapText="1"/>
    </xf>
    <xf numFmtId="165" fontId="18" fillId="19" borderId="0" xfId="0" applyNumberFormat="1" applyFont="1" applyFill="1" applyAlignment="1">
      <alignment horizontal="center" wrapText="1"/>
    </xf>
    <xf numFmtId="0" fontId="0" fillId="19" borderId="0" xfId="0" applyFill="1" applyAlignment="1">
      <alignment wrapText="1"/>
    </xf>
    <xf numFmtId="0" fontId="25" fillId="0" borderId="0" xfId="0" applyFont="1" applyFill="1" applyAlignment="1">
      <alignment horizontal="center" wrapText="1"/>
    </xf>
    <xf numFmtId="0" fontId="26" fillId="0" borderId="0" xfId="0" applyFont="1" applyAlignment="1">
      <alignment wrapText="1"/>
    </xf>
    <xf numFmtId="1" fontId="8" fillId="5" borderId="2" xfId="0" applyNumberFormat="1" applyFont="1" applyFill="1" applyBorder="1" applyAlignment="1">
      <alignment horizontal="center" wrapText="1"/>
    </xf>
    <xf numFmtId="1" fontId="8" fillId="15" borderId="2" xfId="0" applyNumberFormat="1" applyFont="1" applyFill="1" applyBorder="1" applyAlignment="1">
      <alignment horizontal="center" wrapText="1"/>
    </xf>
    <xf numFmtId="1" fontId="26" fillId="18" borderId="2" xfId="0" applyNumberFormat="1" applyFont="1" applyFill="1" applyBorder="1" applyAlignment="1">
      <alignment horizontal="center" wrapText="1"/>
    </xf>
    <xf numFmtId="1" fontId="26" fillId="13" borderId="2" xfId="0" applyNumberFormat="1" applyFont="1" applyFill="1" applyBorder="1" applyAlignment="1">
      <alignment horizontal="center" wrapText="1"/>
    </xf>
    <xf numFmtId="1" fontId="26" fillId="6" borderId="2" xfId="0" applyNumberFormat="1" applyFont="1" applyFill="1" applyBorder="1" applyAlignment="1">
      <alignment horizontal="center" wrapText="1"/>
    </xf>
    <xf numFmtId="1" fontId="6" fillId="0" borderId="0" xfId="0" applyNumberFormat="1" applyFont="1" applyAlignment="1">
      <alignment horizontal="center" wrapText="1"/>
    </xf>
    <xf numFmtId="0" fontId="27" fillId="0" borderId="0" xfId="0" applyFont="1" applyFill="1" applyAlignment="1">
      <alignment horizontal="center" vertical="center" wrapText="1"/>
    </xf>
    <xf numFmtId="0" fontId="28" fillId="0" borderId="0" xfId="0" applyFont="1" applyFill="1" applyAlignment="1">
      <alignment horizontal="center" vertical="center" wrapText="1"/>
    </xf>
    <xf numFmtId="0" fontId="28" fillId="0" borderId="0" xfId="0" quotePrefix="1" applyFont="1" applyFill="1" applyAlignment="1">
      <alignment horizontal="center" vertical="center" wrapText="1"/>
    </xf>
    <xf numFmtId="0" fontId="28" fillId="0" borderId="5"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9" fillId="0" borderId="0" xfId="0" applyFont="1" applyFill="1" applyAlignment="1">
      <alignment horizontal="center" vertical="center" wrapText="1"/>
    </xf>
    <xf numFmtId="0" fontId="27" fillId="0" borderId="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Alignment="1">
      <alignment horizontal="center" wrapText="1"/>
    </xf>
    <xf numFmtId="1" fontId="6" fillId="5" borderId="2" xfId="0" applyNumberFormat="1" applyFont="1" applyFill="1" applyBorder="1" applyAlignment="1">
      <alignment horizontal="center" wrapText="1"/>
    </xf>
    <xf numFmtId="1" fontId="6" fillId="13" borderId="2" xfId="0" applyNumberFormat="1" applyFont="1" applyFill="1" applyBorder="1" applyAlignment="1">
      <alignment horizontal="center" wrapText="1"/>
    </xf>
    <xf numFmtId="1" fontId="6" fillId="18" borderId="2" xfId="0" applyNumberFormat="1" applyFont="1" applyFill="1" applyBorder="1" applyAlignment="1">
      <alignment horizontal="center" wrapText="1"/>
    </xf>
    <xf numFmtId="1" fontId="6" fillId="6" borderId="2" xfId="0" applyNumberFormat="1" applyFont="1" applyFill="1" applyBorder="1" applyAlignment="1">
      <alignment horizontal="center" wrapText="1"/>
    </xf>
    <xf numFmtId="0" fontId="27" fillId="0" borderId="0" xfId="0" quotePrefix="1" applyFont="1" applyFill="1" applyAlignment="1">
      <alignment horizontal="center" vertical="center" wrapText="1"/>
    </xf>
    <xf numFmtId="0" fontId="31" fillId="0" borderId="0" xfId="0" applyFont="1" applyFill="1" applyAlignment="1">
      <alignment horizontal="center" vertical="center" wrapText="1"/>
    </xf>
    <xf numFmtId="0" fontId="16" fillId="2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17" fillId="0" borderId="8" xfId="0" applyFont="1" applyFill="1" applyBorder="1" applyAlignment="1">
      <alignment horizontal="center" vertical="center" wrapText="1"/>
    </xf>
    <xf numFmtId="165" fontId="17" fillId="0" borderId="8" xfId="0" applyNumberFormat="1" applyFont="1" applyFill="1" applyBorder="1" applyAlignment="1">
      <alignment horizontal="center" vertical="center" wrapText="1"/>
    </xf>
    <xf numFmtId="0" fontId="28" fillId="0" borderId="8" xfId="0" applyFont="1" applyFill="1" applyBorder="1" applyAlignment="1">
      <alignment horizontal="center" vertical="center" wrapText="1"/>
    </xf>
    <xf numFmtId="0" fontId="17" fillId="0" borderId="0" xfId="0" quotePrefix="1" applyFont="1" applyFill="1" applyAlignment="1">
      <alignment horizontal="center" vertical="center" wrapText="1"/>
    </xf>
    <xf numFmtId="0" fontId="16" fillId="5" borderId="1" xfId="0" applyFont="1" applyFill="1" applyBorder="1" applyAlignment="1">
      <alignment horizontal="center" vertical="center" wrapText="1"/>
    </xf>
    <xf numFmtId="0" fontId="25" fillId="0" borderId="0" xfId="0" applyFont="1" applyFill="1" applyAlignment="1">
      <alignment horizontal="center" vertical="center" wrapText="1"/>
    </xf>
    <xf numFmtId="0" fontId="16" fillId="20" borderId="1" xfId="0" applyFont="1" applyFill="1" applyBorder="1" applyAlignment="1">
      <alignment horizontal="center" vertical="center" wrapText="1"/>
    </xf>
    <xf numFmtId="0" fontId="20" fillId="0" borderId="0" xfId="0" applyFont="1" applyFill="1" applyAlignment="1">
      <alignment horizontal="center" vertical="center" wrapText="1"/>
    </xf>
    <xf numFmtId="0" fontId="20" fillId="0" borderId="0" xfId="0" applyFont="1" applyFill="1" applyBorder="1" applyAlignment="1">
      <alignment horizontal="center" vertical="center" wrapText="1"/>
    </xf>
    <xf numFmtId="165" fontId="17" fillId="0" borderId="0" xfId="0" applyNumberFormat="1"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17" fillId="20" borderId="0" xfId="0" applyFont="1" applyFill="1" applyAlignment="1">
      <alignment horizontal="center" vertical="center" wrapText="1"/>
    </xf>
    <xf numFmtId="0" fontId="18" fillId="0" borderId="8" xfId="0" applyFont="1" applyFill="1" applyBorder="1" applyAlignment="1">
      <alignment horizontal="center" vertical="center" wrapText="1"/>
    </xf>
    <xf numFmtId="165" fontId="18" fillId="0" borderId="8" xfId="0" applyNumberFormat="1" applyFont="1" applyFill="1" applyBorder="1" applyAlignment="1">
      <alignment horizontal="center" vertical="center" wrapText="1"/>
    </xf>
    <xf numFmtId="0" fontId="18" fillId="20" borderId="8" xfId="0" applyFont="1" applyFill="1" applyBorder="1" applyAlignment="1">
      <alignment horizontal="center" vertical="center" wrapText="1"/>
    </xf>
    <xf numFmtId="0" fontId="31" fillId="0" borderId="8" xfId="0" applyFont="1" applyFill="1" applyBorder="1" applyAlignment="1">
      <alignment horizontal="center" vertical="center" wrapText="1"/>
    </xf>
    <xf numFmtId="0" fontId="21" fillId="0" borderId="0" xfId="0" applyFont="1" applyFill="1" applyAlignment="1">
      <alignment horizontal="center" vertical="center" wrapText="1"/>
    </xf>
    <xf numFmtId="0" fontId="18" fillId="0" borderId="0" xfId="0" applyFont="1" applyFill="1" applyBorder="1" applyAlignment="1">
      <alignment horizontal="center" vertical="center" wrapText="1"/>
    </xf>
    <xf numFmtId="165" fontId="18" fillId="0" borderId="0" xfId="0" applyNumberFormat="1" applyFont="1" applyFill="1" applyAlignment="1">
      <alignment horizontal="center" vertical="center" wrapText="1"/>
    </xf>
    <xf numFmtId="0" fontId="22" fillId="0" borderId="5" xfId="0" applyFont="1" applyFill="1" applyBorder="1" applyAlignment="1">
      <alignment horizontal="center" vertical="center" wrapText="1"/>
    </xf>
    <xf numFmtId="165" fontId="17" fillId="0" borderId="5" xfId="0" applyNumberFormat="1" applyFont="1" applyFill="1" applyBorder="1" applyAlignment="1">
      <alignment horizontal="center" vertical="center" wrapText="1"/>
    </xf>
    <xf numFmtId="0" fontId="17" fillId="20" borderId="5"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17" fillId="20"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2" fillId="0" borderId="7" xfId="0" applyFont="1" applyFill="1" applyBorder="1" applyAlignment="1">
      <alignment horizontal="center" vertical="center" wrapText="1"/>
    </xf>
    <xf numFmtId="165" fontId="17" fillId="0" borderId="7" xfId="0" applyNumberFormat="1" applyFont="1" applyFill="1" applyBorder="1" applyAlignment="1">
      <alignment horizontal="center" vertical="center" wrapText="1"/>
    </xf>
    <xf numFmtId="0" fontId="28" fillId="0" borderId="7" xfId="0" applyFont="1" applyFill="1" applyBorder="1" applyAlignment="1">
      <alignment horizontal="center" vertical="center" wrapText="1"/>
    </xf>
    <xf numFmtId="0" fontId="17" fillId="20" borderId="7"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1" fillId="0" borderId="0" xfId="0" applyFont="1" applyFill="1" applyBorder="1" applyAlignment="1">
      <alignment horizontal="center" vertical="center" wrapText="1"/>
    </xf>
    <xf numFmtId="165" fontId="18" fillId="0" borderId="0" xfId="0" applyNumberFormat="1" applyFont="1" applyFill="1" applyBorder="1" applyAlignment="1">
      <alignment horizontal="center" vertical="center" wrapText="1"/>
    </xf>
    <xf numFmtId="0" fontId="18" fillId="20" borderId="0" xfId="0" applyFont="1" applyFill="1" applyBorder="1" applyAlignment="1">
      <alignment horizontal="center" vertical="center" wrapText="1"/>
    </xf>
    <xf numFmtId="0" fontId="31" fillId="0" borderId="0" xfId="0" applyFont="1" applyFill="1" applyBorder="1" applyAlignment="1">
      <alignment horizontal="center" vertical="center" wrapText="1"/>
    </xf>
    <xf numFmtId="165" fontId="22" fillId="0" borderId="5" xfId="0" applyNumberFormat="1" applyFont="1" applyFill="1" applyBorder="1" applyAlignment="1">
      <alignment horizontal="center" vertical="center" wrapText="1"/>
    </xf>
    <xf numFmtId="165" fontId="22" fillId="0" borderId="0" xfId="0" applyNumberFormat="1" applyFont="1" applyFill="1" applyBorder="1" applyAlignment="1">
      <alignment horizontal="center" vertical="center" wrapText="1"/>
    </xf>
    <xf numFmtId="165" fontId="22" fillId="0" borderId="7" xfId="0" applyNumberFormat="1" applyFont="1" applyFill="1" applyBorder="1" applyAlignment="1">
      <alignment horizontal="center" vertical="center" wrapText="1"/>
    </xf>
    <xf numFmtId="165" fontId="21" fillId="0" borderId="0"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165" fontId="16"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0" fontId="16" fillId="20" borderId="10" xfId="0" applyFont="1" applyFill="1" applyBorder="1" applyAlignment="1">
      <alignment horizontal="center" vertical="center" wrapText="1"/>
    </xf>
    <xf numFmtId="0" fontId="20" fillId="0" borderId="5" xfId="0" applyFont="1" applyFill="1" applyBorder="1" applyAlignment="1">
      <alignment horizontal="center" vertical="center" wrapText="1"/>
    </xf>
    <xf numFmtId="1" fontId="6" fillId="15" borderId="2" xfId="0" applyNumberFormat="1" applyFont="1" applyFill="1" applyBorder="1" applyAlignment="1">
      <alignment horizontal="center" wrapText="1"/>
    </xf>
    <xf numFmtId="0" fontId="6" fillId="15" borderId="2" xfId="0" applyFont="1" applyFill="1" applyBorder="1" applyAlignment="1">
      <alignment horizontal="center" wrapText="1"/>
    </xf>
    <xf numFmtId="0" fontId="6" fillId="0" borderId="0" xfId="0" applyFont="1" applyBorder="1" applyAlignment="1">
      <alignment horizontal="center" wrapText="1"/>
    </xf>
    <xf numFmtId="0" fontId="6" fillId="6" borderId="2" xfId="0" applyFont="1" applyFill="1" applyBorder="1" applyAlignment="1">
      <alignment horizontal="center" wrapText="1"/>
    </xf>
    <xf numFmtId="0" fontId="33" fillId="0" borderId="0" xfId="0" applyFont="1" applyBorder="1" applyAlignment="1">
      <alignment horizontal="center" wrapText="1"/>
    </xf>
    <xf numFmtId="0" fontId="2" fillId="0" borderId="0" xfId="0" quotePrefix="1" applyFont="1" applyFill="1" applyBorder="1" applyAlignment="1">
      <alignment horizontal="center" vertical="center" wrapText="1"/>
    </xf>
    <xf numFmtId="0" fontId="0" fillId="0" borderId="0" xfId="0" quotePrefix="1" applyFill="1" applyBorder="1" applyAlignment="1">
      <alignment horizontal="center" wrapText="1"/>
    </xf>
    <xf numFmtId="0" fontId="0" fillId="0" borderId="0" xfId="0" applyFill="1" applyAlignment="1">
      <alignment wrapText="1"/>
    </xf>
    <xf numFmtId="0" fontId="32" fillId="0" borderId="0" xfId="0" applyFont="1" applyFill="1" applyAlignment="1">
      <alignment wrapText="1"/>
    </xf>
    <xf numFmtId="0" fontId="28" fillId="21" borderId="0" xfId="0" applyFont="1" applyFill="1" applyAlignment="1">
      <alignment horizontal="center" vertical="center" wrapText="1"/>
    </xf>
    <xf numFmtId="0" fontId="6" fillId="22" borderId="2" xfId="0" applyFont="1" applyFill="1" applyBorder="1" applyAlignment="1">
      <alignment horizontal="center" wrapText="1"/>
    </xf>
    <xf numFmtId="0" fontId="33" fillId="22" borderId="0" xfId="0" applyFont="1" applyFill="1" applyBorder="1" applyAlignment="1">
      <alignment horizontal="center" wrapText="1"/>
    </xf>
    <xf numFmtId="1" fontId="6" fillId="22" borderId="2" xfId="0" applyNumberFormat="1" applyFont="1" applyFill="1" applyBorder="1" applyAlignment="1">
      <alignment horizontal="center" wrapText="1"/>
    </xf>
    <xf numFmtId="0" fontId="0" fillId="22" borderId="0" xfId="0" applyFill="1" applyAlignment="1">
      <alignment wrapText="1"/>
    </xf>
    <xf numFmtId="0" fontId="0" fillId="22" borderId="2" xfId="0" applyFill="1" applyBorder="1" applyAlignment="1">
      <alignment horizontal="center" wrapText="1"/>
    </xf>
    <xf numFmtId="1" fontId="26" fillId="22" borderId="2" xfId="0" applyNumberFormat="1" applyFont="1" applyFill="1" applyBorder="1" applyAlignment="1">
      <alignment horizontal="center" wrapText="1"/>
    </xf>
    <xf numFmtId="0" fontId="33" fillId="23" borderId="0" xfId="0" applyFont="1" applyFill="1" applyAlignment="1">
      <alignment horizontal="left" wrapText="1"/>
    </xf>
    <xf numFmtId="0" fontId="0" fillId="23" borderId="0" xfId="0" applyFill="1" applyAlignment="1">
      <alignment horizontal="left" wrapText="1"/>
    </xf>
    <xf numFmtId="0" fontId="33" fillId="22" borderId="2" xfId="0" applyFont="1" applyFill="1" applyBorder="1" applyAlignment="1">
      <alignment horizontal="center" wrapText="1"/>
    </xf>
    <xf numFmtId="0" fontId="33" fillId="22" borderId="0" xfId="0" applyFont="1" applyFill="1" applyAlignment="1">
      <alignment wrapText="1"/>
    </xf>
  </cellXfs>
  <cellStyles count="3">
    <cellStyle name="Hyperlink" xfId="1" builtinId="8"/>
    <cellStyle name="Normal" xfId="0" builtinId="0"/>
    <cellStyle name="Normal 2" xfId="2"/>
  </cellStyles>
  <dxfs count="16">
    <dxf>
      <font>
        <color rgb="FFFFFFFF"/>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lor rgb="FFFFFFFF"/>
      </font>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lor rgb="FFFFFFFF"/>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Attendance - 2013</a:t>
            </a:r>
          </a:p>
        </c:rich>
      </c:tx>
      <c:spPr>
        <a:noFill/>
        <a:ln w="25400">
          <a:noFill/>
        </a:ln>
      </c:spPr>
    </c:title>
    <c:view3D>
      <c:depthPercent val="100"/>
      <c:rAngAx val="1"/>
    </c:view3D>
    <c:plotArea>
      <c:layout>
        <c:manualLayout>
          <c:layoutTarget val="inner"/>
          <c:xMode val="edge"/>
          <c:yMode val="edge"/>
          <c:x val="6.5217422771190428E-2"/>
          <c:y val="0.14715719063545171"/>
          <c:w val="0.84090949664069792"/>
          <c:h val="0.61204013377926425"/>
        </c:manualLayout>
      </c:layout>
      <c:bar3DChart>
        <c:barDir val="col"/>
        <c:grouping val="stacked"/>
        <c:ser>
          <c:idx val="0"/>
          <c:order val="0"/>
          <c:tx>
            <c:strRef>
              <c:f>Attendance!$C$101</c:f>
              <c:strCache>
                <c:ptCount val="1"/>
                <c:pt idx="0">
                  <c:v>DEN</c:v>
                </c:pt>
              </c:strCache>
            </c:strRef>
          </c:tx>
          <c:cat>
            <c:strRef>
              <c:f>Attendance!$D$100:$AP$100</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Attendance!$D$101:$AP$101</c:f>
              <c:numCache>
                <c:formatCode>General</c:formatCode>
                <c:ptCount val="29"/>
                <c:pt idx="0">
                  <c:v>12</c:v>
                </c:pt>
                <c:pt idx="1">
                  <c:v>12</c:v>
                </c:pt>
                <c:pt idx="2">
                  <c:v>2</c:v>
                </c:pt>
                <c:pt idx="3">
                  <c:v>0</c:v>
                </c:pt>
                <c:pt idx="4">
                  <c:v>12</c:v>
                </c:pt>
                <c:pt idx="5">
                  <c:v>6</c:v>
                </c:pt>
                <c:pt idx="6">
                  <c:v>11</c:v>
                </c:pt>
                <c:pt idx="7">
                  <c:v>11</c:v>
                </c:pt>
                <c:pt idx="8">
                  <c:v>3</c:v>
                </c:pt>
                <c:pt idx="9">
                  <c:v>3</c:v>
                </c:pt>
                <c:pt idx="10">
                  <c:v>8</c:v>
                </c:pt>
                <c:pt idx="11">
                  <c:v>0</c:v>
                </c:pt>
                <c:pt idx="12">
                  <c:v>4</c:v>
                </c:pt>
                <c:pt idx="13">
                  <c:v>11</c:v>
                </c:pt>
                <c:pt idx="14">
                  <c:v>0</c:v>
                </c:pt>
                <c:pt idx="15">
                  <c:v>11</c:v>
                </c:pt>
                <c:pt idx="16">
                  <c:v>5</c:v>
                </c:pt>
                <c:pt idx="17">
                  <c:v>0</c:v>
                </c:pt>
                <c:pt idx="18">
                  <c:v>10</c:v>
                </c:pt>
                <c:pt idx="19">
                  <c:v>2</c:v>
                </c:pt>
                <c:pt idx="20">
                  <c:v>1</c:v>
                </c:pt>
                <c:pt idx="21">
                  <c:v>0</c:v>
                </c:pt>
                <c:pt idx="22">
                  <c:v>9</c:v>
                </c:pt>
                <c:pt idx="23">
                  <c:v>0</c:v>
                </c:pt>
                <c:pt idx="24">
                  <c:v>3</c:v>
                </c:pt>
                <c:pt idx="25">
                  <c:v>4</c:v>
                </c:pt>
                <c:pt idx="26">
                  <c:v>0</c:v>
                </c:pt>
                <c:pt idx="27">
                  <c:v>6</c:v>
                </c:pt>
                <c:pt idx="28">
                  <c:v>10</c:v>
                </c:pt>
              </c:numCache>
            </c:numRef>
          </c:val>
        </c:ser>
        <c:ser>
          <c:idx val="1"/>
          <c:order val="1"/>
          <c:tx>
            <c:strRef>
              <c:f>Attendance!$C$102</c:f>
              <c:strCache>
                <c:ptCount val="1"/>
                <c:pt idx="0">
                  <c:v>EVENTS</c:v>
                </c:pt>
              </c:strCache>
            </c:strRef>
          </c:tx>
          <c:cat>
            <c:strRef>
              <c:f>Attendance!$D$100:$AP$100</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Attendance!$D$102:$AP$102</c:f>
              <c:numCache>
                <c:formatCode>General</c:formatCode>
                <c:ptCount val="29"/>
                <c:pt idx="0">
                  <c:v>7</c:v>
                </c:pt>
                <c:pt idx="1">
                  <c:v>8</c:v>
                </c:pt>
                <c:pt idx="2">
                  <c:v>1</c:v>
                </c:pt>
                <c:pt idx="3">
                  <c:v>0</c:v>
                </c:pt>
                <c:pt idx="4">
                  <c:v>14</c:v>
                </c:pt>
                <c:pt idx="5">
                  <c:v>1</c:v>
                </c:pt>
                <c:pt idx="6">
                  <c:v>8</c:v>
                </c:pt>
                <c:pt idx="7">
                  <c:v>9</c:v>
                </c:pt>
                <c:pt idx="8">
                  <c:v>1</c:v>
                </c:pt>
                <c:pt idx="9">
                  <c:v>0</c:v>
                </c:pt>
                <c:pt idx="10">
                  <c:v>5</c:v>
                </c:pt>
                <c:pt idx="11">
                  <c:v>0</c:v>
                </c:pt>
                <c:pt idx="12">
                  <c:v>1</c:v>
                </c:pt>
                <c:pt idx="13">
                  <c:v>7</c:v>
                </c:pt>
                <c:pt idx="14">
                  <c:v>0</c:v>
                </c:pt>
                <c:pt idx="15">
                  <c:v>18</c:v>
                </c:pt>
                <c:pt idx="16">
                  <c:v>0</c:v>
                </c:pt>
                <c:pt idx="17">
                  <c:v>1</c:v>
                </c:pt>
                <c:pt idx="18">
                  <c:v>5</c:v>
                </c:pt>
                <c:pt idx="19">
                  <c:v>3</c:v>
                </c:pt>
                <c:pt idx="20">
                  <c:v>0</c:v>
                </c:pt>
                <c:pt idx="21">
                  <c:v>0</c:v>
                </c:pt>
                <c:pt idx="22">
                  <c:v>9</c:v>
                </c:pt>
                <c:pt idx="23">
                  <c:v>0</c:v>
                </c:pt>
                <c:pt idx="24">
                  <c:v>5</c:v>
                </c:pt>
                <c:pt idx="25">
                  <c:v>0</c:v>
                </c:pt>
                <c:pt idx="26">
                  <c:v>0</c:v>
                </c:pt>
                <c:pt idx="27">
                  <c:v>1</c:v>
                </c:pt>
                <c:pt idx="28">
                  <c:v>5</c:v>
                </c:pt>
              </c:numCache>
            </c:numRef>
          </c:val>
        </c:ser>
        <c:shape val="cone"/>
        <c:axId val="65324160"/>
        <c:axId val="65325696"/>
        <c:axId val="0"/>
      </c:bar3DChart>
      <c:catAx>
        <c:axId val="65324160"/>
        <c:scaling>
          <c:orientation val="minMax"/>
        </c:scaling>
        <c:axPos val="b"/>
        <c:numFmt formatCode="General" sourceLinked="1"/>
        <c:tickLblPos val="nextTo"/>
        <c:crossAx val="65325696"/>
        <c:crosses val="autoZero"/>
        <c:auto val="1"/>
        <c:lblAlgn val="ctr"/>
        <c:lblOffset val="100"/>
      </c:catAx>
      <c:valAx>
        <c:axId val="65325696"/>
        <c:scaling>
          <c:orientation val="minMax"/>
        </c:scaling>
        <c:axPos val="l"/>
        <c:majorGridlines/>
        <c:numFmt formatCode="General" sourceLinked="1"/>
        <c:tickLblPos val="nextTo"/>
        <c:crossAx val="65324160"/>
        <c:crosses val="autoZero"/>
        <c:crossBetween val="between"/>
      </c:valAx>
      <c:spPr>
        <a:noFill/>
        <a:ln w="25400">
          <a:noFill/>
        </a:ln>
      </c:spPr>
    </c:plotArea>
    <c:legend>
      <c:legendPos val="r"/>
      <c:layout>
        <c:manualLayout>
          <c:xMode val="edge"/>
          <c:yMode val="edge"/>
          <c:x val="0.91403206178172935"/>
          <c:y val="0.4548496584506741"/>
          <c:w val="6.324104223814131E-2"/>
          <c:h val="0.16053519368710994"/>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2012 Points</a:t>
            </a:r>
          </a:p>
        </c:rich>
      </c:tx>
      <c:spPr>
        <a:noFill/>
        <a:ln w="25400">
          <a:noFill/>
        </a:ln>
      </c:spPr>
    </c:title>
    <c:view3D>
      <c:depthPercent val="100"/>
      <c:rAngAx val="1"/>
    </c:view3D>
    <c:plotArea>
      <c:layout/>
      <c:bar3DChart>
        <c:barDir val="col"/>
        <c:grouping val="stacked"/>
        <c:ser>
          <c:idx val="5"/>
          <c:order val="0"/>
          <c:tx>
            <c:strRef>
              <c:f>Points!$A$48</c:f>
              <c:strCache>
                <c:ptCount val="1"/>
                <c:pt idx="0">
                  <c:v>2012 Den</c:v>
                </c:pt>
              </c:strCache>
            </c:strRef>
          </c:tx>
          <c:spPr>
            <a:solidFill>
              <a:srgbClr val="FEFE6A"/>
            </a:solidFill>
          </c:spPr>
          <c:cat>
            <c:multiLvlStrRef>
              <c:f>(Points!$E$46:$G$46,Points!$J$46:$Q$46,Points!$T$46,Points!$Z$46,Points!$AB$46:$AH$46,Points!$AM$46:$AN$46)</c:f>
            </c:multiLvlStrRef>
          </c:cat>
          <c:val>
            <c:numRef>
              <c:f>(Points!$E$48:$G$48,Points!$J$48:$Q$48,Points!$T$48,Points!$Z$48,Points!$AB$48:$AH$48,Points!$AM$48:$AN$48)</c:f>
            </c:numRef>
          </c:val>
        </c:ser>
        <c:ser>
          <c:idx val="6"/>
          <c:order val="1"/>
          <c:tx>
            <c:strRef>
              <c:f>Points!$A$47</c:f>
              <c:strCache>
                <c:ptCount val="1"/>
                <c:pt idx="0">
                  <c:v>2012 Events</c:v>
                </c:pt>
              </c:strCache>
            </c:strRef>
          </c:tx>
          <c:spPr>
            <a:solidFill>
              <a:schemeClr val="accent5">
                <a:lumMod val="60000"/>
                <a:lumOff val="40000"/>
              </a:schemeClr>
            </a:solidFill>
          </c:spPr>
          <c:cat>
            <c:multiLvlStrRef>
              <c:f>(Points!$E$46:$G$46,Points!$J$46:$Q$46,Points!$T$46,Points!$Z$46,Points!$AB$46:$AH$46,Points!$AM$46:$AN$46)</c:f>
            </c:multiLvlStrRef>
          </c:cat>
          <c:val>
            <c:numRef>
              <c:f>(Points!$E$47:$G$47,Points!$J$47:$Q$47,Points!$T$47,Points!$Z$47,Points!$AB$47:$AH$47,Points!$AM$47:$AN$47)</c:f>
            </c:numRef>
          </c:val>
        </c:ser>
        <c:ser>
          <c:idx val="10"/>
          <c:order val="2"/>
          <c:tx>
            <c:strRef>
              <c:f>Points!$A$49</c:f>
              <c:strCache>
                <c:ptCount val="1"/>
                <c:pt idx="0">
                  <c:v>2012 Earned</c:v>
                </c:pt>
              </c:strCache>
            </c:strRef>
          </c:tx>
          <c:spPr>
            <a:solidFill>
              <a:schemeClr val="accent3">
                <a:lumMod val="75000"/>
              </a:schemeClr>
            </a:solidFill>
          </c:spPr>
          <c:cat>
            <c:multiLvlStrRef>
              <c:f>(Points!$E$46:$G$46,Points!$J$46:$Q$46,Points!$T$46,Points!$Z$46,Points!$AB$46:$AH$46,Points!$AM$46:$AN$46)</c:f>
            </c:multiLvlStrRef>
          </c:cat>
          <c:val>
            <c:numRef>
              <c:f>(Points!$E$49:$G$49,Points!$J$49:$Q$49,Points!$T$49,Points!$Z$49,Points!$AB$49:$AH$49,Points!$AM$49:$AN$49)</c:f>
            </c:numRef>
          </c:val>
        </c:ser>
        <c:ser>
          <c:idx val="9"/>
          <c:order val="3"/>
          <c:tx>
            <c:strRef>
              <c:f>Points!$A$50</c:f>
              <c:strCache>
                <c:ptCount val="1"/>
                <c:pt idx="0">
                  <c:v>2012 Created</c:v>
                </c:pt>
              </c:strCache>
            </c:strRef>
          </c:tx>
          <c:spPr>
            <a:solidFill>
              <a:schemeClr val="accent4">
                <a:lumMod val="60000"/>
                <a:lumOff val="40000"/>
              </a:schemeClr>
            </a:solidFill>
          </c:spPr>
          <c:cat>
            <c:multiLvlStrRef>
              <c:f>(Points!$E$46:$G$46,Points!$J$46:$Q$46,Points!$T$46,Points!$Z$46,Points!$AB$46:$AH$46,Points!$AM$46:$AN$46)</c:f>
            </c:multiLvlStrRef>
          </c:cat>
          <c:val>
            <c:numRef>
              <c:f>(Points!$E$50:$G$50,Points!$J$50:$Q$50,Points!$T$50,Points!$Z$50,Points!$AB$50:$AH$50,Points!$AM$50:$AN$50)</c:f>
            </c:numRef>
          </c:val>
        </c:ser>
        <c:ser>
          <c:idx val="11"/>
          <c:order val="4"/>
          <c:tx>
            <c:strRef>
              <c:f>Points!$A$51</c:f>
              <c:strCache>
                <c:ptCount val="1"/>
                <c:pt idx="0">
                  <c:v>2012 Led</c:v>
                </c:pt>
              </c:strCache>
            </c:strRef>
          </c:tx>
          <c:spPr>
            <a:solidFill>
              <a:schemeClr val="accent6">
                <a:lumMod val="60000"/>
                <a:lumOff val="40000"/>
              </a:schemeClr>
            </a:solidFill>
          </c:spPr>
          <c:cat>
            <c:multiLvlStrRef>
              <c:f>(Points!$E$46:$G$46,Points!$J$46:$Q$46,Points!$T$46,Points!$Z$46,Points!$AB$46:$AH$46,Points!$AM$46:$AN$46)</c:f>
            </c:multiLvlStrRef>
          </c:cat>
          <c:val>
            <c:numRef>
              <c:f>(Points!$E$51:$G$51,Points!$J$51:$Q$51,Points!$T$51,Points!$Z$51,Points!$AB$51:$AH$51,Points!$AM$51:$AN$51)</c:f>
            </c:numRef>
          </c:val>
        </c:ser>
        <c:shape val="cylinder"/>
        <c:axId val="83557760"/>
        <c:axId val="78914688"/>
        <c:axId val="0"/>
      </c:bar3DChart>
      <c:catAx>
        <c:axId val="83557760"/>
        <c:scaling>
          <c:orientation val="minMax"/>
        </c:scaling>
        <c:axPos val="b"/>
        <c:numFmt formatCode="General" sourceLinked="1"/>
        <c:tickLblPos val="nextTo"/>
        <c:crossAx val="78914688"/>
        <c:crosses val="autoZero"/>
        <c:auto val="1"/>
        <c:lblAlgn val="ctr"/>
        <c:lblOffset val="100"/>
      </c:catAx>
      <c:valAx>
        <c:axId val="78914688"/>
        <c:scaling>
          <c:orientation val="minMax"/>
        </c:scaling>
        <c:axPos val="l"/>
        <c:majorGridlines/>
        <c:numFmt formatCode="General" sourceLinked="1"/>
        <c:tickLblPos val="nextTo"/>
        <c:crossAx val="83557760"/>
        <c:crosses val="autoZero"/>
        <c:crossBetween val="between"/>
      </c:valAx>
      <c:spPr>
        <a:noFill/>
        <a:ln w="25400">
          <a:noFill/>
        </a:ln>
      </c:spPr>
    </c:plotArea>
    <c:legend>
      <c:legendPos val="r"/>
      <c:layout>
        <c:manualLayout>
          <c:xMode val="edge"/>
          <c:yMode val="edge"/>
          <c:x val="0.84114272684491143"/>
          <c:y val="0.36842190272775704"/>
          <c:w val="0.15428558953236929"/>
          <c:h val="0.38866481770751393"/>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2013 Points</a:t>
            </a:r>
          </a:p>
        </c:rich>
      </c:tx>
      <c:spPr>
        <a:noFill/>
        <a:ln w="25400">
          <a:noFill/>
        </a:ln>
      </c:spPr>
    </c:title>
    <c:view3D>
      <c:depthPercent val="100"/>
      <c:rAngAx val="1"/>
    </c:view3D>
    <c:plotArea>
      <c:layout/>
      <c:bar3DChart>
        <c:barDir val="col"/>
        <c:grouping val="stacked"/>
        <c:ser>
          <c:idx val="3"/>
          <c:order val="0"/>
          <c:tx>
            <c:strRef>
              <c:f>Points!$A$56</c:f>
              <c:strCache>
                <c:ptCount val="1"/>
                <c:pt idx="0">
                  <c:v>2013 Den</c:v>
                </c:pt>
              </c:strCache>
            </c:strRef>
          </c:tx>
          <c:spPr>
            <a:solidFill>
              <a:srgbClr val="FEFE6A"/>
            </a:solidFill>
          </c:spPr>
          <c:cat>
            <c:multiLvlStrRef>
              <c:f>(Points!$B$54:$T$54,Points!$Z$54:$AN$54)</c:f>
            </c:multiLvlStrRef>
          </c:cat>
          <c:val>
            <c:numRef>
              <c:f>(Points!$B$56:$T$56,Points!$Z$56:$AN$56)</c:f>
            </c:numRef>
          </c:val>
        </c:ser>
        <c:ser>
          <c:idx val="4"/>
          <c:order val="1"/>
          <c:tx>
            <c:strRef>
              <c:f>Points!$A$55</c:f>
              <c:strCache>
                <c:ptCount val="1"/>
                <c:pt idx="0">
                  <c:v>2013 Events</c:v>
                </c:pt>
              </c:strCache>
            </c:strRef>
          </c:tx>
          <c:spPr>
            <a:solidFill>
              <a:schemeClr val="accent5">
                <a:lumMod val="60000"/>
                <a:lumOff val="40000"/>
              </a:schemeClr>
            </a:solidFill>
          </c:spPr>
          <c:cat>
            <c:multiLvlStrRef>
              <c:f>(Points!$B$54:$T$54,Points!$Z$54:$AN$54)</c:f>
            </c:multiLvlStrRef>
          </c:cat>
          <c:val>
            <c:numRef>
              <c:f>(Points!$B$55:$T$55,Points!$Z$55:$AN$55)</c:f>
            </c:numRef>
          </c:val>
        </c:ser>
        <c:ser>
          <c:idx val="5"/>
          <c:order val="2"/>
          <c:tx>
            <c:strRef>
              <c:f>Points!$A$57</c:f>
              <c:strCache>
                <c:ptCount val="1"/>
                <c:pt idx="0">
                  <c:v>2013 Earned</c:v>
                </c:pt>
              </c:strCache>
            </c:strRef>
          </c:tx>
          <c:spPr>
            <a:solidFill>
              <a:srgbClr val="9BBB59">
                <a:lumMod val="75000"/>
              </a:srgbClr>
            </a:solidFill>
          </c:spPr>
          <c:cat>
            <c:multiLvlStrRef>
              <c:f>(Points!$B$54:$T$54,Points!$Z$54:$AN$54)</c:f>
            </c:multiLvlStrRef>
          </c:cat>
          <c:val>
            <c:numRef>
              <c:f>(Points!$B$57:$T$57,Points!$Z$57:$AN$57)</c:f>
            </c:numRef>
          </c:val>
        </c:ser>
        <c:ser>
          <c:idx val="6"/>
          <c:order val="3"/>
          <c:tx>
            <c:strRef>
              <c:f>Points!$A$58</c:f>
              <c:strCache>
                <c:ptCount val="1"/>
                <c:pt idx="0">
                  <c:v>2013 Created</c:v>
                </c:pt>
              </c:strCache>
            </c:strRef>
          </c:tx>
          <c:spPr>
            <a:solidFill>
              <a:srgbClr val="8064A2">
                <a:lumMod val="60000"/>
                <a:lumOff val="40000"/>
              </a:srgbClr>
            </a:solidFill>
          </c:spPr>
          <c:cat>
            <c:multiLvlStrRef>
              <c:f>(Points!$B$54:$T$54,Points!$Z$54:$AN$54)</c:f>
            </c:multiLvlStrRef>
          </c:cat>
          <c:val>
            <c:numRef>
              <c:f>(Points!$B$58:$T$58,Points!$Z$58:$AN$58)</c:f>
            </c:numRef>
          </c:val>
        </c:ser>
        <c:ser>
          <c:idx val="7"/>
          <c:order val="4"/>
          <c:tx>
            <c:strRef>
              <c:f>Points!$A$59</c:f>
              <c:strCache>
                <c:ptCount val="1"/>
                <c:pt idx="0">
                  <c:v>2013 Led</c:v>
                </c:pt>
              </c:strCache>
            </c:strRef>
          </c:tx>
          <c:spPr>
            <a:solidFill>
              <a:srgbClr val="F79646">
                <a:lumMod val="60000"/>
                <a:lumOff val="40000"/>
              </a:srgbClr>
            </a:solidFill>
          </c:spPr>
          <c:cat>
            <c:multiLvlStrRef>
              <c:f>(Points!$B$54:$T$54,Points!$Z$54:$AN$54)</c:f>
            </c:multiLvlStrRef>
          </c:cat>
          <c:val>
            <c:numRef>
              <c:f>(Points!$B$59:$T$59,Points!$Z$59:$AN$59)</c:f>
            </c:numRef>
          </c:val>
        </c:ser>
        <c:shape val="cylinder"/>
        <c:axId val="78963072"/>
        <c:axId val="78964608"/>
        <c:axId val="0"/>
      </c:bar3DChart>
      <c:catAx>
        <c:axId val="78963072"/>
        <c:scaling>
          <c:orientation val="minMax"/>
        </c:scaling>
        <c:axPos val="b"/>
        <c:numFmt formatCode="General" sourceLinked="1"/>
        <c:tickLblPos val="nextTo"/>
        <c:crossAx val="78964608"/>
        <c:crosses val="autoZero"/>
        <c:auto val="1"/>
        <c:lblAlgn val="ctr"/>
        <c:lblOffset val="100"/>
      </c:catAx>
      <c:valAx>
        <c:axId val="78964608"/>
        <c:scaling>
          <c:orientation val="minMax"/>
        </c:scaling>
        <c:axPos val="l"/>
        <c:majorGridlines/>
        <c:numFmt formatCode="General" sourceLinked="1"/>
        <c:tickLblPos val="nextTo"/>
        <c:crossAx val="78963072"/>
        <c:crosses val="autoZero"/>
        <c:crossBetween val="between"/>
      </c:valAx>
      <c:spPr>
        <a:noFill/>
        <a:ln w="25400">
          <a:noFill/>
        </a:ln>
      </c:spPr>
    </c:plotArea>
    <c:legend>
      <c:legendPos val="r"/>
      <c:layout>
        <c:manualLayout>
          <c:xMode val="edge"/>
          <c:yMode val="edge"/>
          <c:x val="0.87301710846353664"/>
          <c:y val="0.38306464703961546"/>
          <c:w val="0.1159952178752546"/>
          <c:h val="0.38709673339026746"/>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spPr>
        <a:noFill/>
        <a:ln w="25400">
          <a:noFill/>
        </a:ln>
      </c:spPr>
    </c:title>
    <c:view3D>
      <c:depthPercent val="100"/>
      <c:rAngAx val="1"/>
    </c:view3D>
    <c:plotArea>
      <c:layout/>
      <c:bar3DChart>
        <c:barDir val="col"/>
        <c:grouping val="stacked"/>
        <c:ser>
          <c:idx val="3"/>
          <c:order val="0"/>
          <c:tx>
            <c:strRef>
              <c:f>Points!$A$39</c:f>
              <c:strCache>
                <c:ptCount val="1"/>
                <c:pt idx="0">
                  <c:v>Total Den</c:v>
                </c:pt>
              </c:strCache>
            </c:strRef>
          </c:tx>
          <c:spPr>
            <a:solidFill>
              <a:srgbClr val="FEFE6A"/>
            </a:solidFill>
          </c:spPr>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Points!$B$39:$AN$39</c:f>
              <c:numCache>
                <c:formatCode>General</c:formatCode>
                <c:ptCount val="27"/>
                <c:pt idx="0">
                  <c:v>52</c:v>
                </c:pt>
                <c:pt idx="1">
                  <c:v>56</c:v>
                </c:pt>
                <c:pt idx="2">
                  <c:v>4</c:v>
                </c:pt>
                <c:pt idx="3">
                  <c:v>26</c:v>
                </c:pt>
                <c:pt idx="4">
                  <c:v>54</c:v>
                </c:pt>
                <c:pt idx="5">
                  <c:v>76</c:v>
                </c:pt>
                <c:pt idx="6">
                  <c:v>34</c:v>
                </c:pt>
                <c:pt idx="7">
                  <c:v>34</c:v>
                </c:pt>
                <c:pt idx="8">
                  <c:v>58</c:v>
                </c:pt>
                <c:pt idx="9">
                  <c:v>12</c:v>
                </c:pt>
                <c:pt idx="10">
                  <c:v>24</c:v>
                </c:pt>
                <c:pt idx="11">
                  <c:v>22</c:v>
                </c:pt>
                <c:pt idx="12">
                  <c:v>66</c:v>
                </c:pt>
                <c:pt idx="13">
                  <c:v>12</c:v>
                </c:pt>
                <c:pt idx="14">
                  <c:v>30</c:v>
                </c:pt>
                <c:pt idx="15">
                  <c:v>16</c:v>
                </c:pt>
                <c:pt idx="16">
                  <c:v>72</c:v>
                </c:pt>
                <c:pt idx="17">
                  <c:v>22</c:v>
                </c:pt>
                <c:pt idx="18">
                  <c:v>32</c:v>
                </c:pt>
                <c:pt idx="19">
                  <c:v>6</c:v>
                </c:pt>
                <c:pt idx="20">
                  <c:v>56</c:v>
                </c:pt>
                <c:pt idx="21">
                  <c:v>16</c:v>
                </c:pt>
                <c:pt idx="22">
                  <c:v>10</c:v>
                </c:pt>
                <c:pt idx="23">
                  <c:v>20</c:v>
                </c:pt>
                <c:pt idx="24">
                  <c:v>14</c:v>
                </c:pt>
                <c:pt idx="25">
                  <c:v>40</c:v>
                </c:pt>
                <c:pt idx="26">
                  <c:v>70</c:v>
                </c:pt>
              </c:numCache>
            </c:numRef>
          </c:val>
        </c:ser>
        <c:ser>
          <c:idx val="4"/>
          <c:order val="1"/>
          <c:tx>
            <c:strRef>
              <c:f>Points!$A$38</c:f>
              <c:strCache>
                <c:ptCount val="1"/>
                <c:pt idx="0">
                  <c:v>Total Events</c:v>
                </c:pt>
              </c:strCache>
            </c:strRef>
          </c:tx>
          <c:spPr>
            <a:solidFill>
              <a:schemeClr val="accent5">
                <a:lumMod val="60000"/>
                <a:lumOff val="40000"/>
              </a:schemeClr>
            </a:solidFill>
          </c:spPr>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Points!$B$38:$AN$38</c:f>
              <c:numCache>
                <c:formatCode>General</c:formatCode>
                <c:ptCount val="27"/>
                <c:pt idx="0">
                  <c:v>10</c:v>
                </c:pt>
                <c:pt idx="1">
                  <c:v>11</c:v>
                </c:pt>
                <c:pt idx="2">
                  <c:v>1</c:v>
                </c:pt>
                <c:pt idx="3">
                  <c:v>4</c:v>
                </c:pt>
                <c:pt idx="4">
                  <c:v>12</c:v>
                </c:pt>
                <c:pt idx="5">
                  <c:v>18</c:v>
                </c:pt>
                <c:pt idx="6">
                  <c:v>4</c:v>
                </c:pt>
                <c:pt idx="7">
                  <c:v>4</c:v>
                </c:pt>
                <c:pt idx="8">
                  <c:v>12</c:v>
                </c:pt>
                <c:pt idx="9">
                  <c:v>3</c:v>
                </c:pt>
                <c:pt idx="10">
                  <c:v>5</c:v>
                </c:pt>
                <c:pt idx="11">
                  <c:v>4</c:v>
                </c:pt>
                <c:pt idx="12">
                  <c:v>13</c:v>
                </c:pt>
                <c:pt idx="13">
                  <c:v>1</c:v>
                </c:pt>
                <c:pt idx="14">
                  <c:v>3</c:v>
                </c:pt>
                <c:pt idx="15">
                  <c:v>3</c:v>
                </c:pt>
                <c:pt idx="16">
                  <c:v>14</c:v>
                </c:pt>
                <c:pt idx="17">
                  <c:v>7</c:v>
                </c:pt>
                <c:pt idx="18">
                  <c:v>4</c:v>
                </c:pt>
                <c:pt idx="19">
                  <c:v>1</c:v>
                </c:pt>
                <c:pt idx="20">
                  <c:v>18</c:v>
                </c:pt>
                <c:pt idx="21">
                  <c:v>3</c:v>
                </c:pt>
                <c:pt idx="22">
                  <c:v>9</c:v>
                </c:pt>
                <c:pt idx="23">
                  <c:v>3</c:v>
                </c:pt>
                <c:pt idx="24">
                  <c:v>3</c:v>
                </c:pt>
                <c:pt idx="25">
                  <c:v>5</c:v>
                </c:pt>
                <c:pt idx="26">
                  <c:v>13</c:v>
                </c:pt>
              </c:numCache>
            </c:numRef>
          </c:val>
        </c:ser>
        <c:ser>
          <c:idx val="6"/>
          <c:order val="2"/>
          <c:tx>
            <c:strRef>
              <c:f>Points!$A$40</c:f>
              <c:strCache>
                <c:ptCount val="1"/>
                <c:pt idx="0">
                  <c:v>Total Earned</c:v>
                </c:pt>
              </c:strCache>
            </c:strRef>
          </c:tx>
          <c:spPr>
            <a:solidFill>
              <a:srgbClr val="9BBB59">
                <a:lumMod val="75000"/>
              </a:srgbClr>
            </a:solidFill>
          </c:spPr>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Points!$B$40:$AN$40</c:f>
              <c:numCache>
                <c:formatCode>General</c:formatCode>
                <c:ptCount val="27"/>
                <c:pt idx="0">
                  <c:v>32</c:v>
                </c:pt>
                <c:pt idx="1">
                  <c:v>36</c:v>
                </c:pt>
                <c:pt idx="2">
                  <c:v>2</c:v>
                </c:pt>
                <c:pt idx="3">
                  <c:v>98</c:v>
                </c:pt>
                <c:pt idx="4">
                  <c:v>84</c:v>
                </c:pt>
                <c:pt idx="5">
                  <c:v>116</c:v>
                </c:pt>
                <c:pt idx="6">
                  <c:v>60</c:v>
                </c:pt>
                <c:pt idx="7">
                  <c:v>40</c:v>
                </c:pt>
                <c:pt idx="8">
                  <c:v>50</c:v>
                </c:pt>
                <c:pt idx="9">
                  <c:v>36</c:v>
                </c:pt>
                <c:pt idx="10">
                  <c:v>28</c:v>
                </c:pt>
                <c:pt idx="11">
                  <c:v>54</c:v>
                </c:pt>
                <c:pt idx="12">
                  <c:v>54</c:v>
                </c:pt>
                <c:pt idx="13">
                  <c:v>2</c:v>
                </c:pt>
                <c:pt idx="14">
                  <c:v>32</c:v>
                </c:pt>
                <c:pt idx="15">
                  <c:v>12</c:v>
                </c:pt>
                <c:pt idx="16">
                  <c:v>64</c:v>
                </c:pt>
                <c:pt idx="17">
                  <c:v>34</c:v>
                </c:pt>
                <c:pt idx="18">
                  <c:v>50</c:v>
                </c:pt>
                <c:pt idx="19">
                  <c:v>10</c:v>
                </c:pt>
                <c:pt idx="20">
                  <c:v>120</c:v>
                </c:pt>
                <c:pt idx="21">
                  <c:v>32</c:v>
                </c:pt>
                <c:pt idx="22">
                  <c:v>46</c:v>
                </c:pt>
                <c:pt idx="23">
                  <c:v>44</c:v>
                </c:pt>
                <c:pt idx="24">
                  <c:v>40</c:v>
                </c:pt>
                <c:pt idx="25">
                  <c:v>40</c:v>
                </c:pt>
                <c:pt idx="26">
                  <c:v>68</c:v>
                </c:pt>
              </c:numCache>
            </c:numRef>
          </c:val>
        </c:ser>
        <c:ser>
          <c:idx val="5"/>
          <c:order val="3"/>
          <c:tx>
            <c:strRef>
              <c:f>Points!$A$41</c:f>
              <c:strCache>
                <c:ptCount val="1"/>
                <c:pt idx="0">
                  <c:v>Total Created</c:v>
                </c:pt>
              </c:strCache>
            </c:strRef>
          </c:tx>
          <c:spPr>
            <a:solidFill>
              <a:srgbClr val="8064A2">
                <a:lumMod val="60000"/>
                <a:lumOff val="40000"/>
              </a:srgbClr>
            </a:solidFill>
          </c:spPr>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Points!$B$41:$AN$41</c:f>
              <c:numCache>
                <c:formatCode>General</c:formatCode>
                <c:ptCount val="27"/>
                <c:pt idx="0">
                  <c:v>0</c:v>
                </c:pt>
                <c:pt idx="1">
                  <c:v>3</c:v>
                </c:pt>
                <c:pt idx="2">
                  <c:v>4</c:v>
                </c:pt>
                <c:pt idx="3">
                  <c:v>5</c:v>
                </c:pt>
                <c:pt idx="4">
                  <c:v>8</c:v>
                </c:pt>
                <c:pt idx="5">
                  <c:v>40</c:v>
                </c:pt>
                <c:pt idx="6">
                  <c:v>12</c:v>
                </c:pt>
                <c:pt idx="7">
                  <c:v>3</c:v>
                </c:pt>
                <c:pt idx="8">
                  <c:v>3</c:v>
                </c:pt>
                <c:pt idx="9">
                  <c:v>1</c:v>
                </c:pt>
                <c:pt idx="10">
                  <c:v>4</c:v>
                </c:pt>
                <c:pt idx="11">
                  <c:v>4</c:v>
                </c:pt>
                <c:pt idx="12">
                  <c:v>13</c:v>
                </c:pt>
                <c:pt idx="13">
                  <c:v>0</c:v>
                </c:pt>
                <c:pt idx="14">
                  <c:v>0</c:v>
                </c:pt>
                <c:pt idx="15">
                  <c:v>0</c:v>
                </c:pt>
                <c:pt idx="16">
                  <c:v>8</c:v>
                </c:pt>
                <c:pt idx="17">
                  <c:v>0</c:v>
                </c:pt>
                <c:pt idx="18">
                  <c:v>2</c:v>
                </c:pt>
                <c:pt idx="19">
                  <c:v>0</c:v>
                </c:pt>
                <c:pt idx="20">
                  <c:v>11</c:v>
                </c:pt>
                <c:pt idx="21">
                  <c:v>3</c:v>
                </c:pt>
                <c:pt idx="22">
                  <c:v>7</c:v>
                </c:pt>
                <c:pt idx="23">
                  <c:v>1</c:v>
                </c:pt>
                <c:pt idx="24">
                  <c:v>0</c:v>
                </c:pt>
                <c:pt idx="25">
                  <c:v>7</c:v>
                </c:pt>
                <c:pt idx="26">
                  <c:v>22</c:v>
                </c:pt>
              </c:numCache>
            </c:numRef>
          </c:val>
        </c:ser>
        <c:ser>
          <c:idx val="7"/>
          <c:order val="4"/>
          <c:tx>
            <c:strRef>
              <c:f>Points!$A$42</c:f>
              <c:strCache>
                <c:ptCount val="1"/>
                <c:pt idx="0">
                  <c:v>Total Led</c:v>
                </c:pt>
              </c:strCache>
            </c:strRef>
          </c:tx>
          <c:spPr>
            <a:solidFill>
              <a:srgbClr val="F79646">
                <a:lumMod val="60000"/>
                <a:lumOff val="40000"/>
              </a:srgbClr>
            </a:solidFill>
          </c:spPr>
          <c:cat>
            <c:strRef>
              <c:f>Points!$B$37:$AN$37</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Points!$B$42:$AN$42</c:f>
              <c:numCache>
                <c:formatCode>General</c:formatCode>
                <c:ptCount val="27"/>
                <c:pt idx="0">
                  <c:v>0</c:v>
                </c:pt>
                <c:pt idx="1">
                  <c:v>12</c:v>
                </c:pt>
                <c:pt idx="2">
                  <c:v>0</c:v>
                </c:pt>
                <c:pt idx="3">
                  <c:v>4</c:v>
                </c:pt>
                <c:pt idx="4">
                  <c:v>8</c:v>
                </c:pt>
                <c:pt idx="5">
                  <c:v>12</c:v>
                </c:pt>
                <c:pt idx="6">
                  <c:v>4</c:v>
                </c:pt>
                <c:pt idx="7">
                  <c:v>0</c:v>
                </c:pt>
                <c:pt idx="8">
                  <c:v>8</c:v>
                </c:pt>
                <c:pt idx="9">
                  <c:v>0</c:v>
                </c:pt>
                <c:pt idx="10">
                  <c:v>4</c:v>
                </c:pt>
                <c:pt idx="11">
                  <c:v>8</c:v>
                </c:pt>
                <c:pt idx="12">
                  <c:v>16</c:v>
                </c:pt>
                <c:pt idx="13">
                  <c:v>0</c:v>
                </c:pt>
                <c:pt idx="14">
                  <c:v>4</c:v>
                </c:pt>
                <c:pt idx="15">
                  <c:v>4</c:v>
                </c:pt>
                <c:pt idx="16">
                  <c:v>16</c:v>
                </c:pt>
                <c:pt idx="17">
                  <c:v>0</c:v>
                </c:pt>
                <c:pt idx="18">
                  <c:v>0</c:v>
                </c:pt>
                <c:pt idx="19">
                  <c:v>0</c:v>
                </c:pt>
                <c:pt idx="20">
                  <c:v>16</c:v>
                </c:pt>
                <c:pt idx="21">
                  <c:v>4</c:v>
                </c:pt>
                <c:pt idx="22">
                  <c:v>0</c:v>
                </c:pt>
                <c:pt idx="23">
                  <c:v>0</c:v>
                </c:pt>
                <c:pt idx="24">
                  <c:v>0</c:v>
                </c:pt>
                <c:pt idx="25">
                  <c:v>16</c:v>
                </c:pt>
                <c:pt idx="26">
                  <c:v>36</c:v>
                </c:pt>
              </c:numCache>
            </c:numRef>
          </c:val>
        </c:ser>
        <c:shape val="cylinder"/>
        <c:axId val="84188160"/>
        <c:axId val="84206336"/>
        <c:axId val="0"/>
      </c:bar3DChart>
      <c:catAx>
        <c:axId val="84188160"/>
        <c:scaling>
          <c:orientation val="minMax"/>
        </c:scaling>
        <c:axPos val="b"/>
        <c:numFmt formatCode="General" sourceLinked="1"/>
        <c:tickLblPos val="nextTo"/>
        <c:crossAx val="84206336"/>
        <c:crosses val="autoZero"/>
        <c:auto val="1"/>
        <c:lblAlgn val="ctr"/>
        <c:lblOffset val="100"/>
      </c:catAx>
      <c:valAx>
        <c:axId val="84206336"/>
        <c:scaling>
          <c:orientation val="minMax"/>
        </c:scaling>
        <c:axPos val="l"/>
        <c:majorGridlines/>
        <c:numFmt formatCode="General" sourceLinked="1"/>
        <c:tickLblPos val="nextTo"/>
        <c:crossAx val="84188160"/>
        <c:crosses val="autoZero"/>
        <c:crossBetween val="between"/>
      </c:valAx>
      <c:spPr>
        <a:noFill/>
        <a:ln w="25400">
          <a:noFill/>
        </a:ln>
      </c:spPr>
    </c:plotArea>
    <c:legend>
      <c:legendPos val="r"/>
      <c:layout>
        <c:manualLayout>
          <c:xMode val="edge"/>
          <c:yMode val="edge"/>
          <c:x val="0.8731712225539453"/>
          <c:y val="0.38235355874633314"/>
          <c:w val="0.11585377527554599"/>
          <c:h val="0.35294179404045734"/>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2014 Points</a:t>
            </a:r>
          </a:p>
        </c:rich>
      </c:tx>
      <c:spPr>
        <a:noFill/>
        <a:ln w="25400">
          <a:noFill/>
        </a:ln>
      </c:spPr>
    </c:title>
    <c:view3D>
      <c:depthPercent val="100"/>
      <c:rAngAx val="1"/>
    </c:view3D>
    <c:plotArea>
      <c:layout/>
      <c:bar3DChart>
        <c:barDir val="col"/>
        <c:grouping val="stacked"/>
        <c:ser>
          <c:idx val="3"/>
          <c:order val="0"/>
          <c:tx>
            <c:strRef>
              <c:f>Points!$A$64</c:f>
              <c:strCache>
                <c:ptCount val="1"/>
                <c:pt idx="0">
                  <c:v>2014 Den</c:v>
                </c:pt>
              </c:strCache>
            </c:strRef>
          </c:tx>
          <c:spPr>
            <a:solidFill>
              <a:srgbClr val="FEFE6A"/>
            </a:solidFill>
          </c:spPr>
          <c:cat>
            <c:multiLvlStrRef>
              <c:f>Points!$B$62:$AN$62</c:f>
            </c:multiLvlStrRef>
          </c:cat>
          <c:val>
            <c:numRef>
              <c:f>Points!$B$64:$AN$64</c:f>
            </c:numRef>
          </c:val>
        </c:ser>
        <c:ser>
          <c:idx val="4"/>
          <c:order val="1"/>
          <c:tx>
            <c:strRef>
              <c:f>Points!$A$63</c:f>
              <c:strCache>
                <c:ptCount val="1"/>
                <c:pt idx="0">
                  <c:v>2014 Events</c:v>
                </c:pt>
              </c:strCache>
            </c:strRef>
          </c:tx>
          <c:spPr>
            <a:solidFill>
              <a:schemeClr val="accent5">
                <a:lumMod val="60000"/>
                <a:lumOff val="40000"/>
              </a:schemeClr>
            </a:solidFill>
          </c:spPr>
          <c:cat>
            <c:multiLvlStrRef>
              <c:f>Points!$B$62:$AN$62</c:f>
            </c:multiLvlStrRef>
          </c:cat>
          <c:val>
            <c:numRef>
              <c:f>Points!$B$63:$AN$63</c:f>
            </c:numRef>
          </c:val>
        </c:ser>
        <c:ser>
          <c:idx val="5"/>
          <c:order val="2"/>
          <c:tx>
            <c:strRef>
              <c:f>Points!$A$65</c:f>
              <c:strCache>
                <c:ptCount val="1"/>
                <c:pt idx="0">
                  <c:v>2014 Earned</c:v>
                </c:pt>
              </c:strCache>
            </c:strRef>
          </c:tx>
          <c:spPr>
            <a:solidFill>
              <a:srgbClr val="9BBB59">
                <a:lumMod val="75000"/>
              </a:srgbClr>
            </a:solidFill>
          </c:spPr>
          <c:cat>
            <c:multiLvlStrRef>
              <c:f>Points!$B$62:$AN$62</c:f>
            </c:multiLvlStrRef>
          </c:cat>
          <c:val>
            <c:numRef>
              <c:f>Points!$B$65:$AN$65</c:f>
            </c:numRef>
          </c:val>
        </c:ser>
        <c:ser>
          <c:idx val="6"/>
          <c:order val="3"/>
          <c:tx>
            <c:strRef>
              <c:f>Points!$A$66</c:f>
              <c:strCache>
                <c:ptCount val="1"/>
                <c:pt idx="0">
                  <c:v>2014 Created</c:v>
                </c:pt>
              </c:strCache>
            </c:strRef>
          </c:tx>
          <c:spPr>
            <a:solidFill>
              <a:srgbClr val="8064A2">
                <a:lumMod val="60000"/>
                <a:lumOff val="40000"/>
              </a:srgbClr>
            </a:solidFill>
          </c:spPr>
          <c:cat>
            <c:multiLvlStrRef>
              <c:f>Points!$B$62:$AN$62</c:f>
            </c:multiLvlStrRef>
          </c:cat>
          <c:val>
            <c:numRef>
              <c:f>Points!$B$66:$AN$66</c:f>
            </c:numRef>
          </c:val>
        </c:ser>
        <c:ser>
          <c:idx val="7"/>
          <c:order val="4"/>
          <c:tx>
            <c:strRef>
              <c:f>Points!$A$67</c:f>
              <c:strCache>
                <c:ptCount val="1"/>
                <c:pt idx="0">
                  <c:v>2014 Led</c:v>
                </c:pt>
              </c:strCache>
            </c:strRef>
          </c:tx>
          <c:spPr>
            <a:solidFill>
              <a:srgbClr val="F79646">
                <a:lumMod val="60000"/>
                <a:lumOff val="40000"/>
              </a:srgbClr>
            </a:solidFill>
          </c:spPr>
          <c:cat>
            <c:multiLvlStrRef>
              <c:f>Points!$B$62:$AN$62</c:f>
            </c:multiLvlStrRef>
          </c:cat>
          <c:val>
            <c:numRef>
              <c:f>Points!$B$67:$AN$67</c:f>
            </c:numRef>
          </c:val>
        </c:ser>
        <c:shape val="cylinder"/>
        <c:axId val="84498304"/>
        <c:axId val="84499840"/>
        <c:axId val="0"/>
      </c:bar3DChart>
      <c:catAx>
        <c:axId val="84498304"/>
        <c:scaling>
          <c:orientation val="minMax"/>
        </c:scaling>
        <c:axPos val="b"/>
        <c:numFmt formatCode="General" sourceLinked="1"/>
        <c:tickLblPos val="nextTo"/>
        <c:crossAx val="84499840"/>
        <c:crosses val="autoZero"/>
        <c:auto val="1"/>
        <c:lblAlgn val="ctr"/>
        <c:lblOffset val="100"/>
      </c:catAx>
      <c:valAx>
        <c:axId val="84499840"/>
        <c:scaling>
          <c:orientation val="minMax"/>
        </c:scaling>
        <c:axPos val="l"/>
        <c:majorGridlines/>
        <c:numFmt formatCode="General" sourceLinked="1"/>
        <c:tickLblPos val="nextTo"/>
        <c:crossAx val="84498304"/>
        <c:crosses val="autoZero"/>
        <c:crossBetween val="between"/>
      </c:valAx>
      <c:spPr>
        <a:noFill/>
        <a:ln w="25400">
          <a:noFill/>
        </a:ln>
      </c:spPr>
    </c:plotArea>
    <c:legend>
      <c:legendPos val="r"/>
      <c:layout>
        <c:manualLayout>
          <c:xMode val="edge"/>
          <c:yMode val="edge"/>
          <c:x val="0.87301710846353664"/>
          <c:y val="0.38306451612904102"/>
          <c:w val="0.1159952178752546"/>
          <c:h val="0.38709677419355887"/>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2015 Points</a:t>
            </a:r>
          </a:p>
        </c:rich>
      </c:tx>
      <c:layout/>
    </c:title>
    <c:view3D>
      <c:depthPercent val="100"/>
      <c:rAngAx val="1"/>
    </c:view3D>
    <c:plotArea>
      <c:layout/>
      <c:bar3DChart>
        <c:barDir val="col"/>
        <c:grouping val="stacked"/>
        <c:ser>
          <c:idx val="3"/>
          <c:order val="0"/>
          <c:tx>
            <c:strRef>
              <c:f>Points!$A$71</c:f>
              <c:strCache>
                <c:ptCount val="1"/>
                <c:pt idx="0">
                  <c:v>2015 Den</c:v>
                </c:pt>
              </c:strCache>
            </c:strRef>
          </c:tx>
          <c:spPr>
            <a:solidFill>
              <a:srgbClr val="FEFE6A"/>
            </a:solidFill>
          </c:spPr>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Points!$B$71:$AN$71</c:f>
              <c:numCache>
                <c:formatCode>General</c:formatCode>
                <c:ptCount val="27"/>
                <c:pt idx="0">
                  <c:v>12</c:v>
                </c:pt>
                <c:pt idx="1">
                  <c:v>14</c:v>
                </c:pt>
                <c:pt idx="2">
                  <c:v>4</c:v>
                </c:pt>
                <c:pt idx="3">
                  <c:v>8</c:v>
                </c:pt>
                <c:pt idx="4">
                  <c:v>12</c:v>
                </c:pt>
                <c:pt idx="5">
                  <c:v>12</c:v>
                </c:pt>
                <c:pt idx="6">
                  <c:v>0</c:v>
                </c:pt>
                <c:pt idx="7">
                  <c:v>14</c:v>
                </c:pt>
                <c:pt idx="8">
                  <c:v>12</c:v>
                </c:pt>
                <c:pt idx="9">
                  <c:v>10</c:v>
                </c:pt>
                <c:pt idx="10">
                  <c:v>4</c:v>
                </c:pt>
                <c:pt idx="11">
                  <c:v>6</c:v>
                </c:pt>
                <c:pt idx="12">
                  <c:v>12</c:v>
                </c:pt>
                <c:pt idx="13">
                  <c:v>8</c:v>
                </c:pt>
                <c:pt idx="14">
                  <c:v>8</c:v>
                </c:pt>
                <c:pt idx="15">
                  <c:v>10</c:v>
                </c:pt>
                <c:pt idx="16">
                  <c:v>16</c:v>
                </c:pt>
                <c:pt idx="17">
                  <c:v>2</c:v>
                </c:pt>
                <c:pt idx="18">
                  <c:v>8</c:v>
                </c:pt>
                <c:pt idx="19">
                  <c:v>6</c:v>
                </c:pt>
                <c:pt idx="20">
                  <c:v>12</c:v>
                </c:pt>
                <c:pt idx="21">
                  <c:v>6</c:v>
                </c:pt>
                <c:pt idx="22">
                  <c:v>0</c:v>
                </c:pt>
                <c:pt idx="23">
                  <c:v>4</c:v>
                </c:pt>
                <c:pt idx="24">
                  <c:v>4</c:v>
                </c:pt>
                <c:pt idx="25">
                  <c:v>6</c:v>
                </c:pt>
                <c:pt idx="26">
                  <c:v>16</c:v>
                </c:pt>
              </c:numCache>
            </c:numRef>
          </c:val>
        </c:ser>
        <c:ser>
          <c:idx val="4"/>
          <c:order val="1"/>
          <c:tx>
            <c:strRef>
              <c:f>Points!$A$72</c:f>
              <c:strCache>
                <c:ptCount val="1"/>
                <c:pt idx="0">
                  <c:v>2015 Events</c:v>
                </c:pt>
              </c:strCache>
            </c:strRef>
          </c:tx>
          <c:spPr>
            <a:solidFill>
              <a:schemeClr val="accent5">
                <a:lumMod val="60000"/>
                <a:lumOff val="40000"/>
              </a:schemeClr>
            </a:solidFill>
          </c:spPr>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Points!$B$72:$AN$72</c:f>
              <c:numCache>
                <c:formatCode>General</c:formatCode>
                <c:ptCount val="27"/>
                <c:pt idx="0">
                  <c:v>2</c:v>
                </c:pt>
                <c:pt idx="1">
                  <c:v>2</c:v>
                </c:pt>
                <c:pt idx="2">
                  <c:v>1</c:v>
                </c:pt>
                <c:pt idx="3">
                  <c:v>3</c:v>
                </c:pt>
                <c:pt idx="4">
                  <c:v>2</c:v>
                </c:pt>
                <c:pt idx="5">
                  <c:v>2</c:v>
                </c:pt>
                <c:pt idx="6">
                  <c:v>1</c:v>
                </c:pt>
                <c:pt idx="7">
                  <c:v>2</c:v>
                </c:pt>
                <c:pt idx="8">
                  <c:v>3</c:v>
                </c:pt>
                <c:pt idx="9">
                  <c:v>3</c:v>
                </c:pt>
                <c:pt idx="10">
                  <c:v>1</c:v>
                </c:pt>
                <c:pt idx="11">
                  <c:v>3</c:v>
                </c:pt>
                <c:pt idx="12">
                  <c:v>2</c:v>
                </c:pt>
                <c:pt idx="13">
                  <c:v>1</c:v>
                </c:pt>
                <c:pt idx="14">
                  <c:v>2</c:v>
                </c:pt>
                <c:pt idx="15">
                  <c:v>2</c:v>
                </c:pt>
                <c:pt idx="16">
                  <c:v>2</c:v>
                </c:pt>
                <c:pt idx="17">
                  <c:v>0</c:v>
                </c:pt>
                <c:pt idx="18">
                  <c:v>2</c:v>
                </c:pt>
                <c:pt idx="19">
                  <c:v>1</c:v>
                </c:pt>
                <c:pt idx="20">
                  <c:v>2</c:v>
                </c:pt>
                <c:pt idx="21">
                  <c:v>2</c:v>
                </c:pt>
                <c:pt idx="22">
                  <c:v>2</c:v>
                </c:pt>
                <c:pt idx="23">
                  <c:v>0</c:v>
                </c:pt>
                <c:pt idx="24">
                  <c:v>2</c:v>
                </c:pt>
                <c:pt idx="25">
                  <c:v>1</c:v>
                </c:pt>
                <c:pt idx="26">
                  <c:v>2</c:v>
                </c:pt>
              </c:numCache>
            </c:numRef>
          </c:val>
        </c:ser>
        <c:ser>
          <c:idx val="5"/>
          <c:order val="2"/>
          <c:tx>
            <c:strRef>
              <c:f>Points!$A$73</c:f>
              <c:strCache>
                <c:ptCount val="1"/>
                <c:pt idx="0">
                  <c:v>2015 Earned</c:v>
                </c:pt>
              </c:strCache>
            </c:strRef>
          </c:tx>
          <c:spPr>
            <a:solidFill>
              <a:srgbClr val="9BBB59">
                <a:lumMod val="75000"/>
              </a:srgbClr>
            </a:solidFill>
          </c:spPr>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Points!$B$73:$AN$73</c:f>
              <c:numCache>
                <c:formatCode>General</c:formatCode>
                <c:ptCount val="27"/>
                <c:pt idx="0">
                  <c:v>4</c:v>
                </c:pt>
                <c:pt idx="1">
                  <c:v>0</c:v>
                </c:pt>
                <c:pt idx="2">
                  <c:v>2</c:v>
                </c:pt>
                <c:pt idx="3">
                  <c:v>24</c:v>
                </c:pt>
                <c:pt idx="4">
                  <c:v>22</c:v>
                </c:pt>
                <c:pt idx="5">
                  <c:v>6</c:v>
                </c:pt>
                <c:pt idx="6">
                  <c:v>10</c:v>
                </c:pt>
                <c:pt idx="7">
                  <c:v>14</c:v>
                </c:pt>
                <c:pt idx="8">
                  <c:v>4</c:v>
                </c:pt>
                <c:pt idx="9">
                  <c:v>24</c:v>
                </c:pt>
                <c:pt idx="10">
                  <c:v>0</c:v>
                </c:pt>
                <c:pt idx="11">
                  <c:v>18</c:v>
                </c:pt>
                <c:pt idx="12">
                  <c:v>16</c:v>
                </c:pt>
                <c:pt idx="13">
                  <c:v>2</c:v>
                </c:pt>
                <c:pt idx="14">
                  <c:v>2</c:v>
                </c:pt>
                <c:pt idx="15">
                  <c:v>8</c:v>
                </c:pt>
                <c:pt idx="16">
                  <c:v>6</c:v>
                </c:pt>
                <c:pt idx="17">
                  <c:v>2</c:v>
                </c:pt>
                <c:pt idx="18">
                  <c:v>16</c:v>
                </c:pt>
                <c:pt idx="19">
                  <c:v>0</c:v>
                </c:pt>
                <c:pt idx="20">
                  <c:v>22</c:v>
                </c:pt>
                <c:pt idx="21">
                  <c:v>2</c:v>
                </c:pt>
                <c:pt idx="22">
                  <c:v>4</c:v>
                </c:pt>
                <c:pt idx="23">
                  <c:v>8</c:v>
                </c:pt>
                <c:pt idx="24">
                  <c:v>4</c:v>
                </c:pt>
                <c:pt idx="25">
                  <c:v>4</c:v>
                </c:pt>
                <c:pt idx="26">
                  <c:v>6</c:v>
                </c:pt>
              </c:numCache>
            </c:numRef>
          </c:val>
        </c:ser>
        <c:ser>
          <c:idx val="6"/>
          <c:order val="3"/>
          <c:tx>
            <c:strRef>
              <c:f>Points!$A$74</c:f>
              <c:strCache>
                <c:ptCount val="1"/>
                <c:pt idx="0">
                  <c:v>2015 Created</c:v>
                </c:pt>
              </c:strCache>
            </c:strRef>
          </c:tx>
          <c:spPr>
            <a:solidFill>
              <a:srgbClr val="8064A2">
                <a:lumMod val="60000"/>
                <a:lumOff val="40000"/>
              </a:srgbClr>
            </a:solidFill>
          </c:spPr>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Points!$B$74:$AN$74</c:f>
              <c:numCache>
                <c:formatCode>General</c:formatCode>
                <c:ptCount val="27"/>
                <c:pt idx="0">
                  <c:v>0</c:v>
                </c:pt>
                <c:pt idx="1">
                  <c:v>0</c:v>
                </c:pt>
                <c:pt idx="2">
                  <c:v>1</c:v>
                </c:pt>
                <c:pt idx="3">
                  <c:v>0</c:v>
                </c:pt>
                <c:pt idx="4">
                  <c:v>2</c:v>
                </c:pt>
                <c:pt idx="5">
                  <c:v>6</c:v>
                </c:pt>
                <c:pt idx="6">
                  <c:v>0</c:v>
                </c:pt>
                <c:pt idx="7">
                  <c:v>1</c:v>
                </c:pt>
                <c:pt idx="8">
                  <c:v>0</c:v>
                </c:pt>
                <c:pt idx="9">
                  <c:v>1</c:v>
                </c:pt>
                <c:pt idx="10">
                  <c:v>0</c:v>
                </c:pt>
                <c:pt idx="11">
                  <c:v>3</c:v>
                </c:pt>
                <c:pt idx="12">
                  <c:v>0</c:v>
                </c:pt>
                <c:pt idx="13">
                  <c:v>0</c:v>
                </c:pt>
                <c:pt idx="14">
                  <c:v>0</c:v>
                </c:pt>
                <c:pt idx="15">
                  <c:v>0</c:v>
                </c:pt>
                <c:pt idx="16">
                  <c:v>1</c:v>
                </c:pt>
                <c:pt idx="17">
                  <c:v>0</c:v>
                </c:pt>
                <c:pt idx="18">
                  <c:v>1</c:v>
                </c:pt>
                <c:pt idx="19">
                  <c:v>0</c:v>
                </c:pt>
                <c:pt idx="20">
                  <c:v>2</c:v>
                </c:pt>
                <c:pt idx="21">
                  <c:v>0</c:v>
                </c:pt>
                <c:pt idx="22">
                  <c:v>0</c:v>
                </c:pt>
                <c:pt idx="23">
                  <c:v>0</c:v>
                </c:pt>
                <c:pt idx="24">
                  <c:v>0</c:v>
                </c:pt>
                <c:pt idx="25">
                  <c:v>3</c:v>
                </c:pt>
                <c:pt idx="26">
                  <c:v>0</c:v>
                </c:pt>
              </c:numCache>
            </c:numRef>
          </c:val>
        </c:ser>
        <c:ser>
          <c:idx val="7"/>
          <c:order val="4"/>
          <c:tx>
            <c:strRef>
              <c:f>Points!$A$75</c:f>
              <c:strCache>
                <c:ptCount val="1"/>
                <c:pt idx="0">
                  <c:v>2015 Led</c:v>
                </c:pt>
              </c:strCache>
            </c:strRef>
          </c:tx>
          <c:spPr>
            <a:solidFill>
              <a:srgbClr val="F79646">
                <a:lumMod val="60000"/>
                <a:lumOff val="40000"/>
              </a:srgbClr>
            </a:solidFill>
          </c:spPr>
          <c:cat>
            <c:strRef>
              <c:f>Points!$B$70:$AN$70</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Points!$B$75:$AN$75</c:f>
              <c:numCache>
                <c:formatCode>General</c:formatCode>
                <c:ptCount val="27"/>
                <c:pt idx="0">
                  <c:v>0</c:v>
                </c:pt>
                <c:pt idx="1">
                  <c:v>0</c:v>
                </c:pt>
                <c:pt idx="2">
                  <c:v>0</c:v>
                </c:pt>
                <c:pt idx="3">
                  <c:v>0</c:v>
                </c:pt>
                <c:pt idx="4">
                  <c:v>4</c:v>
                </c:pt>
                <c:pt idx="5">
                  <c:v>0</c:v>
                </c:pt>
                <c:pt idx="6">
                  <c:v>0</c:v>
                </c:pt>
                <c:pt idx="7">
                  <c:v>0</c:v>
                </c:pt>
                <c:pt idx="8">
                  <c:v>0</c:v>
                </c:pt>
                <c:pt idx="9">
                  <c:v>0</c:v>
                </c:pt>
                <c:pt idx="10">
                  <c:v>0</c:v>
                </c:pt>
                <c:pt idx="11">
                  <c:v>4</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4</c:v>
                </c:pt>
              </c:numCache>
            </c:numRef>
          </c:val>
        </c:ser>
        <c:gapWidth val="55"/>
        <c:gapDepth val="55"/>
        <c:shape val="cylinder"/>
        <c:axId val="84562688"/>
        <c:axId val="84564224"/>
        <c:axId val="0"/>
      </c:bar3DChart>
      <c:catAx>
        <c:axId val="84562688"/>
        <c:scaling>
          <c:orientation val="minMax"/>
        </c:scaling>
        <c:axPos val="b"/>
        <c:numFmt formatCode="General" sourceLinked="1"/>
        <c:majorTickMark val="none"/>
        <c:tickLblPos val="nextTo"/>
        <c:crossAx val="84564224"/>
        <c:crosses val="autoZero"/>
        <c:auto val="1"/>
        <c:lblAlgn val="ctr"/>
        <c:lblOffset val="100"/>
      </c:catAx>
      <c:valAx>
        <c:axId val="84564224"/>
        <c:scaling>
          <c:orientation val="minMax"/>
        </c:scaling>
        <c:axPos val="l"/>
        <c:majorGridlines/>
        <c:numFmt formatCode="General" sourceLinked="1"/>
        <c:majorTickMark val="none"/>
        <c:tickLblPos val="nextTo"/>
        <c:crossAx val="84562688"/>
        <c:crosses val="autoZero"/>
        <c:crossBetween val="between"/>
      </c:valAx>
      <c:spPr>
        <a:noFill/>
        <a:ln w="25400">
          <a:noFill/>
        </a:ln>
      </c:spPr>
    </c:plotArea>
    <c:legend>
      <c:legendPos val="r"/>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2016 Points</a:t>
            </a:r>
          </a:p>
        </c:rich>
      </c:tx>
      <c:layout/>
    </c:title>
    <c:view3D>
      <c:depthPercent val="100"/>
      <c:rAngAx val="1"/>
    </c:view3D>
    <c:plotArea>
      <c:layout/>
      <c:bar3DChart>
        <c:barDir val="col"/>
        <c:grouping val="stacked"/>
        <c:ser>
          <c:idx val="3"/>
          <c:order val="0"/>
          <c:tx>
            <c:strRef>
              <c:f>Points!$A$79</c:f>
              <c:strCache>
                <c:ptCount val="1"/>
                <c:pt idx="0">
                  <c:v>2016 Den</c:v>
                </c:pt>
              </c:strCache>
            </c:strRef>
          </c:tx>
          <c:spPr>
            <a:solidFill>
              <a:srgbClr val="FEFE6A"/>
            </a:solidFill>
          </c:spPr>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Points!$B$79:$AN$79</c:f>
              <c:numCache>
                <c:formatCode>General</c:formatCode>
                <c:ptCount val="27"/>
                <c:pt idx="0">
                  <c:v>0</c:v>
                </c:pt>
                <c:pt idx="1">
                  <c:v>2</c:v>
                </c:pt>
                <c:pt idx="2">
                  <c:v>0</c:v>
                </c:pt>
                <c:pt idx="3">
                  <c:v>2</c:v>
                </c:pt>
                <c:pt idx="4">
                  <c:v>2</c:v>
                </c:pt>
                <c:pt idx="5">
                  <c:v>2</c:v>
                </c:pt>
                <c:pt idx="6">
                  <c:v>2</c:v>
                </c:pt>
                <c:pt idx="7">
                  <c:v>2</c:v>
                </c:pt>
                <c:pt idx="8">
                  <c:v>4</c:v>
                </c:pt>
                <c:pt idx="9">
                  <c:v>2</c:v>
                </c:pt>
                <c:pt idx="10">
                  <c:v>0</c:v>
                </c:pt>
                <c:pt idx="11">
                  <c:v>2</c:v>
                </c:pt>
                <c:pt idx="12">
                  <c:v>2</c:v>
                </c:pt>
                <c:pt idx="13">
                  <c:v>2</c:v>
                </c:pt>
                <c:pt idx="14">
                  <c:v>0</c:v>
                </c:pt>
                <c:pt idx="15">
                  <c:v>4</c:v>
                </c:pt>
                <c:pt idx="16">
                  <c:v>2</c:v>
                </c:pt>
                <c:pt idx="17">
                  <c:v>0</c:v>
                </c:pt>
                <c:pt idx="18">
                  <c:v>4</c:v>
                </c:pt>
                <c:pt idx="19">
                  <c:v>0</c:v>
                </c:pt>
                <c:pt idx="20">
                  <c:v>2</c:v>
                </c:pt>
                <c:pt idx="21">
                  <c:v>0</c:v>
                </c:pt>
                <c:pt idx="22">
                  <c:v>0</c:v>
                </c:pt>
                <c:pt idx="23">
                  <c:v>0</c:v>
                </c:pt>
                <c:pt idx="24">
                  <c:v>0</c:v>
                </c:pt>
                <c:pt idx="25">
                  <c:v>2</c:v>
                </c:pt>
                <c:pt idx="26">
                  <c:v>2</c:v>
                </c:pt>
              </c:numCache>
            </c:numRef>
          </c:val>
        </c:ser>
        <c:ser>
          <c:idx val="4"/>
          <c:order val="1"/>
          <c:tx>
            <c:strRef>
              <c:f>Points!$A$80</c:f>
              <c:strCache>
                <c:ptCount val="1"/>
                <c:pt idx="0">
                  <c:v>2016 Events</c:v>
                </c:pt>
              </c:strCache>
            </c:strRef>
          </c:tx>
          <c:spPr>
            <a:solidFill>
              <a:schemeClr val="accent5">
                <a:lumMod val="60000"/>
                <a:lumOff val="40000"/>
              </a:schemeClr>
            </a:solidFill>
          </c:spPr>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Points!$B$80:$AN$80</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5"/>
          <c:order val="2"/>
          <c:tx>
            <c:strRef>
              <c:f>Points!$A$81</c:f>
              <c:strCache>
                <c:ptCount val="1"/>
                <c:pt idx="0">
                  <c:v>2016 Earned</c:v>
                </c:pt>
              </c:strCache>
            </c:strRef>
          </c:tx>
          <c:spPr>
            <a:solidFill>
              <a:srgbClr val="9BBB59">
                <a:lumMod val="75000"/>
              </a:srgbClr>
            </a:solidFill>
          </c:spPr>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Points!$B$81:$AN$81</c:f>
              <c:numCache>
                <c:formatCode>General</c:formatCode>
                <c:ptCount val="27"/>
                <c:pt idx="0">
                  <c:v>0</c:v>
                </c:pt>
                <c:pt idx="1">
                  <c:v>2</c:v>
                </c:pt>
                <c:pt idx="2">
                  <c:v>0</c:v>
                </c:pt>
                <c:pt idx="3">
                  <c:v>14</c:v>
                </c:pt>
                <c:pt idx="4">
                  <c:v>6</c:v>
                </c:pt>
                <c:pt idx="5">
                  <c:v>14</c:v>
                </c:pt>
                <c:pt idx="6">
                  <c:v>0</c:v>
                </c:pt>
                <c:pt idx="7">
                  <c:v>0</c:v>
                </c:pt>
                <c:pt idx="8">
                  <c:v>2</c:v>
                </c:pt>
                <c:pt idx="9">
                  <c:v>12</c:v>
                </c:pt>
                <c:pt idx="10">
                  <c:v>2</c:v>
                </c:pt>
                <c:pt idx="11">
                  <c:v>10</c:v>
                </c:pt>
                <c:pt idx="12">
                  <c:v>0</c:v>
                </c:pt>
                <c:pt idx="13">
                  <c:v>0</c:v>
                </c:pt>
                <c:pt idx="14">
                  <c:v>0</c:v>
                </c:pt>
                <c:pt idx="15">
                  <c:v>2</c:v>
                </c:pt>
                <c:pt idx="16">
                  <c:v>0</c:v>
                </c:pt>
                <c:pt idx="17">
                  <c:v>0</c:v>
                </c:pt>
                <c:pt idx="18">
                  <c:v>14</c:v>
                </c:pt>
                <c:pt idx="19">
                  <c:v>10</c:v>
                </c:pt>
                <c:pt idx="20">
                  <c:v>0</c:v>
                </c:pt>
                <c:pt idx="21">
                  <c:v>12</c:v>
                </c:pt>
                <c:pt idx="22">
                  <c:v>0</c:v>
                </c:pt>
                <c:pt idx="23">
                  <c:v>0</c:v>
                </c:pt>
                <c:pt idx="24">
                  <c:v>10</c:v>
                </c:pt>
                <c:pt idx="25">
                  <c:v>2</c:v>
                </c:pt>
                <c:pt idx="26">
                  <c:v>2</c:v>
                </c:pt>
              </c:numCache>
            </c:numRef>
          </c:val>
        </c:ser>
        <c:ser>
          <c:idx val="6"/>
          <c:order val="3"/>
          <c:tx>
            <c:strRef>
              <c:f>Points!$A$82</c:f>
              <c:strCache>
                <c:ptCount val="1"/>
                <c:pt idx="0">
                  <c:v>2016 Created</c:v>
                </c:pt>
              </c:strCache>
            </c:strRef>
          </c:tx>
          <c:spPr>
            <a:solidFill>
              <a:srgbClr val="8064A2">
                <a:lumMod val="60000"/>
                <a:lumOff val="40000"/>
              </a:srgbClr>
            </a:solidFill>
          </c:spPr>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Points!$B$82:$AN$82</c:f>
              <c:numCache>
                <c:formatCode>General</c:formatCode>
                <c:ptCount val="27"/>
                <c:pt idx="0">
                  <c:v>0</c:v>
                </c:pt>
                <c:pt idx="1">
                  <c:v>0</c:v>
                </c:pt>
                <c:pt idx="2">
                  <c:v>1</c:v>
                </c:pt>
                <c:pt idx="3">
                  <c:v>1</c:v>
                </c:pt>
                <c:pt idx="4">
                  <c:v>0</c:v>
                </c:pt>
                <c:pt idx="5">
                  <c:v>3</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1</c:v>
                </c:pt>
                <c:pt idx="22">
                  <c:v>0</c:v>
                </c:pt>
                <c:pt idx="23">
                  <c:v>0</c:v>
                </c:pt>
                <c:pt idx="24">
                  <c:v>0</c:v>
                </c:pt>
                <c:pt idx="25">
                  <c:v>0</c:v>
                </c:pt>
                <c:pt idx="26">
                  <c:v>0</c:v>
                </c:pt>
              </c:numCache>
            </c:numRef>
          </c:val>
        </c:ser>
        <c:ser>
          <c:idx val="7"/>
          <c:order val="4"/>
          <c:tx>
            <c:strRef>
              <c:f>Points!$A$83</c:f>
              <c:strCache>
                <c:ptCount val="1"/>
                <c:pt idx="0">
                  <c:v>2016 Led</c:v>
                </c:pt>
              </c:strCache>
            </c:strRef>
          </c:tx>
          <c:spPr>
            <a:solidFill>
              <a:srgbClr val="F79646">
                <a:lumMod val="60000"/>
                <a:lumOff val="40000"/>
              </a:srgbClr>
            </a:solidFill>
          </c:spPr>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Points!$B$83:$AN$83</c:f>
              <c:numCache>
                <c:formatCode>General</c:formatCode>
                <c:ptCount val="27"/>
                <c:pt idx="0">
                  <c:v>0</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er>
        <c:ser>
          <c:idx val="0"/>
          <c:order val="5"/>
          <c:tx>
            <c:strRef>
              <c:f>Points!$A$84</c:f>
              <c:strCache>
                <c:ptCount val="1"/>
                <c:pt idx="0">
                  <c:v>2016 Book Dates</c:v>
                </c:pt>
              </c:strCache>
            </c:strRef>
          </c:tx>
          <c:spPr>
            <a:solidFill>
              <a:schemeClr val="accent2"/>
            </a:solidFill>
          </c:spPr>
          <c:cat>
            <c:strRef>
              <c:f>Points!$B$78:$AN$78</c:f>
              <c:strCache>
                <c:ptCount val="27"/>
                <c:pt idx="0">
                  <c:v>Alex</c:v>
                </c:pt>
                <c:pt idx="1">
                  <c:v>Amanda</c:v>
                </c:pt>
                <c:pt idx="2">
                  <c:v>Anna</c:v>
                </c:pt>
                <c:pt idx="3">
                  <c:v>Ashley</c:v>
                </c:pt>
                <c:pt idx="4">
                  <c:v>Bashar</c:v>
                </c:pt>
                <c:pt idx="5">
                  <c:v>Brenna</c:v>
                </c:pt>
                <c:pt idx="6">
                  <c:v>Cathy</c:v>
                </c:pt>
                <c:pt idx="7">
                  <c:v>Chloe</c:v>
                </c:pt>
                <c:pt idx="8">
                  <c:v>Courtney</c:v>
                </c:pt>
                <c:pt idx="9">
                  <c:v>Cybil</c:v>
                </c:pt>
                <c:pt idx="10">
                  <c:v>Elisabeth</c:v>
                </c:pt>
                <c:pt idx="11">
                  <c:v>Joanna</c:v>
                </c:pt>
                <c:pt idx="12">
                  <c:v>Julia</c:v>
                </c:pt>
                <c:pt idx="13">
                  <c:v>Katie</c:v>
                </c:pt>
                <c:pt idx="14">
                  <c:v>Lacey</c:v>
                </c:pt>
                <c:pt idx="15">
                  <c:v>Mark</c:v>
                </c:pt>
                <c:pt idx="16">
                  <c:v>Mary</c:v>
                </c:pt>
                <c:pt idx="17">
                  <c:v>Mike</c:v>
                </c:pt>
                <c:pt idx="18">
                  <c:v>Muriel</c:v>
                </c:pt>
                <c:pt idx="19">
                  <c:v>Paul</c:v>
                </c:pt>
                <c:pt idx="20">
                  <c:v>Reece</c:v>
                </c:pt>
                <c:pt idx="21">
                  <c:v>Rhiannon</c:v>
                </c:pt>
                <c:pt idx="22">
                  <c:v>Sara</c:v>
                </c:pt>
                <c:pt idx="23">
                  <c:v>Sarah C</c:v>
                </c:pt>
                <c:pt idx="24">
                  <c:v>Sarah O</c:v>
                </c:pt>
                <c:pt idx="25">
                  <c:v>Suniga</c:v>
                </c:pt>
                <c:pt idx="26">
                  <c:v>Tristan</c:v>
                </c:pt>
              </c:strCache>
            </c:strRef>
          </c:cat>
          <c:val>
            <c:numRef>
              <c:f>Points!$B$84:$AN$84</c:f>
              <c:numCache>
                <c:formatCode>General</c:formatCode>
                <c:ptCount val="27"/>
                <c:pt idx="0">
                  <c:v>0</c:v>
                </c:pt>
                <c:pt idx="1">
                  <c:v>0</c:v>
                </c:pt>
                <c:pt idx="2">
                  <c:v>0</c:v>
                </c:pt>
                <c:pt idx="3">
                  <c:v>0</c:v>
                </c:pt>
                <c:pt idx="4">
                  <c:v>4</c:v>
                </c:pt>
                <c:pt idx="5">
                  <c:v>4</c:v>
                </c:pt>
                <c:pt idx="6">
                  <c:v>0</c:v>
                </c:pt>
                <c:pt idx="7">
                  <c:v>4</c:v>
                </c:pt>
                <c:pt idx="8">
                  <c:v>0</c:v>
                </c:pt>
                <c:pt idx="9">
                  <c:v>4</c:v>
                </c:pt>
                <c:pt idx="10">
                  <c:v>0</c:v>
                </c:pt>
                <c:pt idx="11">
                  <c:v>4</c:v>
                </c:pt>
                <c:pt idx="12">
                  <c:v>0</c:v>
                </c:pt>
                <c:pt idx="13">
                  <c:v>0</c:v>
                </c:pt>
                <c:pt idx="14">
                  <c:v>0</c:v>
                </c:pt>
                <c:pt idx="15">
                  <c:v>0</c:v>
                </c:pt>
                <c:pt idx="16">
                  <c:v>0</c:v>
                </c:pt>
                <c:pt idx="17">
                  <c:v>0</c:v>
                </c:pt>
                <c:pt idx="18">
                  <c:v>0</c:v>
                </c:pt>
                <c:pt idx="19">
                  <c:v>4</c:v>
                </c:pt>
                <c:pt idx="20">
                  <c:v>0</c:v>
                </c:pt>
                <c:pt idx="21">
                  <c:v>4</c:v>
                </c:pt>
                <c:pt idx="22">
                  <c:v>0</c:v>
                </c:pt>
                <c:pt idx="23">
                  <c:v>0</c:v>
                </c:pt>
                <c:pt idx="24">
                  <c:v>4</c:v>
                </c:pt>
                <c:pt idx="25">
                  <c:v>0</c:v>
                </c:pt>
                <c:pt idx="26">
                  <c:v>4</c:v>
                </c:pt>
              </c:numCache>
            </c:numRef>
          </c:val>
        </c:ser>
        <c:gapWidth val="55"/>
        <c:gapDepth val="55"/>
        <c:shape val="cylinder"/>
        <c:axId val="84601856"/>
        <c:axId val="84615936"/>
        <c:axId val="0"/>
      </c:bar3DChart>
      <c:catAx>
        <c:axId val="84601856"/>
        <c:scaling>
          <c:orientation val="minMax"/>
        </c:scaling>
        <c:axPos val="b"/>
        <c:numFmt formatCode="General" sourceLinked="1"/>
        <c:majorTickMark val="none"/>
        <c:tickLblPos val="nextTo"/>
        <c:crossAx val="84615936"/>
        <c:crosses val="autoZero"/>
        <c:auto val="1"/>
        <c:lblAlgn val="ctr"/>
        <c:lblOffset val="100"/>
      </c:catAx>
      <c:valAx>
        <c:axId val="84615936"/>
        <c:scaling>
          <c:orientation val="minMax"/>
        </c:scaling>
        <c:axPos val="l"/>
        <c:majorGridlines/>
        <c:numFmt formatCode="General" sourceLinked="1"/>
        <c:majorTickMark val="none"/>
        <c:tickLblPos val="nextTo"/>
        <c:crossAx val="84601856"/>
        <c:crosses val="autoZero"/>
        <c:crossBetween val="between"/>
      </c:valAx>
      <c:spPr>
        <a:noFill/>
        <a:ln w="25400">
          <a:noFill/>
        </a:ln>
      </c:spPr>
    </c:plotArea>
    <c:legend>
      <c:legendPos val="r"/>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Attendance - 2014</a:t>
            </a:r>
          </a:p>
        </c:rich>
      </c:tx>
      <c:spPr>
        <a:noFill/>
        <a:ln w="25400">
          <a:noFill/>
        </a:ln>
      </c:spPr>
    </c:title>
    <c:view3D>
      <c:depthPercent val="100"/>
      <c:rAngAx val="1"/>
    </c:view3D>
    <c:plotArea>
      <c:layout>
        <c:manualLayout>
          <c:layoutTarget val="inner"/>
          <c:xMode val="edge"/>
          <c:yMode val="edge"/>
          <c:x val="6.5217422771190428E-2"/>
          <c:y val="0.14715719063545171"/>
          <c:w val="0.84090949664069836"/>
          <c:h val="0.61204013377926425"/>
        </c:manualLayout>
      </c:layout>
      <c:bar3DChart>
        <c:barDir val="col"/>
        <c:grouping val="stacked"/>
        <c:ser>
          <c:idx val="0"/>
          <c:order val="0"/>
          <c:tx>
            <c:strRef>
              <c:f>Attendance!$C$105</c:f>
              <c:strCache>
                <c:ptCount val="1"/>
                <c:pt idx="0">
                  <c:v>DEN</c:v>
                </c:pt>
              </c:strCache>
            </c:strRef>
          </c:tx>
          <c:cat>
            <c:strRef>
              <c:f>Attendance!$D$104:$AP$104</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Attendance!$D$105:$AP$105</c:f>
              <c:numCache>
                <c:formatCode>General</c:formatCode>
                <c:ptCount val="29"/>
                <c:pt idx="0">
                  <c:v>8</c:v>
                </c:pt>
                <c:pt idx="1">
                  <c:v>8</c:v>
                </c:pt>
                <c:pt idx="2">
                  <c:v>5</c:v>
                </c:pt>
                <c:pt idx="3">
                  <c:v>0</c:v>
                </c:pt>
                <c:pt idx="4">
                  <c:v>7</c:v>
                </c:pt>
                <c:pt idx="5">
                  <c:v>2</c:v>
                </c:pt>
                <c:pt idx="6">
                  <c:v>9</c:v>
                </c:pt>
                <c:pt idx="7">
                  <c:v>11</c:v>
                </c:pt>
                <c:pt idx="8">
                  <c:v>6</c:v>
                </c:pt>
                <c:pt idx="9">
                  <c:v>5</c:v>
                </c:pt>
                <c:pt idx="10">
                  <c:v>7</c:v>
                </c:pt>
                <c:pt idx="11">
                  <c:v>0</c:v>
                </c:pt>
                <c:pt idx="12">
                  <c:v>3</c:v>
                </c:pt>
                <c:pt idx="13">
                  <c:v>8</c:v>
                </c:pt>
                <c:pt idx="14">
                  <c:v>1</c:v>
                </c:pt>
                <c:pt idx="15">
                  <c:v>9</c:v>
                </c:pt>
                <c:pt idx="16">
                  <c:v>6</c:v>
                </c:pt>
                <c:pt idx="17">
                  <c:v>1</c:v>
                </c:pt>
                <c:pt idx="18">
                  <c:v>10</c:v>
                </c:pt>
                <c:pt idx="19">
                  <c:v>2</c:v>
                </c:pt>
                <c:pt idx="20">
                  <c:v>9</c:v>
                </c:pt>
                <c:pt idx="21">
                  <c:v>0</c:v>
                </c:pt>
                <c:pt idx="22">
                  <c:v>9</c:v>
                </c:pt>
                <c:pt idx="23">
                  <c:v>5</c:v>
                </c:pt>
                <c:pt idx="24">
                  <c:v>0</c:v>
                </c:pt>
                <c:pt idx="25">
                  <c:v>4</c:v>
                </c:pt>
                <c:pt idx="26">
                  <c:v>5</c:v>
                </c:pt>
                <c:pt idx="27">
                  <c:v>10</c:v>
                </c:pt>
                <c:pt idx="28">
                  <c:v>10</c:v>
                </c:pt>
              </c:numCache>
            </c:numRef>
          </c:val>
        </c:ser>
        <c:ser>
          <c:idx val="1"/>
          <c:order val="1"/>
          <c:tx>
            <c:strRef>
              <c:f>Attendance!$C$106</c:f>
              <c:strCache>
                <c:ptCount val="1"/>
                <c:pt idx="0">
                  <c:v>EVENTS</c:v>
                </c:pt>
              </c:strCache>
            </c:strRef>
          </c:tx>
          <c:cat>
            <c:strRef>
              <c:f>Attendance!$D$104:$AP$104</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Attendance!$D$106:$AP$106</c:f>
              <c:numCache>
                <c:formatCode>General</c:formatCode>
                <c:ptCount val="29"/>
                <c:pt idx="0">
                  <c:v>1</c:v>
                </c:pt>
                <c:pt idx="1">
                  <c:v>1</c:v>
                </c:pt>
                <c:pt idx="2">
                  <c:v>2</c:v>
                </c:pt>
                <c:pt idx="3">
                  <c:v>0</c:v>
                </c:pt>
                <c:pt idx="4">
                  <c:v>2</c:v>
                </c:pt>
                <c:pt idx="5">
                  <c:v>0</c:v>
                </c:pt>
                <c:pt idx="6">
                  <c:v>2</c:v>
                </c:pt>
                <c:pt idx="7">
                  <c:v>2</c:v>
                </c:pt>
                <c:pt idx="8">
                  <c:v>0</c:v>
                </c:pt>
                <c:pt idx="9">
                  <c:v>1</c:v>
                </c:pt>
                <c:pt idx="10">
                  <c:v>2</c:v>
                </c:pt>
                <c:pt idx="11">
                  <c:v>0</c:v>
                </c:pt>
                <c:pt idx="12">
                  <c:v>0</c:v>
                </c:pt>
                <c:pt idx="13">
                  <c:v>1</c:v>
                </c:pt>
                <c:pt idx="14">
                  <c:v>0</c:v>
                </c:pt>
                <c:pt idx="15">
                  <c:v>5</c:v>
                </c:pt>
                <c:pt idx="16">
                  <c:v>0</c:v>
                </c:pt>
                <c:pt idx="17">
                  <c:v>0</c:v>
                </c:pt>
                <c:pt idx="18">
                  <c:v>1</c:v>
                </c:pt>
                <c:pt idx="19">
                  <c:v>0</c:v>
                </c:pt>
                <c:pt idx="20">
                  <c:v>2</c:v>
                </c:pt>
                <c:pt idx="21">
                  <c:v>0</c:v>
                </c:pt>
                <c:pt idx="22">
                  <c:v>3</c:v>
                </c:pt>
                <c:pt idx="23">
                  <c:v>1</c:v>
                </c:pt>
                <c:pt idx="24">
                  <c:v>0</c:v>
                </c:pt>
                <c:pt idx="25">
                  <c:v>2</c:v>
                </c:pt>
                <c:pt idx="26">
                  <c:v>1</c:v>
                </c:pt>
                <c:pt idx="27">
                  <c:v>2</c:v>
                </c:pt>
                <c:pt idx="28">
                  <c:v>1</c:v>
                </c:pt>
              </c:numCache>
            </c:numRef>
          </c:val>
        </c:ser>
        <c:shape val="cone"/>
        <c:axId val="76108160"/>
        <c:axId val="76109696"/>
        <c:axId val="0"/>
      </c:bar3DChart>
      <c:catAx>
        <c:axId val="76108160"/>
        <c:scaling>
          <c:orientation val="minMax"/>
        </c:scaling>
        <c:axPos val="b"/>
        <c:numFmt formatCode="General" sourceLinked="1"/>
        <c:tickLblPos val="nextTo"/>
        <c:crossAx val="76109696"/>
        <c:crosses val="autoZero"/>
        <c:auto val="1"/>
        <c:lblAlgn val="ctr"/>
        <c:lblOffset val="100"/>
      </c:catAx>
      <c:valAx>
        <c:axId val="76109696"/>
        <c:scaling>
          <c:orientation val="minMax"/>
        </c:scaling>
        <c:axPos val="l"/>
        <c:majorGridlines/>
        <c:numFmt formatCode="General" sourceLinked="1"/>
        <c:tickLblPos val="nextTo"/>
        <c:crossAx val="76108160"/>
        <c:crosses val="autoZero"/>
        <c:crossBetween val="between"/>
      </c:valAx>
      <c:spPr>
        <a:noFill/>
        <a:ln w="25400">
          <a:noFill/>
        </a:ln>
      </c:spPr>
    </c:plotArea>
    <c:legend>
      <c:legendPos val="r"/>
      <c:layout>
        <c:manualLayout>
          <c:xMode val="edge"/>
          <c:yMode val="edge"/>
          <c:x val="0.89614789060460065"/>
          <c:y val="0.31271760411056132"/>
          <c:w val="6.3241094863142111E-2"/>
          <c:h val="0.16053519368710994"/>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Attendance - 2012</a:t>
            </a:r>
          </a:p>
        </c:rich>
      </c:tx>
      <c:spPr>
        <a:noFill/>
        <a:ln w="25400">
          <a:noFill/>
        </a:ln>
      </c:spPr>
    </c:title>
    <c:view3D>
      <c:depthPercent val="100"/>
      <c:rAngAx val="1"/>
    </c:view3D>
    <c:plotArea>
      <c:layout>
        <c:manualLayout>
          <c:layoutTarget val="inner"/>
          <c:xMode val="edge"/>
          <c:yMode val="edge"/>
          <c:x val="6.5217422771190428E-2"/>
          <c:y val="0.14715719063545171"/>
          <c:w val="0.84090949664069836"/>
          <c:h val="0.61204013377926425"/>
        </c:manualLayout>
      </c:layout>
      <c:bar3DChart>
        <c:barDir val="col"/>
        <c:grouping val="stacked"/>
        <c:ser>
          <c:idx val="0"/>
          <c:order val="0"/>
          <c:tx>
            <c:strRef>
              <c:f>Attendance!$C$97</c:f>
              <c:strCache>
                <c:ptCount val="1"/>
                <c:pt idx="0">
                  <c:v>DEN</c:v>
                </c:pt>
              </c:strCache>
            </c:strRef>
          </c:tx>
          <c:cat>
            <c:strRef>
              <c:f>Attendance!$D$96:$AP$96</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Attendance!$D$97:$AP$97</c:f>
              <c:numCache>
                <c:formatCode>General</c:formatCode>
                <c:ptCount val="29"/>
                <c:pt idx="0">
                  <c:v>0</c:v>
                </c:pt>
                <c:pt idx="1">
                  <c:v>0</c:v>
                </c:pt>
                <c:pt idx="2">
                  <c:v>0</c:v>
                </c:pt>
                <c:pt idx="3">
                  <c:v>0</c:v>
                </c:pt>
                <c:pt idx="4">
                  <c:v>10</c:v>
                </c:pt>
                <c:pt idx="5">
                  <c:v>0</c:v>
                </c:pt>
                <c:pt idx="6">
                  <c:v>0</c:v>
                </c:pt>
                <c:pt idx="7">
                  <c:v>10</c:v>
                </c:pt>
                <c:pt idx="8">
                  <c:v>7</c:v>
                </c:pt>
                <c:pt idx="9">
                  <c:v>1</c:v>
                </c:pt>
                <c:pt idx="10">
                  <c:v>6</c:v>
                </c:pt>
                <c:pt idx="11">
                  <c:v>0</c:v>
                </c:pt>
                <c:pt idx="12">
                  <c:v>0</c:v>
                </c:pt>
                <c:pt idx="13">
                  <c:v>8</c:v>
                </c:pt>
                <c:pt idx="14">
                  <c:v>0</c:v>
                </c:pt>
                <c:pt idx="15">
                  <c:v>11</c:v>
                </c:pt>
                <c:pt idx="16">
                  <c:v>0</c:v>
                </c:pt>
                <c:pt idx="17">
                  <c:v>0</c:v>
                </c:pt>
                <c:pt idx="18">
                  <c:v>7</c:v>
                </c:pt>
                <c:pt idx="19">
                  <c:v>6</c:v>
                </c:pt>
                <c:pt idx="20">
                  <c:v>0</c:v>
                </c:pt>
                <c:pt idx="21">
                  <c:v>0</c:v>
                </c:pt>
                <c:pt idx="22">
                  <c:v>3</c:v>
                </c:pt>
                <c:pt idx="23">
                  <c:v>0</c:v>
                </c:pt>
                <c:pt idx="24">
                  <c:v>3</c:v>
                </c:pt>
                <c:pt idx="25">
                  <c:v>0</c:v>
                </c:pt>
                <c:pt idx="26">
                  <c:v>0</c:v>
                </c:pt>
                <c:pt idx="27">
                  <c:v>0</c:v>
                </c:pt>
                <c:pt idx="28">
                  <c:v>7</c:v>
                </c:pt>
              </c:numCache>
            </c:numRef>
          </c:val>
        </c:ser>
        <c:ser>
          <c:idx val="1"/>
          <c:order val="1"/>
          <c:tx>
            <c:strRef>
              <c:f>Attendance!$C$98</c:f>
              <c:strCache>
                <c:ptCount val="1"/>
                <c:pt idx="0">
                  <c:v>EVENTS</c:v>
                </c:pt>
              </c:strCache>
            </c:strRef>
          </c:tx>
          <c:cat>
            <c:strRef>
              <c:f>Attendance!$D$96:$AP$96</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Attendance!$D$98:$AP$98</c:f>
              <c:numCache>
                <c:formatCode>General</c:formatCode>
                <c:ptCount val="29"/>
                <c:pt idx="0">
                  <c:v>0</c:v>
                </c:pt>
                <c:pt idx="1">
                  <c:v>0</c:v>
                </c:pt>
                <c:pt idx="2">
                  <c:v>0</c:v>
                </c:pt>
                <c:pt idx="3">
                  <c:v>0</c:v>
                </c:pt>
                <c:pt idx="4">
                  <c:v>5</c:v>
                </c:pt>
                <c:pt idx="5">
                  <c:v>0</c:v>
                </c:pt>
                <c:pt idx="6">
                  <c:v>0</c:v>
                </c:pt>
                <c:pt idx="7">
                  <c:v>4</c:v>
                </c:pt>
                <c:pt idx="8">
                  <c:v>2</c:v>
                </c:pt>
                <c:pt idx="9">
                  <c:v>1</c:v>
                </c:pt>
                <c:pt idx="10">
                  <c:v>1</c:v>
                </c:pt>
                <c:pt idx="11">
                  <c:v>0</c:v>
                </c:pt>
                <c:pt idx="12">
                  <c:v>0</c:v>
                </c:pt>
                <c:pt idx="13">
                  <c:v>3</c:v>
                </c:pt>
                <c:pt idx="14">
                  <c:v>0</c:v>
                </c:pt>
                <c:pt idx="15">
                  <c:v>6</c:v>
                </c:pt>
                <c:pt idx="16">
                  <c:v>0</c:v>
                </c:pt>
                <c:pt idx="17">
                  <c:v>0</c:v>
                </c:pt>
                <c:pt idx="18">
                  <c:v>5</c:v>
                </c:pt>
                <c:pt idx="19">
                  <c:v>3</c:v>
                </c:pt>
                <c:pt idx="20">
                  <c:v>0</c:v>
                </c:pt>
                <c:pt idx="21">
                  <c:v>0</c:v>
                </c:pt>
                <c:pt idx="22">
                  <c:v>3</c:v>
                </c:pt>
                <c:pt idx="23">
                  <c:v>0</c:v>
                </c:pt>
                <c:pt idx="24">
                  <c:v>1</c:v>
                </c:pt>
                <c:pt idx="25">
                  <c:v>0</c:v>
                </c:pt>
                <c:pt idx="26">
                  <c:v>0</c:v>
                </c:pt>
                <c:pt idx="27">
                  <c:v>0</c:v>
                </c:pt>
                <c:pt idx="28">
                  <c:v>4</c:v>
                </c:pt>
              </c:numCache>
            </c:numRef>
          </c:val>
        </c:ser>
        <c:shape val="cone"/>
        <c:axId val="76143232"/>
        <c:axId val="76145024"/>
        <c:axId val="0"/>
      </c:bar3DChart>
      <c:catAx>
        <c:axId val="76143232"/>
        <c:scaling>
          <c:orientation val="minMax"/>
        </c:scaling>
        <c:axPos val="b"/>
        <c:numFmt formatCode="General" sourceLinked="1"/>
        <c:tickLblPos val="nextTo"/>
        <c:crossAx val="76145024"/>
        <c:crosses val="autoZero"/>
        <c:auto val="1"/>
        <c:lblAlgn val="ctr"/>
        <c:lblOffset val="100"/>
      </c:catAx>
      <c:valAx>
        <c:axId val="76145024"/>
        <c:scaling>
          <c:orientation val="minMax"/>
        </c:scaling>
        <c:axPos val="l"/>
        <c:majorGridlines/>
        <c:numFmt formatCode="General" sourceLinked="1"/>
        <c:tickLblPos val="nextTo"/>
        <c:crossAx val="76143232"/>
        <c:crosses val="autoZero"/>
        <c:crossBetween val="between"/>
      </c:valAx>
      <c:spPr>
        <a:noFill/>
        <a:ln w="25400">
          <a:noFill/>
        </a:ln>
      </c:spPr>
    </c:plotArea>
    <c:legend>
      <c:legendPos val="r"/>
      <c:layout>
        <c:manualLayout>
          <c:xMode val="edge"/>
          <c:yMode val="edge"/>
          <c:x val="0.91403207542201037"/>
          <c:y val="0.4548498104403616"/>
          <c:w val="6.3241074798760455E-2"/>
          <c:h val="0.16053522721424518"/>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Attendance - 2015</a:t>
            </a:r>
          </a:p>
        </c:rich>
      </c:tx>
      <c:layout/>
      <c:spPr>
        <a:noFill/>
        <a:ln w="25400">
          <a:noFill/>
        </a:ln>
      </c:spPr>
    </c:title>
    <c:view3D>
      <c:depthPercent val="100"/>
      <c:rAngAx val="1"/>
    </c:view3D>
    <c:plotArea>
      <c:layout>
        <c:manualLayout>
          <c:layoutTarget val="inner"/>
          <c:xMode val="edge"/>
          <c:yMode val="edge"/>
          <c:x val="6.5217422771190428E-2"/>
          <c:y val="0.14715719063545171"/>
          <c:w val="0.84090949664069892"/>
          <c:h val="0.61204013377926425"/>
        </c:manualLayout>
      </c:layout>
      <c:bar3DChart>
        <c:barDir val="col"/>
        <c:grouping val="stacked"/>
        <c:ser>
          <c:idx val="0"/>
          <c:order val="0"/>
          <c:tx>
            <c:strRef>
              <c:f>Attendance!$C$109</c:f>
              <c:strCache>
                <c:ptCount val="1"/>
                <c:pt idx="0">
                  <c:v>DEN</c:v>
                </c:pt>
              </c:strCache>
            </c:strRef>
          </c:tx>
          <c:cat>
            <c:strRef>
              <c:f>Attendance!$D$108:$AP$108</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Attendance!$D$109:$AP$109</c:f>
              <c:numCache>
                <c:formatCode>General</c:formatCode>
                <c:ptCount val="29"/>
                <c:pt idx="0">
                  <c:v>6</c:v>
                </c:pt>
                <c:pt idx="1">
                  <c:v>7</c:v>
                </c:pt>
                <c:pt idx="2">
                  <c:v>0</c:v>
                </c:pt>
                <c:pt idx="3">
                  <c:v>2</c:v>
                </c:pt>
                <c:pt idx="4">
                  <c:v>0</c:v>
                </c:pt>
                <c:pt idx="5">
                  <c:v>4</c:v>
                </c:pt>
                <c:pt idx="6">
                  <c:v>6</c:v>
                </c:pt>
                <c:pt idx="7">
                  <c:v>6</c:v>
                </c:pt>
                <c:pt idx="8">
                  <c:v>0</c:v>
                </c:pt>
                <c:pt idx="9">
                  <c:v>7</c:v>
                </c:pt>
                <c:pt idx="10">
                  <c:v>6</c:v>
                </c:pt>
                <c:pt idx="11">
                  <c:v>5</c:v>
                </c:pt>
                <c:pt idx="12">
                  <c:v>3</c:v>
                </c:pt>
                <c:pt idx="13">
                  <c:v>6</c:v>
                </c:pt>
                <c:pt idx="14">
                  <c:v>4</c:v>
                </c:pt>
                <c:pt idx="15">
                  <c:v>9</c:v>
                </c:pt>
                <c:pt idx="16">
                  <c:v>4</c:v>
                </c:pt>
                <c:pt idx="17">
                  <c:v>5</c:v>
                </c:pt>
                <c:pt idx="18">
                  <c:v>8</c:v>
                </c:pt>
                <c:pt idx="19">
                  <c:v>1</c:v>
                </c:pt>
                <c:pt idx="20">
                  <c:v>4</c:v>
                </c:pt>
                <c:pt idx="21">
                  <c:v>3</c:v>
                </c:pt>
                <c:pt idx="22">
                  <c:v>6</c:v>
                </c:pt>
                <c:pt idx="23">
                  <c:v>3</c:v>
                </c:pt>
                <c:pt idx="24">
                  <c:v>0</c:v>
                </c:pt>
                <c:pt idx="25">
                  <c:v>2</c:v>
                </c:pt>
                <c:pt idx="26">
                  <c:v>2</c:v>
                </c:pt>
                <c:pt idx="27">
                  <c:v>3</c:v>
                </c:pt>
                <c:pt idx="28">
                  <c:v>8</c:v>
                </c:pt>
              </c:numCache>
            </c:numRef>
          </c:val>
        </c:ser>
        <c:ser>
          <c:idx val="1"/>
          <c:order val="1"/>
          <c:tx>
            <c:strRef>
              <c:f>Attendance!$C$110</c:f>
              <c:strCache>
                <c:ptCount val="1"/>
                <c:pt idx="0">
                  <c:v>EVENTS</c:v>
                </c:pt>
              </c:strCache>
            </c:strRef>
          </c:tx>
          <c:cat>
            <c:strRef>
              <c:f>Attendance!$D$108:$AP$108</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Attendance!$D$110:$AP$110</c:f>
              <c:numCache>
                <c:formatCode>General</c:formatCode>
                <c:ptCount val="29"/>
                <c:pt idx="0">
                  <c:v>2</c:v>
                </c:pt>
                <c:pt idx="1">
                  <c:v>2</c:v>
                </c:pt>
                <c:pt idx="2">
                  <c:v>1</c:v>
                </c:pt>
                <c:pt idx="3">
                  <c:v>1</c:v>
                </c:pt>
                <c:pt idx="4">
                  <c:v>1</c:v>
                </c:pt>
                <c:pt idx="5">
                  <c:v>3</c:v>
                </c:pt>
                <c:pt idx="6">
                  <c:v>2</c:v>
                </c:pt>
                <c:pt idx="7">
                  <c:v>2</c:v>
                </c:pt>
                <c:pt idx="8">
                  <c:v>1</c:v>
                </c:pt>
                <c:pt idx="9">
                  <c:v>2</c:v>
                </c:pt>
                <c:pt idx="10">
                  <c:v>3</c:v>
                </c:pt>
                <c:pt idx="11">
                  <c:v>3</c:v>
                </c:pt>
                <c:pt idx="12">
                  <c:v>3</c:v>
                </c:pt>
                <c:pt idx="13">
                  <c:v>2</c:v>
                </c:pt>
                <c:pt idx="14">
                  <c:v>1</c:v>
                </c:pt>
                <c:pt idx="15">
                  <c:v>3</c:v>
                </c:pt>
                <c:pt idx="16">
                  <c:v>2</c:v>
                </c:pt>
                <c:pt idx="17">
                  <c:v>2</c:v>
                </c:pt>
                <c:pt idx="18">
                  <c:v>2</c:v>
                </c:pt>
                <c:pt idx="19">
                  <c:v>0</c:v>
                </c:pt>
                <c:pt idx="20">
                  <c:v>2</c:v>
                </c:pt>
                <c:pt idx="21">
                  <c:v>1</c:v>
                </c:pt>
                <c:pt idx="22">
                  <c:v>2</c:v>
                </c:pt>
                <c:pt idx="23">
                  <c:v>2</c:v>
                </c:pt>
                <c:pt idx="24">
                  <c:v>2</c:v>
                </c:pt>
                <c:pt idx="25">
                  <c:v>0</c:v>
                </c:pt>
                <c:pt idx="26">
                  <c:v>2</c:v>
                </c:pt>
                <c:pt idx="27">
                  <c:v>1</c:v>
                </c:pt>
                <c:pt idx="28">
                  <c:v>2</c:v>
                </c:pt>
              </c:numCache>
            </c:numRef>
          </c:val>
        </c:ser>
        <c:shape val="cone"/>
        <c:axId val="76579968"/>
        <c:axId val="76581504"/>
        <c:axId val="0"/>
      </c:bar3DChart>
      <c:catAx>
        <c:axId val="76579968"/>
        <c:scaling>
          <c:orientation val="minMax"/>
        </c:scaling>
        <c:axPos val="b"/>
        <c:numFmt formatCode="General" sourceLinked="1"/>
        <c:tickLblPos val="nextTo"/>
        <c:crossAx val="76581504"/>
        <c:crosses val="autoZero"/>
        <c:auto val="1"/>
        <c:lblAlgn val="ctr"/>
        <c:lblOffset val="100"/>
      </c:catAx>
      <c:valAx>
        <c:axId val="76581504"/>
        <c:scaling>
          <c:orientation val="minMax"/>
        </c:scaling>
        <c:axPos val="l"/>
        <c:majorGridlines/>
        <c:numFmt formatCode="General" sourceLinked="1"/>
        <c:tickLblPos val="nextTo"/>
        <c:crossAx val="76579968"/>
        <c:crosses val="autoZero"/>
        <c:crossBetween val="between"/>
      </c:valAx>
      <c:spPr>
        <a:noFill/>
        <a:ln w="25400">
          <a:noFill/>
        </a:ln>
      </c:spPr>
    </c:plotArea>
    <c:legend>
      <c:legendPos val="r"/>
      <c:layout>
        <c:manualLayout>
          <c:xMode val="edge"/>
          <c:yMode val="edge"/>
          <c:x val="0.89614789060460065"/>
          <c:y val="0.31271760411056132"/>
          <c:w val="5.5951968020470283E-2"/>
          <c:h val="0.15576728204057369"/>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Attendance - 2016</a:t>
            </a:r>
          </a:p>
        </c:rich>
      </c:tx>
      <c:layout/>
      <c:spPr>
        <a:noFill/>
        <a:ln w="25400">
          <a:noFill/>
        </a:ln>
      </c:spPr>
    </c:title>
    <c:view3D>
      <c:depthPercent val="100"/>
      <c:rAngAx val="1"/>
    </c:view3D>
    <c:plotArea>
      <c:layout>
        <c:manualLayout>
          <c:layoutTarget val="inner"/>
          <c:xMode val="edge"/>
          <c:yMode val="edge"/>
          <c:x val="6.5217422771190428E-2"/>
          <c:y val="0.14715719063545171"/>
          <c:w val="0.84090949664069936"/>
          <c:h val="0.61204013377926425"/>
        </c:manualLayout>
      </c:layout>
      <c:bar3DChart>
        <c:barDir val="col"/>
        <c:grouping val="stacked"/>
        <c:ser>
          <c:idx val="0"/>
          <c:order val="0"/>
          <c:tx>
            <c:strRef>
              <c:f>Attendance!$C$113</c:f>
              <c:strCache>
                <c:ptCount val="1"/>
                <c:pt idx="0">
                  <c:v>DEN</c:v>
                </c:pt>
              </c:strCache>
            </c:strRef>
          </c:tx>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Attendance!$D$113:$AP$113</c:f>
              <c:numCache>
                <c:formatCode>General</c:formatCode>
                <c:ptCount val="29"/>
                <c:pt idx="0">
                  <c:v>0</c:v>
                </c:pt>
                <c:pt idx="1">
                  <c:v>1</c:v>
                </c:pt>
                <c:pt idx="2">
                  <c:v>0</c:v>
                </c:pt>
                <c:pt idx="3">
                  <c:v>0</c:v>
                </c:pt>
                <c:pt idx="4">
                  <c:v>1</c:v>
                </c:pt>
                <c:pt idx="5">
                  <c:v>1</c:v>
                </c:pt>
                <c:pt idx="6">
                  <c:v>1</c:v>
                </c:pt>
                <c:pt idx="7">
                  <c:v>1</c:v>
                </c:pt>
                <c:pt idx="8">
                  <c:v>1</c:v>
                </c:pt>
                <c:pt idx="9">
                  <c:v>1</c:v>
                </c:pt>
                <c:pt idx="10">
                  <c:v>2</c:v>
                </c:pt>
                <c:pt idx="11">
                  <c:v>1</c:v>
                </c:pt>
                <c:pt idx="12">
                  <c:v>1</c:v>
                </c:pt>
                <c:pt idx="13">
                  <c:v>1</c:v>
                </c:pt>
                <c:pt idx="14">
                  <c:v>1</c:v>
                </c:pt>
                <c:pt idx="15">
                  <c:v>2</c:v>
                </c:pt>
                <c:pt idx="16">
                  <c:v>0</c:v>
                </c:pt>
                <c:pt idx="17">
                  <c:v>2</c:v>
                </c:pt>
                <c:pt idx="18">
                  <c:v>1</c:v>
                </c:pt>
                <c:pt idx="19">
                  <c:v>0</c:v>
                </c:pt>
                <c:pt idx="20">
                  <c:v>2</c:v>
                </c:pt>
                <c:pt idx="21">
                  <c:v>0</c:v>
                </c:pt>
                <c:pt idx="22">
                  <c:v>1</c:v>
                </c:pt>
                <c:pt idx="23">
                  <c:v>0</c:v>
                </c:pt>
                <c:pt idx="24">
                  <c:v>0</c:v>
                </c:pt>
                <c:pt idx="25">
                  <c:v>0</c:v>
                </c:pt>
                <c:pt idx="26">
                  <c:v>0</c:v>
                </c:pt>
                <c:pt idx="27">
                  <c:v>1</c:v>
                </c:pt>
                <c:pt idx="28">
                  <c:v>1</c:v>
                </c:pt>
              </c:numCache>
            </c:numRef>
          </c:val>
        </c:ser>
        <c:ser>
          <c:idx val="1"/>
          <c:order val="1"/>
          <c:tx>
            <c:strRef>
              <c:f>Attendance!$C$114</c:f>
              <c:strCache>
                <c:ptCount val="1"/>
                <c:pt idx="0">
                  <c:v>EVENTS</c:v>
                </c:pt>
              </c:strCache>
            </c:strRef>
          </c:tx>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Attendance!$D$114:$AP$114</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2"/>
          <c:order val="2"/>
          <c:tx>
            <c:strRef>
              <c:f>Attendance!$C$115</c:f>
              <c:strCache>
                <c:ptCount val="1"/>
                <c:pt idx="0">
                  <c:v>DATE</c:v>
                </c:pt>
              </c:strCache>
            </c:strRef>
          </c:tx>
          <c:cat>
            <c:strRef>
              <c:f>Attendance!$D$112:$AP$112</c:f>
              <c:strCache>
                <c:ptCount val="29"/>
                <c:pt idx="0">
                  <c:v>Alex</c:v>
                </c:pt>
                <c:pt idx="1">
                  <c:v>Amanda</c:v>
                </c:pt>
                <c:pt idx="2">
                  <c:v>Amy B</c:v>
                </c:pt>
                <c:pt idx="3">
                  <c:v>Anna</c:v>
                </c:pt>
                <c:pt idx="4">
                  <c:v>Anne</c:v>
                </c:pt>
                <c:pt idx="5">
                  <c:v>Ashley</c:v>
                </c:pt>
                <c:pt idx="6">
                  <c:v>Bashar</c:v>
                </c:pt>
                <c:pt idx="7">
                  <c:v>Brenna</c:v>
                </c:pt>
                <c:pt idx="8">
                  <c:v>Cathy</c:v>
                </c:pt>
                <c:pt idx="9">
                  <c:v>Chloe</c:v>
                </c:pt>
                <c:pt idx="10">
                  <c:v>Courtney</c:v>
                </c:pt>
                <c:pt idx="11">
                  <c:v>Cybil</c:v>
                </c:pt>
                <c:pt idx="12">
                  <c:v>Joanna</c:v>
                </c:pt>
                <c:pt idx="13">
                  <c:v>Julia</c:v>
                </c:pt>
                <c:pt idx="14">
                  <c:v>Katie</c:v>
                </c:pt>
                <c:pt idx="15">
                  <c:v>Katrina</c:v>
                </c:pt>
                <c:pt idx="16">
                  <c:v>Lacey</c:v>
                </c:pt>
                <c:pt idx="17">
                  <c:v>Mark</c:v>
                </c:pt>
                <c:pt idx="18">
                  <c:v>Mary</c:v>
                </c:pt>
                <c:pt idx="19">
                  <c:v>Mike</c:v>
                </c:pt>
                <c:pt idx="20">
                  <c:v>Muriel</c:v>
                </c:pt>
                <c:pt idx="21">
                  <c:v>Paul</c:v>
                </c:pt>
                <c:pt idx="22">
                  <c:v>Reece</c:v>
                </c:pt>
                <c:pt idx="23">
                  <c:v>Rhiannon</c:v>
                </c:pt>
                <c:pt idx="24">
                  <c:v>Sara</c:v>
                </c:pt>
                <c:pt idx="25">
                  <c:v>Sarah</c:v>
                </c:pt>
                <c:pt idx="26">
                  <c:v>Sarah O</c:v>
                </c:pt>
                <c:pt idx="27">
                  <c:v>Suniga</c:v>
                </c:pt>
                <c:pt idx="28">
                  <c:v>Tristan</c:v>
                </c:pt>
              </c:strCache>
            </c:strRef>
          </c:cat>
          <c:val>
            <c:numRef>
              <c:f>Attendance!$D$115:$AP$115</c:f>
              <c:numCache>
                <c:formatCode>General</c:formatCode>
                <c:ptCount val="29"/>
                <c:pt idx="0">
                  <c:v>0</c:v>
                </c:pt>
                <c:pt idx="1">
                  <c:v>0</c:v>
                </c:pt>
                <c:pt idx="2">
                  <c:v>0</c:v>
                </c:pt>
                <c:pt idx="3">
                  <c:v>0</c:v>
                </c:pt>
                <c:pt idx="4">
                  <c:v>0</c:v>
                </c:pt>
                <c:pt idx="5">
                  <c:v>0</c:v>
                </c:pt>
                <c:pt idx="6">
                  <c:v>1</c:v>
                </c:pt>
                <c:pt idx="7">
                  <c:v>1</c:v>
                </c:pt>
                <c:pt idx="8">
                  <c:v>0</c:v>
                </c:pt>
                <c:pt idx="9">
                  <c:v>1</c:v>
                </c:pt>
                <c:pt idx="10">
                  <c:v>0</c:v>
                </c:pt>
                <c:pt idx="11">
                  <c:v>1</c:v>
                </c:pt>
                <c:pt idx="12">
                  <c:v>1</c:v>
                </c:pt>
                <c:pt idx="13">
                  <c:v>0</c:v>
                </c:pt>
                <c:pt idx="14">
                  <c:v>0</c:v>
                </c:pt>
                <c:pt idx="15">
                  <c:v>0</c:v>
                </c:pt>
                <c:pt idx="16">
                  <c:v>0</c:v>
                </c:pt>
                <c:pt idx="17">
                  <c:v>0</c:v>
                </c:pt>
                <c:pt idx="18">
                  <c:v>0</c:v>
                </c:pt>
                <c:pt idx="19">
                  <c:v>0</c:v>
                </c:pt>
                <c:pt idx="20">
                  <c:v>0</c:v>
                </c:pt>
                <c:pt idx="21">
                  <c:v>1</c:v>
                </c:pt>
                <c:pt idx="22">
                  <c:v>0</c:v>
                </c:pt>
                <c:pt idx="23">
                  <c:v>1</c:v>
                </c:pt>
                <c:pt idx="24">
                  <c:v>0</c:v>
                </c:pt>
                <c:pt idx="25">
                  <c:v>0</c:v>
                </c:pt>
                <c:pt idx="26">
                  <c:v>1</c:v>
                </c:pt>
                <c:pt idx="27">
                  <c:v>0</c:v>
                </c:pt>
                <c:pt idx="28">
                  <c:v>1</c:v>
                </c:pt>
              </c:numCache>
            </c:numRef>
          </c:val>
        </c:ser>
        <c:shape val="cone"/>
        <c:axId val="76620544"/>
        <c:axId val="76622080"/>
        <c:axId val="0"/>
      </c:bar3DChart>
      <c:catAx>
        <c:axId val="76620544"/>
        <c:scaling>
          <c:orientation val="minMax"/>
        </c:scaling>
        <c:axPos val="b"/>
        <c:numFmt formatCode="General" sourceLinked="1"/>
        <c:tickLblPos val="nextTo"/>
        <c:crossAx val="76622080"/>
        <c:crosses val="autoZero"/>
        <c:auto val="1"/>
        <c:lblAlgn val="ctr"/>
        <c:lblOffset val="100"/>
      </c:catAx>
      <c:valAx>
        <c:axId val="76622080"/>
        <c:scaling>
          <c:orientation val="minMax"/>
        </c:scaling>
        <c:axPos val="l"/>
        <c:majorGridlines/>
        <c:numFmt formatCode="General" sourceLinked="1"/>
        <c:tickLblPos val="nextTo"/>
        <c:crossAx val="76620544"/>
        <c:crosses val="autoZero"/>
        <c:crossBetween val="between"/>
      </c:valAx>
      <c:spPr>
        <a:noFill/>
        <a:ln w="25400">
          <a:noFill/>
        </a:ln>
      </c:spPr>
    </c:plotArea>
    <c:legend>
      <c:legendPos val="r"/>
      <c:layout>
        <c:manualLayout>
          <c:xMode val="edge"/>
          <c:yMode val="edge"/>
          <c:x val="0.89614789060460065"/>
          <c:y val="0.31271760411056132"/>
          <c:w val="5.9931199870242424E-2"/>
          <c:h val="0.24030449682161897"/>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Badge Participation - Style</a:t>
            </a:r>
          </a:p>
        </c:rich>
      </c:tx>
      <c:layout/>
    </c:title>
    <c:view3D>
      <c:rotX val="10"/>
      <c:rotY val="0"/>
      <c:depthPercent val="100"/>
      <c:perspective val="20"/>
    </c:view3D>
    <c:plotArea>
      <c:layout/>
      <c:bar3DChart>
        <c:barDir val="col"/>
        <c:grouping val="clustered"/>
        <c:ser>
          <c:idx val="2"/>
          <c:order val="0"/>
          <c:tx>
            <c:strRef>
              <c:f>'Earned-Totals'!$A$4</c:f>
              <c:strCache>
                <c:ptCount val="1"/>
                <c:pt idx="0">
                  <c:v>Led</c:v>
                </c:pt>
              </c:strCache>
            </c:strRef>
          </c:tx>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'Earned-Totals'!$B$4:$AM$4</c:f>
              <c:numCache>
                <c:formatCode>General</c:formatCode>
                <c:ptCount val="35"/>
                <c:pt idx="0">
                  <c:v>0</c:v>
                </c:pt>
                <c:pt idx="1">
                  <c:v>3</c:v>
                </c:pt>
                <c:pt idx="2">
                  <c:v>1</c:v>
                </c:pt>
                <c:pt idx="3">
                  <c:v>3</c:v>
                </c:pt>
                <c:pt idx="4">
                  <c:v>0</c:v>
                </c:pt>
                <c:pt idx="5">
                  <c:v>6</c:v>
                </c:pt>
                <c:pt idx="6">
                  <c:v>1</c:v>
                </c:pt>
                <c:pt idx="7">
                  <c:v>2</c:v>
                </c:pt>
                <c:pt idx="8">
                  <c:v>3</c:v>
                </c:pt>
                <c:pt idx="9">
                  <c:v>1</c:v>
                </c:pt>
                <c:pt idx="10">
                  <c:v>0</c:v>
                </c:pt>
                <c:pt idx="11">
                  <c:v>2</c:v>
                </c:pt>
                <c:pt idx="12">
                  <c:v>0</c:v>
                </c:pt>
                <c:pt idx="13">
                  <c:v>0</c:v>
                </c:pt>
                <c:pt idx="14">
                  <c:v>1</c:v>
                </c:pt>
                <c:pt idx="15">
                  <c:v>2</c:v>
                </c:pt>
                <c:pt idx="16">
                  <c:v>4</c:v>
                </c:pt>
                <c:pt idx="17">
                  <c:v>0</c:v>
                </c:pt>
                <c:pt idx="18">
                  <c:v>0</c:v>
                </c:pt>
                <c:pt idx="19">
                  <c:v>1</c:v>
                </c:pt>
                <c:pt idx="20">
                  <c:v>1</c:v>
                </c:pt>
                <c:pt idx="21">
                  <c:v>4</c:v>
                </c:pt>
                <c:pt idx="22">
                  <c:v>1</c:v>
                </c:pt>
                <c:pt idx="23">
                  <c:v>0</c:v>
                </c:pt>
                <c:pt idx="24">
                  <c:v>0</c:v>
                </c:pt>
                <c:pt idx="25">
                  <c:v>0</c:v>
                </c:pt>
                <c:pt idx="26">
                  <c:v>4</c:v>
                </c:pt>
                <c:pt idx="27">
                  <c:v>1</c:v>
                </c:pt>
                <c:pt idx="28">
                  <c:v>0</c:v>
                </c:pt>
                <c:pt idx="29">
                  <c:v>0</c:v>
                </c:pt>
                <c:pt idx="30">
                  <c:v>0</c:v>
                </c:pt>
                <c:pt idx="31">
                  <c:v>4</c:v>
                </c:pt>
                <c:pt idx="32">
                  <c:v>0</c:v>
                </c:pt>
                <c:pt idx="33">
                  <c:v>9</c:v>
                </c:pt>
                <c:pt idx="34">
                  <c:v>1</c:v>
                </c:pt>
              </c:numCache>
            </c:numRef>
          </c:val>
        </c:ser>
        <c:ser>
          <c:idx val="0"/>
          <c:order val="1"/>
          <c:tx>
            <c:strRef>
              <c:f>'Earned-Totals'!$A$2</c:f>
              <c:strCache>
                <c:ptCount val="1"/>
                <c:pt idx="0">
                  <c:v>Earned</c:v>
                </c:pt>
              </c:strCache>
            </c:strRef>
          </c:tx>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'Earned-Totals'!$B$2:$AM$2</c:f>
              <c:numCache>
                <c:formatCode>General</c:formatCode>
                <c:ptCount val="35"/>
                <c:pt idx="0">
                  <c:v>16</c:v>
                </c:pt>
                <c:pt idx="1">
                  <c:v>18</c:v>
                </c:pt>
                <c:pt idx="2">
                  <c:v>14</c:v>
                </c:pt>
                <c:pt idx="3">
                  <c:v>17</c:v>
                </c:pt>
                <c:pt idx="4">
                  <c:v>1</c:v>
                </c:pt>
                <c:pt idx="5">
                  <c:v>44</c:v>
                </c:pt>
                <c:pt idx="6">
                  <c:v>49</c:v>
                </c:pt>
                <c:pt idx="7">
                  <c:v>42</c:v>
                </c:pt>
                <c:pt idx="8">
                  <c:v>58</c:v>
                </c:pt>
                <c:pt idx="9">
                  <c:v>30</c:v>
                </c:pt>
                <c:pt idx="10">
                  <c:v>20</c:v>
                </c:pt>
                <c:pt idx="11">
                  <c:v>25</c:v>
                </c:pt>
                <c:pt idx="12">
                  <c:v>1</c:v>
                </c:pt>
                <c:pt idx="13">
                  <c:v>18</c:v>
                </c:pt>
                <c:pt idx="14">
                  <c:v>14</c:v>
                </c:pt>
                <c:pt idx="15">
                  <c:v>27</c:v>
                </c:pt>
                <c:pt idx="16">
                  <c:v>27</c:v>
                </c:pt>
                <c:pt idx="17">
                  <c:v>2</c:v>
                </c:pt>
                <c:pt idx="18">
                  <c:v>1</c:v>
                </c:pt>
                <c:pt idx="19">
                  <c:v>16</c:v>
                </c:pt>
                <c:pt idx="20">
                  <c:v>6</c:v>
                </c:pt>
                <c:pt idx="21">
                  <c:v>32</c:v>
                </c:pt>
                <c:pt idx="22">
                  <c:v>6</c:v>
                </c:pt>
                <c:pt idx="23">
                  <c:v>17</c:v>
                </c:pt>
                <c:pt idx="24">
                  <c:v>25</c:v>
                </c:pt>
                <c:pt idx="25">
                  <c:v>5</c:v>
                </c:pt>
                <c:pt idx="26">
                  <c:v>60</c:v>
                </c:pt>
                <c:pt idx="27">
                  <c:v>16</c:v>
                </c:pt>
                <c:pt idx="28">
                  <c:v>23</c:v>
                </c:pt>
                <c:pt idx="29">
                  <c:v>22</c:v>
                </c:pt>
                <c:pt idx="30">
                  <c:v>20</c:v>
                </c:pt>
                <c:pt idx="31">
                  <c:v>20</c:v>
                </c:pt>
                <c:pt idx="32">
                  <c:v>12</c:v>
                </c:pt>
                <c:pt idx="33">
                  <c:v>34</c:v>
                </c:pt>
                <c:pt idx="34">
                  <c:v>20</c:v>
                </c:pt>
              </c:numCache>
            </c:numRef>
          </c:val>
        </c:ser>
        <c:ser>
          <c:idx val="1"/>
          <c:order val="2"/>
          <c:tx>
            <c:strRef>
              <c:f>'Earned-Totals'!$A$3</c:f>
              <c:strCache>
                <c:ptCount val="1"/>
                <c:pt idx="0">
                  <c:v>Created</c:v>
                </c:pt>
              </c:strCache>
            </c:strRef>
          </c:tx>
          <c:cat>
            <c:strRef>
              <c:f>'Earned-Totals'!$B$1:$AM$1</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'Earned-Totals'!$B$3:$AM$3</c:f>
              <c:numCache>
                <c:formatCode>General</c:formatCode>
                <c:ptCount val="35"/>
                <c:pt idx="0">
                  <c:v>0</c:v>
                </c:pt>
                <c:pt idx="1">
                  <c:v>3</c:v>
                </c:pt>
                <c:pt idx="2">
                  <c:v>2</c:v>
                </c:pt>
                <c:pt idx="3">
                  <c:v>30</c:v>
                </c:pt>
                <c:pt idx="4">
                  <c:v>4</c:v>
                </c:pt>
                <c:pt idx="5">
                  <c:v>13</c:v>
                </c:pt>
                <c:pt idx="6">
                  <c:v>5</c:v>
                </c:pt>
                <c:pt idx="7">
                  <c:v>8</c:v>
                </c:pt>
                <c:pt idx="8">
                  <c:v>40</c:v>
                </c:pt>
                <c:pt idx="9">
                  <c:v>12</c:v>
                </c:pt>
                <c:pt idx="10">
                  <c:v>3</c:v>
                </c:pt>
                <c:pt idx="11">
                  <c:v>3</c:v>
                </c:pt>
                <c:pt idx="12">
                  <c:v>0</c:v>
                </c:pt>
                <c:pt idx="13">
                  <c:v>1</c:v>
                </c:pt>
                <c:pt idx="14">
                  <c:v>4</c:v>
                </c:pt>
                <c:pt idx="15">
                  <c:v>4</c:v>
                </c:pt>
                <c:pt idx="16">
                  <c:v>13</c:v>
                </c:pt>
                <c:pt idx="17">
                  <c:v>1</c:v>
                </c:pt>
                <c:pt idx="18">
                  <c:v>0</c:v>
                </c:pt>
                <c:pt idx="19">
                  <c:v>0</c:v>
                </c:pt>
                <c:pt idx="20">
                  <c:v>0</c:v>
                </c:pt>
                <c:pt idx="21">
                  <c:v>8</c:v>
                </c:pt>
                <c:pt idx="22">
                  <c:v>1</c:v>
                </c:pt>
                <c:pt idx="23">
                  <c:v>0</c:v>
                </c:pt>
                <c:pt idx="24">
                  <c:v>2</c:v>
                </c:pt>
                <c:pt idx="25">
                  <c:v>0</c:v>
                </c:pt>
                <c:pt idx="26">
                  <c:v>11</c:v>
                </c:pt>
                <c:pt idx="27">
                  <c:v>3</c:v>
                </c:pt>
                <c:pt idx="28">
                  <c:v>7</c:v>
                </c:pt>
                <c:pt idx="29">
                  <c:v>1</c:v>
                </c:pt>
                <c:pt idx="30">
                  <c:v>0</c:v>
                </c:pt>
                <c:pt idx="31">
                  <c:v>7</c:v>
                </c:pt>
                <c:pt idx="32">
                  <c:v>0</c:v>
                </c:pt>
                <c:pt idx="33">
                  <c:v>22</c:v>
                </c:pt>
                <c:pt idx="34">
                  <c:v>3</c:v>
                </c:pt>
              </c:numCache>
            </c:numRef>
          </c:val>
        </c:ser>
        <c:shape val="box"/>
        <c:axId val="76745728"/>
        <c:axId val="76763904"/>
        <c:axId val="0"/>
      </c:bar3DChart>
      <c:catAx>
        <c:axId val="76745728"/>
        <c:scaling>
          <c:orientation val="minMax"/>
        </c:scaling>
        <c:axPos val="b"/>
        <c:numFmt formatCode="General" sourceLinked="1"/>
        <c:tickLblPos val="nextTo"/>
        <c:crossAx val="76763904"/>
        <c:crosses val="autoZero"/>
        <c:lblAlgn val="ctr"/>
        <c:lblOffset val="100"/>
      </c:catAx>
      <c:valAx>
        <c:axId val="76763904"/>
        <c:scaling>
          <c:orientation val="minMax"/>
        </c:scaling>
        <c:axPos val="l"/>
        <c:majorGridlines/>
        <c:numFmt formatCode="General" sourceLinked="1"/>
        <c:tickLblPos val="nextTo"/>
        <c:crossAx val="76745728"/>
        <c:crosses val="autoZero"/>
        <c:crossBetween val="between"/>
      </c:valAx>
      <c:spPr>
        <a:noFill/>
        <a:ln w="25400">
          <a:noFill/>
        </a:ln>
      </c:spPr>
    </c:plotArea>
    <c:legend>
      <c:legendPos val="r"/>
      <c:layout>
        <c:manualLayout>
          <c:xMode val="edge"/>
          <c:yMode val="edge"/>
          <c:x val="0.93223530404207144"/>
          <c:y val="0.41230833838078634"/>
          <c:w val="4.7864122901364881E-2"/>
          <c:h val="0.2225589339794064"/>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34"/>
  <c:chart>
    <c:view3D>
      <c:depthPercent val="100"/>
      <c:rAngAx val="1"/>
    </c:view3D>
    <c:plotArea>
      <c:layout/>
      <c:bar3DChart>
        <c:barDir val="col"/>
        <c:grouping val="clustered"/>
        <c:ser>
          <c:idx val="0"/>
          <c:order val="0"/>
          <c:tx>
            <c:strRef>
              <c:f>'Earned-Totals'!$A$28</c:f>
              <c:strCache>
                <c:ptCount val="1"/>
                <c:pt idx="0">
                  <c:v>Year 2012</c:v>
                </c:pt>
              </c:strCache>
            </c:strRef>
          </c:tx>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'Earned-Totals'!$B$28:$AM$28</c:f>
              <c:numCache>
                <c:formatCode>General</c:formatCode>
                <c:ptCount val="35"/>
                <c:pt idx="0">
                  <c:v>0</c:v>
                </c:pt>
                <c:pt idx="1">
                  <c:v>0</c:v>
                </c:pt>
                <c:pt idx="2">
                  <c:v>0</c:v>
                </c:pt>
                <c:pt idx="3">
                  <c:v>7</c:v>
                </c:pt>
                <c:pt idx="4">
                  <c:v>0</c:v>
                </c:pt>
                <c:pt idx="5">
                  <c:v>17</c:v>
                </c:pt>
                <c:pt idx="6">
                  <c:v>0</c:v>
                </c:pt>
                <c:pt idx="7">
                  <c:v>0</c:v>
                </c:pt>
                <c:pt idx="8">
                  <c:v>17</c:v>
                </c:pt>
                <c:pt idx="9">
                  <c:v>11</c:v>
                </c:pt>
                <c:pt idx="10">
                  <c:v>0</c:v>
                </c:pt>
                <c:pt idx="11">
                  <c:v>5</c:v>
                </c:pt>
                <c:pt idx="12">
                  <c:v>0</c:v>
                </c:pt>
                <c:pt idx="13">
                  <c:v>0</c:v>
                </c:pt>
                <c:pt idx="14">
                  <c:v>5</c:v>
                </c:pt>
                <c:pt idx="15">
                  <c:v>0</c:v>
                </c:pt>
                <c:pt idx="16">
                  <c:v>8</c:v>
                </c:pt>
                <c:pt idx="17">
                  <c:v>0</c:v>
                </c:pt>
                <c:pt idx="18">
                  <c:v>0</c:v>
                </c:pt>
                <c:pt idx="19">
                  <c:v>0</c:v>
                </c:pt>
                <c:pt idx="21">
                  <c:v>15</c:v>
                </c:pt>
                <c:pt idx="22">
                  <c:v>0</c:v>
                </c:pt>
                <c:pt idx="23">
                  <c:v>12</c:v>
                </c:pt>
                <c:pt idx="24">
                  <c:v>0</c:v>
                </c:pt>
                <c:pt idx="25">
                  <c:v>0</c:v>
                </c:pt>
                <c:pt idx="26">
                  <c:v>13</c:v>
                </c:pt>
                <c:pt idx="27">
                  <c:v>0</c:v>
                </c:pt>
                <c:pt idx="28">
                  <c:v>5</c:v>
                </c:pt>
                <c:pt idx="29">
                  <c:v>0</c:v>
                </c:pt>
                <c:pt idx="30">
                  <c:v>0</c:v>
                </c:pt>
                <c:pt idx="31">
                  <c:v>0</c:v>
                </c:pt>
                <c:pt idx="32">
                  <c:v>0</c:v>
                </c:pt>
                <c:pt idx="33">
                  <c:v>12</c:v>
                </c:pt>
                <c:pt idx="34">
                  <c:v>11</c:v>
                </c:pt>
              </c:numCache>
            </c:numRef>
          </c:val>
        </c:ser>
        <c:ser>
          <c:idx val="1"/>
          <c:order val="1"/>
          <c:tx>
            <c:strRef>
              <c:f>'Earned-Totals'!$A$29</c:f>
              <c:strCache>
                <c:ptCount val="1"/>
                <c:pt idx="0">
                  <c:v>Year 2013</c:v>
                </c:pt>
              </c:strCache>
            </c:strRef>
          </c:tx>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'Earned-Totals'!$B$29:$AM$29</c:f>
              <c:numCache>
                <c:formatCode>General</c:formatCode>
                <c:ptCount val="35"/>
                <c:pt idx="0">
                  <c:v>12</c:v>
                </c:pt>
                <c:pt idx="1">
                  <c:v>16</c:v>
                </c:pt>
                <c:pt idx="2">
                  <c:v>3</c:v>
                </c:pt>
                <c:pt idx="3">
                  <c:v>6</c:v>
                </c:pt>
                <c:pt idx="4">
                  <c:v>0</c:v>
                </c:pt>
                <c:pt idx="5">
                  <c:v>22</c:v>
                </c:pt>
                <c:pt idx="6">
                  <c:v>18</c:v>
                </c:pt>
                <c:pt idx="7">
                  <c:v>17</c:v>
                </c:pt>
                <c:pt idx="8">
                  <c:v>23</c:v>
                </c:pt>
                <c:pt idx="9">
                  <c:v>3</c:v>
                </c:pt>
                <c:pt idx="10">
                  <c:v>1</c:v>
                </c:pt>
                <c:pt idx="11">
                  <c:v>8</c:v>
                </c:pt>
                <c:pt idx="12">
                  <c:v>0</c:v>
                </c:pt>
                <c:pt idx="13">
                  <c:v>0</c:v>
                </c:pt>
                <c:pt idx="14">
                  <c:v>7</c:v>
                </c:pt>
                <c:pt idx="15">
                  <c:v>4</c:v>
                </c:pt>
                <c:pt idx="16">
                  <c:v>8</c:v>
                </c:pt>
                <c:pt idx="17">
                  <c:v>0</c:v>
                </c:pt>
                <c:pt idx="18">
                  <c:v>0</c:v>
                </c:pt>
                <c:pt idx="19">
                  <c:v>4</c:v>
                </c:pt>
                <c:pt idx="21">
                  <c:v>11</c:v>
                </c:pt>
                <c:pt idx="22">
                  <c:v>5</c:v>
                </c:pt>
                <c:pt idx="23">
                  <c:v>4</c:v>
                </c:pt>
                <c:pt idx="24">
                  <c:v>2</c:v>
                </c:pt>
                <c:pt idx="25">
                  <c:v>0</c:v>
                </c:pt>
                <c:pt idx="26">
                  <c:v>22</c:v>
                </c:pt>
                <c:pt idx="27">
                  <c:v>0</c:v>
                </c:pt>
                <c:pt idx="28">
                  <c:v>14</c:v>
                </c:pt>
                <c:pt idx="29">
                  <c:v>4</c:v>
                </c:pt>
                <c:pt idx="30">
                  <c:v>0</c:v>
                </c:pt>
                <c:pt idx="31">
                  <c:v>6</c:v>
                </c:pt>
                <c:pt idx="32">
                  <c:v>5</c:v>
                </c:pt>
                <c:pt idx="33">
                  <c:v>12</c:v>
                </c:pt>
                <c:pt idx="34">
                  <c:v>8</c:v>
                </c:pt>
              </c:numCache>
            </c:numRef>
          </c:val>
        </c:ser>
        <c:ser>
          <c:idx val="2"/>
          <c:order val="2"/>
          <c:tx>
            <c:strRef>
              <c:f>'Earned-Totals'!$A$30</c:f>
              <c:strCache>
                <c:ptCount val="1"/>
                <c:pt idx="0">
                  <c:v>Year 2014</c:v>
                </c:pt>
              </c:strCache>
            </c:strRef>
          </c:tx>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'Earned-Totals'!$B$30:$AM$30</c:f>
              <c:numCache>
                <c:formatCode>General</c:formatCode>
                <c:ptCount val="35"/>
                <c:pt idx="0">
                  <c:v>2</c:v>
                </c:pt>
                <c:pt idx="1">
                  <c:v>1</c:v>
                </c:pt>
                <c:pt idx="2">
                  <c:v>11</c:v>
                </c:pt>
                <c:pt idx="3">
                  <c:v>4</c:v>
                </c:pt>
                <c:pt idx="4">
                  <c:v>0</c:v>
                </c:pt>
                <c:pt idx="5">
                  <c:v>5</c:v>
                </c:pt>
                <c:pt idx="6">
                  <c:v>12</c:v>
                </c:pt>
                <c:pt idx="7">
                  <c:v>11</c:v>
                </c:pt>
                <c:pt idx="8">
                  <c:v>8</c:v>
                </c:pt>
                <c:pt idx="9">
                  <c:v>11</c:v>
                </c:pt>
                <c:pt idx="10">
                  <c:v>12</c:v>
                </c:pt>
                <c:pt idx="11">
                  <c:v>9</c:v>
                </c:pt>
                <c:pt idx="12">
                  <c:v>0</c:v>
                </c:pt>
                <c:pt idx="13">
                  <c:v>0</c:v>
                </c:pt>
                <c:pt idx="14">
                  <c:v>1</c:v>
                </c:pt>
                <c:pt idx="15">
                  <c:v>9</c:v>
                </c:pt>
                <c:pt idx="16">
                  <c:v>3</c:v>
                </c:pt>
                <c:pt idx="17">
                  <c:v>2</c:v>
                </c:pt>
                <c:pt idx="18">
                  <c:v>0</c:v>
                </c:pt>
                <c:pt idx="19">
                  <c:v>11</c:v>
                </c:pt>
                <c:pt idx="21">
                  <c:v>3</c:v>
                </c:pt>
                <c:pt idx="22">
                  <c:v>1</c:v>
                </c:pt>
                <c:pt idx="23">
                  <c:v>0</c:v>
                </c:pt>
                <c:pt idx="24">
                  <c:v>8</c:v>
                </c:pt>
                <c:pt idx="25">
                  <c:v>0</c:v>
                </c:pt>
                <c:pt idx="26">
                  <c:v>14</c:v>
                </c:pt>
                <c:pt idx="27">
                  <c:v>9</c:v>
                </c:pt>
                <c:pt idx="28">
                  <c:v>2</c:v>
                </c:pt>
                <c:pt idx="29">
                  <c:v>14</c:v>
                </c:pt>
                <c:pt idx="30">
                  <c:v>13</c:v>
                </c:pt>
                <c:pt idx="31">
                  <c:v>11</c:v>
                </c:pt>
                <c:pt idx="32">
                  <c:v>7</c:v>
                </c:pt>
                <c:pt idx="33">
                  <c:v>6</c:v>
                </c:pt>
                <c:pt idx="34">
                  <c:v>1</c:v>
                </c:pt>
              </c:numCache>
            </c:numRef>
          </c:val>
        </c:ser>
        <c:ser>
          <c:idx val="3"/>
          <c:order val="3"/>
          <c:tx>
            <c:strRef>
              <c:f>'Earned-Totals'!$A$31</c:f>
              <c:strCache>
                <c:ptCount val="1"/>
                <c:pt idx="0">
                  <c:v>Year 2015</c:v>
                </c:pt>
              </c:strCache>
            </c:strRef>
          </c:tx>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'Earned-Totals'!$B$31:$AM$31</c:f>
              <c:numCache>
                <c:formatCode>General</c:formatCode>
                <c:ptCount val="35"/>
                <c:pt idx="0">
                  <c:v>2</c:v>
                </c:pt>
                <c:pt idx="1">
                  <c:v>0</c:v>
                </c:pt>
                <c:pt idx="2">
                  <c:v>0</c:v>
                </c:pt>
                <c:pt idx="3">
                  <c:v>0</c:v>
                </c:pt>
                <c:pt idx="4">
                  <c:v>1</c:v>
                </c:pt>
                <c:pt idx="5">
                  <c:v>0</c:v>
                </c:pt>
                <c:pt idx="6">
                  <c:v>12</c:v>
                </c:pt>
                <c:pt idx="7">
                  <c:v>11</c:v>
                </c:pt>
                <c:pt idx="8">
                  <c:v>3</c:v>
                </c:pt>
                <c:pt idx="9">
                  <c:v>5</c:v>
                </c:pt>
                <c:pt idx="10">
                  <c:v>7</c:v>
                </c:pt>
                <c:pt idx="11">
                  <c:v>2</c:v>
                </c:pt>
                <c:pt idx="12">
                  <c:v>1</c:v>
                </c:pt>
                <c:pt idx="13">
                  <c:v>12</c:v>
                </c:pt>
                <c:pt idx="14">
                  <c:v>0</c:v>
                </c:pt>
                <c:pt idx="15">
                  <c:v>9</c:v>
                </c:pt>
                <c:pt idx="16">
                  <c:v>8</c:v>
                </c:pt>
                <c:pt idx="17">
                  <c:v>0</c:v>
                </c:pt>
                <c:pt idx="18">
                  <c:v>1</c:v>
                </c:pt>
                <c:pt idx="19">
                  <c:v>1</c:v>
                </c:pt>
                <c:pt idx="21">
                  <c:v>3</c:v>
                </c:pt>
                <c:pt idx="22">
                  <c:v>0</c:v>
                </c:pt>
                <c:pt idx="23">
                  <c:v>1</c:v>
                </c:pt>
                <c:pt idx="24">
                  <c:v>8</c:v>
                </c:pt>
                <c:pt idx="25">
                  <c:v>0</c:v>
                </c:pt>
                <c:pt idx="26">
                  <c:v>11</c:v>
                </c:pt>
                <c:pt idx="27">
                  <c:v>1</c:v>
                </c:pt>
                <c:pt idx="28">
                  <c:v>2</c:v>
                </c:pt>
                <c:pt idx="29">
                  <c:v>4</c:v>
                </c:pt>
                <c:pt idx="30">
                  <c:v>2</c:v>
                </c:pt>
                <c:pt idx="31">
                  <c:v>2</c:v>
                </c:pt>
                <c:pt idx="32">
                  <c:v>0</c:v>
                </c:pt>
                <c:pt idx="33">
                  <c:v>3</c:v>
                </c:pt>
                <c:pt idx="34">
                  <c:v>0</c:v>
                </c:pt>
              </c:numCache>
            </c:numRef>
          </c:val>
        </c:ser>
        <c:ser>
          <c:idx val="4"/>
          <c:order val="4"/>
          <c:tx>
            <c:strRef>
              <c:f>'Earned-Totals'!$A$32</c:f>
              <c:strCache>
                <c:ptCount val="1"/>
                <c:pt idx="0">
                  <c:v>Year 2016</c:v>
                </c:pt>
              </c:strCache>
            </c:strRef>
          </c:tx>
          <c:cat>
            <c:strRef>
              <c:f>'Earned-Totals'!$B$27:$AM$27</c:f>
              <c:strCache>
                <c:ptCount val="35"/>
                <c:pt idx="0">
                  <c:v>Alex</c:v>
                </c:pt>
                <c:pt idx="1">
                  <c:v>Amanda</c:v>
                </c:pt>
                <c:pt idx="2">
                  <c:v>Amy B</c:v>
                </c:pt>
                <c:pt idx="3">
                  <c:v>Amy</c:v>
                </c:pt>
                <c:pt idx="4">
                  <c:v>Anna</c:v>
                </c:pt>
                <c:pt idx="5">
                  <c:v>Anne</c:v>
                </c:pt>
                <c:pt idx="6">
                  <c:v>Ashley</c:v>
                </c:pt>
                <c:pt idx="7">
                  <c:v>Bashar</c:v>
                </c:pt>
                <c:pt idx="8">
                  <c:v>Brenna</c:v>
                </c:pt>
                <c:pt idx="9">
                  <c:v>Cathy</c:v>
                </c:pt>
                <c:pt idx="10">
                  <c:v>Chloe</c:v>
                </c:pt>
                <c:pt idx="11">
                  <c:v>Courtney</c:v>
                </c:pt>
                <c:pt idx="12">
                  <c:v>Courtney J</c:v>
                </c:pt>
                <c:pt idx="13">
                  <c:v>Cybil</c:v>
                </c:pt>
                <c:pt idx="14">
                  <c:v>Elisabeth</c:v>
                </c:pt>
                <c:pt idx="15">
                  <c:v>Joanna</c:v>
                </c:pt>
                <c:pt idx="16">
                  <c:v>Julia</c:v>
                </c:pt>
                <c:pt idx="17">
                  <c:v>Kara</c:v>
                </c:pt>
                <c:pt idx="18">
                  <c:v>Katie</c:v>
                </c:pt>
                <c:pt idx="19">
                  <c:v>Lacey</c:v>
                </c:pt>
                <c:pt idx="20">
                  <c:v>Mark</c:v>
                </c:pt>
                <c:pt idx="21">
                  <c:v>Mary</c:v>
                </c:pt>
                <c:pt idx="22">
                  <c:v>Matt</c:v>
                </c:pt>
                <c:pt idx="23">
                  <c:v>Mike</c:v>
                </c:pt>
                <c:pt idx="24">
                  <c:v>Muriel</c:v>
                </c:pt>
                <c:pt idx="25">
                  <c:v>Paul</c:v>
                </c:pt>
                <c:pt idx="26">
                  <c:v>Reece</c:v>
                </c:pt>
                <c:pt idx="27">
                  <c:v>Rhiannon</c:v>
                </c:pt>
                <c:pt idx="28">
                  <c:v>Sara</c:v>
                </c:pt>
                <c:pt idx="29">
                  <c:v>Sarah C</c:v>
                </c:pt>
                <c:pt idx="30">
                  <c:v>Sarah O</c:v>
                </c:pt>
                <c:pt idx="31">
                  <c:v>Suniga</c:v>
                </c:pt>
                <c:pt idx="32">
                  <c:v>Tonia</c:v>
                </c:pt>
                <c:pt idx="33">
                  <c:v>Tristan</c:v>
                </c:pt>
                <c:pt idx="34">
                  <c:v>Tuong</c:v>
                </c:pt>
              </c:strCache>
            </c:strRef>
          </c:cat>
          <c:val>
            <c:numRef>
              <c:f>'Earned-Totals'!$B$32:$AM$32</c:f>
              <c:numCache>
                <c:formatCode>General</c:formatCode>
                <c:ptCount val="35"/>
                <c:pt idx="0">
                  <c:v>0</c:v>
                </c:pt>
                <c:pt idx="1">
                  <c:v>1</c:v>
                </c:pt>
                <c:pt idx="2">
                  <c:v>0</c:v>
                </c:pt>
                <c:pt idx="3">
                  <c:v>0</c:v>
                </c:pt>
                <c:pt idx="4">
                  <c:v>0</c:v>
                </c:pt>
                <c:pt idx="5">
                  <c:v>0</c:v>
                </c:pt>
                <c:pt idx="6">
                  <c:v>7</c:v>
                </c:pt>
                <c:pt idx="7">
                  <c:v>3</c:v>
                </c:pt>
                <c:pt idx="8">
                  <c:v>7</c:v>
                </c:pt>
                <c:pt idx="9">
                  <c:v>0</c:v>
                </c:pt>
                <c:pt idx="10">
                  <c:v>0</c:v>
                </c:pt>
                <c:pt idx="11">
                  <c:v>1</c:v>
                </c:pt>
                <c:pt idx="12">
                  <c:v>0</c:v>
                </c:pt>
                <c:pt idx="13">
                  <c:v>6</c:v>
                </c:pt>
                <c:pt idx="14">
                  <c:v>1</c:v>
                </c:pt>
                <c:pt idx="15">
                  <c:v>5</c:v>
                </c:pt>
                <c:pt idx="16">
                  <c:v>0</c:v>
                </c:pt>
                <c:pt idx="17">
                  <c:v>0</c:v>
                </c:pt>
                <c:pt idx="18">
                  <c:v>0</c:v>
                </c:pt>
                <c:pt idx="19">
                  <c:v>0</c:v>
                </c:pt>
                <c:pt idx="21">
                  <c:v>0</c:v>
                </c:pt>
                <c:pt idx="22">
                  <c:v>0</c:v>
                </c:pt>
                <c:pt idx="23">
                  <c:v>0</c:v>
                </c:pt>
                <c:pt idx="24">
                  <c:v>7</c:v>
                </c:pt>
                <c:pt idx="25">
                  <c:v>5</c:v>
                </c:pt>
                <c:pt idx="26">
                  <c:v>0</c:v>
                </c:pt>
                <c:pt idx="27">
                  <c:v>6</c:v>
                </c:pt>
                <c:pt idx="28">
                  <c:v>0</c:v>
                </c:pt>
                <c:pt idx="29">
                  <c:v>0</c:v>
                </c:pt>
                <c:pt idx="30">
                  <c:v>5</c:v>
                </c:pt>
                <c:pt idx="31">
                  <c:v>1</c:v>
                </c:pt>
                <c:pt idx="32">
                  <c:v>0</c:v>
                </c:pt>
                <c:pt idx="33">
                  <c:v>1</c:v>
                </c:pt>
                <c:pt idx="34">
                  <c:v>0</c:v>
                </c:pt>
              </c:numCache>
            </c:numRef>
          </c:val>
        </c:ser>
        <c:shape val="box"/>
        <c:axId val="76681216"/>
        <c:axId val="76682752"/>
        <c:axId val="0"/>
      </c:bar3DChart>
      <c:catAx>
        <c:axId val="76681216"/>
        <c:scaling>
          <c:orientation val="minMax"/>
        </c:scaling>
        <c:axPos val="b"/>
        <c:numFmt formatCode="General" sourceLinked="1"/>
        <c:tickLblPos val="nextTo"/>
        <c:crossAx val="76682752"/>
        <c:crosses val="autoZero"/>
        <c:auto val="1"/>
        <c:lblAlgn val="ctr"/>
        <c:lblOffset val="100"/>
      </c:catAx>
      <c:valAx>
        <c:axId val="76682752"/>
        <c:scaling>
          <c:orientation val="minMax"/>
        </c:scaling>
        <c:axPos val="l"/>
        <c:majorGridlines/>
        <c:numFmt formatCode="General" sourceLinked="1"/>
        <c:tickLblPos val="nextTo"/>
        <c:crossAx val="76681216"/>
        <c:crosses val="autoZero"/>
        <c:crossBetween val="between"/>
      </c:valAx>
      <c:spPr>
        <a:noFill/>
        <a:ln w="25400">
          <a:noFill/>
        </a:ln>
      </c:spPr>
    </c:plotArea>
    <c:legend>
      <c:legendPos val="r"/>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a:solidFill>
                  <a:srgbClr val="000000"/>
                </a:solidFill>
              </a:defRPr>
            </a:pPr>
            <a:r>
              <a:rPr lang="en-US"/>
              <a:t>Badges Earned by Type - Cumulative</a:t>
            </a:r>
          </a:p>
        </c:rich>
      </c:tx>
      <c:layout/>
      <c:spPr>
        <a:noFill/>
        <a:ln w="25400">
          <a:noFill/>
        </a:ln>
      </c:spPr>
    </c:title>
    <c:view3D>
      <c:rotX val="0"/>
      <c:rotY val="0"/>
      <c:depthPercent val="100"/>
      <c:perspective val="30"/>
    </c:view3D>
    <c:plotArea>
      <c:layout>
        <c:manualLayout>
          <c:layoutTarget val="inner"/>
          <c:xMode val="edge"/>
          <c:yMode val="edge"/>
          <c:x val="6.1281392613843987E-2"/>
          <c:y val="0.15656604266800439"/>
          <c:w val="0.87929513341384857"/>
          <c:h val="0.65909253445720495"/>
        </c:manualLayout>
      </c:layout>
      <c:bar3DChart>
        <c:barDir val="col"/>
        <c:grouping val="stacked"/>
        <c:ser>
          <c:idx val="9"/>
          <c:order val="0"/>
          <c:tx>
            <c:strRef>
              <c:f>'Earned by Type'!$A$11</c:f>
              <c:strCache>
                <c:ptCount val="1"/>
                <c:pt idx="0">
                  <c:v>900</c:v>
                </c:pt>
              </c:strCache>
            </c:strRef>
          </c:tx>
          <c:spPr>
            <a:solidFill>
              <a:schemeClr val="accent6">
                <a:lumMod val="5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Type'!$B$11:$AN$11</c:f>
              <c:numCache>
                <c:formatCode>General</c:formatCode>
                <c:ptCount val="25"/>
                <c:pt idx="0">
                  <c:v>0</c:v>
                </c:pt>
                <c:pt idx="1">
                  <c:v>0</c:v>
                </c:pt>
                <c:pt idx="2">
                  <c:v>1</c:v>
                </c:pt>
                <c:pt idx="3">
                  <c:v>2</c:v>
                </c:pt>
                <c:pt idx="4">
                  <c:v>2</c:v>
                </c:pt>
                <c:pt idx="5">
                  <c:v>1</c:v>
                </c:pt>
                <c:pt idx="6">
                  <c:v>0</c:v>
                </c:pt>
                <c:pt idx="7">
                  <c:v>1</c:v>
                </c:pt>
                <c:pt idx="8">
                  <c:v>1</c:v>
                </c:pt>
                <c:pt idx="9">
                  <c:v>0</c:v>
                </c:pt>
                <c:pt idx="10">
                  <c:v>1</c:v>
                </c:pt>
                <c:pt idx="11">
                  <c:v>0</c:v>
                </c:pt>
                <c:pt idx="12">
                  <c:v>1</c:v>
                </c:pt>
                <c:pt idx="13">
                  <c:v>1</c:v>
                </c:pt>
                <c:pt idx="14">
                  <c:v>2</c:v>
                </c:pt>
                <c:pt idx="15">
                  <c:v>0</c:v>
                </c:pt>
                <c:pt idx="16">
                  <c:v>1</c:v>
                </c:pt>
                <c:pt idx="17">
                  <c:v>0</c:v>
                </c:pt>
                <c:pt idx="18">
                  <c:v>3</c:v>
                </c:pt>
                <c:pt idx="19">
                  <c:v>1</c:v>
                </c:pt>
                <c:pt idx="20">
                  <c:v>1</c:v>
                </c:pt>
                <c:pt idx="21">
                  <c:v>0</c:v>
                </c:pt>
                <c:pt idx="22">
                  <c:v>1</c:v>
                </c:pt>
                <c:pt idx="23">
                  <c:v>1</c:v>
                </c:pt>
                <c:pt idx="24">
                  <c:v>0</c:v>
                </c:pt>
              </c:numCache>
            </c:numRef>
          </c:val>
        </c:ser>
        <c:ser>
          <c:idx val="8"/>
          <c:order val="1"/>
          <c:tx>
            <c:strRef>
              <c:f>'Earned by Type'!$A$10</c:f>
              <c:strCache>
                <c:ptCount val="1"/>
                <c:pt idx="0">
                  <c:v>800</c:v>
                </c:pt>
              </c:strCache>
            </c:strRef>
          </c:tx>
          <c:spPr>
            <a:solidFill>
              <a:srgbClr val="E01E9F"/>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Type'!$B$10:$AN$10</c:f>
              <c:numCache>
                <c:formatCode>General</c:formatCode>
                <c:ptCount val="25"/>
                <c:pt idx="0">
                  <c:v>0</c:v>
                </c:pt>
                <c:pt idx="1">
                  <c:v>0</c:v>
                </c:pt>
                <c:pt idx="2">
                  <c:v>1</c:v>
                </c:pt>
                <c:pt idx="3">
                  <c:v>0</c:v>
                </c:pt>
                <c:pt idx="4">
                  <c:v>1</c:v>
                </c:pt>
                <c:pt idx="5">
                  <c:v>4</c:v>
                </c:pt>
                <c:pt idx="6">
                  <c:v>0</c:v>
                </c:pt>
                <c:pt idx="7">
                  <c:v>0</c:v>
                </c:pt>
                <c:pt idx="8">
                  <c:v>0</c:v>
                </c:pt>
                <c:pt idx="9">
                  <c:v>0</c:v>
                </c:pt>
                <c:pt idx="10">
                  <c:v>0</c:v>
                </c:pt>
                <c:pt idx="11">
                  <c:v>0</c:v>
                </c:pt>
                <c:pt idx="12">
                  <c:v>1</c:v>
                </c:pt>
                <c:pt idx="13">
                  <c:v>0</c:v>
                </c:pt>
                <c:pt idx="14">
                  <c:v>0</c:v>
                </c:pt>
                <c:pt idx="15">
                  <c:v>1</c:v>
                </c:pt>
                <c:pt idx="16">
                  <c:v>2</c:v>
                </c:pt>
                <c:pt idx="17">
                  <c:v>0</c:v>
                </c:pt>
                <c:pt idx="18">
                  <c:v>0</c:v>
                </c:pt>
                <c:pt idx="19">
                  <c:v>0</c:v>
                </c:pt>
                <c:pt idx="20">
                  <c:v>0</c:v>
                </c:pt>
                <c:pt idx="21">
                  <c:v>0</c:v>
                </c:pt>
                <c:pt idx="22">
                  <c:v>1</c:v>
                </c:pt>
                <c:pt idx="23">
                  <c:v>1</c:v>
                </c:pt>
                <c:pt idx="24">
                  <c:v>0</c:v>
                </c:pt>
              </c:numCache>
            </c:numRef>
          </c:val>
        </c:ser>
        <c:ser>
          <c:idx val="7"/>
          <c:order val="2"/>
          <c:tx>
            <c:strRef>
              <c:f>'Earned by Type'!$A$9</c:f>
              <c:strCache>
                <c:ptCount val="1"/>
                <c:pt idx="0">
                  <c:v>700</c:v>
                </c:pt>
              </c:strCache>
            </c:strRef>
          </c:tx>
          <c:spPr>
            <a:solidFill>
              <a:srgbClr val="FFC000"/>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Type'!$B$9:$AN$9</c:f>
              <c:numCache>
                <c:formatCode>General</c:formatCode>
                <c:ptCount val="25"/>
                <c:pt idx="0">
                  <c:v>4</c:v>
                </c:pt>
                <c:pt idx="1">
                  <c:v>0</c:v>
                </c:pt>
                <c:pt idx="2">
                  <c:v>6</c:v>
                </c:pt>
                <c:pt idx="3">
                  <c:v>9</c:v>
                </c:pt>
                <c:pt idx="4">
                  <c:v>11</c:v>
                </c:pt>
                <c:pt idx="5">
                  <c:v>5</c:v>
                </c:pt>
                <c:pt idx="6">
                  <c:v>3</c:v>
                </c:pt>
                <c:pt idx="7">
                  <c:v>3</c:v>
                </c:pt>
                <c:pt idx="8">
                  <c:v>3</c:v>
                </c:pt>
                <c:pt idx="9">
                  <c:v>3</c:v>
                </c:pt>
                <c:pt idx="10">
                  <c:v>3</c:v>
                </c:pt>
                <c:pt idx="11">
                  <c:v>0</c:v>
                </c:pt>
                <c:pt idx="12">
                  <c:v>4</c:v>
                </c:pt>
                <c:pt idx="13">
                  <c:v>1</c:v>
                </c:pt>
                <c:pt idx="14">
                  <c:v>6</c:v>
                </c:pt>
                <c:pt idx="15">
                  <c:v>2</c:v>
                </c:pt>
                <c:pt idx="16">
                  <c:v>1</c:v>
                </c:pt>
                <c:pt idx="17">
                  <c:v>0</c:v>
                </c:pt>
                <c:pt idx="18">
                  <c:v>9</c:v>
                </c:pt>
                <c:pt idx="19">
                  <c:v>2</c:v>
                </c:pt>
                <c:pt idx="20">
                  <c:v>7</c:v>
                </c:pt>
                <c:pt idx="21">
                  <c:v>4</c:v>
                </c:pt>
                <c:pt idx="22">
                  <c:v>1</c:v>
                </c:pt>
                <c:pt idx="23">
                  <c:v>3</c:v>
                </c:pt>
                <c:pt idx="24">
                  <c:v>6</c:v>
                </c:pt>
              </c:numCache>
            </c:numRef>
          </c:val>
        </c:ser>
        <c:ser>
          <c:idx val="6"/>
          <c:order val="3"/>
          <c:tx>
            <c:strRef>
              <c:f>'Earned by Type'!$A$8</c:f>
              <c:strCache>
                <c:ptCount val="1"/>
                <c:pt idx="0">
                  <c:v>600</c:v>
                </c:pt>
              </c:strCache>
            </c:strRef>
          </c:tx>
          <c:spPr>
            <a:solidFill>
              <a:schemeClr val="accent5">
                <a:lumMod val="5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Type'!$B$8:$AN$8</c:f>
              <c:numCache>
                <c:formatCode>General</c:formatCode>
                <c:ptCount val="25"/>
                <c:pt idx="0">
                  <c:v>5</c:v>
                </c:pt>
                <c:pt idx="1">
                  <c:v>0</c:v>
                </c:pt>
                <c:pt idx="2">
                  <c:v>18</c:v>
                </c:pt>
                <c:pt idx="3">
                  <c:v>13</c:v>
                </c:pt>
                <c:pt idx="4">
                  <c:v>14</c:v>
                </c:pt>
                <c:pt idx="5">
                  <c:v>6</c:v>
                </c:pt>
                <c:pt idx="6">
                  <c:v>7</c:v>
                </c:pt>
                <c:pt idx="7">
                  <c:v>8</c:v>
                </c:pt>
                <c:pt idx="8">
                  <c:v>4</c:v>
                </c:pt>
                <c:pt idx="9">
                  <c:v>5</c:v>
                </c:pt>
                <c:pt idx="10">
                  <c:v>12</c:v>
                </c:pt>
                <c:pt idx="11">
                  <c:v>0</c:v>
                </c:pt>
                <c:pt idx="12">
                  <c:v>1</c:v>
                </c:pt>
                <c:pt idx="13">
                  <c:v>0</c:v>
                </c:pt>
                <c:pt idx="14">
                  <c:v>11</c:v>
                </c:pt>
                <c:pt idx="15">
                  <c:v>6</c:v>
                </c:pt>
                <c:pt idx="16">
                  <c:v>4</c:v>
                </c:pt>
                <c:pt idx="17">
                  <c:v>0</c:v>
                </c:pt>
                <c:pt idx="18">
                  <c:v>23</c:v>
                </c:pt>
                <c:pt idx="19">
                  <c:v>3</c:v>
                </c:pt>
                <c:pt idx="20">
                  <c:v>8</c:v>
                </c:pt>
                <c:pt idx="21">
                  <c:v>7</c:v>
                </c:pt>
                <c:pt idx="22">
                  <c:v>6</c:v>
                </c:pt>
                <c:pt idx="23">
                  <c:v>5</c:v>
                </c:pt>
                <c:pt idx="24">
                  <c:v>12</c:v>
                </c:pt>
              </c:numCache>
            </c:numRef>
          </c:val>
        </c:ser>
        <c:ser>
          <c:idx val="5"/>
          <c:order val="4"/>
          <c:tx>
            <c:strRef>
              <c:f>'Earned by Type'!$A$7</c:f>
              <c:strCache>
                <c:ptCount val="1"/>
                <c:pt idx="0">
                  <c:v>500</c:v>
                </c:pt>
              </c:strCache>
            </c:strRef>
          </c:tx>
          <c:spPr>
            <a:solidFill>
              <a:schemeClr val="tx2">
                <a:lumMod val="75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Type'!$B$7:$AN$7</c:f>
              <c:numCache>
                <c:formatCode>General</c:formatCode>
                <c:ptCount val="25"/>
                <c:pt idx="0">
                  <c:v>1</c:v>
                </c:pt>
                <c:pt idx="1">
                  <c:v>0</c:v>
                </c:pt>
                <c:pt idx="2">
                  <c:v>3</c:v>
                </c:pt>
                <c:pt idx="3">
                  <c:v>4</c:v>
                </c:pt>
                <c:pt idx="4">
                  <c:v>5</c:v>
                </c:pt>
                <c:pt idx="5">
                  <c:v>3</c:v>
                </c:pt>
                <c:pt idx="6">
                  <c:v>2</c:v>
                </c:pt>
                <c:pt idx="7">
                  <c:v>2</c:v>
                </c:pt>
                <c:pt idx="8">
                  <c:v>1</c:v>
                </c:pt>
                <c:pt idx="9">
                  <c:v>2</c:v>
                </c:pt>
                <c:pt idx="10">
                  <c:v>3</c:v>
                </c:pt>
                <c:pt idx="11">
                  <c:v>0</c:v>
                </c:pt>
                <c:pt idx="12">
                  <c:v>1</c:v>
                </c:pt>
                <c:pt idx="13">
                  <c:v>0</c:v>
                </c:pt>
                <c:pt idx="14">
                  <c:v>1</c:v>
                </c:pt>
                <c:pt idx="15">
                  <c:v>0</c:v>
                </c:pt>
                <c:pt idx="16">
                  <c:v>2</c:v>
                </c:pt>
                <c:pt idx="17">
                  <c:v>0</c:v>
                </c:pt>
                <c:pt idx="18">
                  <c:v>4</c:v>
                </c:pt>
                <c:pt idx="19">
                  <c:v>1</c:v>
                </c:pt>
                <c:pt idx="20">
                  <c:v>1</c:v>
                </c:pt>
                <c:pt idx="21">
                  <c:v>2</c:v>
                </c:pt>
                <c:pt idx="22">
                  <c:v>2</c:v>
                </c:pt>
                <c:pt idx="23">
                  <c:v>1</c:v>
                </c:pt>
                <c:pt idx="24">
                  <c:v>1</c:v>
                </c:pt>
              </c:numCache>
            </c:numRef>
          </c:val>
        </c:ser>
        <c:ser>
          <c:idx val="4"/>
          <c:order val="5"/>
          <c:tx>
            <c:strRef>
              <c:f>'Earned by Type'!$A$6</c:f>
              <c:strCache>
                <c:ptCount val="1"/>
                <c:pt idx="0">
                  <c:v>400</c:v>
                </c:pt>
              </c:strCache>
            </c:strRef>
          </c:tx>
          <c:spPr>
            <a:solidFill>
              <a:schemeClr val="accent6">
                <a:lumMod val="75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Type'!$B$6:$AN$6</c:f>
              <c:numCache>
                <c:formatCode>General</c:formatCode>
                <c:ptCount val="25"/>
                <c:pt idx="0">
                  <c:v>0</c:v>
                </c:pt>
                <c:pt idx="1">
                  <c:v>0</c:v>
                </c:pt>
                <c:pt idx="2">
                  <c:v>0</c:v>
                </c:pt>
                <c:pt idx="3">
                  <c:v>0</c:v>
                </c:pt>
                <c:pt idx="4">
                  <c:v>1</c:v>
                </c:pt>
                <c:pt idx="5">
                  <c:v>0</c:v>
                </c:pt>
                <c:pt idx="6">
                  <c:v>2</c:v>
                </c:pt>
                <c:pt idx="7">
                  <c:v>0</c:v>
                </c:pt>
                <c:pt idx="8">
                  <c:v>0</c:v>
                </c:pt>
                <c:pt idx="9">
                  <c:v>0</c:v>
                </c:pt>
                <c:pt idx="10">
                  <c:v>0</c:v>
                </c:pt>
                <c:pt idx="11">
                  <c:v>0</c:v>
                </c:pt>
                <c:pt idx="12">
                  <c:v>0</c:v>
                </c:pt>
                <c:pt idx="13">
                  <c:v>0</c:v>
                </c:pt>
                <c:pt idx="14">
                  <c:v>0</c:v>
                </c:pt>
                <c:pt idx="15">
                  <c:v>2</c:v>
                </c:pt>
                <c:pt idx="16">
                  <c:v>1</c:v>
                </c:pt>
                <c:pt idx="17">
                  <c:v>0</c:v>
                </c:pt>
                <c:pt idx="18">
                  <c:v>1</c:v>
                </c:pt>
                <c:pt idx="19">
                  <c:v>0</c:v>
                </c:pt>
                <c:pt idx="20">
                  <c:v>0</c:v>
                </c:pt>
                <c:pt idx="21">
                  <c:v>0</c:v>
                </c:pt>
                <c:pt idx="22">
                  <c:v>0</c:v>
                </c:pt>
                <c:pt idx="23">
                  <c:v>0</c:v>
                </c:pt>
                <c:pt idx="24">
                  <c:v>0</c:v>
                </c:pt>
              </c:numCache>
            </c:numRef>
          </c:val>
        </c:ser>
        <c:ser>
          <c:idx val="3"/>
          <c:order val="6"/>
          <c:tx>
            <c:strRef>
              <c:f>'Earned by Type'!$A$5</c:f>
              <c:strCache>
                <c:ptCount val="1"/>
                <c:pt idx="0">
                  <c:v>300</c:v>
                </c:pt>
              </c:strCache>
            </c:strRef>
          </c:tx>
          <c:spPr>
            <a:solidFill>
              <a:schemeClr val="accent3">
                <a:lumMod val="75000"/>
              </a:schemeClr>
            </a:solidFill>
            <a:ln w="25400">
              <a:noFill/>
            </a:ln>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Type'!$B$5:$AN$5</c:f>
              <c:numCache>
                <c:formatCode>General</c:formatCode>
                <c:ptCount val="25"/>
                <c:pt idx="0">
                  <c:v>4</c:v>
                </c:pt>
                <c:pt idx="1">
                  <c:v>0</c:v>
                </c:pt>
                <c:pt idx="2">
                  <c:v>8</c:v>
                </c:pt>
                <c:pt idx="3">
                  <c:v>6</c:v>
                </c:pt>
                <c:pt idx="4">
                  <c:v>14</c:v>
                </c:pt>
                <c:pt idx="5">
                  <c:v>4</c:v>
                </c:pt>
                <c:pt idx="6">
                  <c:v>4</c:v>
                </c:pt>
                <c:pt idx="7">
                  <c:v>6</c:v>
                </c:pt>
                <c:pt idx="8">
                  <c:v>4</c:v>
                </c:pt>
                <c:pt idx="9">
                  <c:v>10</c:v>
                </c:pt>
                <c:pt idx="10">
                  <c:v>6</c:v>
                </c:pt>
                <c:pt idx="11">
                  <c:v>0</c:v>
                </c:pt>
                <c:pt idx="12">
                  <c:v>5</c:v>
                </c:pt>
                <c:pt idx="13">
                  <c:v>2</c:v>
                </c:pt>
                <c:pt idx="14">
                  <c:v>7</c:v>
                </c:pt>
                <c:pt idx="15">
                  <c:v>4</c:v>
                </c:pt>
                <c:pt idx="16">
                  <c:v>10</c:v>
                </c:pt>
                <c:pt idx="17">
                  <c:v>3</c:v>
                </c:pt>
                <c:pt idx="18">
                  <c:v>13</c:v>
                </c:pt>
                <c:pt idx="19">
                  <c:v>5</c:v>
                </c:pt>
                <c:pt idx="20">
                  <c:v>4</c:v>
                </c:pt>
                <c:pt idx="21">
                  <c:v>6</c:v>
                </c:pt>
                <c:pt idx="22">
                  <c:v>3</c:v>
                </c:pt>
                <c:pt idx="23">
                  <c:v>5</c:v>
                </c:pt>
                <c:pt idx="24">
                  <c:v>8</c:v>
                </c:pt>
              </c:numCache>
            </c:numRef>
          </c:val>
        </c:ser>
        <c:ser>
          <c:idx val="2"/>
          <c:order val="7"/>
          <c:tx>
            <c:strRef>
              <c:f>'Earned by Type'!$A$4</c:f>
              <c:strCache>
                <c:ptCount val="1"/>
                <c:pt idx="0">
                  <c:v>200</c:v>
                </c:pt>
              </c:strCache>
            </c:strRef>
          </c:tx>
          <c:spPr>
            <a:solidFill>
              <a:schemeClr val="accent4">
                <a:lumMod val="75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Type'!$B$4:$AN$4</c:f>
              <c:numCache>
                <c:formatCode>General</c:formatCode>
                <c:ptCount val="25"/>
                <c:pt idx="0">
                  <c:v>0</c:v>
                </c:pt>
                <c:pt idx="1">
                  <c:v>0</c:v>
                </c:pt>
                <c:pt idx="2">
                  <c:v>1</c:v>
                </c:pt>
                <c:pt idx="3">
                  <c:v>1</c:v>
                </c:pt>
                <c:pt idx="4">
                  <c:v>1</c:v>
                </c:pt>
                <c:pt idx="5">
                  <c:v>1</c:v>
                </c:pt>
                <c:pt idx="6">
                  <c:v>0</c:v>
                </c:pt>
                <c:pt idx="7">
                  <c:v>0</c:v>
                </c:pt>
                <c:pt idx="8">
                  <c:v>1</c:v>
                </c:pt>
                <c:pt idx="9">
                  <c:v>1</c:v>
                </c:pt>
                <c:pt idx="10">
                  <c:v>0</c:v>
                </c:pt>
                <c:pt idx="11">
                  <c:v>0</c:v>
                </c:pt>
                <c:pt idx="12">
                  <c:v>1</c:v>
                </c:pt>
                <c:pt idx="13">
                  <c:v>0</c:v>
                </c:pt>
                <c:pt idx="14">
                  <c:v>0</c:v>
                </c:pt>
                <c:pt idx="15">
                  <c:v>0</c:v>
                </c:pt>
                <c:pt idx="16">
                  <c:v>1</c:v>
                </c:pt>
                <c:pt idx="17">
                  <c:v>0</c:v>
                </c:pt>
                <c:pt idx="18">
                  <c:v>4</c:v>
                </c:pt>
                <c:pt idx="19">
                  <c:v>0</c:v>
                </c:pt>
                <c:pt idx="20">
                  <c:v>0</c:v>
                </c:pt>
                <c:pt idx="21">
                  <c:v>1</c:v>
                </c:pt>
                <c:pt idx="22">
                  <c:v>0</c:v>
                </c:pt>
                <c:pt idx="23">
                  <c:v>0</c:v>
                </c:pt>
                <c:pt idx="24">
                  <c:v>2</c:v>
                </c:pt>
              </c:numCache>
            </c:numRef>
          </c:val>
        </c:ser>
        <c:ser>
          <c:idx val="1"/>
          <c:order val="8"/>
          <c:tx>
            <c:strRef>
              <c:f>'Earned by Type'!$A$3</c:f>
              <c:strCache>
                <c:ptCount val="1"/>
                <c:pt idx="0">
                  <c:v>100</c:v>
                </c:pt>
              </c:strCache>
            </c:strRef>
          </c:tx>
          <c:spPr>
            <a:solidFill>
              <a:schemeClr val="accent1">
                <a:lumMod val="40000"/>
                <a:lumOff val="6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Type'!$B$3:$AN$3</c:f>
              <c:numCache>
                <c:formatCode>General</c:formatCode>
                <c:ptCount val="25"/>
                <c:pt idx="0">
                  <c:v>1</c:v>
                </c:pt>
                <c:pt idx="1">
                  <c:v>1</c:v>
                </c:pt>
                <c:pt idx="2">
                  <c:v>9</c:v>
                </c:pt>
                <c:pt idx="3">
                  <c:v>4</c:v>
                </c:pt>
                <c:pt idx="4">
                  <c:v>6</c:v>
                </c:pt>
                <c:pt idx="5">
                  <c:v>3</c:v>
                </c:pt>
                <c:pt idx="6">
                  <c:v>1</c:v>
                </c:pt>
                <c:pt idx="7">
                  <c:v>2</c:v>
                </c:pt>
                <c:pt idx="8">
                  <c:v>3</c:v>
                </c:pt>
                <c:pt idx="9">
                  <c:v>5</c:v>
                </c:pt>
                <c:pt idx="10">
                  <c:v>1</c:v>
                </c:pt>
                <c:pt idx="11">
                  <c:v>0</c:v>
                </c:pt>
                <c:pt idx="12">
                  <c:v>1</c:v>
                </c:pt>
                <c:pt idx="13">
                  <c:v>1</c:v>
                </c:pt>
                <c:pt idx="14">
                  <c:v>3</c:v>
                </c:pt>
                <c:pt idx="15">
                  <c:v>1</c:v>
                </c:pt>
                <c:pt idx="16">
                  <c:v>2</c:v>
                </c:pt>
                <c:pt idx="17">
                  <c:v>1</c:v>
                </c:pt>
                <c:pt idx="18">
                  <c:v>1</c:v>
                </c:pt>
                <c:pt idx="19">
                  <c:v>2</c:v>
                </c:pt>
                <c:pt idx="20">
                  <c:v>0</c:v>
                </c:pt>
                <c:pt idx="21">
                  <c:v>1</c:v>
                </c:pt>
                <c:pt idx="22">
                  <c:v>3</c:v>
                </c:pt>
                <c:pt idx="23">
                  <c:v>2</c:v>
                </c:pt>
                <c:pt idx="24">
                  <c:v>3</c:v>
                </c:pt>
              </c:numCache>
            </c:numRef>
          </c:val>
        </c:ser>
        <c:ser>
          <c:idx val="0"/>
          <c:order val="9"/>
          <c:tx>
            <c:strRef>
              <c:f>'Earned by Type'!$A$2</c:f>
              <c:strCache>
                <c:ptCount val="1"/>
                <c:pt idx="0">
                  <c:v>000</c:v>
                </c:pt>
              </c:strCache>
            </c:strRef>
          </c:tx>
          <c:spPr>
            <a:solidFill>
              <a:schemeClr val="tx1">
                <a:lumMod val="50000"/>
                <a:lumOff val="5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Type'!$B$2:$AN$2</c:f>
              <c:numCache>
                <c:formatCode>General</c:formatCode>
                <c:ptCount val="25"/>
                <c:pt idx="0">
                  <c:v>1</c:v>
                </c:pt>
                <c:pt idx="1">
                  <c:v>0</c:v>
                </c:pt>
                <c:pt idx="2">
                  <c:v>1</c:v>
                </c:pt>
                <c:pt idx="3">
                  <c:v>2</c:v>
                </c:pt>
                <c:pt idx="4">
                  <c:v>2</c:v>
                </c:pt>
                <c:pt idx="5">
                  <c:v>3</c:v>
                </c:pt>
                <c:pt idx="6">
                  <c:v>1</c:v>
                </c:pt>
                <c:pt idx="7">
                  <c:v>2</c:v>
                </c:pt>
                <c:pt idx="8">
                  <c:v>1</c:v>
                </c:pt>
                <c:pt idx="9">
                  <c:v>1</c:v>
                </c:pt>
                <c:pt idx="10">
                  <c:v>1</c:v>
                </c:pt>
                <c:pt idx="11">
                  <c:v>1</c:v>
                </c:pt>
                <c:pt idx="12">
                  <c:v>1</c:v>
                </c:pt>
                <c:pt idx="13">
                  <c:v>1</c:v>
                </c:pt>
                <c:pt idx="14">
                  <c:v>2</c:v>
                </c:pt>
                <c:pt idx="15">
                  <c:v>1</c:v>
                </c:pt>
                <c:pt idx="16">
                  <c:v>1</c:v>
                </c:pt>
                <c:pt idx="17">
                  <c:v>1</c:v>
                </c:pt>
                <c:pt idx="18">
                  <c:v>2</c:v>
                </c:pt>
                <c:pt idx="19">
                  <c:v>2</c:v>
                </c:pt>
                <c:pt idx="20">
                  <c:v>2</c:v>
                </c:pt>
                <c:pt idx="21">
                  <c:v>1</c:v>
                </c:pt>
                <c:pt idx="22">
                  <c:v>3</c:v>
                </c:pt>
                <c:pt idx="23">
                  <c:v>1</c:v>
                </c:pt>
                <c:pt idx="24">
                  <c:v>1</c:v>
                </c:pt>
              </c:numCache>
            </c:numRef>
          </c:val>
        </c:ser>
        <c:gapWidth val="55"/>
        <c:gapDepth val="55"/>
        <c:shape val="cylinder"/>
        <c:axId val="78751616"/>
        <c:axId val="78753152"/>
        <c:axId val="0"/>
      </c:bar3DChart>
      <c:catAx>
        <c:axId val="78751616"/>
        <c:scaling>
          <c:orientation val="minMax"/>
        </c:scaling>
        <c:axPos val="b"/>
        <c:numFmt formatCode="General" sourceLinked="1"/>
        <c:majorTickMark val="none"/>
        <c:tickLblPos val="nextTo"/>
        <c:txPr>
          <a:bodyPr/>
          <a:lstStyle/>
          <a:p>
            <a:pPr>
              <a:defRPr/>
            </a:pPr>
            <a:endParaRPr lang="en-US"/>
          </a:p>
        </c:txPr>
        <c:crossAx val="78753152"/>
        <c:crosses val="autoZero"/>
        <c:lblAlgn val="ctr"/>
        <c:lblOffset val="100"/>
      </c:catAx>
      <c:valAx>
        <c:axId val="78753152"/>
        <c:scaling>
          <c:orientation val="minMax"/>
        </c:scaling>
        <c:axPos val="l"/>
        <c:majorGridlines/>
        <c:numFmt formatCode="General" sourceLinked="1"/>
        <c:majorTickMark val="none"/>
        <c:tickLblPos val="nextTo"/>
        <c:txPr>
          <a:bodyPr/>
          <a:lstStyle/>
          <a:p>
            <a:pPr>
              <a:defRPr/>
            </a:pPr>
            <a:endParaRPr lang="en-US"/>
          </a:p>
        </c:txPr>
        <c:crossAx val="78751616"/>
        <c:crosses val="autoZero"/>
        <c:crossBetween val="between"/>
      </c:valAx>
      <c:spPr>
        <a:noFill/>
        <a:ln w="25400">
          <a:noFill/>
        </a:ln>
      </c:spPr>
    </c:plotArea>
    <c:legend>
      <c:legendPos val="r"/>
      <c:layout>
        <c:manualLayout>
          <c:xMode val="edge"/>
          <c:yMode val="edge"/>
          <c:x val="0.95640110445804305"/>
          <c:y val="0.21969749993372398"/>
          <c:w val="3.9888676868037772E-2"/>
          <c:h val="0.6085871841777194"/>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a:solidFill>
                  <a:srgbClr val="000000"/>
                </a:solidFill>
              </a:defRPr>
            </a:pPr>
            <a:r>
              <a:rPr lang="en-US"/>
              <a:t>Badges Earned by Type - 2016</a:t>
            </a:r>
          </a:p>
        </c:rich>
      </c:tx>
      <c:layout/>
      <c:spPr>
        <a:noFill/>
        <a:ln w="25400">
          <a:noFill/>
        </a:ln>
      </c:spPr>
    </c:title>
    <c:view3D>
      <c:rotX val="0"/>
      <c:rotY val="0"/>
      <c:depthPercent val="100"/>
      <c:perspective val="30"/>
    </c:view3D>
    <c:plotArea>
      <c:layout>
        <c:manualLayout>
          <c:layoutTarget val="inner"/>
          <c:xMode val="edge"/>
          <c:yMode val="edge"/>
          <c:x val="6.1281392613843987E-2"/>
          <c:y val="0.15656604266800445"/>
          <c:w val="0.87929513341384913"/>
          <c:h val="0.65909253445720495"/>
        </c:manualLayout>
      </c:layout>
      <c:bar3DChart>
        <c:barDir val="col"/>
        <c:grouping val="stacked"/>
        <c:ser>
          <c:idx val="9"/>
          <c:order val="0"/>
          <c:tx>
            <c:strRef>
              <c:f>'Earned by Type'!$A$52</c:f>
              <c:strCache>
                <c:ptCount val="1"/>
                <c:pt idx="0">
                  <c:v>900</c:v>
                </c:pt>
              </c:strCache>
            </c:strRef>
          </c:tx>
          <c:spPr>
            <a:solidFill>
              <a:schemeClr val="accent6">
                <a:lumMod val="5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Type'!$B$52:$AN$52</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numCache>
            </c:numRef>
          </c:val>
        </c:ser>
        <c:ser>
          <c:idx val="8"/>
          <c:order val="1"/>
          <c:tx>
            <c:strRef>
              <c:f>'Earned by Type'!$A$51</c:f>
              <c:strCache>
                <c:ptCount val="1"/>
                <c:pt idx="0">
                  <c:v>800</c:v>
                </c:pt>
              </c:strCache>
            </c:strRef>
          </c:tx>
          <c:spPr>
            <a:solidFill>
              <a:srgbClr val="E01E9F"/>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Type'!$B$51:$AN$51</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numCache>
            </c:numRef>
          </c:val>
        </c:ser>
        <c:ser>
          <c:idx val="7"/>
          <c:order val="2"/>
          <c:tx>
            <c:strRef>
              <c:f>'Earned by Type'!$A$50</c:f>
              <c:strCache>
                <c:ptCount val="1"/>
                <c:pt idx="0">
                  <c:v>700</c:v>
                </c:pt>
              </c:strCache>
            </c:strRef>
          </c:tx>
          <c:spPr>
            <a:solidFill>
              <a:srgbClr val="FFC000"/>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Type'!$B$50:$AN$50</c:f>
              <c:numCache>
                <c:formatCode>General</c:formatCode>
                <c:ptCount val="25"/>
                <c:pt idx="0">
                  <c:v>0</c:v>
                </c:pt>
                <c:pt idx="1">
                  <c:v>0</c:v>
                </c:pt>
                <c:pt idx="2">
                  <c:v>1</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numCache>
            </c:numRef>
          </c:val>
        </c:ser>
        <c:ser>
          <c:idx val="6"/>
          <c:order val="3"/>
          <c:tx>
            <c:strRef>
              <c:f>'Earned by Type'!$A$49</c:f>
              <c:strCache>
                <c:ptCount val="1"/>
                <c:pt idx="0">
                  <c:v>600</c:v>
                </c:pt>
              </c:strCache>
            </c:strRef>
          </c:tx>
          <c:spPr>
            <a:solidFill>
              <a:schemeClr val="accent5">
                <a:lumMod val="5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Type'!$B$49:$AN$49</c:f>
              <c:numCache>
                <c:formatCode>General</c:formatCode>
                <c:ptCount val="25"/>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c:v>
                </c:pt>
                <c:pt idx="23">
                  <c:v>0</c:v>
                </c:pt>
                <c:pt idx="24">
                  <c:v>0</c:v>
                </c:pt>
              </c:numCache>
            </c:numRef>
          </c:val>
        </c:ser>
        <c:ser>
          <c:idx val="5"/>
          <c:order val="4"/>
          <c:tx>
            <c:strRef>
              <c:f>'Earned by Type'!$A$48</c:f>
              <c:strCache>
                <c:ptCount val="1"/>
                <c:pt idx="0">
                  <c:v>500</c:v>
                </c:pt>
              </c:strCache>
            </c:strRef>
          </c:tx>
          <c:spPr>
            <a:solidFill>
              <a:schemeClr val="tx2">
                <a:lumMod val="75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Type'!$B$48:$AN$48</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4"/>
          <c:order val="5"/>
          <c:tx>
            <c:strRef>
              <c:f>'Earned by Type'!$A$47</c:f>
              <c:strCache>
                <c:ptCount val="1"/>
                <c:pt idx="0">
                  <c:v>400</c:v>
                </c:pt>
              </c:strCache>
            </c:strRef>
          </c:tx>
          <c:spPr>
            <a:solidFill>
              <a:schemeClr val="accent6">
                <a:lumMod val="75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Type'!$B$47:$AN$47</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numCache>
            </c:numRef>
          </c:val>
        </c:ser>
        <c:ser>
          <c:idx val="3"/>
          <c:order val="6"/>
          <c:tx>
            <c:strRef>
              <c:f>'Earned by Type'!$A$46</c:f>
              <c:strCache>
                <c:ptCount val="1"/>
                <c:pt idx="0">
                  <c:v>300</c:v>
                </c:pt>
              </c:strCache>
            </c:strRef>
          </c:tx>
          <c:spPr>
            <a:solidFill>
              <a:schemeClr val="accent3">
                <a:lumMod val="75000"/>
              </a:schemeClr>
            </a:solidFill>
            <a:ln w="25400">
              <a:noFill/>
            </a:ln>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Type'!$B$46:$AN$46</c:f>
              <c:numCache>
                <c:formatCode>General</c:formatCode>
                <c:ptCount val="25"/>
                <c:pt idx="0">
                  <c:v>0</c:v>
                </c:pt>
                <c:pt idx="1">
                  <c:v>0</c:v>
                </c:pt>
                <c:pt idx="2">
                  <c:v>3</c:v>
                </c:pt>
                <c:pt idx="3">
                  <c:v>1</c:v>
                </c:pt>
                <c:pt idx="4">
                  <c:v>4</c:v>
                </c:pt>
                <c:pt idx="5">
                  <c:v>0</c:v>
                </c:pt>
                <c:pt idx="6">
                  <c:v>0</c:v>
                </c:pt>
                <c:pt idx="7">
                  <c:v>0</c:v>
                </c:pt>
                <c:pt idx="8">
                  <c:v>3</c:v>
                </c:pt>
                <c:pt idx="9">
                  <c:v>2</c:v>
                </c:pt>
                <c:pt idx="10">
                  <c:v>0</c:v>
                </c:pt>
                <c:pt idx="11">
                  <c:v>0</c:v>
                </c:pt>
                <c:pt idx="12">
                  <c:v>0</c:v>
                </c:pt>
                <c:pt idx="13">
                  <c:v>0</c:v>
                </c:pt>
                <c:pt idx="14">
                  <c:v>0</c:v>
                </c:pt>
                <c:pt idx="15">
                  <c:v>0</c:v>
                </c:pt>
                <c:pt idx="16">
                  <c:v>4</c:v>
                </c:pt>
                <c:pt idx="17">
                  <c:v>3</c:v>
                </c:pt>
                <c:pt idx="18">
                  <c:v>0</c:v>
                </c:pt>
                <c:pt idx="19">
                  <c:v>2</c:v>
                </c:pt>
                <c:pt idx="20">
                  <c:v>0</c:v>
                </c:pt>
                <c:pt idx="21">
                  <c:v>0</c:v>
                </c:pt>
                <c:pt idx="22">
                  <c:v>0</c:v>
                </c:pt>
                <c:pt idx="23">
                  <c:v>0</c:v>
                </c:pt>
                <c:pt idx="24">
                  <c:v>0</c:v>
                </c:pt>
              </c:numCache>
            </c:numRef>
          </c:val>
        </c:ser>
        <c:ser>
          <c:idx val="2"/>
          <c:order val="7"/>
          <c:tx>
            <c:strRef>
              <c:f>'Earned by Type'!$A$45</c:f>
              <c:strCache>
                <c:ptCount val="1"/>
                <c:pt idx="0">
                  <c:v>200</c:v>
                </c:pt>
              </c:strCache>
            </c:strRef>
          </c:tx>
          <c:spPr>
            <a:solidFill>
              <a:schemeClr val="accent4">
                <a:lumMod val="75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Type'!$B$45:$AN$45</c:f>
              <c:numCache>
                <c:formatCode>General</c:formatCode>
                <c:ptCount val="25"/>
                <c:pt idx="0">
                  <c:v>0</c:v>
                </c:pt>
                <c:pt idx="1">
                  <c:v>0</c:v>
                </c:pt>
                <c:pt idx="2">
                  <c:v>1</c:v>
                </c:pt>
                <c:pt idx="3">
                  <c:v>1</c:v>
                </c:pt>
                <c:pt idx="4">
                  <c:v>0</c:v>
                </c:pt>
                <c:pt idx="5">
                  <c:v>0</c:v>
                </c:pt>
                <c:pt idx="6">
                  <c:v>0</c:v>
                </c:pt>
                <c:pt idx="7">
                  <c:v>0</c:v>
                </c:pt>
                <c:pt idx="8">
                  <c:v>1</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8"/>
          <c:tx>
            <c:strRef>
              <c:f>'Earned by Type'!$A$44</c:f>
              <c:strCache>
                <c:ptCount val="1"/>
                <c:pt idx="0">
                  <c:v>100</c:v>
                </c:pt>
              </c:strCache>
            </c:strRef>
          </c:tx>
          <c:spPr>
            <a:solidFill>
              <a:schemeClr val="accent1">
                <a:lumMod val="40000"/>
                <a:lumOff val="6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Type'!$B$44:$AN$44</c:f>
              <c:numCache>
                <c:formatCode>General</c:formatCode>
                <c:ptCount val="25"/>
                <c:pt idx="0">
                  <c:v>0</c:v>
                </c:pt>
                <c:pt idx="1">
                  <c:v>0</c:v>
                </c:pt>
                <c:pt idx="2">
                  <c:v>2</c:v>
                </c:pt>
                <c:pt idx="3">
                  <c:v>1</c:v>
                </c:pt>
                <c:pt idx="4">
                  <c:v>2</c:v>
                </c:pt>
                <c:pt idx="5">
                  <c:v>0</c:v>
                </c:pt>
                <c:pt idx="6">
                  <c:v>0</c:v>
                </c:pt>
                <c:pt idx="7">
                  <c:v>1</c:v>
                </c:pt>
                <c:pt idx="8">
                  <c:v>2</c:v>
                </c:pt>
                <c:pt idx="9">
                  <c:v>1</c:v>
                </c:pt>
                <c:pt idx="10">
                  <c:v>0</c:v>
                </c:pt>
                <c:pt idx="11">
                  <c:v>0</c:v>
                </c:pt>
                <c:pt idx="12">
                  <c:v>0</c:v>
                </c:pt>
                <c:pt idx="13">
                  <c:v>1</c:v>
                </c:pt>
                <c:pt idx="14">
                  <c:v>0</c:v>
                </c:pt>
                <c:pt idx="15">
                  <c:v>0</c:v>
                </c:pt>
                <c:pt idx="16">
                  <c:v>1</c:v>
                </c:pt>
                <c:pt idx="17">
                  <c:v>1</c:v>
                </c:pt>
                <c:pt idx="18">
                  <c:v>0</c:v>
                </c:pt>
                <c:pt idx="19">
                  <c:v>1</c:v>
                </c:pt>
                <c:pt idx="20">
                  <c:v>0</c:v>
                </c:pt>
                <c:pt idx="21">
                  <c:v>0</c:v>
                </c:pt>
                <c:pt idx="22">
                  <c:v>1</c:v>
                </c:pt>
                <c:pt idx="23">
                  <c:v>1</c:v>
                </c:pt>
                <c:pt idx="24">
                  <c:v>1</c:v>
                </c:pt>
              </c:numCache>
            </c:numRef>
          </c:val>
        </c:ser>
        <c:ser>
          <c:idx val="0"/>
          <c:order val="9"/>
          <c:tx>
            <c:strRef>
              <c:f>'Earned by Type'!$A$43</c:f>
              <c:strCache>
                <c:ptCount val="1"/>
                <c:pt idx="0">
                  <c:v>000</c:v>
                </c:pt>
              </c:strCache>
            </c:strRef>
          </c:tx>
          <c:spPr>
            <a:solidFill>
              <a:schemeClr val="tx1">
                <a:lumMod val="50000"/>
                <a:lumOff val="50000"/>
              </a:schemeClr>
            </a:solidFill>
          </c:spPr>
          <c:cat>
            <c:strRef>
              <c:f>'Earned by Type'!$B$1:$AN$1</c:f>
              <c:strCache>
                <c:ptCount val="25"/>
                <c:pt idx="0">
                  <c:v>Alex</c:v>
                </c:pt>
                <c:pt idx="1">
                  <c:v>Anna</c:v>
                </c:pt>
                <c:pt idx="2">
                  <c:v>Ashley</c:v>
                </c:pt>
                <c:pt idx="3">
                  <c:v>Bashar</c:v>
                </c:pt>
                <c:pt idx="4">
                  <c:v>Brenna</c:v>
                </c:pt>
                <c:pt idx="5">
                  <c:v>Cathy</c:v>
                </c:pt>
                <c:pt idx="6">
                  <c:v>Chloe</c:v>
                </c:pt>
                <c:pt idx="7">
                  <c:v>Courtney</c:v>
                </c:pt>
                <c:pt idx="8">
                  <c:v>Cybil</c:v>
                </c:pt>
                <c:pt idx="9">
                  <c:v>Joanna</c:v>
                </c:pt>
                <c:pt idx="10">
                  <c:v>Julia</c:v>
                </c:pt>
                <c:pt idx="11">
                  <c:v>Katie</c:v>
                </c:pt>
                <c:pt idx="12">
                  <c:v>Lacey</c:v>
                </c:pt>
                <c:pt idx="13">
                  <c:v>Mark</c:v>
                </c:pt>
                <c:pt idx="14">
                  <c:v>Mary</c:v>
                </c:pt>
                <c:pt idx="15">
                  <c:v>Mike</c:v>
                </c:pt>
                <c:pt idx="16">
                  <c:v>Muriel</c:v>
                </c:pt>
                <c:pt idx="17">
                  <c:v>Paul</c:v>
                </c:pt>
                <c:pt idx="18">
                  <c:v>Reece</c:v>
                </c:pt>
                <c:pt idx="19">
                  <c:v>Rhiannon</c:v>
                </c:pt>
                <c:pt idx="20">
                  <c:v>Sara</c:v>
                </c:pt>
                <c:pt idx="21">
                  <c:v>Sarah C</c:v>
                </c:pt>
                <c:pt idx="22">
                  <c:v>Sarah O</c:v>
                </c:pt>
                <c:pt idx="23">
                  <c:v>Suniga</c:v>
                </c:pt>
                <c:pt idx="24">
                  <c:v>Tristan</c:v>
                </c:pt>
              </c:strCache>
            </c:strRef>
          </c:cat>
          <c:val>
            <c:numRef>
              <c:f>'Earned by Type'!$B$43:$AN$43</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1</c:v>
                </c:pt>
                <c:pt idx="20">
                  <c:v>0</c:v>
                </c:pt>
                <c:pt idx="21">
                  <c:v>0</c:v>
                </c:pt>
                <c:pt idx="22">
                  <c:v>0</c:v>
                </c:pt>
                <c:pt idx="23">
                  <c:v>0</c:v>
                </c:pt>
                <c:pt idx="24">
                  <c:v>0</c:v>
                </c:pt>
              </c:numCache>
            </c:numRef>
          </c:val>
        </c:ser>
        <c:gapWidth val="55"/>
        <c:gapDepth val="55"/>
        <c:shape val="cylinder"/>
        <c:axId val="78887552"/>
        <c:axId val="78897536"/>
        <c:axId val="0"/>
      </c:bar3DChart>
      <c:catAx>
        <c:axId val="78887552"/>
        <c:scaling>
          <c:orientation val="minMax"/>
        </c:scaling>
        <c:axPos val="b"/>
        <c:numFmt formatCode="General" sourceLinked="1"/>
        <c:majorTickMark val="none"/>
        <c:tickLblPos val="nextTo"/>
        <c:txPr>
          <a:bodyPr/>
          <a:lstStyle/>
          <a:p>
            <a:pPr>
              <a:defRPr/>
            </a:pPr>
            <a:endParaRPr lang="en-US"/>
          </a:p>
        </c:txPr>
        <c:crossAx val="78897536"/>
        <c:crosses val="autoZero"/>
        <c:lblAlgn val="ctr"/>
        <c:lblOffset val="100"/>
      </c:catAx>
      <c:valAx>
        <c:axId val="78897536"/>
        <c:scaling>
          <c:orientation val="minMax"/>
        </c:scaling>
        <c:axPos val="l"/>
        <c:majorGridlines/>
        <c:numFmt formatCode="General" sourceLinked="1"/>
        <c:majorTickMark val="none"/>
        <c:tickLblPos val="nextTo"/>
        <c:txPr>
          <a:bodyPr/>
          <a:lstStyle/>
          <a:p>
            <a:pPr>
              <a:defRPr/>
            </a:pPr>
            <a:endParaRPr lang="en-US"/>
          </a:p>
        </c:txPr>
        <c:crossAx val="78887552"/>
        <c:crosses val="autoZero"/>
        <c:crossBetween val="between"/>
      </c:valAx>
      <c:spPr>
        <a:noFill/>
        <a:ln w="25400">
          <a:noFill/>
        </a:ln>
      </c:spPr>
    </c:plotArea>
    <c:legend>
      <c:legendPos val="r"/>
      <c:layout>
        <c:manualLayout>
          <c:xMode val="edge"/>
          <c:yMode val="edge"/>
          <c:x val="0.95640110445804305"/>
          <c:y val="0.21969749993372403"/>
          <c:w val="3.9888676868037772E-2"/>
          <c:h val="0.60858718417771918"/>
        </c:manualLayout>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17</xdr:col>
      <xdr:colOff>444500</xdr:colOff>
      <xdr:row>136</xdr:row>
      <xdr:rowOff>73025</xdr:rowOff>
    </xdr:from>
    <xdr:to>
      <xdr:col>37</xdr:col>
      <xdr:colOff>533400</xdr:colOff>
      <xdr:row>154</xdr:row>
      <xdr:rowOff>82549</xdr:rowOff>
    </xdr:to>
    <xdr:graphicFrame macro="">
      <xdr:nvGraphicFramePr>
        <xdr:cNvPr id="307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602191</xdr:colOff>
      <xdr:row>136</xdr:row>
      <xdr:rowOff>10280</xdr:rowOff>
    </xdr:from>
    <xdr:to>
      <xdr:col>17</xdr:col>
      <xdr:colOff>53974</xdr:colOff>
      <xdr:row>154</xdr:row>
      <xdr:rowOff>19805</xdr:rowOff>
    </xdr:to>
    <xdr:graphicFrame macro="">
      <xdr:nvGraphicFramePr>
        <xdr:cNvPr id="307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243416</xdr:colOff>
      <xdr:row>155</xdr:row>
      <xdr:rowOff>116416</xdr:rowOff>
    </xdr:from>
    <xdr:to>
      <xdr:col>17</xdr:col>
      <xdr:colOff>296333</xdr:colOff>
      <xdr:row>173</xdr:row>
      <xdr:rowOff>125942</xdr:rowOff>
    </xdr:to>
    <xdr:graphicFrame macro="">
      <xdr:nvGraphicFramePr>
        <xdr:cNvPr id="307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500440</xdr:colOff>
      <xdr:row>116</xdr:row>
      <xdr:rowOff>92226</xdr:rowOff>
    </xdr:from>
    <xdr:to>
      <xdr:col>36</xdr:col>
      <xdr:colOff>618973</xdr:colOff>
      <xdr:row>134</xdr:row>
      <xdr:rowOff>101751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433917</xdr:colOff>
      <xdr:row>116</xdr:row>
      <xdr:rowOff>52917</xdr:rowOff>
    </xdr:from>
    <xdr:to>
      <xdr:col>15</xdr:col>
      <xdr:colOff>605367</xdr:colOff>
      <xdr:row>134</xdr:row>
      <xdr:rowOff>62442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5</xdr:row>
      <xdr:rowOff>28575</xdr:rowOff>
    </xdr:from>
    <xdr:to>
      <xdr:col>31</xdr:col>
      <xdr:colOff>180975</xdr:colOff>
      <xdr:row>24</xdr:row>
      <xdr:rowOff>47625</xdr:rowOff>
    </xdr:to>
    <xdr:graphicFrame macro="">
      <xdr:nvGraphicFramePr>
        <xdr:cNvPr id="716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xdr:from>
      <xdr:col>0</xdr:col>
      <xdr:colOff>285750</xdr:colOff>
      <xdr:row>33</xdr:row>
      <xdr:rowOff>152400</xdr:rowOff>
    </xdr:from>
    <xdr:to>
      <xdr:col>35</xdr:col>
      <xdr:colOff>361950</xdr:colOff>
      <xdr:row>50</xdr:row>
      <xdr:rowOff>19050</xdr:rowOff>
    </xdr:to>
    <xdr:graphicFrame macro="">
      <xdr:nvGraphicFramePr>
        <xdr:cNvPr id="717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95250</xdr:colOff>
      <xdr:row>15</xdr:row>
      <xdr:rowOff>133350</xdr:rowOff>
    </xdr:from>
    <xdr:to>
      <xdr:col>34</xdr:col>
      <xdr:colOff>33338</xdr:colOff>
      <xdr:row>39</xdr:row>
      <xdr:rowOff>19050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editAs="oneCell">
    <xdr:from>
      <xdr:col>1</xdr:col>
      <xdr:colOff>214312</xdr:colOff>
      <xdr:row>58</xdr:row>
      <xdr:rowOff>23814</xdr:rowOff>
    </xdr:from>
    <xdr:to>
      <xdr:col>33</xdr:col>
      <xdr:colOff>247650</xdr:colOff>
      <xdr:row>81</xdr:row>
      <xdr:rowOff>76201</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fPrintsWithSheet="0"/>
  </xdr:twoCellAnchor>
</xdr:wsDr>
</file>

<file path=xl/drawings/drawing4.xml><?xml version="1.0" encoding="utf-8"?>
<xdr:wsDr xmlns:xdr="http://schemas.openxmlformats.org/drawingml/2006/spreadsheetDrawing" xmlns:a="http://schemas.openxmlformats.org/drawingml/2006/main">
  <xdr:twoCellAnchor>
    <xdr:from>
      <xdr:col>1</xdr:col>
      <xdr:colOff>83609</xdr:colOff>
      <xdr:row>148</xdr:row>
      <xdr:rowOff>15874</xdr:rowOff>
    </xdr:from>
    <xdr:to>
      <xdr:col>23</xdr:col>
      <xdr:colOff>452967</xdr:colOff>
      <xdr:row>162</xdr:row>
      <xdr:rowOff>98424</xdr:rowOff>
    </xdr:to>
    <xdr:graphicFrame macro="">
      <xdr:nvGraphicFramePr>
        <xdr:cNvPr id="1228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170392</xdr:colOff>
      <xdr:row>124</xdr:row>
      <xdr:rowOff>131233</xdr:rowOff>
    </xdr:from>
    <xdr:to>
      <xdr:col>36</xdr:col>
      <xdr:colOff>434975</xdr:colOff>
      <xdr:row>139</xdr:row>
      <xdr:rowOff>70908</xdr:rowOff>
    </xdr:to>
    <xdr:graphicFrame macro="">
      <xdr:nvGraphicFramePr>
        <xdr:cNvPr id="1229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28575</xdr:colOff>
      <xdr:row>85</xdr:row>
      <xdr:rowOff>29633</xdr:rowOff>
    </xdr:from>
    <xdr:to>
      <xdr:col>43</xdr:col>
      <xdr:colOff>47625</xdr:colOff>
      <xdr:row>105</xdr:row>
      <xdr:rowOff>29633</xdr:rowOff>
    </xdr:to>
    <xdr:graphicFrame macro="">
      <xdr:nvGraphicFramePr>
        <xdr:cNvPr id="1229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49741</xdr:colOff>
      <xdr:row>124</xdr:row>
      <xdr:rowOff>137583</xdr:rowOff>
    </xdr:from>
    <xdr:to>
      <xdr:col>19</xdr:col>
      <xdr:colOff>602191</xdr:colOff>
      <xdr:row>139</xdr:row>
      <xdr:rowOff>83608</xdr:rowOff>
    </xdr:to>
    <xdr:graphicFrame macro="">
      <xdr:nvGraphicFramePr>
        <xdr:cNvPr id="1229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4234</xdr:colOff>
      <xdr:row>102</xdr:row>
      <xdr:rowOff>57150</xdr:rowOff>
    </xdr:from>
    <xdr:to>
      <xdr:col>19</xdr:col>
      <xdr:colOff>556684</xdr:colOff>
      <xdr:row>124</xdr:row>
      <xdr:rowOff>47625</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847725</xdr:colOff>
      <xdr:row>85</xdr:row>
      <xdr:rowOff>76200</xdr:rowOff>
    </xdr:from>
    <xdr:to>
      <xdr:col>19</xdr:col>
      <xdr:colOff>466725</xdr:colOff>
      <xdr:row>99</xdr:row>
      <xdr:rowOff>104775</xdr:rowOff>
    </xdr:to>
    <xdr:graphicFrame macro="">
      <xdr:nvGraphicFramePr>
        <xdr:cNvPr id="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ifehacker.com/5828747/how-to-build-a-computer-from-scratch-the-complete-guide" TargetMode="External"/><Relationship Id="rId2" Type="http://schemas.openxmlformats.org/officeDocument/2006/relationships/hyperlink" Target="http://www.portlandoregon.gov/transportation/46103" TargetMode="External"/><Relationship Id="rId1" Type="http://schemas.openxmlformats.org/officeDocument/2006/relationships/hyperlink" Target="http://www.youtube.com/watch?v=h0-FYyuvrRk"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K331"/>
  <sheetViews>
    <sheetView tabSelected="1" topLeftCell="B1" zoomScaleNormal="100" workbookViewId="0">
      <selection activeCell="D306" sqref="D306"/>
    </sheetView>
  </sheetViews>
  <sheetFormatPr defaultColWidth="26.28515625" defaultRowHeight="12.75" customHeight="1"/>
  <cols>
    <col min="1" max="1" width="4.140625" style="26" hidden="1" customWidth="1"/>
    <col min="2" max="2" width="23.85546875" style="64" customWidth="1"/>
    <col min="3" max="3" width="8.28515625" style="97" customWidth="1"/>
    <col min="4" max="4" width="13.7109375" style="11" customWidth="1"/>
    <col min="5" max="5" width="5.42578125" style="11" customWidth="1"/>
    <col min="6" max="6" width="4.7109375" style="11" customWidth="1"/>
    <col min="7" max="7" width="70.28515625" style="26" customWidth="1"/>
    <col min="8" max="8" width="34.28515625" style="26" customWidth="1"/>
    <col min="9" max="9" width="33.42578125" style="121" bestFit="1" customWidth="1"/>
    <col min="10" max="16384" width="26.28515625" style="26"/>
  </cols>
  <sheetData>
    <row r="1" spans="1:9" s="23" customFormat="1" ht="12.75" customHeight="1">
      <c r="A1" s="22" t="s">
        <v>481</v>
      </c>
      <c r="B1" s="92" t="s">
        <v>157</v>
      </c>
      <c r="C1" s="96" t="s">
        <v>482</v>
      </c>
      <c r="D1" s="10" t="s">
        <v>23</v>
      </c>
      <c r="E1" s="10" t="s">
        <v>909</v>
      </c>
      <c r="F1" s="12" t="s">
        <v>765</v>
      </c>
      <c r="G1" s="22" t="s">
        <v>198</v>
      </c>
      <c r="H1" s="22" t="s">
        <v>129</v>
      </c>
      <c r="I1" s="117" t="s">
        <v>199</v>
      </c>
    </row>
    <row r="2" spans="1:9" ht="12.75" customHeight="1">
      <c r="A2" s="24"/>
      <c r="B2" s="85" t="s">
        <v>823</v>
      </c>
      <c r="C2" s="86" t="s">
        <v>156</v>
      </c>
      <c r="D2" s="237" t="s">
        <v>821</v>
      </c>
      <c r="E2" s="25">
        <v>1</v>
      </c>
      <c r="F2" s="11">
        <v>1</v>
      </c>
      <c r="G2" s="24" t="s">
        <v>824</v>
      </c>
      <c r="H2" s="24" t="s">
        <v>825</v>
      </c>
      <c r="I2" s="118" t="s">
        <v>453</v>
      </c>
    </row>
    <row r="3" spans="1:9" ht="12.75" customHeight="1">
      <c r="A3" s="24">
        <v>6</v>
      </c>
      <c r="B3" s="85" t="s">
        <v>338</v>
      </c>
      <c r="C3" s="86" t="s">
        <v>156</v>
      </c>
      <c r="D3" s="85" t="s">
        <v>738</v>
      </c>
      <c r="E3" s="25">
        <v>1</v>
      </c>
      <c r="F3" s="11">
        <v>1</v>
      </c>
      <c r="G3" s="24" t="s">
        <v>118</v>
      </c>
      <c r="H3" s="24"/>
      <c r="I3" s="118" t="s">
        <v>18</v>
      </c>
    </row>
    <row r="4" spans="1:9" ht="12.75" customHeight="1">
      <c r="A4" s="24">
        <v>55</v>
      </c>
      <c r="B4" s="85" t="s">
        <v>534</v>
      </c>
      <c r="C4" s="86" t="s">
        <v>156</v>
      </c>
      <c r="D4" s="85" t="s">
        <v>739</v>
      </c>
      <c r="E4" s="25">
        <v>1</v>
      </c>
      <c r="F4" s="11">
        <v>1</v>
      </c>
      <c r="G4" s="24" t="s">
        <v>116</v>
      </c>
      <c r="H4" s="24" t="s">
        <v>117</v>
      </c>
      <c r="I4" s="118" t="s">
        <v>18</v>
      </c>
    </row>
    <row r="5" spans="1:9" ht="12.75" customHeight="1">
      <c r="A5" s="24">
        <v>40</v>
      </c>
      <c r="B5" s="85" t="s">
        <v>424</v>
      </c>
      <c r="C5" s="86" t="s">
        <v>156</v>
      </c>
      <c r="D5" s="85" t="s">
        <v>740</v>
      </c>
      <c r="E5" s="25">
        <v>1</v>
      </c>
      <c r="F5" s="11">
        <v>1</v>
      </c>
      <c r="G5" s="24" t="s">
        <v>173</v>
      </c>
      <c r="H5" s="24"/>
      <c r="I5" s="118" t="s">
        <v>453</v>
      </c>
    </row>
    <row r="6" spans="1:9" ht="12.75" customHeight="1">
      <c r="A6" s="24"/>
      <c r="B6" s="85" t="s">
        <v>553</v>
      </c>
      <c r="C6" s="86" t="s">
        <v>156</v>
      </c>
      <c r="D6" s="85" t="s">
        <v>747</v>
      </c>
      <c r="E6" s="25">
        <v>1</v>
      </c>
      <c r="F6" s="11">
        <v>1</v>
      </c>
      <c r="G6" s="24" t="s">
        <v>554</v>
      </c>
      <c r="H6" s="24"/>
      <c r="I6" s="118" t="s">
        <v>453</v>
      </c>
    </row>
    <row r="7" spans="1:9" ht="12.75" customHeight="1">
      <c r="A7" s="24"/>
      <c r="B7" s="85" t="s">
        <v>197</v>
      </c>
      <c r="C7" s="86" t="s">
        <v>156</v>
      </c>
      <c r="D7" s="85" t="s">
        <v>741</v>
      </c>
      <c r="E7" s="25">
        <v>1</v>
      </c>
      <c r="F7" s="11">
        <v>1</v>
      </c>
      <c r="G7" s="69" t="s">
        <v>318</v>
      </c>
      <c r="H7" s="41"/>
      <c r="I7" s="118" t="s">
        <v>454</v>
      </c>
    </row>
    <row r="8" spans="1:9" ht="12.75" customHeight="1">
      <c r="A8" s="24">
        <v>5</v>
      </c>
      <c r="B8" s="85" t="s">
        <v>336</v>
      </c>
      <c r="C8" s="86" t="s">
        <v>156</v>
      </c>
      <c r="D8" s="85" t="s">
        <v>742</v>
      </c>
      <c r="E8" s="25">
        <v>1</v>
      </c>
      <c r="F8" s="11">
        <v>1</v>
      </c>
      <c r="G8" s="24" t="s">
        <v>337</v>
      </c>
      <c r="H8" s="24"/>
      <c r="I8" s="118" t="s">
        <v>18</v>
      </c>
    </row>
    <row r="9" spans="1:9" ht="12.75" customHeight="1">
      <c r="B9" s="64" t="s">
        <v>1076</v>
      </c>
      <c r="C9" s="97" t="s">
        <v>156</v>
      </c>
      <c r="D9" s="238" t="s">
        <v>1078</v>
      </c>
      <c r="E9" s="11">
        <v>1</v>
      </c>
      <c r="F9" s="11">
        <v>1</v>
      </c>
      <c r="G9" s="26" t="s">
        <v>1077</v>
      </c>
      <c r="H9" s="26" t="s">
        <v>1079</v>
      </c>
      <c r="I9" s="118" t="s">
        <v>453</v>
      </c>
    </row>
    <row r="10" spans="1:9" ht="12.75" customHeight="1">
      <c r="A10" s="24">
        <v>94</v>
      </c>
      <c r="B10" s="85" t="s">
        <v>339</v>
      </c>
      <c r="C10" s="86" t="s">
        <v>156</v>
      </c>
      <c r="D10" s="85" t="s">
        <v>743</v>
      </c>
      <c r="E10" s="25">
        <v>1</v>
      </c>
      <c r="F10" s="11">
        <v>1</v>
      </c>
      <c r="G10" s="24" t="s">
        <v>412</v>
      </c>
      <c r="H10" s="24"/>
      <c r="I10" s="118" t="s">
        <v>18</v>
      </c>
    </row>
    <row r="11" spans="1:9" ht="12.75" customHeight="1">
      <c r="A11" s="24">
        <v>136</v>
      </c>
      <c r="B11" s="85" t="s">
        <v>305</v>
      </c>
      <c r="C11" s="86" t="s">
        <v>156</v>
      </c>
      <c r="D11" s="85" t="s">
        <v>748</v>
      </c>
      <c r="E11" s="25">
        <v>1</v>
      </c>
      <c r="F11" s="11">
        <v>1</v>
      </c>
      <c r="G11" s="65" t="s">
        <v>106</v>
      </c>
      <c r="H11" s="65"/>
      <c r="I11" s="118" t="s">
        <v>18</v>
      </c>
    </row>
    <row r="12" spans="1:9" ht="12.75" customHeight="1">
      <c r="A12" s="24">
        <v>110</v>
      </c>
      <c r="B12" s="85" t="s">
        <v>415</v>
      </c>
      <c r="C12" s="86" t="s">
        <v>156</v>
      </c>
      <c r="D12" s="237" t="s">
        <v>744</v>
      </c>
      <c r="E12" s="25">
        <v>1</v>
      </c>
      <c r="F12" s="11">
        <v>1</v>
      </c>
      <c r="G12" s="69" t="s">
        <v>267</v>
      </c>
      <c r="H12" s="69" t="s">
        <v>174</v>
      </c>
      <c r="I12" s="118" t="s">
        <v>18</v>
      </c>
    </row>
    <row r="13" spans="1:9" ht="12.75" customHeight="1">
      <c r="A13" s="24">
        <v>13</v>
      </c>
      <c r="B13" s="85" t="s">
        <v>510</v>
      </c>
      <c r="C13" s="86" t="s">
        <v>169</v>
      </c>
      <c r="D13" s="85">
        <v>108.2</v>
      </c>
      <c r="E13" s="25">
        <v>1</v>
      </c>
      <c r="F13" s="11">
        <v>1</v>
      </c>
      <c r="G13" s="24" t="s">
        <v>66</v>
      </c>
      <c r="H13" s="24" t="s">
        <v>67</v>
      </c>
      <c r="I13" s="118" t="s">
        <v>453</v>
      </c>
    </row>
    <row r="14" spans="1:9" ht="12.75" customHeight="1">
      <c r="A14" s="24">
        <v>15</v>
      </c>
      <c r="B14" s="85" t="s">
        <v>367</v>
      </c>
      <c r="C14" s="86" t="s">
        <v>169</v>
      </c>
      <c r="D14" s="85">
        <v>132.19999999999999</v>
      </c>
      <c r="E14" s="25">
        <v>1</v>
      </c>
      <c r="F14" s="11">
        <v>1</v>
      </c>
      <c r="G14" s="24" t="s">
        <v>68</v>
      </c>
      <c r="H14" s="24" t="s">
        <v>69</v>
      </c>
      <c r="I14" s="118" t="s">
        <v>18</v>
      </c>
    </row>
    <row r="15" spans="1:9" ht="12.75" customHeight="1">
      <c r="B15" s="64" t="s">
        <v>658</v>
      </c>
      <c r="C15" s="97" t="s">
        <v>169</v>
      </c>
      <c r="D15" s="64">
        <v>133.12200000000001</v>
      </c>
      <c r="E15" s="11">
        <v>1</v>
      </c>
      <c r="F15" s="11">
        <v>1</v>
      </c>
      <c r="G15" s="26" t="s">
        <v>667</v>
      </c>
      <c r="I15" s="118" t="s">
        <v>453</v>
      </c>
    </row>
    <row r="16" spans="1:9" ht="12.75" customHeight="1">
      <c r="A16" s="24"/>
      <c r="B16" s="85" t="s">
        <v>794</v>
      </c>
      <c r="C16" s="86" t="s">
        <v>169</v>
      </c>
      <c r="D16" s="85">
        <v>133.333</v>
      </c>
      <c r="E16" s="25">
        <v>1</v>
      </c>
      <c r="F16" s="11">
        <v>1</v>
      </c>
      <c r="G16" s="69" t="s">
        <v>795</v>
      </c>
      <c r="H16" s="69" t="s">
        <v>796</v>
      </c>
      <c r="I16" s="118" t="s">
        <v>18</v>
      </c>
    </row>
    <row r="17" spans="1:9" ht="12.75" customHeight="1">
      <c r="A17" s="24"/>
      <c r="B17" s="85" t="s">
        <v>797</v>
      </c>
      <c r="C17" s="86" t="s">
        <v>169</v>
      </c>
      <c r="D17" s="85">
        <v>133.33369999999999</v>
      </c>
      <c r="E17" s="25">
        <v>1</v>
      </c>
      <c r="F17" s="11">
        <v>1</v>
      </c>
      <c r="G17" s="69" t="s">
        <v>798</v>
      </c>
      <c r="H17" s="69" t="s">
        <v>799</v>
      </c>
      <c r="I17" s="118" t="s">
        <v>18</v>
      </c>
    </row>
    <row r="18" spans="1:9" ht="12.75" customHeight="1">
      <c r="A18" s="24">
        <v>20</v>
      </c>
      <c r="B18" s="85" t="s">
        <v>368</v>
      </c>
      <c r="C18" s="86" t="s">
        <v>169</v>
      </c>
      <c r="D18" s="85">
        <v>137.30000000000001</v>
      </c>
      <c r="E18" s="25">
        <v>1</v>
      </c>
      <c r="F18" s="11">
        <v>1</v>
      </c>
      <c r="G18" s="24" t="s">
        <v>183</v>
      </c>
      <c r="H18" s="24" t="s">
        <v>184</v>
      </c>
      <c r="I18" s="118" t="s">
        <v>18</v>
      </c>
    </row>
    <row r="19" spans="1:9" ht="12.75" customHeight="1">
      <c r="A19" s="24"/>
      <c r="B19" s="85" t="s">
        <v>668</v>
      </c>
      <c r="C19" s="86" t="s">
        <v>169</v>
      </c>
      <c r="D19" s="85">
        <v>152.33000000000001</v>
      </c>
      <c r="E19" s="25">
        <v>1</v>
      </c>
      <c r="F19" s="11">
        <v>1</v>
      </c>
      <c r="G19" s="69" t="s">
        <v>669</v>
      </c>
      <c r="H19" s="65"/>
      <c r="I19" s="119" t="s">
        <v>453</v>
      </c>
    </row>
    <row r="20" spans="1:9" ht="12.75" customHeight="1">
      <c r="A20" s="24"/>
      <c r="B20" s="85" t="s">
        <v>901</v>
      </c>
      <c r="C20" s="86" t="s">
        <v>169</v>
      </c>
      <c r="D20" s="85">
        <v>152.334</v>
      </c>
      <c r="E20" s="25">
        <v>1</v>
      </c>
      <c r="F20" s="11">
        <v>1</v>
      </c>
      <c r="G20" s="26" t="s">
        <v>902</v>
      </c>
      <c r="H20" s="26" t="s">
        <v>903</v>
      </c>
      <c r="I20" s="118" t="s">
        <v>18</v>
      </c>
    </row>
    <row r="21" spans="1:9" ht="12.75" customHeight="1">
      <c r="B21" s="85" t="s">
        <v>1021</v>
      </c>
      <c r="C21" s="86" t="s">
        <v>169</v>
      </c>
      <c r="D21" s="85">
        <v>152.46</v>
      </c>
      <c r="E21" s="25">
        <v>1</v>
      </c>
      <c r="F21" s="11">
        <v>1</v>
      </c>
      <c r="G21" s="26" t="s">
        <v>608</v>
      </c>
      <c r="I21" s="118" t="s">
        <v>18</v>
      </c>
    </row>
    <row r="22" spans="1:9" ht="12.75" customHeight="1">
      <c r="A22" s="24"/>
      <c r="B22" s="85" t="s">
        <v>277</v>
      </c>
      <c r="C22" s="86" t="s">
        <v>169</v>
      </c>
      <c r="D22" s="85">
        <v>153.30000000000001</v>
      </c>
      <c r="E22" s="25">
        <v>1</v>
      </c>
      <c r="F22" s="11">
        <v>1</v>
      </c>
      <c r="G22" s="24" t="s">
        <v>271</v>
      </c>
      <c r="H22" s="24"/>
      <c r="I22" s="118" t="s">
        <v>18</v>
      </c>
    </row>
    <row r="23" spans="1:9" ht="12.75" customHeight="1">
      <c r="A23" s="24"/>
      <c r="B23" s="85" t="s">
        <v>784</v>
      </c>
      <c r="C23" s="86" t="s">
        <v>169</v>
      </c>
      <c r="D23" s="237">
        <v>153.32</v>
      </c>
      <c r="E23" s="25">
        <v>1</v>
      </c>
      <c r="F23" s="11">
        <v>1</v>
      </c>
      <c r="G23" s="69" t="s">
        <v>785</v>
      </c>
      <c r="H23" s="65"/>
      <c r="I23" s="118" t="s">
        <v>18</v>
      </c>
    </row>
    <row r="24" spans="1:9" ht="12.75" customHeight="1">
      <c r="A24" s="24"/>
      <c r="B24" s="85" t="s">
        <v>1009</v>
      </c>
      <c r="C24" s="86" t="s">
        <v>169</v>
      </c>
      <c r="D24" s="85">
        <v>153.80000000000001</v>
      </c>
      <c r="E24" s="25">
        <v>1</v>
      </c>
      <c r="F24" s="11">
        <v>1</v>
      </c>
      <c r="G24" s="24" t="s">
        <v>1020</v>
      </c>
      <c r="H24" s="24" t="s">
        <v>1013</v>
      </c>
      <c r="I24" s="118" t="s">
        <v>453</v>
      </c>
    </row>
    <row r="25" spans="1:9" ht="12.75" customHeight="1">
      <c r="A25" s="24">
        <v>2</v>
      </c>
      <c r="B25" s="85" t="s">
        <v>449</v>
      </c>
      <c r="C25" s="86" t="s">
        <v>169</v>
      </c>
      <c r="D25" s="85">
        <v>153.852</v>
      </c>
      <c r="E25" s="25">
        <v>1</v>
      </c>
      <c r="F25" s="11">
        <v>1</v>
      </c>
      <c r="G25" s="24" t="s">
        <v>306</v>
      </c>
      <c r="H25" s="24"/>
      <c r="I25" s="118" t="s">
        <v>453</v>
      </c>
    </row>
    <row r="26" spans="1:9" ht="12.75" customHeight="1">
      <c r="B26" s="64" t="s">
        <v>1048</v>
      </c>
      <c r="C26" s="97" t="s">
        <v>169</v>
      </c>
      <c r="D26" s="64">
        <v>153.946</v>
      </c>
      <c r="E26" s="25">
        <v>1</v>
      </c>
      <c r="F26" s="11">
        <v>1</v>
      </c>
      <c r="G26" s="26" t="s">
        <v>1058</v>
      </c>
      <c r="I26" s="121" t="s">
        <v>453</v>
      </c>
    </row>
    <row r="27" spans="1:9" ht="12.75" customHeight="1">
      <c r="A27" s="24">
        <v>125</v>
      </c>
      <c r="B27" s="85" t="s">
        <v>466</v>
      </c>
      <c r="C27" s="86" t="s">
        <v>169</v>
      </c>
      <c r="D27" s="85">
        <v>153.97999999999999</v>
      </c>
      <c r="E27" s="25">
        <v>1</v>
      </c>
      <c r="F27" s="11">
        <v>1</v>
      </c>
      <c r="G27" s="69" t="s">
        <v>268</v>
      </c>
      <c r="H27" s="65" t="s">
        <v>177</v>
      </c>
      <c r="I27" s="118" t="s">
        <v>453</v>
      </c>
    </row>
    <row r="28" spans="1:9" ht="12.75" customHeight="1">
      <c r="B28" s="64" t="s">
        <v>605</v>
      </c>
      <c r="C28" s="97" t="s">
        <v>169</v>
      </c>
      <c r="D28" s="64">
        <v>155.232</v>
      </c>
      <c r="E28" s="11">
        <v>1</v>
      </c>
      <c r="F28" s="11">
        <v>1</v>
      </c>
      <c r="G28" s="26" t="s">
        <v>611</v>
      </c>
      <c r="I28" s="118" t="s">
        <v>18</v>
      </c>
    </row>
    <row r="29" spans="1:9" ht="12.75" customHeight="1">
      <c r="A29" s="24">
        <v>53</v>
      </c>
      <c r="B29" s="85" t="s">
        <v>369</v>
      </c>
      <c r="C29" s="86" t="s">
        <v>169</v>
      </c>
      <c r="D29" s="85">
        <v>155.9</v>
      </c>
      <c r="E29" s="25">
        <v>1</v>
      </c>
      <c r="F29" s="11">
        <v>1</v>
      </c>
      <c r="G29" s="24" t="s">
        <v>114</v>
      </c>
      <c r="H29" s="24" t="s">
        <v>115</v>
      </c>
      <c r="I29" s="118" t="s">
        <v>453</v>
      </c>
    </row>
    <row r="30" spans="1:9" ht="12.75" customHeight="1">
      <c r="A30" s="24"/>
      <c r="B30" s="85" t="s">
        <v>990</v>
      </c>
      <c r="C30" s="86" t="s">
        <v>169</v>
      </c>
      <c r="D30" s="85">
        <v>155.93700000000001</v>
      </c>
      <c r="E30" s="25">
        <v>1</v>
      </c>
      <c r="F30" s="11">
        <v>1</v>
      </c>
      <c r="G30" s="24" t="s">
        <v>991</v>
      </c>
      <c r="H30" s="24" t="s">
        <v>992</v>
      </c>
      <c r="I30" s="118" t="s">
        <v>453</v>
      </c>
    </row>
    <row r="31" spans="1:9" ht="12.75" customHeight="1">
      <c r="A31" s="24">
        <v>162</v>
      </c>
      <c r="B31" s="64" t="s">
        <v>467</v>
      </c>
      <c r="C31" s="86" t="s">
        <v>169</v>
      </c>
      <c r="D31" s="64">
        <v>158.1</v>
      </c>
      <c r="E31" s="25">
        <v>1</v>
      </c>
      <c r="F31" s="11">
        <v>1</v>
      </c>
      <c r="G31" s="23" t="s">
        <v>227</v>
      </c>
      <c r="H31" s="23"/>
      <c r="I31" s="118" t="s">
        <v>453</v>
      </c>
    </row>
    <row r="32" spans="1:9" ht="12.75" customHeight="1">
      <c r="A32" s="24"/>
      <c r="B32" s="64" t="s">
        <v>805</v>
      </c>
      <c r="C32" s="86" t="s">
        <v>169</v>
      </c>
      <c r="D32" s="64">
        <v>158.10839999999999</v>
      </c>
      <c r="E32" s="25">
        <v>1</v>
      </c>
      <c r="F32" s="11">
        <v>1</v>
      </c>
      <c r="G32" s="87" t="s">
        <v>1105</v>
      </c>
      <c r="H32" s="87" t="s">
        <v>1106</v>
      </c>
      <c r="I32" s="118" t="s">
        <v>453</v>
      </c>
    </row>
    <row r="33" spans="1:9" ht="12.75" customHeight="1">
      <c r="A33" s="24">
        <v>4</v>
      </c>
      <c r="B33" s="85" t="s">
        <v>468</v>
      </c>
      <c r="C33" s="86" t="s">
        <v>169</v>
      </c>
      <c r="D33" s="85">
        <v>158.10919999999999</v>
      </c>
      <c r="E33" s="25">
        <v>1</v>
      </c>
      <c r="F33" s="11">
        <v>1</v>
      </c>
      <c r="G33" s="65" t="s">
        <v>119</v>
      </c>
      <c r="H33" s="65" t="s">
        <v>187</v>
      </c>
      <c r="I33" s="119" t="s">
        <v>453</v>
      </c>
    </row>
    <row r="34" spans="1:9" ht="12.75" customHeight="1">
      <c r="A34" s="24">
        <v>87</v>
      </c>
      <c r="B34" s="85" t="s">
        <v>235</v>
      </c>
      <c r="C34" s="86" t="s">
        <v>169</v>
      </c>
      <c r="D34" s="85">
        <v>158.25</v>
      </c>
      <c r="E34" s="25">
        <v>1</v>
      </c>
      <c r="F34" s="11">
        <v>1</v>
      </c>
      <c r="G34" s="69" t="s">
        <v>103</v>
      </c>
      <c r="H34" s="65"/>
      <c r="I34" s="118" t="s">
        <v>18</v>
      </c>
    </row>
    <row r="35" spans="1:9" ht="12.75" customHeight="1">
      <c r="A35" s="24"/>
      <c r="B35" s="85" t="s">
        <v>670</v>
      </c>
      <c r="C35" s="86" t="s">
        <v>169</v>
      </c>
      <c r="D35" s="85">
        <v>158.43</v>
      </c>
      <c r="E35" s="25">
        <v>1</v>
      </c>
      <c r="F35" s="11">
        <v>1</v>
      </c>
      <c r="G35" s="69" t="s">
        <v>671</v>
      </c>
      <c r="H35" s="69"/>
      <c r="I35" s="118" t="s">
        <v>453</v>
      </c>
    </row>
    <row r="36" spans="1:9" ht="12.75" customHeight="1">
      <c r="A36" s="24"/>
      <c r="B36" s="85" t="s">
        <v>786</v>
      </c>
      <c r="C36" s="86" t="s">
        <v>169</v>
      </c>
      <c r="D36" s="237">
        <v>158.69999999999999</v>
      </c>
      <c r="E36" s="25">
        <v>1</v>
      </c>
      <c r="F36" s="11">
        <v>1</v>
      </c>
      <c r="G36" s="69" t="s">
        <v>787</v>
      </c>
      <c r="H36" s="69" t="s">
        <v>788</v>
      </c>
      <c r="I36" s="118" t="s">
        <v>453</v>
      </c>
    </row>
    <row r="37" spans="1:9" ht="12.75" customHeight="1">
      <c r="B37" s="64" t="s">
        <v>688</v>
      </c>
      <c r="C37" s="97" t="s">
        <v>169</v>
      </c>
      <c r="D37" s="85">
        <v>170.44</v>
      </c>
      <c r="E37" s="11">
        <v>1</v>
      </c>
      <c r="F37" s="11">
        <v>1</v>
      </c>
      <c r="G37" s="26" t="s">
        <v>689</v>
      </c>
      <c r="H37" s="26" t="s">
        <v>690</v>
      </c>
      <c r="I37" s="118" t="s">
        <v>453</v>
      </c>
    </row>
    <row r="38" spans="1:9" ht="12.75" customHeight="1">
      <c r="A38" s="24"/>
      <c r="B38" s="85" t="s">
        <v>993</v>
      </c>
      <c r="C38" s="86" t="s">
        <v>169</v>
      </c>
      <c r="D38" s="85">
        <v>171.8</v>
      </c>
      <c r="E38" s="25">
        <v>1</v>
      </c>
      <c r="F38" s="11">
        <v>1</v>
      </c>
      <c r="G38" s="24" t="s">
        <v>994</v>
      </c>
      <c r="H38" s="24" t="s">
        <v>995</v>
      </c>
      <c r="I38" s="118" t="s">
        <v>453</v>
      </c>
    </row>
    <row r="39" spans="1:9" ht="12.75" customHeight="1">
      <c r="A39" s="24">
        <v>89</v>
      </c>
      <c r="B39" s="85" t="s">
        <v>329</v>
      </c>
      <c r="C39" s="86" t="s">
        <v>169</v>
      </c>
      <c r="D39" s="85">
        <v>174.6</v>
      </c>
      <c r="E39" s="25">
        <v>1</v>
      </c>
      <c r="F39" s="11">
        <v>1</v>
      </c>
      <c r="G39" s="69" t="s">
        <v>64</v>
      </c>
      <c r="H39" s="69" t="s">
        <v>632</v>
      </c>
      <c r="I39" s="119" t="s">
        <v>453</v>
      </c>
    </row>
    <row r="40" spans="1:9" ht="12.75" customHeight="1">
      <c r="B40" s="64" t="s">
        <v>674</v>
      </c>
      <c r="C40" s="97" t="s">
        <v>169</v>
      </c>
      <c r="D40" s="85">
        <v>198.9</v>
      </c>
      <c r="E40" s="25">
        <v>1</v>
      </c>
      <c r="F40" s="11">
        <v>1</v>
      </c>
      <c r="G40" s="26" t="s">
        <v>679</v>
      </c>
      <c r="I40" s="118" t="s">
        <v>453</v>
      </c>
    </row>
    <row r="41" spans="1:9" ht="12.75" customHeight="1">
      <c r="A41" s="24">
        <v>16</v>
      </c>
      <c r="B41" s="85" t="s">
        <v>471</v>
      </c>
      <c r="C41" s="86" t="s">
        <v>297</v>
      </c>
      <c r="D41" s="85">
        <v>200.72</v>
      </c>
      <c r="E41" s="25">
        <v>1</v>
      </c>
      <c r="F41" s="11">
        <v>1</v>
      </c>
      <c r="G41" s="24" t="s">
        <v>96</v>
      </c>
      <c r="H41" s="24"/>
      <c r="I41" s="118" t="s">
        <v>453</v>
      </c>
    </row>
    <row r="42" spans="1:9" ht="12.75" customHeight="1">
      <c r="A42" s="24"/>
      <c r="B42" s="85" t="s">
        <v>560</v>
      </c>
      <c r="C42" s="86" t="s">
        <v>297</v>
      </c>
      <c r="D42" s="85">
        <v>200.922</v>
      </c>
      <c r="E42" s="25">
        <v>1</v>
      </c>
      <c r="F42" s="11">
        <v>1</v>
      </c>
      <c r="G42" s="24" t="s">
        <v>561</v>
      </c>
      <c r="H42" s="24" t="s">
        <v>562</v>
      </c>
      <c r="I42" s="118" t="s">
        <v>453</v>
      </c>
    </row>
    <row r="43" spans="1:9" ht="12.75" customHeight="1">
      <c r="A43" s="24">
        <v>114</v>
      </c>
      <c r="B43" s="85" t="s">
        <v>310</v>
      </c>
      <c r="C43" s="86" t="s">
        <v>297</v>
      </c>
      <c r="D43" s="85">
        <v>201.709</v>
      </c>
      <c r="E43" s="25">
        <v>1</v>
      </c>
      <c r="F43" s="11">
        <v>1</v>
      </c>
      <c r="G43" s="24" t="s">
        <v>97</v>
      </c>
      <c r="H43" s="24" t="s">
        <v>98</v>
      </c>
      <c r="I43" s="118" t="s">
        <v>453</v>
      </c>
    </row>
    <row r="44" spans="1:9" ht="12.75" customHeight="1">
      <c r="A44" s="24"/>
      <c r="B44" s="85" t="s">
        <v>987</v>
      </c>
      <c r="C44" s="86" t="s">
        <v>297</v>
      </c>
      <c r="D44" s="85">
        <v>202.12</v>
      </c>
      <c r="E44" s="25">
        <v>1</v>
      </c>
      <c r="F44" s="11">
        <v>1</v>
      </c>
      <c r="G44" s="24" t="s">
        <v>988</v>
      </c>
      <c r="H44" s="24" t="s">
        <v>989</v>
      </c>
      <c r="I44" s="119" t="s">
        <v>453</v>
      </c>
    </row>
    <row r="45" spans="1:9" ht="12.75" customHeight="1">
      <c r="A45" s="24">
        <v>14</v>
      </c>
      <c r="B45" s="85" t="s">
        <v>470</v>
      </c>
      <c r="C45" s="86" t="s">
        <v>297</v>
      </c>
      <c r="D45" s="85">
        <v>204.35</v>
      </c>
      <c r="E45" s="25">
        <v>1</v>
      </c>
      <c r="F45" s="11">
        <v>1</v>
      </c>
      <c r="G45" s="24" t="s">
        <v>178</v>
      </c>
      <c r="H45" s="24"/>
      <c r="I45" s="118" t="s">
        <v>453</v>
      </c>
    </row>
    <row r="46" spans="1:9" ht="12.75" customHeight="1">
      <c r="B46" s="64" t="s">
        <v>1128</v>
      </c>
      <c r="C46" s="97" t="s">
        <v>297</v>
      </c>
      <c r="D46" s="238">
        <v>204.46</v>
      </c>
      <c r="E46" s="11">
        <v>1</v>
      </c>
      <c r="F46" s="11">
        <v>1</v>
      </c>
      <c r="G46" s="69" t="s">
        <v>1130</v>
      </c>
      <c r="H46" s="69" t="s">
        <v>1131</v>
      </c>
      <c r="I46" s="118" t="s">
        <v>453</v>
      </c>
    </row>
    <row r="47" spans="1:9" ht="12.75" customHeight="1">
      <c r="A47" s="24"/>
      <c r="B47" s="85" t="s">
        <v>768</v>
      </c>
      <c r="C47" s="86" t="s">
        <v>297</v>
      </c>
      <c r="D47" s="237">
        <v>207.2</v>
      </c>
      <c r="E47" s="25">
        <v>1</v>
      </c>
      <c r="F47" s="11">
        <v>1</v>
      </c>
      <c r="G47" s="69" t="s">
        <v>769</v>
      </c>
      <c r="H47" s="69" t="s">
        <v>770</v>
      </c>
      <c r="I47" s="118" t="s">
        <v>453</v>
      </c>
    </row>
    <row r="48" spans="1:9" ht="12.75" customHeight="1">
      <c r="B48" s="64" t="s">
        <v>1133</v>
      </c>
      <c r="C48" s="97" t="s">
        <v>297</v>
      </c>
      <c r="D48" s="11">
        <v>220.02</v>
      </c>
      <c r="E48" s="11">
        <v>1</v>
      </c>
      <c r="F48" s="11">
        <v>1</v>
      </c>
      <c r="G48" s="24" t="s">
        <v>1134</v>
      </c>
      <c r="H48" s="24" t="s">
        <v>1135</v>
      </c>
      <c r="I48" s="118" t="s">
        <v>453</v>
      </c>
    </row>
    <row r="49" spans="1:9" ht="12.75" customHeight="1">
      <c r="A49" s="24"/>
      <c r="B49" s="85" t="s">
        <v>950</v>
      </c>
      <c r="C49" s="86" t="s">
        <v>297</v>
      </c>
      <c r="D49" s="85">
        <v>230.995</v>
      </c>
      <c r="E49" s="25">
        <v>1</v>
      </c>
      <c r="F49" s="11">
        <v>1</v>
      </c>
      <c r="G49" s="24" t="s">
        <v>951</v>
      </c>
      <c r="H49" s="24"/>
      <c r="I49" s="118" t="s">
        <v>453</v>
      </c>
    </row>
    <row r="50" spans="1:9" ht="12.75" customHeight="1">
      <c r="A50" s="24">
        <v>66</v>
      </c>
      <c r="B50" s="85" t="s">
        <v>309</v>
      </c>
      <c r="C50" s="86" t="s">
        <v>297</v>
      </c>
      <c r="D50" s="85">
        <v>250.97300000000001</v>
      </c>
      <c r="E50" s="25">
        <v>1</v>
      </c>
      <c r="F50" s="11">
        <v>1</v>
      </c>
      <c r="G50" s="24" t="s">
        <v>179</v>
      </c>
      <c r="H50" s="24"/>
      <c r="I50" s="118" t="s">
        <v>453</v>
      </c>
    </row>
    <row r="51" spans="1:9" ht="12.75" customHeight="1">
      <c r="A51" s="24"/>
      <c r="B51" s="64" t="s">
        <v>761</v>
      </c>
      <c r="C51" s="86" t="s">
        <v>297</v>
      </c>
      <c r="D51" s="64">
        <v>263.92</v>
      </c>
      <c r="E51" s="25">
        <v>1</v>
      </c>
      <c r="F51" s="11">
        <v>1</v>
      </c>
      <c r="G51" s="87" t="s">
        <v>763</v>
      </c>
      <c r="H51" s="87" t="s">
        <v>764</v>
      </c>
      <c r="I51" s="118" t="s">
        <v>453</v>
      </c>
    </row>
    <row r="52" spans="1:9" ht="12.75" customHeight="1">
      <c r="A52" s="24">
        <v>10</v>
      </c>
      <c r="B52" s="85" t="s">
        <v>307</v>
      </c>
      <c r="C52" s="86" t="s">
        <v>297</v>
      </c>
      <c r="D52" s="85">
        <v>291.37</v>
      </c>
      <c r="E52" s="25">
        <v>1</v>
      </c>
      <c r="F52" s="11">
        <v>1</v>
      </c>
      <c r="G52" s="24" t="s">
        <v>269</v>
      </c>
      <c r="H52" s="24"/>
      <c r="I52" s="118" t="s">
        <v>453</v>
      </c>
    </row>
    <row r="53" spans="1:9" ht="12.75" customHeight="1">
      <c r="A53" s="24">
        <v>1</v>
      </c>
      <c r="B53" s="85" t="s">
        <v>469</v>
      </c>
      <c r="C53" s="86" t="s">
        <v>297</v>
      </c>
      <c r="D53" s="85">
        <v>292.13</v>
      </c>
      <c r="E53" s="25">
        <v>1</v>
      </c>
      <c r="F53" s="11">
        <v>1</v>
      </c>
      <c r="G53" s="24" t="s">
        <v>180</v>
      </c>
      <c r="H53" s="24"/>
      <c r="I53" s="118" t="s">
        <v>18</v>
      </c>
    </row>
    <row r="54" spans="1:9" ht="12.75" customHeight="1">
      <c r="A54" s="24"/>
      <c r="B54" s="85" t="s">
        <v>296</v>
      </c>
      <c r="C54" s="86" t="s">
        <v>297</v>
      </c>
      <c r="D54" s="237" t="s">
        <v>745</v>
      </c>
      <c r="E54" s="25">
        <v>1</v>
      </c>
      <c r="F54" s="11">
        <v>1</v>
      </c>
      <c r="G54" s="69" t="s">
        <v>574</v>
      </c>
      <c r="H54" s="65" t="s">
        <v>573</v>
      </c>
      <c r="I54" s="118" t="s">
        <v>18</v>
      </c>
    </row>
    <row r="55" spans="1:9" ht="12.75" customHeight="1">
      <c r="A55" s="24">
        <v>61</v>
      </c>
      <c r="B55" s="85" t="s">
        <v>244</v>
      </c>
      <c r="C55" s="86" t="s">
        <v>233</v>
      </c>
      <c r="D55" s="25">
        <v>302.23430000000002</v>
      </c>
      <c r="E55" s="25">
        <v>1</v>
      </c>
      <c r="F55" s="11">
        <v>1</v>
      </c>
      <c r="G55" s="69" t="s">
        <v>40</v>
      </c>
      <c r="H55" s="69" t="s">
        <v>41</v>
      </c>
      <c r="I55" s="119" t="s">
        <v>453</v>
      </c>
    </row>
    <row r="56" spans="1:9" ht="12.75" customHeight="1">
      <c r="B56" s="64" t="s">
        <v>684</v>
      </c>
      <c r="C56" s="97" t="s">
        <v>233</v>
      </c>
      <c r="D56" s="64">
        <v>302.54500000000002</v>
      </c>
      <c r="E56" s="25">
        <v>1</v>
      </c>
      <c r="F56" s="11">
        <v>1</v>
      </c>
      <c r="G56" s="26" t="s">
        <v>685</v>
      </c>
      <c r="H56" s="26" t="s">
        <v>686</v>
      </c>
      <c r="I56" s="118" t="s">
        <v>18</v>
      </c>
    </row>
    <row r="57" spans="1:9" ht="12.75" customHeight="1">
      <c r="A57" s="24"/>
      <c r="B57" s="85" t="s">
        <v>984</v>
      </c>
      <c r="C57" s="86" t="s">
        <v>233</v>
      </c>
      <c r="D57" s="85">
        <v>303.48329999999999</v>
      </c>
      <c r="E57" s="25">
        <v>1</v>
      </c>
      <c r="F57" s="11">
        <v>1</v>
      </c>
      <c r="G57" s="24" t="s">
        <v>985</v>
      </c>
      <c r="H57" s="24" t="s">
        <v>986</v>
      </c>
      <c r="I57" s="119" t="s">
        <v>453</v>
      </c>
    </row>
    <row r="58" spans="1:9" ht="12.75" customHeight="1">
      <c r="A58" s="24">
        <v>75</v>
      </c>
      <c r="B58" s="85" t="s">
        <v>515</v>
      </c>
      <c r="C58" s="86" t="s">
        <v>233</v>
      </c>
      <c r="D58" s="85">
        <v>304.66300000000001</v>
      </c>
      <c r="E58" s="25">
        <v>1</v>
      </c>
      <c r="F58" s="11">
        <v>1</v>
      </c>
      <c r="G58" s="24" t="s">
        <v>201</v>
      </c>
      <c r="H58" s="24" t="s">
        <v>202</v>
      </c>
      <c r="I58" s="118" t="s">
        <v>18</v>
      </c>
    </row>
    <row r="59" spans="1:9" ht="12.75" customHeight="1">
      <c r="B59" s="64" t="s">
        <v>607</v>
      </c>
      <c r="C59" s="97" t="s">
        <v>233</v>
      </c>
      <c r="D59" s="64">
        <v>305.51</v>
      </c>
      <c r="E59" s="25">
        <v>1</v>
      </c>
      <c r="F59" s="11">
        <v>1</v>
      </c>
      <c r="G59" s="26" t="s">
        <v>612</v>
      </c>
      <c r="H59" s="65" t="s">
        <v>626</v>
      </c>
      <c r="I59" s="118" t="s">
        <v>18</v>
      </c>
    </row>
    <row r="60" spans="1:9" ht="12.75" customHeight="1">
      <c r="A60" s="24">
        <v>135</v>
      </c>
      <c r="B60" s="85" t="s">
        <v>417</v>
      </c>
      <c r="C60" s="86" t="s">
        <v>233</v>
      </c>
      <c r="D60" s="85">
        <v>306.48200000000003</v>
      </c>
      <c r="E60" s="25">
        <v>1</v>
      </c>
      <c r="F60" s="11">
        <v>1</v>
      </c>
      <c r="G60" s="65" t="s">
        <v>7</v>
      </c>
      <c r="H60" s="65" t="s">
        <v>8</v>
      </c>
      <c r="I60" s="119" t="s">
        <v>453</v>
      </c>
    </row>
    <row r="61" spans="1:9" ht="12.75" customHeight="1">
      <c r="A61" s="24"/>
      <c r="B61" s="85" t="s">
        <v>885</v>
      </c>
      <c r="C61" s="86" t="s">
        <v>233</v>
      </c>
      <c r="D61" s="25">
        <v>306.483</v>
      </c>
      <c r="E61" s="25">
        <v>1</v>
      </c>
      <c r="F61" s="11">
        <v>1</v>
      </c>
      <c r="G61" s="69" t="s">
        <v>886</v>
      </c>
      <c r="H61" s="69" t="s">
        <v>887</v>
      </c>
      <c r="I61" s="119" t="s">
        <v>453</v>
      </c>
    </row>
    <row r="62" spans="1:9" ht="12.75" customHeight="1">
      <c r="B62" s="101" t="s">
        <v>714</v>
      </c>
      <c r="C62" s="97" t="s">
        <v>233</v>
      </c>
      <c r="D62" s="123">
        <v>306.48419999999999</v>
      </c>
      <c r="E62" s="25">
        <v>1</v>
      </c>
      <c r="F62" s="11">
        <v>1</v>
      </c>
      <c r="G62" s="26" t="s">
        <v>718</v>
      </c>
      <c r="H62" s="26" t="s">
        <v>719</v>
      </c>
      <c r="I62" s="118" t="s">
        <v>18</v>
      </c>
    </row>
    <row r="63" spans="1:9" ht="12.75" customHeight="1">
      <c r="A63" s="24"/>
      <c r="B63" s="85" t="s">
        <v>999</v>
      </c>
      <c r="C63" s="86" t="s">
        <v>233</v>
      </c>
      <c r="D63" s="85">
        <v>306.70285467799999</v>
      </c>
      <c r="E63" s="25">
        <v>1</v>
      </c>
      <c r="F63" s="11">
        <v>1</v>
      </c>
      <c r="G63" s="24" t="s">
        <v>1000</v>
      </c>
      <c r="H63" s="24" t="s">
        <v>1001</v>
      </c>
      <c r="I63" s="119" t="s">
        <v>453</v>
      </c>
    </row>
    <row r="64" spans="1:9" ht="12.75" customHeight="1">
      <c r="A64" s="24">
        <v>148</v>
      </c>
      <c r="B64" s="64" t="s">
        <v>509</v>
      </c>
      <c r="C64" s="86" t="s">
        <v>233</v>
      </c>
      <c r="D64" s="64">
        <v>306.73092000000003</v>
      </c>
      <c r="E64" s="25">
        <v>1</v>
      </c>
      <c r="F64" s="11">
        <v>1</v>
      </c>
      <c r="G64" s="26" t="s">
        <v>79</v>
      </c>
      <c r="I64" s="119" t="s">
        <v>453</v>
      </c>
    </row>
    <row r="65" spans="1:9" ht="12.75" customHeight="1">
      <c r="B65" s="64" t="s">
        <v>972</v>
      </c>
      <c r="C65" s="97" t="s">
        <v>233</v>
      </c>
      <c r="D65" s="85">
        <v>306.73399999999998</v>
      </c>
      <c r="E65" s="25">
        <v>1</v>
      </c>
      <c r="F65" s="11">
        <v>1</v>
      </c>
      <c r="G65" s="102" t="s">
        <v>973</v>
      </c>
      <c r="H65" s="102"/>
      <c r="I65" s="120" t="s">
        <v>453</v>
      </c>
    </row>
    <row r="66" spans="1:9" ht="12.75" customHeight="1">
      <c r="A66" s="24">
        <v>149</v>
      </c>
      <c r="B66" s="64" t="s">
        <v>542</v>
      </c>
      <c r="C66" s="86" t="s">
        <v>233</v>
      </c>
      <c r="D66" s="11">
        <v>306.82</v>
      </c>
      <c r="E66" s="25">
        <v>1</v>
      </c>
      <c r="F66" s="11">
        <v>1</v>
      </c>
      <c r="G66" s="26" t="s">
        <v>80</v>
      </c>
      <c r="I66" s="119" t="s">
        <v>453</v>
      </c>
    </row>
    <row r="67" spans="1:9" ht="12.75" customHeight="1">
      <c r="B67" s="64" t="s">
        <v>725</v>
      </c>
      <c r="C67" s="97" t="s">
        <v>233</v>
      </c>
      <c r="D67" s="85">
        <v>306.89091999999999</v>
      </c>
      <c r="E67" s="25">
        <v>1</v>
      </c>
      <c r="F67" s="11">
        <v>1</v>
      </c>
      <c r="G67" s="102" t="s">
        <v>726</v>
      </c>
      <c r="H67" s="102" t="s">
        <v>727</v>
      </c>
      <c r="I67" s="120" t="s">
        <v>453</v>
      </c>
    </row>
    <row r="68" spans="1:9" ht="12.75" customHeight="1">
      <c r="A68" s="24"/>
      <c r="B68" s="85" t="s">
        <v>631</v>
      </c>
      <c r="C68" s="86" t="s">
        <v>233</v>
      </c>
      <c r="D68" s="85">
        <v>307.72000000000003</v>
      </c>
      <c r="E68" s="25">
        <v>1</v>
      </c>
      <c r="F68" s="11">
        <v>1</v>
      </c>
      <c r="G68" s="24" t="s">
        <v>619</v>
      </c>
      <c r="I68" s="118" t="s">
        <v>453</v>
      </c>
    </row>
    <row r="69" spans="1:9" ht="12.75" customHeight="1">
      <c r="A69" s="24"/>
      <c r="B69" s="64" t="s">
        <v>659</v>
      </c>
      <c r="C69" s="86" t="s">
        <v>233</v>
      </c>
      <c r="D69" s="64">
        <v>320.89999999999998</v>
      </c>
      <c r="E69" s="25">
        <v>1</v>
      </c>
      <c r="F69" s="11">
        <v>1</v>
      </c>
      <c r="G69" s="87" t="s">
        <v>660</v>
      </c>
      <c r="H69" s="239" t="s">
        <v>663</v>
      </c>
      <c r="I69" s="118" t="s">
        <v>453</v>
      </c>
    </row>
    <row r="70" spans="1:9" ht="12.75" customHeight="1">
      <c r="B70" s="64" t="s">
        <v>1086</v>
      </c>
      <c r="C70" s="97" t="s">
        <v>233</v>
      </c>
      <c r="D70" s="11">
        <v>323.62</v>
      </c>
      <c r="E70" s="11">
        <v>1</v>
      </c>
      <c r="F70" s="11">
        <v>1</v>
      </c>
      <c r="G70" s="26" t="s">
        <v>1087</v>
      </c>
      <c r="H70" s="26" t="s">
        <v>1088</v>
      </c>
      <c r="I70" s="118" t="s">
        <v>453</v>
      </c>
    </row>
    <row r="71" spans="1:9" ht="12.75" customHeight="1">
      <c r="A71" s="24">
        <v>127</v>
      </c>
      <c r="B71" s="85" t="s">
        <v>212</v>
      </c>
      <c r="C71" s="86" t="s">
        <v>233</v>
      </c>
      <c r="D71" s="85">
        <v>323.64999999999998</v>
      </c>
      <c r="E71" s="25">
        <v>1</v>
      </c>
      <c r="F71" s="11">
        <v>1</v>
      </c>
      <c r="G71" s="24" t="s">
        <v>213</v>
      </c>
      <c r="H71" s="24"/>
      <c r="I71" s="118" t="s">
        <v>453</v>
      </c>
    </row>
    <row r="72" spans="1:9" ht="12.75" customHeight="1">
      <c r="A72" s="24">
        <v>17</v>
      </c>
      <c r="B72" s="85" t="s">
        <v>465</v>
      </c>
      <c r="C72" s="86" t="s">
        <v>233</v>
      </c>
      <c r="D72" s="85">
        <v>323.65097300000002</v>
      </c>
      <c r="E72" s="25">
        <v>1</v>
      </c>
      <c r="F72" s="11">
        <v>1</v>
      </c>
      <c r="G72" s="24" t="s">
        <v>130</v>
      </c>
      <c r="H72" s="24" t="s">
        <v>131</v>
      </c>
      <c r="I72" s="118" t="s">
        <v>453</v>
      </c>
    </row>
    <row r="73" spans="1:9" ht="12.75" customHeight="1">
      <c r="A73" s="24">
        <v>143</v>
      </c>
      <c r="B73" s="64" t="s">
        <v>508</v>
      </c>
      <c r="C73" s="86" t="s">
        <v>233</v>
      </c>
      <c r="D73" s="64">
        <v>324.63</v>
      </c>
      <c r="E73" s="25">
        <v>1</v>
      </c>
      <c r="F73" s="11">
        <v>1</v>
      </c>
      <c r="G73" s="26" t="s">
        <v>181</v>
      </c>
      <c r="I73" s="118" t="s">
        <v>453</v>
      </c>
    </row>
    <row r="74" spans="1:9" ht="12.75" customHeight="1">
      <c r="A74" s="24">
        <v>99</v>
      </c>
      <c r="B74" s="85" t="s">
        <v>372</v>
      </c>
      <c r="C74" s="86" t="s">
        <v>233</v>
      </c>
      <c r="D74" s="85">
        <v>331.702</v>
      </c>
      <c r="E74" s="25">
        <v>1</v>
      </c>
      <c r="F74" s="11">
        <v>1</v>
      </c>
      <c r="G74" s="69" t="s">
        <v>135</v>
      </c>
      <c r="H74" s="65"/>
      <c r="I74" s="119" t="s">
        <v>453</v>
      </c>
    </row>
    <row r="75" spans="1:9" ht="12.75" customHeight="1">
      <c r="A75" s="24">
        <v>115</v>
      </c>
      <c r="B75" s="85" t="s">
        <v>83</v>
      </c>
      <c r="C75" s="86" t="s">
        <v>233</v>
      </c>
      <c r="D75" s="85">
        <v>332.024</v>
      </c>
      <c r="E75" s="25">
        <v>1</v>
      </c>
      <c r="F75" s="11">
        <v>1</v>
      </c>
      <c r="G75" s="24" t="s">
        <v>394</v>
      </c>
      <c r="H75" s="24"/>
      <c r="I75" s="118" t="s">
        <v>453</v>
      </c>
    </row>
    <row r="76" spans="1:9" ht="12.75" customHeight="1">
      <c r="A76" s="24"/>
      <c r="B76" s="85" t="s">
        <v>581</v>
      </c>
      <c r="C76" s="86" t="s">
        <v>233</v>
      </c>
      <c r="D76" s="85">
        <v>332.54</v>
      </c>
      <c r="E76" s="25">
        <v>1</v>
      </c>
      <c r="F76" s="11">
        <v>1</v>
      </c>
      <c r="G76" s="24" t="s">
        <v>582</v>
      </c>
      <c r="H76" s="24" t="s">
        <v>583</v>
      </c>
      <c r="I76" s="118" t="s">
        <v>453</v>
      </c>
    </row>
    <row r="77" spans="1:9" ht="12.75" customHeight="1">
      <c r="A77" s="24">
        <v>101</v>
      </c>
      <c r="B77" s="85" t="s">
        <v>413</v>
      </c>
      <c r="C77" s="86" t="s">
        <v>233</v>
      </c>
      <c r="D77" s="25">
        <v>332.6</v>
      </c>
      <c r="E77" s="25">
        <v>1</v>
      </c>
      <c r="F77" s="11">
        <v>1</v>
      </c>
      <c r="G77" s="24" t="s">
        <v>414</v>
      </c>
      <c r="H77" s="24"/>
      <c r="I77" s="118" t="s">
        <v>453</v>
      </c>
    </row>
    <row r="78" spans="1:9" ht="12.75" customHeight="1">
      <c r="A78" s="24"/>
      <c r="B78" s="85" t="s">
        <v>228</v>
      </c>
      <c r="C78" s="86" t="s">
        <v>233</v>
      </c>
      <c r="D78" s="85">
        <v>333.7</v>
      </c>
      <c r="E78" s="25">
        <v>1</v>
      </c>
      <c r="F78" s="11">
        <v>1</v>
      </c>
      <c r="G78" s="24" t="s">
        <v>3</v>
      </c>
      <c r="H78" s="24" t="s">
        <v>24</v>
      </c>
      <c r="I78" s="118" t="s">
        <v>18</v>
      </c>
    </row>
    <row r="79" spans="1:9" ht="12.75" customHeight="1">
      <c r="A79" s="24">
        <v>154</v>
      </c>
      <c r="B79" s="64" t="s">
        <v>292</v>
      </c>
      <c r="C79" s="86" t="s">
        <v>233</v>
      </c>
      <c r="D79" s="64">
        <v>333.91640000000001</v>
      </c>
      <c r="E79" s="25">
        <v>1</v>
      </c>
      <c r="F79" s="11">
        <v>1</v>
      </c>
      <c r="G79" s="66" t="s">
        <v>136</v>
      </c>
      <c r="H79" s="66"/>
      <c r="I79" s="118" t="s">
        <v>18</v>
      </c>
    </row>
    <row r="80" spans="1:9" ht="12.75" customHeight="1">
      <c r="A80" s="24"/>
      <c r="B80" s="85" t="s">
        <v>996</v>
      </c>
      <c r="C80" s="86" t="s">
        <v>233</v>
      </c>
      <c r="D80" s="85">
        <v>338.47910000000002</v>
      </c>
      <c r="E80" s="25">
        <v>1</v>
      </c>
      <c r="F80" s="11">
        <v>1</v>
      </c>
      <c r="G80" s="24" t="s">
        <v>997</v>
      </c>
      <c r="H80" s="24" t="s">
        <v>998</v>
      </c>
      <c r="I80" s="119" t="s">
        <v>453</v>
      </c>
    </row>
    <row r="81" spans="1:9" ht="12.75" customHeight="1">
      <c r="A81" s="24">
        <v>18</v>
      </c>
      <c r="B81" s="85" t="s">
        <v>234</v>
      </c>
      <c r="C81" s="86" t="s">
        <v>233</v>
      </c>
      <c r="D81" s="85">
        <v>338.76799999999997</v>
      </c>
      <c r="E81" s="25">
        <v>1</v>
      </c>
      <c r="F81" s="11">
        <v>1</v>
      </c>
      <c r="G81" s="24" t="s">
        <v>243</v>
      </c>
      <c r="H81" s="24"/>
      <c r="I81" s="119" t="s">
        <v>453</v>
      </c>
    </row>
    <row r="82" spans="1:9" ht="12.75" customHeight="1">
      <c r="B82" s="64" t="s">
        <v>639</v>
      </c>
      <c r="C82" s="97" t="s">
        <v>233</v>
      </c>
      <c r="D82" s="11">
        <v>351.76100000000002</v>
      </c>
      <c r="E82" s="25">
        <v>1</v>
      </c>
      <c r="F82" s="11">
        <v>1</v>
      </c>
      <c r="G82" s="26" t="s">
        <v>640</v>
      </c>
      <c r="H82" s="26" t="s">
        <v>641</v>
      </c>
      <c r="I82" s="118" t="s">
        <v>453</v>
      </c>
    </row>
    <row r="83" spans="1:9" ht="12.75" customHeight="1">
      <c r="A83" s="24"/>
      <c r="B83" s="85" t="s">
        <v>618</v>
      </c>
      <c r="C83" s="86" t="s">
        <v>233</v>
      </c>
      <c r="D83" s="25">
        <v>353.97950086319997</v>
      </c>
      <c r="E83" s="25">
        <v>1</v>
      </c>
      <c r="F83" s="11">
        <v>1</v>
      </c>
      <c r="G83" s="65" t="s">
        <v>625</v>
      </c>
      <c r="H83" s="87" t="s">
        <v>628</v>
      </c>
      <c r="I83" s="118" t="s">
        <v>453</v>
      </c>
    </row>
    <row r="84" spans="1:9" ht="12.75" customHeight="1">
      <c r="A84" s="24">
        <v>102</v>
      </c>
      <c r="B84" s="85" t="s">
        <v>248</v>
      </c>
      <c r="C84" s="86" t="s">
        <v>233</v>
      </c>
      <c r="D84" s="85">
        <v>361.3</v>
      </c>
      <c r="E84" s="25">
        <v>1</v>
      </c>
      <c r="F84" s="11">
        <v>1</v>
      </c>
      <c r="G84" s="24" t="s">
        <v>140</v>
      </c>
      <c r="H84" s="24" t="s">
        <v>141</v>
      </c>
      <c r="I84" s="118" t="s">
        <v>453</v>
      </c>
    </row>
    <row r="85" spans="1:9" ht="12.75" customHeight="1">
      <c r="A85" s="24">
        <v>106</v>
      </c>
      <c r="B85" s="85" t="s">
        <v>474</v>
      </c>
      <c r="C85" s="86" t="s">
        <v>233</v>
      </c>
      <c r="D85" s="85">
        <v>361.4</v>
      </c>
      <c r="E85" s="25">
        <v>1</v>
      </c>
      <c r="F85" s="11">
        <v>1</v>
      </c>
      <c r="G85" s="24" t="s">
        <v>182</v>
      </c>
      <c r="H85" s="24" t="s">
        <v>144</v>
      </c>
      <c r="I85" s="118" t="s">
        <v>453</v>
      </c>
    </row>
    <row r="86" spans="1:9" ht="12.75" customHeight="1">
      <c r="A86" s="24">
        <v>97</v>
      </c>
      <c r="B86" s="85" t="s">
        <v>247</v>
      </c>
      <c r="C86" s="86" t="s">
        <v>233</v>
      </c>
      <c r="D86" s="64">
        <v>361.7</v>
      </c>
      <c r="E86" s="25">
        <v>1</v>
      </c>
      <c r="F86" s="11">
        <v>1</v>
      </c>
      <c r="G86" s="26" t="s">
        <v>145</v>
      </c>
      <c r="H86" s="26" t="s">
        <v>146</v>
      </c>
      <c r="I86" s="118" t="s">
        <v>453</v>
      </c>
    </row>
    <row r="87" spans="1:9" ht="12.75" customHeight="1">
      <c r="A87" s="24">
        <v>133</v>
      </c>
      <c r="B87" s="85" t="s">
        <v>44</v>
      </c>
      <c r="C87" s="86" t="s">
        <v>233</v>
      </c>
      <c r="D87" s="85">
        <v>361.70600000000002</v>
      </c>
      <c r="E87" s="25">
        <v>1</v>
      </c>
      <c r="F87" s="11">
        <v>1</v>
      </c>
      <c r="G87" s="69" t="s">
        <v>45</v>
      </c>
      <c r="H87" s="69" t="s">
        <v>46</v>
      </c>
      <c r="I87" s="118" t="s">
        <v>18</v>
      </c>
    </row>
    <row r="88" spans="1:9" ht="12.75" customHeight="1">
      <c r="A88" s="24">
        <v>109</v>
      </c>
      <c r="B88" s="85" t="s">
        <v>399</v>
      </c>
      <c r="C88" s="86" t="s">
        <v>233</v>
      </c>
      <c r="D88" s="85">
        <v>361.77199999999999</v>
      </c>
      <c r="E88" s="25">
        <v>1</v>
      </c>
      <c r="F88" s="11">
        <v>1</v>
      </c>
      <c r="G88" s="24" t="s">
        <v>400</v>
      </c>
      <c r="H88" s="24"/>
      <c r="I88" s="118" t="s">
        <v>18</v>
      </c>
    </row>
    <row r="89" spans="1:9" ht="12.75" customHeight="1">
      <c r="A89" s="24">
        <v>85</v>
      </c>
      <c r="B89" s="85" t="s">
        <v>246</v>
      </c>
      <c r="C89" s="86" t="s">
        <v>233</v>
      </c>
      <c r="D89" s="85">
        <v>362.29</v>
      </c>
      <c r="E89" s="25">
        <v>1</v>
      </c>
      <c r="F89" s="11">
        <v>1</v>
      </c>
      <c r="G89" s="65" t="s">
        <v>147</v>
      </c>
      <c r="H89" s="65" t="s">
        <v>148</v>
      </c>
      <c r="I89" s="118" t="s">
        <v>18</v>
      </c>
    </row>
    <row r="90" spans="1:9" ht="12.75" customHeight="1">
      <c r="A90" s="24"/>
      <c r="B90" s="64" t="s">
        <v>616</v>
      </c>
      <c r="C90" s="86" t="s">
        <v>233</v>
      </c>
      <c r="D90" s="64">
        <v>362.29500000000002</v>
      </c>
      <c r="E90" s="25">
        <v>1</v>
      </c>
      <c r="F90" s="11">
        <v>1</v>
      </c>
      <c r="G90" s="87" t="s">
        <v>623</v>
      </c>
      <c r="I90" s="118" t="s">
        <v>453</v>
      </c>
    </row>
    <row r="91" spans="1:9" ht="12.75" customHeight="1">
      <c r="A91" s="24">
        <v>152</v>
      </c>
      <c r="B91" s="64" t="s">
        <v>373</v>
      </c>
      <c r="C91" s="86" t="s">
        <v>233</v>
      </c>
      <c r="D91" s="64">
        <v>363.34800000000001</v>
      </c>
      <c r="E91" s="25">
        <v>1</v>
      </c>
      <c r="F91" s="11">
        <v>1</v>
      </c>
      <c r="G91" s="87" t="s">
        <v>175</v>
      </c>
      <c r="H91" s="87" t="s">
        <v>176</v>
      </c>
      <c r="I91" s="118" t="s">
        <v>18</v>
      </c>
    </row>
    <row r="92" spans="1:9" ht="12.75" customHeight="1">
      <c r="A92" s="24">
        <v>140</v>
      </c>
      <c r="B92" s="64" t="s">
        <v>480</v>
      </c>
      <c r="C92" s="86" t="s">
        <v>233</v>
      </c>
      <c r="D92" s="64">
        <v>363.8</v>
      </c>
      <c r="E92" s="25">
        <v>1</v>
      </c>
      <c r="F92" s="11">
        <v>1</v>
      </c>
      <c r="G92" s="66" t="s">
        <v>70</v>
      </c>
      <c r="H92" s="66"/>
      <c r="I92" s="118" t="s">
        <v>18</v>
      </c>
    </row>
    <row r="93" spans="1:9" ht="12.75" customHeight="1">
      <c r="A93" s="24"/>
      <c r="B93" s="64" t="s">
        <v>981</v>
      </c>
      <c r="C93" s="86" t="s">
        <v>233</v>
      </c>
      <c r="D93" s="11">
        <v>363.88200000000001</v>
      </c>
      <c r="E93" s="25">
        <v>1</v>
      </c>
      <c r="F93" s="11">
        <v>1</v>
      </c>
      <c r="G93" s="87" t="s">
        <v>982</v>
      </c>
      <c r="H93" s="87" t="s">
        <v>983</v>
      </c>
      <c r="I93" s="118" t="s">
        <v>453</v>
      </c>
    </row>
    <row r="94" spans="1:9" ht="12.75" customHeight="1">
      <c r="A94" s="24"/>
      <c r="B94" s="64" t="s">
        <v>958</v>
      </c>
      <c r="C94" s="86" t="s">
        <v>233</v>
      </c>
      <c r="D94" s="64">
        <v>364.1</v>
      </c>
      <c r="E94" s="25">
        <v>1</v>
      </c>
      <c r="F94" s="11">
        <v>1</v>
      </c>
      <c r="G94" s="87" t="s">
        <v>959</v>
      </c>
      <c r="H94" s="87" t="s">
        <v>960</v>
      </c>
      <c r="I94" s="118" t="s">
        <v>18</v>
      </c>
    </row>
    <row r="95" spans="1:9" ht="12.75" customHeight="1">
      <c r="A95" s="24"/>
      <c r="B95" s="85" t="s">
        <v>920</v>
      </c>
      <c r="C95" s="86" t="s">
        <v>233</v>
      </c>
      <c r="D95" s="237">
        <v>364.26600000000002</v>
      </c>
      <c r="E95" s="25">
        <v>1</v>
      </c>
      <c r="F95" s="11">
        <v>1</v>
      </c>
      <c r="G95" s="69" t="s">
        <v>921</v>
      </c>
      <c r="H95" s="69" t="s">
        <v>922</v>
      </c>
      <c r="I95" s="118" t="s">
        <v>18</v>
      </c>
    </row>
    <row r="96" spans="1:9" ht="12.75" customHeight="1">
      <c r="A96" s="24">
        <v>86</v>
      </c>
      <c r="B96" s="85" t="s">
        <v>377</v>
      </c>
      <c r="C96" s="86" t="s">
        <v>233</v>
      </c>
      <c r="D96" s="85">
        <v>365.64</v>
      </c>
      <c r="E96" s="25">
        <v>1</v>
      </c>
      <c r="F96" s="11">
        <v>1</v>
      </c>
      <c r="G96" s="24" t="s">
        <v>378</v>
      </c>
      <c r="H96" s="24"/>
      <c r="I96" s="118" t="s">
        <v>18</v>
      </c>
    </row>
    <row r="97" spans="1:9" ht="12.75" customHeight="1">
      <c r="A97" s="24"/>
      <c r="B97" s="64" t="s">
        <v>591</v>
      </c>
      <c r="C97" s="97" t="s">
        <v>233</v>
      </c>
      <c r="D97" s="64">
        <v>369.4</v>
      </c>
      <c r="E97" s="25">
        <v>1</v>
      </c>
      <c r="F97" s="11">
        <v>1</v>
      </c>
      <c r="G97" s="26" t="s">
        <v>603</v>
      </c>
      <c r="I97" s="118" t="s">
        <v>453</v>
      </c>
    </row>
    <row r="98" spans="1:9" ht="12.75" customHeight="1">
      <c r="A98" s="24">
        <v>74</v>
      </c>
      <c r="B98" s="85" t="s">
        <v>245</v>
      </c>
      <c r="C98" s="86" t="s">
        <v>233</v>
      </c>
      <c r="D98" s="25">
        <v>371.10199999999998</v>
      </c>
      <c r="E98" s="25">
        <v>1</v>
      </c>
      <c r="F98" s="11">
        <v>1</v>
      </c>
      <c r="G98" s="69" t="s">
        <v>38</v>
      </c>
      <c r="H98" s="69" t="s">
        <v>39</v>
      </c>
      <c r="I98" s="119" t="s">
        <v>453</v>
      </c>
    </row>
    <row r="99" spans="1:9" ht="12.75" customHeight="1">
      <c r="B99" s="64" t="s">
        <v>733</v>
      </c>
      <c r="C99" s="97" t="s">
        <v>233</v>
      </c>
      <c r="D99" s="64">
        <v>378.15530000000001</v>
      </c>
      <c r="E99" s="25">
        <v>1</v>
      </c>
      <c r="F99" s="11">
        <v>1</v>
      </c>
      <c r="G99" s="26" t="s">
        <v>734</v>
      </c>
      <c r="I99" s="118" t="s">
        <v>453</v>
      </c>
    </row>
    <row r="100" spans="1:9" ht="12.75" customHeight="1">
      <c r="A100" s="24"/>
      <c r="B100" s="85" t="s">
        <v>828</v>
      </c>
      <c r="C100" s="86" t="s">
        <v>233</v>
      </c>
      <c r="D100" s="25">
        <v>378.36599999999999</v>
      </c>
      <c r="E100" s="25">
        <v>1</v>
      </c>
      <c r="F100" s="11">
        <v>1</v>
      </c>
      <c r="G100" s="69" t="s">
        <v>829</v>
      </c>
      <c r="H100" s="69" t="s">
        <v>830</v>
      </c>
      <c r="I100" s="118" t="s">
        <v>18</v>
      </c>
    </row>
    <row r="101" spans="1:9" ht="12.75" customHeight="1">
      <c r="A101" s="24"/>
      <c r="B101" s="85" t="s">
        <v>1041</v>
      </c>
      <c r="C101" s="86" t="s">
        <v>233</v>
      </c>
      <c r="D101" s="85">
        <v>383.14</v>
      </c>
      <c r="E101" s="25">
        <v>1</v>
      </c>
      <c r="F101" s="11">
        <v>1</v>
      </c>
      <c r="G101" s="69" t="s">
        <v>1042</v>
      </c>
      <c r="H101" s="69" t="s">
        <v>1043</v>
      </c>
      <c r="I101" s="118" t="s">
        <v>18</v>
      </c>
    </row>
    <row r="102" spans="1:9" ht="12.75" customHeight="1">
      <c r="B102" s="64" t="s">
        <v>1123</v>
      </c>
      <c r="C102" s="97" t="s">
        <v>233</v>
      </c>
      <c r="D102" s="11">
        <v>387.73599999999999</v>
      </c>
      <c r="E102" s="11">
        <v>1</v>
      </c>
      <c r="F102" s="11">
        <v>1</v>
      </c>
      <c r="G102" s="26" t="s">
        <v>1124</v>
      </c>
      <c r="H102" s="65"/>
      <c r="I102" s="118" t="s">
        <v>453</v>
      </c>
    </row>
    <row r="103" spans="1:9" ht="12.75" customHeight="1">
      <c r="A103" s="24"/>
      <c r="B103" s="85" t="s">
        <v>563</v>
      </c>
      <c r="C103" s="86" t="s">
        <v>233</v>
      </c>
      <c r="D103" s="85">
        <v>388.34719999999999</v>
      </c>
      <c r="E103" s="25">
        <v>1</v>
      </c>
      <c r="F103" s="11">
        <v>1</v>
      </c>
      <c r="G103" s="24" t="s">
        <v>564</v>
      </c>
      <c r="H103" s="24"/>
      <c r="I103" s="118" t="s">
        <v>453</v>
      </c>
    </row>
    <row r="104" spans="1:9" ht="12.75" customHeight="1">
      <c r="A104" s="24"/>
      <c r="B104" s="64" t="s">
        <v>42</v>
      </c>
      <c r="C104" s="86" t="s">
        <v>233</v>
      </c>
      <c r="D104" s="64">
        <v>388.4</v>
      </c>
      <c r="E104" s="25">
        <v>1</v>
      </c>
      <c r="F104" s="11">
        <v>1</v>
      </c>
      <c r="G104" s="87" t="s">
        <v>43</v>
      </c>
      <c r="H104" s="66"/>
      <c r="I104" s="118" t="s">
        <v>453</v>
      </c>
    </row>
    <row r="105" spans="1:9" ht="12.75" customHeight="1">
      <c r="A105" s="24"/>
      <c r="B105" s="85" t="s">
        <v>617</v>
      </c>
      <c r="C105" s="86" t="s">
        <v>233</v>
      </c>
      <c r="D105" s="64">
        <v>391.02</v>
      </c>
      <c r="E105" s="25">
        <v>1</v>
      </c>
      <c r="F105" s="11">
        <v>1</v>
      </c>
      <c r="G105" s="24" t="s">
        <v>624</v>
      </c>
      <c r="H105" s="66"/>
      <c r="I105" s="118" t="s">
        <v>453</v>
      </c>
    </row>
    <row r="106" spans="1:9" ht="12.75" customHeight="1">
      <c r="A106" s="24"/>
      <c r="B106" s="85" t="s">
        <v>911</v>
      </c>
      <c r="C106" s="86" t="s">
        <v>233</v>
      </c>
      <c r="D106" s="64">
        <v>391.09</v>
      </c>
      <c r="E106" s="25">
        <v>1</v>
      </c>
      <c r="F106" s="11">
        <v>1</v>
      </c>
      <c r="G106" s="24" t="s">
        <v>912</v>
      </c>
      <c r="H106" s="87" t="s">
        <v>913</v>
      </c>
      <c r="I106" s="118" t="s">
        <v>18</v>
      </c>
    </row>
    <row r="107" spans="1:9" ht="12.75" customHeight="1">
      <c r="A107" s="24">
        <v>91</v>
      </c>
      <c r="B107" s="85" t="s">
        <v>330</v>
      </c>
      <c r="C107" s="86" t="s">
        <v>233</v>
      </c>
      <c r="D107" s="85">
        <v>391.65</v>
      </c>
      <c r="E107" s="25">
        <v>1</v>
      </c>
      <c r="F107" s="11">
        <v>1</v>
      </c>
      <c r="G107" s="24" t="s">
        <v>543</v>
      </c>
      <c r="H107" s="24"/>
      <c r="I107" s="118" t="s">
        <v>18</v>
      </c>
    </row>
    <row r="108" spans="1:9" ht="12.75" customHeight="1">
      <c r="A108" s="24">
        <v>134</v>
      </c>
      <c r="B108" s="85" t="s">
        <v>311</v>
      </c>
      <c r="C108" s="86" t="s">
        <v>233</v>
      </c>
      <c r="D108" s="85">
        <v>392.5</v>
      </c>
      <c r="E108" s="25">
        <v>1</v>
      </c>
      <c r="F108" s="11">
        <v>1</v>
      </c>
      <c r="G108" s="65" t="s">
        <v>149</v>
      </c>
      <c r="H108" s="65" t="s">
        <v>150</v>
      </c>
      <c r="I108" s="118" t="s">
        <v>18</v>
      </c>
    </row>
    <row r="109" spans="1:9" ht="12.75" customHeight="1">
      <c r="A109" s="24"/>
      <c r="B109" s="85" t="s">
        <v>831</v>
      </c>
      <c r="C109" s="86" t="s">
        <v>233</v>
      </c>
      <c r="D109" s="85">
        <v>394.12097299999999</v>
      </c>
      <c r="E109" s="25">
        <v>1</v>
      </c>
      <c r="F109" s="11">
        <v>1</v>
      </c>
      <c r="G109" s="24" t="s">
        <v>826</v>
      </c>
      <c r="H109" s="87" t="s">
        <v>827</v>
      </c>
      <c r="I109" s="118" t="s">
        <v>453</v>
      </c>
    </row>
    <row r="110" spans="1:9" ht="12.75" customHeight="1">
      <c r="A110" s="24">
        <v>105</v>
      </c>
      <c r="B110" s="85" t="s">
        <v>473</v>
      </c>
      <c r="C110" s="86" t="s">
        <v>233</v>
      </c>
      <c r="D110" s="85">
        <v>394.13</v>
      </c>
      <c r="E110" s="25">
        <v>1</v>
      </c>
      <c r="F110" s="11">
        <v>1</v>
      </c>
      <c r="G110" s="65" t="s">
        <v>151</v>
      </c>
      <c r="H110" s="65" t="s">
        <v>95</v>
      </c>
      <c r="I110" s="118" t="s">
        <v>18</v>
      </c>
    </row>
    <row r="111" spans="1:9" ht="12.75" customHeight="1">
      <c r="A111" s="24"/>
      <c r="B111" s="85" t="s">
        <v>927</v>
      </c>
      <c r="C111" s="86" t="s">
        <v>233</v>
      </c>
      <c r="D111" s="64">
        <v>394.26139999999998</v>
      </c>
      <c r="E111" s="25">
        <v>1</v>
      </c>
      <c r="F111" s="11">
        <v>1</v>
      </c>
      <c r="G111" s="69" t="s">
        <v>928</v>
      </c>
      <c r="H111" s="69" t="s">
        <v>929</v>
      </c>
      <c r="I111" s="118" t="s">
        <v>453</v>
      </c>
    </row>
    <row r="112" spans="1:9" ht="12.75" customHeight="1">
      <c r="A112" s="24"/>
      <c r="B112" s="85" t="s">
        <v>899</v>
      </c>
      <c r="C112" s="86" t="s">
        <v>233</v>
      </c>
      <c r="D112" s="64">
        <v>394.5</v>
      </c>
      <c r="E112" s="25">
        <v>1</v>
      </c>
      <c r="F112" s="11">
        <v>1</v>
      </c>
      <c r="G112" s="24" t="s">
        <v>891</v>
      </c>
      <c r="H112" s="87" t="s">
        <v>892</v>
      </c>
      <c r="I112" s="118" t="s">
        <v>18</v>
      </c>
    </row>
    <row r="113" spans="1:9" ht="12.75" customHeight="1">
      <c r="A113" s="24"/>
      <c r="B113" s="85" t="s">
        <v>877</v>
      </c>
      <c r="C113" s="86" t="s">
        <v>233</v>
      </c>
      <c r="D113" s="64">
        <v>395.22</v>
      </c>
      <c r="E113" s="25">
        <v>1</v>
      </c>
      <c r="F113" s="11">
        <v>1</v>
      </c>
      <c r="G113" s="24" t="s">
        <v>878</v>
      </c>
      <c r="H113" s="87" t="s">
        <v>879</v>
      </c>
      <c r="I113" s="118" t="s">
        <v>453</v>
      </c>
    </row>
    <row r="114" spans="1:9" ht="12.75" customHeight="1">
      <c r="A114" s="24"/>
      <c r="B114" s="85" t="s">
        <v>558</v>
      </c>
      <c r="C114" s="86" t="s">
        <v>170</v>
      </c>
      <c r="D114" s="85">
        <v>401.93</v>
      </c>
      <c r="E114" s="25">
        <v>1</v>
      </c>
      <c r="F114" s="11">
        <v>1</v>
      </c>
      <c r="G114" s="239" t="s">
        <v>559</v>
      </c>
      <c r="H114" s="65"/>
      <c r="I114" s="118" t="s">
        <v>453</v>
      </c>
    </row>
    <row r="115" spans="1:9" ht="12.75" customHeight="1">
      <c r="B115" s="64" t="s">
        <v>1053</v>
      </c>
      <c r="C115" s="97" t="s">
        <v>170</v>
      </c>
      <c r="D115" s="11">
        <v>411.09</v>
      </c>
      <c r="E115" s="25">
        <v>1</v>
      </c>
      <c r="F115" s="11">
        <v>1</v>
      </c>
      <c r="G115" s="26" t="s">
        <v>1054</v>
      </c>
      <c r="I115" s="121" t="s">
        <v>18</v>
      </c>
    </row>
    <row r="116" spans="1:9" ht="12.75" customHeight="1">
      <c r="A116" s="24">
        <v>129</v>
      </c>
      <c r="B116" s="85" t="s">
        <v>506</v>
      </c>
      <c r="C116" s="86" t="s">
        <v>170</v>
      </c>
      <c r="D116" s="25">
        <v>414.6</v>
      </c>
      <c r="E116" s="25">
        <v>1</v>
      </c>
      <c r="F116" s="11">
        <v>1</v>
      </c>
      <c r="G116" s="24" t="s">
        <v>402</v>
      </c>
      <c r="H116" s="24"/>
      <c r="I116" s="118" t="s">
        <v>18</v>
      </c>
    </row>
    <row r="117" spans="1:9" ht="12.75" customHeight="1">
      <c r="A117" s="24">
        <v>96</v>
      </c>
      <c r="B117" s="64" t="s">
        <v>505</v>
      </c>
      <c r="C117" s="86" t="s">
        <v>170</v>
      </c>
      <c r="D117" s="64">
        <v>418.00099999999998</v>
      </c>
      <c r="E117" s="25">
        <v>1</v>
      </c>
      <c r="F117" s="11">
        <v>1</v>
      </c>
      <c r="G117" s="66" t="s">
        <v>127</v>
      </c>
      <c r="H117" s="66"/>
      <c r="I117" s="118" t="s">
        <v>18</v>
      </c>
    </row>
    <row r="118" spans="1:9" ht="12.75" customHeight="1">
      <c r="A118" s="99">
        <v>19</v>
      </c>
      <c r="B118" s="85" t="s">
        <v>374</v>
      </c>
      <c r="C118" s="86" t="s">
        <v>170</v>
      </c>
      <c r="D118" s="85">
        <v>418.00700000000001</v>
      </c>
      <c r="E118" s="25">
        <v>1</v>
      </c>
      <c r="F118" s="11">
        <v>1</v>
      </c>
      <c r="G118" s="24" t="s">
        <v>472</v>
      </c>
      <c r="H118" s="24"/>
      <c r="I118" s="118" t="s">
        <v>453</v>
      </c>
    </row>
    <row r="119" spans="1:9" ht="12.75" customHeight="1">
      <c r="A119" s="24"/>
      <c r="B119" s="85" t="s">
        <v>13</v>
      </c>
      <c r="C119" s="86" t="s">
        <v>170</v>
      </c>
      <c r="D119" s="85">
        <v>428.43</v>
      </c>
      <c r="E119" s="25">
        <v>1</v>
      </c>
      <c r="F119" s="11">
        <v>1</v>
      </c>
      <c r="G119" s="24" t="s">
        <v>15</v>
      </c>
      <c r="H119" s="24" t="s">
        <v>14</v>
      </c>
      <c r="I119" s="118" t="s">
        <v>453</v>
      </c>
    </row>
    <row r="120" spans="1:9" ht="12.75" customHeight="1">
      <c r="B120" s="85" t="s">
        <v>1127</v>
      </c>
      <c r="C120" s="97" t="s">
        <v>170</v>
      </c>
      <c r="D120" s="25">
        <v>428.43200000000002</v>
      </c>
      <c r="E120" s="11">
        <v>1</v>
      </c>
      <c r="F120" s="11">
        <v>1</v>
      </c>
      <c r="G120" s="66" t="s">
        <v>1129</v>
      </c>
      <c r="H120" s="66" t="s">
        <v>1132</v>
      </c>
      <c r="I120" s="118" t="s">
        <v>453</v>
      </c>
    </row>
    <row r="121" spans="1:9" ht="12.75" customHeight="1">
      <c r="A121" s="24">
        <v>21</v>
      </c>
      <c r="B121" s="85" t="s">
        <v>241</v>
      </c>
      <c r="C121" s="86" t="s">
        <v>170</v>
      </c>
      <c r="D121" s="85">
        <v>481.1</v>
      </c>
      <c r="E121" s="25">
        <v>1</v>
      </c>
      <c r="F121" s="11">
        <v>1</v>
      </c>
      <c r="G121" s="65" t="s">
        <v>138</v>
      </c>
      <c r="H121" s="65"/>
      <c r="I121" s="118" t="s">
        <v>18</v>
      </c>
    </row>
    <row r="122" spans="1:9" ht="12.75" customHeight="1">
      <c r="B122" s="64" t="s">
        <v>1050</v>
      </c>
      <c r="C122" s="97" t="s">
        <v>170</v>
      </c>
      <c r="D122" s="11">
        <v>495.68</v>
      </c>
      <c r="E122" s="25">
        <v>1</v>
      </c>
      <c r="F122" s="11">
        <v>1</v>
      </c>
      <c r="G122" s="26" t="s">
        <v>1051</v>
      </c>
      <c r="H122" s="26" t="s">
        <v>1052</v>
      </c>
      <c r="I122" s="118" t="s">
        <v>453</v>
      </c>
    </row>
    <row r="123" spans="1:9" ht="12.75" customHeight="1">
      <c r="A123" s="24">
        <v>22</v>
      </c>
      <c r="B123" s="85" t="s">
        <v>242</v>
      </c>
      <c r="C123" s="86" t="s">
        <v>170</v>
      </c>
      <c r="D123" s="25">
        <v>499.9</v>
      </c>
      <c r="E123" s="25">
        <v>1</v>
      </c>
      <c r="F123" s="11">
        <v>1</v>
      </c>
      <c r="G123" s="65" t="s">
        <v>25</v>
      </c>
      <c r="H123" s="69" t="s">
        <v>26</v>
      </c>
      <c r="I123" s="118" t="s">
        <v>18</v>
      </c>
    </row>
    <row r="124" spans="1:9" ht="12.75" customHeight="1">
      <c r="A124" s="99">
        <v>119</v>
      </c>
      <c r="B124" s="85" t="s">
        <v>488</v>
      </c>
      <c r="C124" s="86" t="s">
        <v>171</v>
      </c>
      <c r="D124" s="85">
        <v>507.44</v>
      </c>
      <c r="E124" s="25">
        <v>1</v>
      </c>
      <c r="F124" s="11">
        <v>1</v>
      </c>
      <c r="G124" s="24" t="s">
        <v>489</v>
      </c>
      <c r="H124" s="24"/>
      <c r="I124" s="118" t="s">
        <v>453</v>
      </c>
    </row>
    <row r="125" spans="1:9" ht="12.75" customHeight="1">
      <c r="B125" s="64" t="s">
        <v>594</v>
      </c>
      <c r="C125" s="97" t="s">
        <v>171</v>
      </c>
      <c r="D125" s="64">
        <v>508.01</v>
      </c>
      <c r="E125" s="25">
        <v>1</v>
      </c>
      <c r="F125" s="11">
        <v>1</v>
      </c>
      <c r="G125" s="26" t="s">
        <v>629</v>
      </c>
      <c r="I125" s="118" t="s">
        <v>453</v>
      </c>
    </row>
    <row r="126" spans="1:9" ht="12.75" customHeight="1">
      <c r="A126" s="24">
        <v>144</v>
      </c>
      <c r="B126" s="64" t="s">
        <v>507</v>
      </c>
      <c r="C126" s="86" t="s">
        <v>171</v>
      </c>
      <c r="D126" s="11">
        <v>508.07</v>
      </c>
      <c r="E126" s="25">
        <v>1</v>
      </c>
      <c r="F126" s="11">
        <v>1</v>
      </c>
      <c r="G126" s="66" t="s">
        <v>223</v>
      </c>
      <c r="H126" s="66"/>
      <c r="I126" s="119" t="s">
        <v>453</v>
      </c>
    </row>
    <row r="127" spans="1:9" ht="12.75" customHeight="1">
      <c r="A127" s="24">
        <v>29</v>
      </c>
      <c r="B127" s="85" t="s">
        <v>418</v>
      </c>
      <c r="C127" s="86" t="s">
        <v>171</v>
      </c>
      <c r="D127" s="85">
        <v>520.72</v>
      </c>
      <c r="E127" s="25">
        <v>1</v>
      </c>
      <c r="F127" s="11">
        <v>1</v>
      </c>
      <c r="G127" s="24" t="s">
        <v>419</v>
      </c>
      <c r="H127" s="24"/>
      <c r="I127" s="118" t="s">
        <v>18</v>
      </c>
    </row>
    <row r="128" spans="1:9" ht="12.75" customHeight="1">
      <c r="A128" s="24">
        <v>69</v>
      </c>
      <c r="B128" s="85" t="s">
        <v>461</v>
      </c>
      <c r="C128" s="86" t="s">
        <v>171</v>
      </c>
      <c r="D128" s="85">
        <v>531.14</v>
      </c>
      <c r="E128" s="25">
        <v>1</v>
      </c>
      <c r="F128" s="11">
        <v>1</v>
      </c>
      <c r="G128" s="24" t="s">
        <v>462</v>
      </c>
      <c r="H128" s="24"/>
      <c r="I128" s="118" t="s">
        <v>18</v>
      </c>
    </row>
    <row r="129" spans="1:9" ht="12.75" customHeight="1">
      <c r="A129" s="24">
        <v>25</v>
      </c>
      <c r="B129" s="85" t="s">
        <v>411</v>
      </c>
      <c r="C129" s="86" t="s">
        <v>171</v>
      </c>
      <c r="D129" s="25">
        <v>542.4</v>
      </c>
      <c r="E129" s="25">
        <v>1</v>
      </c>
      <c r="F129" s="11">
        <v>1</v>
      </c>
      <c r="G129" s="24" t="s">
        <v>433</v>
      </c>
      <c r="H129" s="24"/>
      <c r="I129" s="118" t="s">
        <v>18</v>
      </c>
    </row>
    <row r="130" spans="1:9" ht="12.75" customHeight="1">
      <c r="A130" s="99">
        <v>8</v>
      </c>
      <c r="B130" s="85" t="s">
        <v>406</v>
      </c>
      <c r="C130" s="86" t="s">
        <v>171</v>
      </c>
      <c r="D130" s="85">
        <v>547.29</v>
      </c>
      <c r="E130" s="25">
        <v>1</v>
      </c>
      <c r="F130" s="11">
        <v>1</v>
      </c>
      <c r="G130" s="24" t="s">
        <v>27</v>
      </c>
      <c r="H130" s="24" t="s">
        <v>28</v>
      </c>
      <c r="I130" s="118" t="s">
        <v>453</v>
      </c>
    </row>
    <row r="131" spans="1:9" ht="12.75" customHeight="1">
      <c r="A131" s="99">
        <v>7</v>
      </c>
      <c r="B131" s="85" t="s">
        <v>404</v>
      </c>
      <c r="C131" s="86" t="s">
        <v>171</v>
      </c>
      <c r="D131" s="85">
        <v>547.86</v>
      </c>
      <c r="E131" s="25">
        <v>1</v>
      </c>
      <c r="F131" s="11">
        <v>1</v>
      </c>
      <c r="G131" s="24" t="s">
        <v>405</v>
      </c>
      <c r="H131" s="24"/>
      <c r="I131" s="118" t="s">
        <v>453</v>
      </c>
    </row>
    <row r="132" spans="1:9" ht="12.75" customHeight="1">
      <c r="A132" s="24">
        <v>132</v>
      </c>
      <c r="B132" s="85" t="s">
        <v>274</v>
      </c>
      <c r="C132" s="86" t="s">
        <v>171</v>
      </c>
      <c r="D132" s="25">
        <v>551.21</v>
      </c>
      <c r="E132" s="25">
        <v>1</v>
      </c>
      <c r="F132" s="11">
        <v>1</v>
      </c>
      <c r="G132" s="24" t="s">
        <v>275</v>
      </c>
      <c r="H132" s="24"/>
      <c r="I132" s="118" t="s">
        <v>453</v>
      </c>
    </row>
    <row r="133" spans="1:9" ht="12.75" customHeight="1">
      <c r="A133" s="24"/>
      <c r="B133" s="85" t="s">
        <v>893</v>
      </c>
      <c r="C133" s="86" t="s">
        <v>171</v>
      </c>
      <c r="D133" s="85">
        <v>551.48</v>
      </c>
      <c r="E133" s="25">
        <v>1</v>
      </c>
      <c r="F133" s="11">
        <v>1</v>
      </c>
      <c r="G133" s="24" t="s">
        <v>894</v>
      </c>
      <c r="H133" s="24" t="s">
        <v>895</v>
      </c>
      <c r="I133" s="118" t="s">
        <v>453</v>
      </c>
    </row>
    <row r="134" spans="1:9" ht="12.75" customHeight="1">
      <c r="A134" s="99">
        <v>47</v>
      </c>
      <c r="B134" s="85" t="s">
        <v>326</v>
      </c>
      <c r="C134" s="86" t="s">
        <v>171</v>
      </c>
      <c r="D134" s="85">
        <v>557.95000000000005</v>
      </c>
      <c r="E134" s="25">
        <v>1</v>
      </c>
      <c r="F134" s="11">
        <v>1</v>
      </c>
      <c r="G134" s="24" t="s">
        <v>205</v>
      </c>
      <c r="H134" s="24"/>
      <c r="I134" s="118" t="s">
        <v>453</v>
      </c>
    </row>
    <row r="135" spans="1:9" ht="12.75" customHeight="1">
      <c r="A135" s="24"/>
      <c r="B135" s="64" t="s">
        <v>754</v>
      </c>
      <c r="C135" s="86" t="s">
        <v>171</v>
      </c>
      <c r="D135" s="64">
        <v>572.86</v>
      </c>
      <c r="E135" s="25">
        <v>1</v>
      </c>
      <c r="F135" s="11">
        <v>1</v>
      </c>
      <c r="G135" s="87" t="s">
        <v>752</v>
      </c>
      <c r="H135" s="87" t="s">
        <v>753</v>
      </c>
      <c r="I135" s="118" t="s">
        <v>18</v>
      </c>
    </row>
    <row r="136" spans="1:9" ht="12.75" customHeight="1">
      <c r="A136" s="99">
        <v>26</v>
      </c>
      <c r="B136" s="85" t="s">
        <v>434</v>
      </c>
      <c r="C136" s="86" t="s">
        <v>171</v>
      </c>
      <c r="D136" s="85">
        <v>579.6</v>
      </c>
      <c r="E136" s="25">
        <v>1</v>
      </c>
      <c r="F136" s="11">
        <v>1</v>
      </c>
      <c r="G136" s="24" t="s">
        <v>435</v>
      </c>
      <c r="H136" s="24"/>
      <c r="I136" s="118" t="s">
        <v>453</v>
      </c>
    </row>
    <row r="137" spans="1:9" ht="12.75" customHeight="1">
      <c r="A137" s="99">
        <v>78</v>
      </c>
      <c r="B137" s="85" t="s">
        <v>516</v>
      </c>
      <c r="C137" s="86" t="s">
        <v>171</v>
      </c>
      <c r="D137" s="85">
        <v>580.70000000000005</v>
      </c>
      <c r="E137" s="25">
        <v>1</v>
      </c>
      <c r="F137" s="11">
        <v>1</v>
      </c>
      <c r="G137" s="24" t="s">
        <v>29</v>
      </c>
      <c r="H137" s="24"/>
      <c r="I137" s="118" t="s">
        <v>453</v>
      </c>
    </row>
    <row r="138" spans="1:9" ht="12.75" customHeight="1">
      <c r="A138" s="99">
        <v>27</v>
      </c>
      <c r="B138" s="85" t="s">
        <v>436</v>
      </c>
      <c r="C138" s="86" t="s">
        <v>171</v>
      </c>
      <c r="D138" s="85">
        <v>581.63</v>
      </c>
      <c r="E138" s="25">
        <v>1</v>
      </c>
      <c r="F138" s="11">
        <v>1</v>
      </c>
      <c r="G138" s="65" t="s">
        <v>222</v>
      </c>
      <c r="H138" s="65"/>
      <c r="I138" s="118" t="s">
        <v>18</v>
      </c>
    </row>
    <row r="139" spans="1:9" ht="12.75" customHeight="1">
      <c r="A139" s="24">
        <v>28</v>
      </c>
      <c r="B139" s="85" t="s">
        <v>437</v>
      </c>
      <c r="C139" s="86" t="s">
        <v>171</v>
      </c>
      <c r="D139" s="25">
        <v>581.9</v>
      </c>
      <c r="E139" s="25">
        <v>1</v>
      </c>
      <c r="F139" s="11">
        <v>1</v>
      </c>
      <c r="G139" s="65" t="s">
        <v>142</v>
      </c>
      <c r="H139" s="65"/>
      <c r="I139" s="118" t="s">
        <v>18</v>
      </c>
    </row>
    <row r="140" spans="1:9" ht="12.75" customHeight="1">
      <c r="A140" s="24">
        <v>24</v>
      </c>
      <c r="B140" s="85" t="s">
        <v>409</v>
      </c>
      <c r="C140" s="86" t="s">
        <v>171</v>
      </c>
      <c r="D140" s="25">
        <v>591.47900000000004</v>
      </c>
      <c r="E140" s="25">
        <v>1</v>
      </c>
      <c r="F140" s="11">
        <v>1</v>
      </c>
      <c r="G140" s="65" t="s">
        <v>410</v>
      </c>
      <c r="H140" s="65"/>
      <c r="I140" s="118" t="s">
        <v>18</v>
      </c>
    </row>
    <row r="141" spans="1:9" ht="12.75" customHeight="1">
      <c r="A141" s="100"/>
      <c r="B141" s="64" t="s">
        <v>633</v>
      </c>
      <c r="C141" s="97" t="s">
        <v>171</v>
      </c>
      <c r="D141" s="64">
        <v>598.20000000000005</v>
      </c>
      <c r="E141" s="25">
        <v>1</v>
      </c>
      <c r="F141" s="11">
        <v>1</v>
      </c>
      <c r="G141" s="26" t="s">
        <v>634</v>
      </c>
      <c r="H141" s="24"/>
      <c r="I141" s="118" t="s">
        <v>453</v>
      </c>
    </row>
    <row r="142" spans="1:9" ht="12.75" customHeight="1">
      <c r="A142" s="24">
        <v>30</v>
      </c>
      <c r="B142" s="85" t="s">
        <v>420</v>
      </c>
      <c r="C142" s="86" t="s">
        <v>171</v>
      </c>
      <c r="D142" s="85">
        <v>599.74446999999998</v>
      </c>
      <c r="E142" s="25">
        <v>1</v>
      </c>
      <c r="F142" s="11">
        <v>1</v>
      </c>
      <c r="G142" s="24" t="s">
        <v>30</v>
      </c>
      <c r="H142" s="24"/>
      <c r="I142" s="118" t="s">
        <v>18</v>
      </c>
    </row>
    <row r="143" spans="1:9" ht="12.75" customHeight="1">
      <c r="A143" s="24">
        <v>12</v>
      </c>
      <c r="B143" s="85" t="s">
        <v>308</v>
      </c>
      <c r="C143" s="86" t="s">
        <v>299</v>
      </c>
      <c r="D143" s="85">
        <v>611.80999999999995</v>
      </c>
      <c r="E143" s="25">
        <v>1</v>
      </c>
      <c r="F143" s="11">
        <v>1</v>
      </c>
      <c r="G143" s="65" t="s">
        <v>188</v>
      </c>
      <c r="H143" s="69" t="s">
        <v>189</v>
      </c>
      <c r="I143" s="118" t="s">
        <v>18</v>
      </c>
    </row>
    <row r="144" spans="1:9" ht="12.75" customHeight="1">
      <c r="A144" s="24">
        <v>120</v>
      </c>
      <c r="B144" s="85" t="s">
        <v>210</v>
      </c>
      <c r="C144" s="86" t="s">
        <v>299</v>
      </c>
      <c r="D144" s="25">
        <v>613.12199999999996</v>
      </c>
      <c r="E144" s="25">
        <v>1</v>
      </c>
      <c r="F144" s="11">
        <v>1</v>
      </c>
      <c r="G144" s="24" t="s">
        <v>211</v>
      </c>
      <c r="H144" s="24"/>
      <c r="I144" s="118" t="s">
        <v>18</v>
      </c>
    </row>
    <row r="145" spans="1:9" ht="12.75" customHeight="1">
      <c r="A145" s="99">
        <v>112</v>
      </c>
      <c r="B145" s="85" t="s">
        <v>476</v>
      </c>
      <c r="C145" s="86" t="s">
        <v>299</v>
      </c>
      <c r="D145" s="85">
        <v>613.19399999999996</v>
      </c>
      <c r="E145" s="25">
        <v>1</v>
      </c>
      <c r="F145" s="11">
        <v>1</v>
      </c>
      <c r="G145" s="24" t="s">
        <v>477</v>
      </c>
      <c r="H145" s="24"/>
      <c r="I145" s="118" t="s">
        <v>453</v>
      </c>
    </row>
    <row r="146" spans="1:9" ht="12.75" customHeight="1">
      <c r="B146" s="64" t="s">
        <v>682</v>
      </c>
      <c r="C146" s="97" t="s">
        <v>299</v>
      </c>
      <c r="D146" s="64">
        <v>613.20000000000005</v>
      </c>
      <c r="E146" s="25">
        <v>1</v>
      </c>
      <c r="F146" s="11">
        <v>1</v>
      </c>
      <c r="G146" s="26" t="s">
        <v>683</v>
      </c>
      <c r="H146" s="26" t="s">
        <v>687</v>
      </c>
      <c r="I146" s="118" t="s">
        <v>453</v>
      </c>
    </row>
    <row r="147" spans="1:9" ht="12.75" customHeight="1">
      <c r="A147" s="99"/>
      <c r="B147" s="85" t="s">
        <v>455</v>
      </c>
      <c r="C147" s="86" t="s">
        <v>299</v>
      </c>
      <c r="D147" s="85">
        <v>613.25</v>
      </c>
      <c r="E147" s="25">
        <v>1</v>
      </c>
      <c r="F147" s="11">
        <v>1</v>
      </c>
      <c r="G147" s="24" t="s">
        <v>555</v>
      </c>
      <c r="H147" s="24" t="s">
        <v>511</v>
      </c>
      <c r="I147" s="118" t="s">
        <v>453</v>
      </c>
    </row>
    <row r="148" spans="1:9" ht="12.75" customHeight="1">
      <c r="A148" s="24">
        <v>121</v>
      </c>
      <c r="B148" s="85" t="s">
        <v>478</v>
      </c>
      <c r="C148" s="86" t="s">
        <v>299</v>
      </c>
      <c r="D148" s="85">
        <v>613.66</v>
      </c>
      <c r="E148" s="25">
        <v>1</v>
      </c>
      <c r="F148" s="11">
        <v>1</v>
      </c>
      <c r="G148" s="24" t="s">
        <v>479</v>
      </c>
      <c r="H148" s="24"/>
      <c r="I148" s="118" t="s">
        <v>18</v>
      </c>
    </row>
    <row r="149" spans="1:9" ht="12.75" customHeight="1">
      <c r="A149" s="24"/>
      <c r="B149" s="85" t="s">
        <v>874</v>
      </c>
      <c r="C149" s="86" t="s">
        <v>299</v>
      </c>
      <c r="D149" s="85">
        <v>613.69000000000005</v>
      </c>
      <c r="E149" s="25">
        <v>1</v>
      </c>
      <c r="F149" s="11">
        <v>1</v>
      </c>
      <c r="G149" s="24" t="s">
        <v>875</v>
      </c>
      <c r="H149" s="24" t="s">
        <v>876</v>
      </c>
      <c r="I149" s="118" t="s">
        <v>453</v>
      </c>
    </row>
    <row r="150" spans="1:9" ht="12.75" customHeight="1">
      <c r="B150" s="64" t="s">
        <v>1063</v>
      </c>
      <c r="C150" s="97" t="s">
        <v>299</v>
      </c>
      <c r="D150" s="64">
        <v>613.69090000000006</v>
      </c>
      <c r="E150" s="25">
        <v>1</v>
      </c>
      <c r="F150" s="11">
        <v>1</v>
      </c>
      <c r="G150" s="26" t="s">
        <v>1066</v>
      </c>
      <c r="H150" s="26" t="s">
        <v>1067</v>
      </c>
      <c r="I150" s="121" t="s">
        <v>453</v>
      </c>
    </row>
    <row r="151" spans="1:9" ht="12.75" customHeight="1">
      <c r="A151" s="99">
        <v>70</v>
      </c>
      <c r="B151" s="85" t="s">
        <v>463</v>
      </c>
      <c r="C151" s="86" t="s">
        <v>299</v>
      </c>
      <c r="D151" s="85">
        <v>613.70000000000005</v>
      </c>
      <c r="E151" s="25">
        <v>1</v>
      </c>
      <c r="F151" s="11">
        <v>1</v>
      </c>
      <c r="G151" s="24" t="s">
        <v>31</v>
      </c>
      <c r="H151" s="24"/>
      <c r="I151" s="118" t="s">
        <v>453</v>
      </c>
    </row>
    <row r="152" spans="1:9" ht="12.75" customHeight="1">
      <c r="B152" s="64" t="s">
        <v>643</v>
      </c>
      <c r="C152" s="97" t="s">
        <v>299</v>
      </c>
      <c r="D152" s="11">
        <v>613.71</v>
      </c>
      <c r="E152" s="25">
        <v>1</v>
      </c>
      <c r="F152" s="11">
        <v>1</v>
      </c>
      <c r="G152" s="26" t="s">
        <v>644</v>
      </c>
      <c r="I152" s="118" t="s">
        <v>453</v>
      </c>
    </row>
    <row r="153" spans="1:9" ht="12.75" customHeight="1">
      <c r="A153" s="99">
        <v>82</v>
      </c>
      <c r="B153" s="85" t="s">
        <v>273</v>
      </c>
      <c r="C153" s="86" t="s">
        <v>299</v>
      </c>
      <c r="D153" s="85">
        <v>613.71199999999999</v>
      </c>
      <c r="E153" s="25">
        <v>1</v>
      </c>
      <c r="F153" s="11">
        <v>1</v>
      </c>
      <c r="G153" s="69" t="s">
        <v>432</v>
      </c>
      <c r="H153" s="65" t="s">
        <v>63</v>
      </c>
      <c r="I153" s="119" t="s">
        <v>453</v>
      </c>
    </row>
    <row r="154" spans="1:9" ht="12.75" customHeight="1">
      <c r="B154" s="123" t="s">
        <v>700</v>
      </c>
      <c r="C154" s="97" t="s">
        <v>299</v>
      </c>
      <c r="D154" s="123">
        <v>613.71699999999998</v>
      </c>
      <c r="E154" s="25">
        <v>1</v>
      </c>
      <c r="F154" s="11">
        <v>1</v>
      </c>
      <c r="G154" s="26" t="s">
        <v>701</v>
      </c>
      <c r="H154" s="26" t="s">
        <v>702</v>
      </c>
      <c r="I154" s="118" t="s">
        <v>453</v>
      </c>
    </row>
    <row r="155" spans="1:9" ht="12.75" customHeight="1">
      <c r="B155" s="64" t="s">
        <v>680</v>
      </c>
      <c r="C155" s="97" t="s">
        <v>299</v>
      </c>
      <c r="D155" s="64">
        <v>613.71885999999995</v>
      </c>
      <c r="E155" s="25">
        <v>1</v>
      </c>
      <c r="F155" s="11">
        <v>1</v>
      </c>
      <c r="G155" s="26" t="s">
        <v>681</v>
      </c>
      <c r="I155" s="118" t="s">
        <v>453</v>
      </c>
    </row>
    <row r="156" spans="1:9" ht="12.75" customHeight="1">
      <c r="A156" s="99"/>
      <c r="B156" s="64" t="s">
        <v>615</v>
      </c>
      <c r="C156" s="86" t="s">
        <v>299</v>
      </c>
      <c r="D156" s="64">
        <v>613.83500000000004</v>
      </c>
      <c r="E156" s="25">
        <v>1</v>
      </c>
      <c r="F156" s="11">
        <v>1</v>
      </c>
      <c r="G156" s="26" t="s">
        <v>621</v>
      </c>
      <c r="H156" s="84"/>
      <c r="I156" s="118" t="s">
        <v>453</v>
      </c>
    </row>
    <row r="157" spans="1:9" ht="12.75" customHeight="1">
      <c r="A157" s="24">
        <v>80</v>
      </c>
      <c r="B157" s="85" t="s">
        <v>517</v>
      </c>
      <c r="C157" s="86" t="s">
        <v>299</v>
      </c>
      <c r="D157" s="25">
        <v>615.822</v>
      </c>
      <c r="E157" s="25">
        <v>1</v>
      </c>
      <c r="F157" s="11">
        <v>1</v>
      </c>
      <c r="G157" s="24" t="s">
        <v>272</v>
      </c>
      <c r="H157" s="24"/>
      <c r="I157" s="118" t="s">
        <v>18</v>
      </c>
    </row>
    <row r="158" spans="1:9" ht="12.75" customHeight="1">
      <c r="A158" s="99">
        <v>88</v>
      </c>
      <c r="B158" s="85" t="s">
        <v>379</v>
      </c>
      <c r="C158" s="86" t="s">
        <v>299</v>
      </c>
      <c r="D158" s="85">
        <v>616.85842000000002</v>
      </c>
      <c r="E158" s="25">
        <v>1</v>
      </c>
      <c r="F158" s="11">
        <v>1</v>
      </c>
      <c r="G158" s="24" t="s">
        <v>526</v>
      </c>
      <c r="H158" s="24"/>
      <c r="I158" s="118" t="s">
        <v>453</v>
      </c>
    </row>
    <row r="159" spans="1:9" ht="12.75" customHeight="1">
      <c r="A159" s="99">
        <v>81</v>
      </c>
      <c r="B159" s="85" t="s">
        <v>422</v>
      </c>
      <c r="C159" s="86" t="s">
        <v>299</v>
      </c>
      <c r="D159" s="85">
        <v>617.9</v>
      </c>
      <c r="E159" s="25">
        <v>1</v>
      </c>
      <c r="F159" s="11">
        <v>1</v>
      </c>
      <c r="G159" s="24" t="s">
        <v>99</v>
      </c>
      <c r="H159" s="24"/>
      <c r="I159" s="118" t="s">
        <v>453</v>
      </c>
    </row>
    <row r="160" spans="1:9" ht="12.75" customHeight="1">
      <c r="A160" s="99">
        <v>93</v>
      </c>
      <c r="B160" s="85" t="s">
        <v>249</v>
      </c>
      <c r="C160" s="86" t="s">
        <v>299</v>
      </c>
      <c r="D160" s="85">
        <v>618.17200000000003</v>
      </c>
      <c r="E160" s="25">
        <v>1</v>
      </c>
      <c r="F160" s="11">
        <v>1</v>
      </c>
      <c r="G160" s="65" t="s">
        <v>221</v>
      </c>
      <c r="H160" s="65"/>
      <c r="I160" s="119" t="s">
        <v>453</v>
      </c>
    </row>
    <row r="161" spans="1:9" ht="12.75" customHeight="1">
      <c r="A161" s="24">
        <v>95</v>
      </c>
      <c r="B161" s="85" t="s">
        <v>366</v>
      </c>
      <c r="C161" s="86" t="s">
        <v>299</v>
      </c>
      <c r="D161" s="122">
        <v>620</v>
      </c>
      <c r="E161" s="25">
        <v>1</v>
      </c>
      <c r="F161" s="11">
        <v>1</v>
      </c>
      <c r="G161" s="65" t="s">
        <v>0</v>
      </c>
      <c r="H161" s="65" t="s">
        <v>1</v>
      </c>
      <c r="I161" s="118" t="s">
        <v>18</v>
      </c>
    </row>
    <row r="162" spans="1:9" ht="12.75" customHeight="1">
      <c r="A162" s="24">
        <v>58</v>
      </c>
      <c r="B162" s="85" t="s">
        <v>458</v>
      </c>
      <c r="C162" s="86" t="s">
        <v>299</v>
      </c>
      <c r="D162" s="85">
        <v>621.31241999999997</v>
      </c>
      <c r="E162" s="25">
        <v>1</v>
      </c>
      <c r="F162" s="11">
        <v>1</v>
      </c>
      <c r="G162" s="24" t="s">
        <v>459</v>
      </c>
      <c r="H162" s="24"/>
      <c r="I162" s="118" t="s">
        <v>18</v>
      </c>
    </row>
    <row r="163" spans="1:9" ht="12.75" customHeight="1">
      <c r="A163" s="24"/>
      <c r="B163" s="85" t="s">
        <v>917</v>
      </c>
      <c r="C163" s="86" t="s">
        <v>299</v>
      </c>
      <c r="D163" s="85">
        <v>621.39160000000004</v>
      </c>
      <c r="E163" s="25">
        <v>1</v>
      </c>
      <c r="F163" s="11">
        <v>1</v>
      </c>
      <c r="G163" s="24" t="s">
        <v>918</v>
      </c>
      <c r="H163" s="239" t="s">
        <v>919</v>
      </c>
      <c r="I163" s="118" t="s">
        <v>18</v>
      </c>
    </row>
    <row r="164" spans="1:9" ht="12.75" customHeight="1">
      <c r="A164" s="24">
        <v>23</v>
      </c>
      <c r="B164" s="85" t="s">
        <v>407</v>
      </c>
      <c r="C164" s="86" t="s">
        <v>299</v>
      </c>
      <c r="D164" s="25">
        <v>621.56399999999996</v>
      </c>
      <c r="E164" s="25">
        <v>1</v>
      </c>
      <c r="F164" s="11">
        <v>1</v>
      </c>
      <c r="G164" s="24" t="s">
        <v>408</v>
      </c>
      <c r="H164" s="24"/>
      <c r="I164" s="118" t="s">
        <v>18</v>
      </c>
    </row>
    <row r="165" spans="1:9" ht="12.75" customHeight="1">
      <c r="A165" s="99">
        <v>37</v>
      </c>
      <c r="B165" s="85" t="s">
        <v>195</v>
      </c>
      <c r="C165" s="86" t="s">
        <v>299</v>
      </c>
      <c r="D165" s="85">
        <v>621.83000000000004</v>
      </c>
      <c r="E165" s="25">
        <v>1</v>
      </c>
      <c r="F165" s="11">
        <v>1</v>
      </c>
      <c r="G165" s="24" t="s">
        <v>196</v>
      </c>
      <c r="H165" s="24"/>
      <c r="I165" s="118" t="s">
        <v>18</v>
      </c>
    </row>
    <row r="166" spans="1:9" ht="12.75" customHeight="1">
      <c r="A166" s="99">
        <v>31</v>
      </c>
      <c r="B166" s="85" t="s">
        <v>535</v>
      </c>
      <c r="C166" s="86" t="s">
        <v>299</v>
      </c>
      <c r="D166" s="85">
        <v>621.89</v>
      </c>
      <c r="E166" s="25">
        <v>1</v>
      </c>
      <c r="F166" s="11">
        <v>1</v>
      </c>
      <c r="G166" s="24" t="s">
        <v>100</v>
      </c>
      <c r="H166" s="24"/>
      <c r="I166" s="118" t="s">
        <v>18</v>
      </c>
    </row>
    <row r="167" spans="1:9" ht="12.75" customHeight="1">
      <c r="A167" s="24">
        <v>35</v>
      </c>
      <c r="B167" s="85" t="s">
        <v>541</v>
      </c>
      <c r="C167" s="86" t="s">
        <v>299</v>
      </c>
      <c r="D167" s="85">
        <v>621.92999999999995</v>
      </c>
      <c r="E167" s="25">
        <v>1</v>
      </c>
      <c r="F167" s="11">
        <v>1</v>
      </c>
      <c r="G167" s="24" t="s">
        <v>193</v>
      </c>
      <c r="H167" s="24"/>
      <c r="I167" s="118" t="s">
        <v>18</v>
      </c>
    </row>
    <row r="168" spans="1:9" ht="12.75" customHeight="1">
      <c r="A168" s="24"/>
      <c r="B168" s="85" t="s">
        <v>1012</v>
      </c>
      <c r="C168" s="86" t="s">
        <v>299</v>
      </c>
      <c r="D168" s="85">
        <v>623.80999999999995</v>
      </c>
      <c r="E168" s="25">
        <v>1</v>
      </c>
      <c r="F168" s="11">
        <v>1</v>
      </c>
      <c r="G168" s="24" t="s">
        <v>1018</v>
      </c>
      <c r="H168" s="24" t="s">
        <v>1019</v>
      </c>
      <c r="I168" s="118" t="s">
        <v>18</v>
      </c>
    </row>
    <row r="169" spans="1:9" ht="12.75" customHeight="1">
      <c r="A169" s="99">
        <v>59</v>
      </c>
      <c r="B169" s="85" t="s">
        <v>460</v>
      </c>
      <c r="C169" s="86" t="s">
        <v>299</v>
      </c>
      <c r="D169" s="85">
        <v>623.88</v>
      </c>
      <c r="E169" s="25">
        <v>1</v>
      </c>
      <c r="F169" s="11">
        <v>1</v>
      </c>
      <c r="G169" s="24" t="s">
        <v>82</v>
      </c>
      <c r="H169" s="24"/>
      <c r="I169" s="118" t="s">
        <v>18</v>
      </c>
    </row>
    <row r="170" spans="1:9" ht="12.75" customHeight="1">
      <c r="A170" s="24"/>
      <c r="B170" s="64" t="s">
        <v>664</v>
      </c>
      <c r="C170" s="86" t="s">
        <v>299</v>
      </c>
      <c r="D170" s="64">
        <v>623.89300000000003</v>
      </c>
      <c r="E170" s="25">
        <v>1</v>
      </c>
      <c r="F170" s="11">
        <v>1</v>
      </c>
      <c r="G170" s="87" t="s">
        <v>665</v>
      </c>
      <c r="H170" s="87" t="s">
        <v>666</v>
      </c>
      <c r="I170" s="118" t="s">
        <v>18</v>
      </c>
    </row>
    <row r="171" spans="1:9" ht="12.75" customHeight="1">
      <c r="A171" s="24"/>
      <c r="B171" s="85" t="s">
        <v>906</v>
      </c>
      <c r="C171" s="86" t="s">
        <v>299</v>
      </c>
      <c r="D171" s="85">
        <v>624.17600000000004</v>
      </c>
      <c r="E171" s="25">
        <v>1</v>
      </c>
      <c r="F171" s="11">
        <v>1</v>
      </c>
      <c r="G171" s="24" t="s">
        <v>908</v>
      </c>
      <c r="H171" s="26" t="s">
        <v>907</v>
      </c>
      <c r="I171" s="118" t="s">
        <v>18</v>
      </c>
    </row>
    <row r="172" spans="1:9" ht="12.75" customHeight="1">
      <c r="A172" s="99">
        <v>79</v>
      </c>
      <c r="B172" s="85" t="s">
        <v>328</v>
      </c>
      <c r="C172" s="86" t="s">
        <v>299</v>
      </c>
      <c r="D172" s="85">
        <v>624.20000000000005</v>
      </c>
      <c r="E172" s="25">
        <v>1</v>
      </c>
      <c r="F172" s="11">
        <v>1</v>
      </c>
      <c r="G172" s="24" t="s">
        <v>376</v>
      </c>
      <c r="H172" s="24"/>
      <c r="I172" s="118" t="s">
        <v>453</v>
      </c>
    </row>
    <row r="173" spans="1:9" ht="12.75" customHeight="1">
      <c r="A173" s="99">
        <v>122</v>
      </c>
      <c r="B173" s="85" t="s">
        <v>492</v>
      </c>
      <c r="C173" s="86" t="s">
        <v>299</v>
      </c>
      <c r="D173" s="85">
        <v>625.51</v>
      </c>
      <c r="E173" s="25">
        <v>1</v>
      </c>
      <c r="F173" s="11">
        <v>1</v>
      </c>
      <c r="G173" s="24" t="s">
        <v>282</v>
      </c>
      <c r="H173" s="24"/>
      <c r="I173" s="118" t="s">
        <v>18</v>
      </c>
    </row>
    <row r="174" spans="1:9" ht="12.75" customHeight="1">
      <c r="A174" s="99">
        <v>54</v>
      </c>
      <c r="B174" s="85" t="s">
        <v>551</v>
      </c>
      <c r="C174" s="86" t="s">
        <v>299</v>
      </c>
      <c r="D174" s="85">
        <v>626.72400000000005</v>
      </c>
      <c r="E174" s="25">
        <v>1</v>
      </c>
      <c r="F174" s="11">
        <v>1</v>
      </c>
      <c r="G174" s="24" t="s">
        <v>317</v>
      </c>
      <c r="H174" s="24"/>
      <c r="I174" s="118" t="s">
        <v>453</v>
      </c>
    </row>
    <row r="175" spans="1:9" ht="12.75" customHeight="1">
      <c r="B175" s="64" t="s">
        <v>1045</v>
      </c>
      <c r="C175" s="97" t="s">
        <v>299</v>
      </c>
      <c r="D175" s="11">
        <v>628.16719999999998</v>
      </c>
      <c r="E175" s="25">
        <v>1</v>
      </c>
      <c r="F175" s="11">
        <v>1</v>
      </c>
      <c r="G175" s="26" t="s">
        <v>1065</v>
      </c>
      <c r="I175" s="121" t="s">
        <v>453</v>
      </c>
    </row>
    <row r="176" spans="1:9" ht="12.75" customHeight="1">
      <c r="A176" s="99">
        <v>32</v>
      </c>
      <c r="B176" s="85" t="s">
        <v>536</v>
      </c>
      <c r="C176" s="86" t="s">
        <v>299</v>
      </c>
      <c r="D176" s="85">
        <v>629.13199999999995</v>
      </c>
      <c r="E176" s="25">
        <v>1</v>
      </c>
      <c r="F176" s="11">
        <v>1</v>
      </c>
      <c r="G176" s="24" t="s">
        <v>537</v>
      </c>
      <c r="H176" s="24"/>
      <c r="I176" s="118" t="s">
        <v>18</v>
      </c>
    </row>
    <row r="177" spans="1:9" ht="12.75" customHeight="1">
      <c r="A177" s="24">
        <v>36</v>
      </c>
      <c r="B177" s="85" t="s">
        <v>194</v>
      </c>
      <c r="C177" s="86" t="s">
        <v>299</v>
      </c>
      <c r="D177" s="25">
        <v>629.13252</v>
      </c>
      <c r="E177" s="25">
        <v>1</v>
      </c>
      <c r="F177" s="11">
        <v>1</v>
      </c>
      <c r="G177" s="65" t="s">
        <v>113</v>
      </c>
      <c r="H177" s="65"/>
      <c r="I177" s="118" t="s">
        <v>18</v>
      </c>
    </row>
    <row r="178" spans="1:9" ht="12.75" customHeight="1">
      <c r="B178" s="64" t="s">
        <v>606</v>
      </c>
      <c r="C178" s="97" t="s">
        <v>299</v>
      </c>
      <c r="D178" s="64">
        <v>629.13332000000003</v>
      </c>
      <c r="E178" s="25">
        <v>1</v>
      </c>
      <c r="F178" s="11">
        <v>1</v>
      </c>
      <c r="G178" s="26" t="s">
        <v>614</v>
      </c>
      <c r="I178" s="118" t="s">
        <v>18</v>
      </c>
    </row>
    <row r="179" spans="1:9" ht="12.75" customHeight="1">
      <c r="A179" s="24">
        <v>126</v>
      </c>
      <c r="B179" s="64" t="s">
        <v>398</v>
      </c>
      <c r="C179" s="86" t="s">
        <v>299</v>
      </c>
      <c r="D179" s="11">
        <v>629.22720000000004</v>
      </c>
      <c r="E179" s="25">
        <v>1</v>
      </c>
      <c r="F179" s="11">
        <v>1</v>
      </c>
      <c r="G179" s="65" t="s">
        <v>110</v>
      </c>
      <c r="H179" s="65"/>
      <c r="I179" s="118" t="s">
        <v>18</v>
      </c>
    </row>
    <row r="180" spans="1:9" ht="12.75" customHeight="1">
      <c r="A180" s="24"/>
      <c r="B180" s="85" t="s">
        <v>512</v>
      </c>
      <c r="C180" s="86" t="s">
        <v>299</v>
      </c>
      <c r="D180" s="85">
        <v>629.25490000000002</v>
      </c>
      <c r="E180" s="25">
        <v>1</v>
      </c>
      <c r="F180" s="11">
        <v>1</v>
      </c>
      <c r="G180" s="24" t="s">
        <v>513</v>
      </c>
      <c r="H180" s="24" t="s">
        <v>519</v>
      </c>
      <c r="I180" s="118" t="s">
        <v>18</v>
      </c>
    </row>
    <row r="181" spans="1:9" ht="12.75" customHeight="1">
      <c r="A181" s="99">
        <v>90</v>
      </c>
      <c r="B181" s="85" t="s">
        <v>527</v>
      </c>
      <c r="C181" s="86" t="s">
        <v>299</v>
      </c>
      <c r="D181" s="85">
        <v>629.28</v>
      </c>
      <c r="E181" s="25">
        <v>1</v>
      </c>
      <c r="F181" s="11">
        <v>1</v>
      </c>
      <c r="G181" s="24" t="s">
        <v>528</v>
      </c>
      <c r="H181" s="24"/>
      <c r="I181" s="118" t="s">
        <v>18</v>
      </c>
    </row>
    <row r="182" spans="1:9" ht="12.75" customHeight="1">
      <c r="A182" s="24">
        <v>33</v>
      </c>
      <c r="B182" s="85" t="s">
        <v>538</v>
      </c>
      <c r="C182" s="86" t="s">
        <v>299</v>
      </c>
      <c r="D182" s="85">
        <v>629.28719999999998</v>
      </c>
      <c r="E182" s="25">
        <v>1</v>
      </c>
      <c r="F182" s="11">
        <v>1</v>
      </c>
      <c r="G182" s="65" t="s">
        <v>37</v>
      </c>
      <c r="H182" s="65"/>
      <c r="I182" s="118" t="s">
        <v>18</v>
      </c>
    </row>
    <row r="183" spans="1:9" ht="12.75" customHeight="1">
      <c r="A183" s="24"/>
      <c r="B183" s="85" t="s">
        <v>869</v>
      </c>
      <c r="C183" s="86" t="s">
        <v>299</v>
      </c>
      <c r="D183" s="85">
        <v>629.45399999999995</v>
      </c>
      <c r="E183" s="25">
        <v>1</v>
      </c>
      <c r="F183" s="11">
        <v>1</v>
      </c>
      <c r="G183" s="69" t="s">
        <v>870</v>
      </c>
      <c r="H183" s="69" t="s">
        <v>871</v>
      </c>
      <c r="I183" s="118" t="s">
        <v>18</v>
      </c>
    </row>
    <row r="184" spans="1:9" ht="12.75" customHeight="1">
      <c r="A184" s="24"/>
      <c r="B184" s="85" t="s">
        <v>865</v>
      </c>
      <c r="C184" s="86" t="s">
        <v>299</v>
      </c>
      <c r="D184" s="85">
        <v>629.47500000000002</v>
      </c>
      <c r="E184" s="25">
        <v>1</v>
      </c>
      <c r="F184" s="11">
        <v>1</v>
      </c>
      <c r="G184" s="69" t="s">
        <v>866</v>
      </c>
      <c r="H184" s="69" t="s">
        <v>867</v>
      </c>
      <c r="I184" s="118" t="s">
        <v>18</v>
      </c>
    </row>
    <row r="185" spans="1:9" ht="12.75" customHeight="1">
      <c r="A185" s="24"/>
      <c r="B185" s="85" t="s">
        <v>955</v>
      </c>
      <c r="C185" s="86" t="s">
        <v>299</v>
      </c>
      <c r="D185" s="25">
        <v>631.20799999999997</v>
      </c>
      <c r="E185" s="25">
        <v>1</v>
      </c>
      <c r="F185" s="11">
        <v>1</v>
      </c>
      <c r="G185" s="24" t="s">
        <v>956</v>
      </c>
      <c r="H185" s="24" t="s">
        <v>957</v>
      </c>
      <c r="I185" s="118" t="s">
        <v>453</v>
      </c>
    </row>
    <row r="186" spans="1:9" ht="12.75" customHeight="1">
      <c r="A186" s="99">
        <v>111</v>
      </c>
      <c r="B186" s="85" t="s">
        <v>487</v>
      </c>
      <c r="C186" s="86" t="s">
        <v>299</v>
      </c>
      <c r="D186" s="85">
        <v>631.54200000000003</v>
      </c>
      <c r="E186" s="25">
        <v>1</v>
      </c>
      <c r="F186" s="11">
        <v>1</v>
      </c>
      <c r="G186" s="65" t="s">
        <v>137</v>
      </c>
      <c r="H186" s="65"/>
      <c r="I186" s="118" t="s">
        <v>18</v>
      </c>
    </row>
    <row r="187" spans="1:9" ht="12.75" customHeight="1">
      <c r="B187" s="64" t="s">
        <v>604</v>
      </c>
      <c r="C187" s="97" t="s">
        <v>299</v>
      </c>
      <c r="D187" s="11">
        <v>634.79999999999995</v>
      </c>
      <c r="E187" s="25">
        <v>1</v>
      </c>
      <c r="F187" s="11">
        <v>1</v>
      </c>
      <c r="G187" s="26" t="s">
        <v>610</v>
      </c>
      <c r="I187" s="118" t="s">
        <v>18</v>
      </c>
    </row>
    <row r="188" spans="1:9" ht="12.75" customHeight="1">
      <c r="B188" s="64" t="s">
        <v>1056</v>
      </c>
      <c r="C188" s="97" t="s">
        <v>299</v>
      </c>
      <c r="D188" s="64">
        <v>634.98199999999997</v>
      </c>
      <c r="E188" s="25">
        <v>1</v>
      </c>
      <c r="F188" s="11">
        <v>1</v>
      </c>
      <c r="G188" s="26" t="s">
        <v>1047</v>
      </c>
      <c r="I188" s="121" t="s">
        <v>453</v>
      </c>
    </row>
    <row r="189" spans="1:9" ht="12.75" customHeight="1">
      <c r="A189" s="99"/>
      <c r="B189" s="85" t="s">
        <v>403</v>
      </c>
      <c r="C189" s="86" t="s">
        <v>299</v>
      </c>
      <c r="D189" s="85">
        <v>635.04</v>
      </c>
      <c r="E189" s="25">
        <v>1</v>
      </c>
      <c r="F189" s="11">
        <v>1</v>
      </c>
      <c r="G189" s="24" t="s">
        <v>86</v>
      </c>
      <c r="H189" s="24"/>
      <c r="I189" s="118" t="s">
        <v>18</v>
      </c>
    </row>
    <row r="190" spans="1:9" ht="12.75" customHeight="1">
      <c r="A190" s="99"/>
      <c r="B190" s="64" t="s">
        <v>278</v>
      </c>
      <c r="C190" s="86" t="s">
        <v>299</v>
      </c>
      <c r="D190" s="64">
        <v>635.9</v>
      </c>
      <c r="E190" s="25">
        <v>1</v>
      </c>
      <c r="F190" s="11">
        <v>1</v>
      </c>
      <c r="G190" s="63" t="s">
        <v>230</v>
      </c>
      <c r="H190" s="63"/>
      <c r="I190" s="118" t="s">
        <v>18</v>
      </c>
    </row>
    <row r="191" spans="1:9" ht="12.75" customHeight="1">
      <c r="A191" s="99"/>
      <c r="B191" s="64" t="s">
        <v>914</v>
      </c>
      <c r="C191" s="86" t="s">
        <v>299</v>
      </c>
      <c r="D191" s="64">
        <v>636.51</v>
      </c>
      <c r="E191" s="25">
        <v>1</v>
      </c>
      <c r="F191" s="11">
        <v>1</v>
      </c>
      <c r="G191" s="87" t="s">
        <v>915</v>
      </c>
      <c r="H191" s="87" t="s">
        <v>916</v>
      </c>
      <c r="I191" s="118" t="s">
        <v>453</v>
      </c>
    </row>
    <row r="192" spans="1:9" ht="12.75" customHeight="1">
      <c r="A192" s="99"/>
      <c r="B192" s="85" t="s">
        <v>298</v>
      </c>
      <c r="C192" s="86" t="s">
        <v>299</v>
      </c>
      <c r="D192" s="85">
        <v>638.1</v>
      </c>
      <c r="E192" s="25">
        <v>1</v>
      </c>
      <c r="F192" s="11">
        <v>1</v>
      </c>
      <c r="G192" s="24" t="s">
        <v>120</v>
      </c>
      <c r="H192" s="24"/>
      <c r="I192" s="118" t="s">
        <v>18</v>
      </c>
    </row>
    <row r="193" spans="1:9" ht="12.75" customHeight="1">
      <c r="A193" s="24">
        <v>141</v>
      </c>
      <c r="B193" s="64" t="s">
        <v>423</v>
      </c>
      <c r="C193" s="86" t="s">
        <v>299</v>
      </c>
      <c r="D193" s="64">
        <v>641.20000000000005</v>
      </c>
      <c r="E193" s="25">
        <v>1</v>
      </c>
      <c r="F193" s="11">
        <v>1</v>
      </c>
      <c r="G193" s="66" t="s">
        <v>200</v>
      </c>
      <c r="H193" s="66"/>
      <c r="I193" s="118" t="s">
        <v>18</v>
      </c>
    </row>
    <row r="194" spans="1:9" ht="12.75" customHeight="1">
      <c r="A194" s="24"/>
      <c r="B194" s="85" t="s">
        <v>229</v>
      </c>
      <c r="C194" s="86" t="s">
        <v>299</v>
      </c>
      <c r="D194" s="25">
        <v>641.22</v>
      </c>
      <c r="E194" s="25">
        <v>1</v>
      </c>
      <c r="F194" s="11">
        <v>1</v>
      </c>
      <c r="G194" s="67" t="s">
        <v>56</v>
      </c>
      <c r="H194" s="67"/>
      <c r="I194" s="118" t="s">
        <v>18</v>
      </c>
    </row>
    <row r="195" spans="1:9" ht="12.75" customHeight="1">
      <c r="A195" s="24">
        <v>73</v>
      </c>
      <c r="B195" s="85" t="s">
        <v>421</v>
      </c>
      <c r="C195" s="86" t="s">
        <v>299</v>
      </c>
      <c r="D195" s="85">
        <v>641.23</v>
      </c>
      <c r="E195" s="25">
        <v>1</v>
      </c>
      <c r="F195" s="11">
        <v>1</v>
      </c>
      <c r="G195" s="65" t="s">
        <v>139</v>
      </c>
      <c r="H195" s="65"/>
      <c r="I195" s="119" t="s">
        <v>453</v>
      </c>
    </row>
    <row r="196" spans="1:9" ht="12.75" customHeight="1">
      <c r="A196" s="24"/>
      <c r="B196" s="85" t="s">
        <v>577</v>
      </c>
      <c r="C196" s="86" t="s">
        <v>299</v>
      </c>
      <c r="D196" s="85">
        <v>641.41999999999996</v>
      </c>
      <c r="E196" s="25">
        <v>1</v>
      </c>
      <c r="F196" s="11">
        <v>1</v>
      </c>
      <c r="G196" s="69" t="s">
        <v>575</v>
      </c>
      <c r="H196" s="69" t="s">
        <v>576</v>
      </c>
      <c r="I196" s="118" t="s">
        <v>18</v>
      </c>
    </row>
    <row r="197" spans="1:9" ht="12.75" customHeight="1">
      <c r="A197" s="24">
        <v>34</v>
      </c>
      <c r="B197" s="85" t="s">
        <v>539</v>
      </c>
      <c r="C197" s="86" t="s">
        <v>299</v>
      </c>
      <c r="D197" s="85">
        <v>641.57799999999997</v>
      </c>
      <c r="E197" s="25">
        <v>1</v>
      </c>
      <c r="F197" s="11">
        <v>1</v>
      </c>
      <c r="G197" s="24" t="s">
        <v>540</v>
      </c>
      <c r="H197" s="24"/>
      <c r="I197" s="118" t="s">
        <v>18</v>
      </c>
    </row>
    <row r="198" spans="1:9" ht="12.75" customHeight="1">
      <c r="A198" s="24">
        <v>130</v>
      </c>
      <c r="B198" s="85" t="s">
        <v>493</v>
      </c>
      <c r="C198" s="86" t="s">
        <v>299</v>
      </c>
      <c r="D198" s="25">
        <v>641.59762999999998</v>
      </c>
      <c r="E198" s="25">
        <v>1</v>
      </c>
      <c r="F198" s="11">
        <v>1</v>
      </c>
      <c r="G198" s="24" t="s">
        <v>494</v>
      </c>
      <c r="H198" s="24"/>
      <c r="I198" s="118" t="s">
        <v>18</v>
      </c>
    </row>
    <row r="199" spans="1:9" ht="12.75" customHeight="1">
      <c r="A199" s="24"/>
      <c r="B199" s="64" t="s">
        <v>596</v>
      </c>
      <c r="C199" s="86" t="s">
        <v>299</v>
      </c>
      <c r="D199" s="64">
        <v>641.63789999999995</v>
      </c>
      <c r="E199" s="25">
        <v>1</v>
      </c>
      <c r="F199" s="11">
        <v>1</v>
      </c>
      <c r="G199" s="66" t="s">
        <v>622</v>
      </c>
      <c r="H199" s="69"/>
      <c r="I199" s="118" t="s">
        <v>453</v>
      </c>
    </row>
    <row r="200" spans="1:9" ht="12.75" customHeight="1">
      <c r="A200" s="24"/>
      <c r="B200" s="85" t="s">
        <v>520</v>
      </c>
      <c r="C200" s="86" t="s">
        <v>299</v>
      </c>
      <c r="D200" s="85">
        <v>641.673</v>
      </c>
      <c r="E200" s="25">
        <v>1</v>
      </c>
      <c r="F200" s="11">
        <v>1</v>
      </c>
      <c r="G200" s="24" t="s">
        <v>521</v>
      </c>
      <c r="H200" s="24" t="s">
        <v>522</v>
      </c>
      <c r="I200" s="118" t="s">
        <v>18</v>
      </c>
    </row>
    <row r="201" spans="1:9" ht="12.75" customHeight="1">
      <c r="A201" s="24"/>
      <c r="B201" s="85" t="s">
        <v>979</v>
      </c>
      <c r="C201" s="86" t="s">
        <v>299</v>
      </c>
      <c r="D201" s="25">
        <v>641.67499999999995</v>
      </c>
      <c r="E201" s="25">
        <v>1</v>
      </c>
      <c r="F201" s="11">
        <v>1</v>
      </c>
      <c r="G201" s="24" t="s">
        <v>974</v>
      </c>
      <c r="H201" s="24" t="s">
        <v>975</v>
      </c>
      <c r="I201" s="118" t="s">
        <v>18</v>
      </c>
    </row>
    <row r="202" spans="1:9" ht="12.75" customHeight="1">
      <c r="A202" s="24"/>
      <c r="B202" s="85" t="s">
        <v>4</v>
      </c>
      <c r="C202" s="86" t="s">
        <v>299</v>
      </c>
      <c r="D202" s="25">
        <v>641.69600000000003</v>
      </c>
      <c r="E202" s="25">
        <v>1</v>
      </c>
      <c r="F202" s="11">
        <v>1</v>
      </c>
      <c r="G202" s="239" t="s">
        <v>5</v>
      </c>
      <c r="H202" s="69" t="s">
        <v>6</v>
      </c>
      <c r="I202" s="118" t="s">
        <v>453</v>
      </c>
    </row>
    <row r="203" spans="1:9" ht="12.75" customHeight="1">
      <c r="A203" s="24"/>
      <c r="B203" s="85" t="s">
        <v>672</v>
      </c>
      <c r="C203" s="86" t="s">
        <v>299</v>
      </c>
      <c r="D203" s="85">
        <v>641.70000000000005</v>
      </c>
      <c r="E203" s="25">
        <v>1</v>
      </c>
      <c r="F203" s="11">
        <v>1</v>
      </c>
      <c r="G203" s="69" t="s">
        <v>673</v>
      </c>
      <c r="H203" s="41"/>
      <c r="I203" s="118" t="s">
        <v>18</v>
      </c>
    </row>
    <row r="204" spans="1:9" ht="12.75" customHeight="1">
      <c r="A204" s="24">
        <v>38</v>
      </c>
      <c r="B204" s="85" t="s">
        <v>313</v>
      </c>
      <c r="C204" s="86" t="s">
        <v>299</v>
      </c>
      <c r="D204" s="85">
        <v>641.81399999999996</v>
      </c>
      <c r="E204" s="25">
        <v>1</v>
      </c>
      <c r="F204" s="11">
        <v>1</v>
      </c>
      <c r="G204" s="24" t="s">
        <v>314</v>
      </c>
      <c r="H204" s="24"/>
      <c r="I204" s="118" t="s">
        <v>18</v>
      </c>
    </row>
    <row r="205" spans="1:9" ht="12.75" customHeight="1">
      <c r="B205" s="64" t="s">
        <v>601</v>
      </c>
      <c r="C205" s="97" t="s">
        <v>299</v>
      </c>
      <c r="D205" s="64">
        <v>641.81899999999996</v>
      </c>
      <c r="E205" s="25">
        <v>1</v>
      </c>
      <c r="F205" s="11">
        <v>1</v>
      </c>
      <c r="G205" s="26" t="s">
        <v>602</v>
      </c>
      <c r="I205" s="118" t="s">
        <v>18</v>
      </c>
    </row>
    <row r="206" spans="1:9" ht="12.75" customHeight="1">
      <c r="A206" s="24">
        <v>48</v>
      </c>
      <c r="B206" s="85" t="s">
        <v>255</v>
      </c>
      <c r="C206" s="86" t="s">
        <v>299</v>
      </c>
      <c r="D206" s="85">
        <v>641.86539000000005</v>
      </c>
      <c r="E206" s="25">
        <v>1</v>
      </c>
      <c r="F206" s="11">
        <v>1</v>
      </c>
      <c r="G206" s="24" t="s">
        <v>529</v>
      </c>
      <c r="H206" s="24"/>
      <c r="I206" s="118" t="s">
        <v>18</v>
      </c>
    </row>
    <row r="207" spans="1:9" ht="12.75" customHeight="1">
      <c r="A207" s="24">
        <v>76</v>
      </c>
      <c r="B207" s="85" t="s">
        <v>464</v>
      </c>
      <c r="C207" s="86" t="s">
        <v>299</v>
      </c>
      <c r="D207" s="85">
        <v>642.4</v>
      </c>
      <c r="E207" s="25">
        <v>1</v>
      </c>
      <c r="F207" s="11">
        <v>1</v>
      </c>
      <c r="G207" s="24" t="s">
        <v>327</v>
      </c>
      <c r="H207" s="24"/>
      <c r="I207" s="118" t="s">
        <v>18</v>
      </c>
    </row>
    <row r="208" spans="1:9" ht="12.75" customHeight="1">
      <c r="A208" s="24"/>
      <c r="B208" s="85" t="s">
        <v>883</v>
      </c>
      <c r="C208" s="86" t="s">
        <v>299</v>
      </c>
      <c r="D208" s="85">
        <v>643.1</v>
      </c>
      <c r="E208" s="25">
        <v>1</v>
      </c>
      <c r="F208" s="11">
        <v>1</v>
      </c>
      <c r="G208" s="69" t="s">
        <v>884</v>
      </c>
      <c r="H208" s="41"/>
      <c r="I208" s="118" t="s">
        <v>18</v>
      </c>
    </row>
    <row r="209" spans="1:9" ht="12.75" customHeight="1">
      <c r="A209" s="24"/>
      <c r="B209" s="85" t="s">
        <v>279</v>
      </c>
      <c r="C209" s="86" t="s">
        <v>299</v>
      </c>
      <c r="D209" s="85">
        <v>646.20000000000005</v>
      </c>
      <c r="E209" s="25">
        <v>1</v>
      </c>
      <c r="F209" s="11">
        <v>1</v>
      </c>
      <c r="G209" s="41" t="s">
        <v>281</v>
      </c>
      <c r="H209" s="41"/>
      <c r="I209" s="118" t="s">
        <v>18</v>
      </c>
    </row>
    <row r="210" spans="1:9" ht="12.75" customHeight="1">
      <c r="A210" s="24">
        <v>137</v>
      </c>
      <c r="B210" s="85" t="s">
        <v>495</v>
      </c>
      <c r="C210" s="86" t="s">
        <v>299</v>
      </c>
      <c r="D210" s="25">
        <v>646.20439999999996</v>
      </c>
      <c r="E210" s="25">
        <v>1</v>
      </c>
      <c r="F210" s="11">
        <v>1</v>
      </c>
      <c r="G210" s="24" t="s">
        <v>496</v>
      </c>
      <c r="H210" s="24"/>
      <c r="I210" s="118" t="s">
        <v>18</v>
      </c>
    </row>
    <row r="211" spans="1:9" ht="12.75" customHeight="1">
      <c r="A211" s="24">
        <v>138</v>
      </c>
      <c r="B211" s="64" t="s">
        <v>287</v>
      </c>
      <c r="C211" s="86" t="s">
        <v>299</v>
      </c>
      <c r="D211" s="11">
        <v>646.29999999999995</v>
      </c>
      <c r="E211" s="25">
        <v>1</v>
      </c>
      <c r="F211" s="11">
        <v>1</v>
      </c>
      <c r="G211" s="66" t="s">
        <v>128</v>
      </c>
      <c r="H211" s="66"/>
      <c r="I211" s="118" t="s">
        <v>18</v>
      </c>
    </row>
    <row r="212" spans="1:9" ht="12.75" customHeight="1">
      <c r="A212" s="24"/>
      <c r="B212" s="64" t="s">
        <v>1114</v>
      </c>
      <c r="C212" s="86" t="s">
        <v>299</v>
      </c>
      <c r="D212" s="11">
        <v>646.34</v>
      </c>
      <c r="E212" s="25">
        <v>1</v>
      </c>
      <c r="F212" s="11">
        <v>1</v>
      </c>
      <c r="G212" s="87" t="s">
        <v>1113</v>
      </c>
      <c r="H212" s="87" t="s">
        <v>1115</v>
      </c>
      <c r="I212" s="118" t="s">
        <v>18</v>
      </c>
    </row>
    <row r="213" spans="1:9" ht="12.75" customHeight="1">
      <c r="A213" s="24">
        <v>100</v>
      </c>
      <c r="B213" s="85" t="s">
        <v>546</v>
      </c>
      <c r="C213" s="86" t="s">
        <v>299</v>
      </c>
      <c r="D213" s="85">
        <v>646.4</v>
      </c>
      <c r="E213" s="25">
        <v>1</v>
      </c>
      <c r="F213" s="11">
        <v>1</v>
      </c>
      <c r="G213" s="24" t="s">
        <v>547</v>
      </c>
      <c r="H213" s="24"/>
      <c r="I213" s="118" t="s">
        <v>18</v>
      </c>
    </row>
    <row r="214" spans="1:9" ht="12.75" customHeight="1">
      <c r="A214" s="24"/>
      <c r="B214" s="64" t="s">
        <v>924</v>
      </c>
      <c r="C214" s="86" t="s">
        <v>299</v>
      </c>
      <c r="D214" s="64">
        <v>646.48</v>
      </c>
      <c r="E214" s="25">
        <v>1</v>
      </c>
      <c r="F214" s="11">
        <v>1</v>
      </c>
      <c r="G214" s="87" t="s">
        <v>925</v>
      </c>
      <c r="H214" s="87" t="s">
        <v>926</v>
      </c>
      <c r="I214" s="118" t="s">
        <v>18</v>
      </c>
    </row>
    <row r="215" spans="1:9" ht="12.75" customHeight="1">
      <c r="A215" s="24">
        <v>158</v>
      </c>
      <c r="B215" s="64" t="s">
        <v>499</v>
      </c>
      <c r="C215" s="86" t="s">
        <v>299</v>
      </c>
      <c r="D215" s="85">
        <v>646.6</v>
      </c>
      <c r="E215" s="25">
        <v>1</v>
      </c>
      <c r="F215" s="11">
        <v>1</v>
      </c>
      <c r="G215" s="68" t="s">
        <v>102</v>
      </c>
      <c r="H215" s="68" t="s">
        <v>32</v>
      </c>
      <c r="I215" s="118" t="s">
        <v>18</v>
      </c>
    </row>
    <row r="216" spans="1:9" ht="12.75" customHeight="1">
      <c r="A216" s="24"/>
      <c r="B216" s="85" t="s">
        <v>967</v>
      </c>
      <c r="C216" s="86" t="s">
        <v>299</v>
      </c>
      <c r="D216" s="85">
        <v>646.72019999999998</v>
      </c>
      <c r="E216" s="25">
        <v>1</v>
      </c>
      <c r="F216" s="11">
        <v>1</v>
      </c>
      <c r="G216" s="24" t="s">
        <v>968</v>
      </c>
      <c r="H216" s="24" t="s">
        <v>969</v>
      </c>
      <c r="I216" s="118" t="s">
        <v>18</v>
      </c>
    </row>
    <row r="217" spans="1:9" ht="12.75" customHeight="1">
      <c r="B217" s="64" t="s">
        <v>728</v>
      </c>
      <c r="C217" s="97" t="s">
        <v>299</v>
      </c>
      <c r="D217" s="11">
        <v>646.72400000000005</v>
      </c>
      <c r="E217" s="25">
        <v>1</v>
      </c>
      <c r="F217" s="11">
        <v>1</v>
      </c>
      <c r="G217" s="102" t="s">
        <v>730</v>
      </c>
      <c r="H217" s="102" t="s">
        <v>729</v>
      </c>
      <c r="I217" s="120" t="s">
        <v>18</v>
      </c>
    </row>
    <row r="218" spans="1:9" ht="12.75" customHeight="1">
      <c r="A218" s="24"/>
      <c r="B218" s="85" t="s">
        <v>964</v>
      </c>
      <c r="C218" s="86" t="s">
        <v>299</v>
      </c>
      <c r="D218" s="64">
        <v>646.726</v>
      </c>
      <c r="E218" s="25">
        <v>1</v>
      </c>
      <c r="F218" s="11">
        <v>1</v>
      </c>
      <c r="G218" s="24" t="s">
        <v>965</v>
      </c>
      <c r="H218" s="24" t="s">
        <v>966</v>
      </c>
      <c r="I218" s="118" t="s">
        <v>18</v>
      </c>
    </row>
    <row r="219" spans="1:9" ht="12.75" customHeight="1">
      <c r="A219" s="24"/>
      <c r="B219" s="85" t="s">
        <v>1002</v>
      </c>
      <c r="C219" s="86" t="s">
        <v>299</v>
      </c>
      <c r="D219" s="85">
        <v>646.72699999999998</v>
      </c>
      <c r="E219" s="25">
        <v>1</v>
      </c>
      <c r="F219" s="11">
        <v>1</v>
      </c>
      <c r="G219" s="24" t="s">
        <v>1003</v>
      </c>
      <c r="H219" s="24" t="s">
        <v>1004</v>
      </c>
      <c r="I219" s="118" t="s">
        <v>18</v>
      </c>
    </row>
    <row r="220" spans="1:9" ht="12.75" customHeight="1">
      <c r="A220" s="24">
        <v>150</v>
      </c>
      <c r="B220" s="64" t="s">
        <v>375</v>
      </c>
      <c r="C220" s="86" t="s">
        <v>299</v>
      </c>
      <c r="D220" s="64">
        <v>646.77</v>
      </c>
      <c r="E220" s="25">
        <v>1</v>
      </c>
      <c r="F220" s="11">
        <v>1</v>
      </c>
      <c r="G220" s="26" t="s">
        <v>65</v>
      </c>
      <c r="I220" s="119" t="s">
        <v>453</v>
      </c>
    </row>
    <row r="221" spans="1:9" ht="12" customHeight="1">
      <c r="A221" s="24">
        <v>3</v>
      </c>
      <c r="B221" s="85" t="s">
        <v>253</v>
      </c>
      <c r="C221" s="86" t="s">
        <v>299</v>
      </c>
      <c r="D221" s="85">
        <v>648.08000000000004</v>
      </c>
      <c r="E221" s="25">
        <v>1</v>
      </c>
      <c r="F221" s="11">
        <v>1</v>
      </c>
      <c r="G221" s="24" t="s">
        <v>254</v>
      </c>
      <c r="H221" s="24"/>
      <c r="I221" s="118" t="s">
        <v>18</v>
      </c>
    </row>
    <row r="222" spans="1:9" ht="12.75" customHeight="1">
      <c r="B222" s="64" t="s">
        <v>1080</v>
      </c>
      <c r="C222" s="97" t="s">
        <v>299</v>
      </c>
      <c r="D222" s="11">
        <v>648.1</v>
      </c>
      <c r="E222" s="11">
        <v>1</v>
      </c>
      <c r="F222" s="11">
        <v>1</v>
      </c>
      <c r="G222" s="26" t="s">
        <v>1081</v>
      </c>
      <c r="H222" s="26" t="s">
        <v>1082</v>
      </c>
      <c r="I222" s="118" t="s">
        <v>18</v>
      </c>
    </row>
    <row r="223" spans="1:9" ht="12.75" customHeight="1">
      <c r="B223" s="64" t="s">
        <v>1083</v>
      </c>
      <c r="C223" s="97" t="s">
        <v>299</v>
      </c>
      <c r="D223" s="11">
        <v>648.79999999999995</v>
      </c>
      <c r="E223" s="11">
        <v>1</v>
      </c>
      <c r="F223" s="11">
        <v>1</v>
      </c>
      <c r="G223" s="26" t="s">
        <v>1084</v>
      </c>
      <c r="H223" s="26" t="s">
        <v>1085</v>
      </c>
      <c r="I223" s="118" t="s">
        <v>18</v>
      </c>
    </row>
    <row r="224" spans="1:9" ht="12.75" customHeight="1">
      <c r="A224" s="24"/>
      <c r="B224" s="85" t="s">
        <v>1011</v>
      </c>
      <c r="C224" s="86" t="s">
        <v>299</v>
      </c>
      <c r="D224" s="85">
        <v>650.11</v>
      </c>
      <c r="E224" s="25">
        <v>1</v>
      </c>
      <c r="F224" s="11">
        <v>1</v>
      </c>
      <c r="G224" s="24" t="s">
        <v>1015</v>
      </c>
      <c r="H224" s="24" t="s">
        <v>1014</v>
      </c>
      <c r="I224" s="118" t="s">
        <v>453</v>
      </c>
    </row>
    <row r="225" spans="1:9" ht="12.75" customHeight="1">
      <c r="A225" s="24">
        <v>108</v>
      </c>
      <c r="B225" s="85" t="s">
        <v>475</v>
      </c>
      <c r="C225" s="86" t="s">
        <v>299</v>
      </c>
      <c r="D225" s="85">
        <v>650.14200000000005</v>
      </c>
      <c r="E225" s="25">
        <v>1</v>
      </c>
      <c r="F225" s="11">
        <v>1</v>
      </c>
      <c r="G225" s="24" t="s">
        <v>283</v>
      </c>
      <c r="H225" s="24"/>
      <c r="I225" s="119" t="s">
        <v>453</v>
      </c>
    </row>
    <row r="226" spans="1:9" ht="12.75" customHeight="1">
      <c r="B226" s="64" t="s">
        <v>1057</v>
      </c>
      <c r="C226" s="97" t="s">
        <v>299</v>
      </c>
      <c r="D226" s="64">
        <v>652.79999999999995</v>
      </c>
      <c r="E226" s="25">
        <v>1</v>
      </c>
      <c r="F226" s="11">
        <v>1</v>
      </c>
      <c r="G226" s="26" t="s">
        <v>1055</v>
      </c>
      <c r="I226" s="121" t="s">
        <v>453</v>
      </c>
    </row>
    <row r="227" spans="1:9" ht="12.75" customHeight="1">
      <c r="B227" s="64" t="s">
        <v>1069</v>
      </c>
      <c r="C227" s="97" t="s">
        <v>299</v>
      </c>
      <c r="D227" s="64">
        <v>658.40200000000004</v>
      </c>
      <c r="E227" s="25">
        <v>1</v>
      </c>
      <c r="F227" s="11">
        <v>1</v>
      </c>
      <c r="G227" s="26" t="s">
        <v>1068</v>
      </c>
      <c r="I227" s="121" t="s">
        <v>453</v>
      </c>
    </row>
    <row r="228" spans="1:9" ht="12.75" customHeight="1">
      <c r="B228" s="64" t="s">
        <v>954</v>
      </c>
      <c r="C228" s="97" t="s">
        <v>299</v>
      </c>
      <c r="D228" s="240">
        <v>658.83420940999997</v>
      </c>
      <c r="E228" s="25">
        <v>1</v>
      </c>
      <c r="F228" s="11">
        <v>1</v>
      </c>
      <c r="G228" s="102" t="s">
        <v>1072</v>
      </c>
      <c r="H228" s="102"/>
      <c r="I228" s="120" t="s">
        <v>18</v>
      </c>
    </row>
    <row r="229" spans="1:9" ht="12.75" customHeight="1">
      <c r="A229" s="24">
        <v>113</v>
      </c>
      <c r="B229" s="85" t="s">
        <v>401</v>
      </c>
      <c r="C229" s="86" t="s">
        <v>299</v>
      </c>
      <c r="D229" s="85">
        <v>662.1</v>
      </c>
      <c r="E229" s="25">
        <v>1</v>
      </c>
      <c r="F229" s="11">
        <v>1</v>
      </c>
      <c r="G229" s="65" t="s">
        <v>35</v>
      </c>
      <c r="H229" s="65" t="s">
        <v>36</v>
      </c>
      <c r="I229" s="118" t="s">
        <v>18</v>
      </c>
    </row>
    <row r="230" spans="1:9" ht="12.75" customHeight="1">
      <c r="B230" s="64" t="s">
        <v>609</v>
      </c>
      <c r="C230" s="97" t="s">
        <v>299</v>
      </c>
      <c r="D230" s="64">
        <v>663.2</v>
      </c>
      <c r="E230" s="25">
        <v>1</v>
      </c>
      <c r="F230" s="11">
        <v>1</v>
      </c>
      <c r="G230" s="26" t="s">
        <v>613</v>
      </c>
      <c r="I230" s="118" t="s">
        <v>18</v>
      </c>
    </row>
    <row r="231" spans="1:9" ht="12.75" customHeight="1">
      <c r="A231" s="24">
        <v>123</v>
      </c>
      <c r="B231" s="85" t="s">
        <v>490</v>
      </c>
      <c r="C231" s="86" t="s">
        <v>299</v>
      </c>
      <c r="D231" s="85">
        <v>663.8</v>
      </c>
      <c r="E231" s="25">
        <v>1</v>
      </c>
      <c r="F231" s="11">
        <v>1</v>
      </c>
      <c r="G231" s="24" t="s">
        <v>491</v>
      </c>
      <c r="H231" s="24"/>
      <c r="I231" s="118" t="s">
        <v>18</v>
      </c>
    </row>
    <row r="232" spans="1:9" ht="12.75" customHeight="1">
      <c r="A232" s="24"/>
      <c r="B232" s="85" t="s">
        <v>16</v>
      </c>
      <c r="C232" s="86" t="s">
        <v>299</v>
      </c>
      <c r="D232" s="85">
        <v>664.07</v>
      </c>
      <c r="E232" s="25">
        <v>1</v>
      </c>
      <c r="F232" s="11">
        <v>1</v>
      </c>
      <c r="G232" s="24" t="s">
        <v>17</v>
      </c>
      <c r="H232" s="24"/>
      <c r="I232" s="118" t="s">
        <v>18</v>
      </c>
    </row>
    <row r="233" spans="1:9" ht="12.75" customHeight="1">
      <c r="A233" s="24"/>
      <c r="B233" s="85" t="s">
        <v>774</v>
      </c>
      <c r="C233" s="86" t="s">
        <v>299</v>
      </c>
      <c r="D233" s="85">
        <v>664.072</v>
      </c>
      <c r="E233" s="25">
        <v>1</v>
      </c>
      <c r="F233" s="11">
        <v>1</v>
      </c>
      <c r="G233" s="24" t="s">
        <v>775</v>
      </c>
      <c r="H233" s="24" t="s">
        <v>776</v>
      </c>
      <c r="I233" s="119" t="s">
        <v>453</v>
      </c>
    </row>
    <row r="234" spans="1:9" ht="12.75" customHeight="1">
      <c r="A234" s="24"/>
      <c r="B234" s="85" t="s">
        <v>961</v>
      </c>
      <c r="C234" s="86" t="s">
        <v>299</v>
      </c>
      <c r="D234" s="85">
        <v>670</v>
      </c>
      <c r="E234" s="25">
        <v>1</v>
      </c>
      <c r="F234" s="11">
        <v>1</v>
      </c>
      <c r="G234" s="24" t="s">
        <v>962</v>
      </c>
      <c r="H234" s="24" t="s">
        <v>963</v>
      </c>
      <c r="I234" s="118" t="s">
        <v>18</v>
      </c>
    </row>
    <row r="235" spans="1:9" ht="12.75" customHeight="1">
      <c r="A235" s="24"/>
      <c r="B235" s="85" t="s">
        <v>124</v>
      </c>
      <c r="C235" s="86" t="s">
        <v>299</v>
      </c>
      <c r="D235" s="85">
        <v>683.32</v>
      </c>
      <c r="E235" s="25">
        <v>1</v>
      </c>
      <c r="F235" s="11">
        <v>1</v>
      </c>
      <c r="G235" s="69" t="s">
        <v>101</v>
      </c>
      <c r="H235" s="41"/>
      <c r="I235" s="118" t="s">
        <v>18</v>
      </c>
    </row>
    <row r="236" spans="1:9" ht="12.75" customHeight="1">
      <c r="A236" s="24">
        <v>116</v>
      </c>
      <c r="B236" s="85" t="s">
        <v>549</v>
      </c>
      <c r="C236" s="86" t="s">
        <v>299</v>
      </c>
      <c r="D236" s="85">
        <v>684.12</v>
      </c>
      <c r="E236" s="25">
        <v>1</v>
      </c>
      <c r="F236" s="11">
        <v>1</v>
      </c>
      <c r="G236" s="24" t="s">
        <v>518</v>
      </c>
      <c r="H236" s="24"/>
      <c r="I236" s="118" t="s">
        <v>18</v>
      </c>
    </row>
    <row r="237" spans="1:9" ht="12.75" customHeight="1">
      <c r="A237" s="24">
        <v>161</v>
      </c>
      <c r="B237" s="64" t="s">
        <v>252</v>
      </c>
      <c r="C237" s="86" t="s">
        <v>299</v>
      </c>
      <c r="D237" s="64">
        <v>693.91089970999997</v>
      </c>
      <c r="E237" s="25">
        <v>1</v>
      </c>
      <c r="F237" s="11">
        <v>1</v>
      </c>
      <c r="G237" s="26" t="s">
        <v>280</v>
      </c>
      <c r="I237" s="118" t="s">
        <v>18</v>
      </c>
    </row>
    <row r="238" spans="1:9" ht="12.75" customHeight="1">
      <c r="A238" s="24">
        <v>60</v>
      </c>
      <c r="B238" s="85" t="s">
        <v>258</v>
      </c>
      <c r="C238" s="86" t="s">
        <v>295</v>
      </c>
      <c r="D238" s="25">
        <v>700.97</v>
      </c>
      <c r="E238" s="25">
        <v>1</v>
      </c>
      <c r="F238" s="11">
        <v>1</v>
      </c>
      <c r="G238" s="24" t="s">
        <v>380</v>
      </c>
      <c r="H238" s="24"/>
      <c r="I238" s="119" t="s">
        <v>453</v>
      </c>
    </row>
    <row r="239" spans="1:9" ht="12.75" customHeight="1">
      <c r="A239" s="24"/>
      <c r="B239" s="85" t="s">
        <v>1033</v>
      </c>
      <c r="C239" s="86" t="s">
        <v>295</v>
      </c>
      <c r="D239" s="25">
        <v>700.97299999999996</v>
      </c>
      <c r="E239" s="25">
        <v>1</v>
      </c>
      <c r="F239" s="11">
        <v>1</v>
      </c>
      <c r="G239" s="24" t="s">
        <v>1034</v>
      </c>
      <c r="H239" s="24" t="s">
        <v>1035</v>
      </c>
      <c r="I239" s="118" t="s">
        <v>453</v>
      </c>
    </row>
    <row r="240" spans="1:9" ht="12.75" customHeight="1">
      <c r="B240" s="64" t="s">
        <v>746</v>
      </c>
      <c r="C240" s="97" t="s">
        <v>295</v>
      </c>
      <c r="D240" s="11">
        <v>702.3</v>
      </c>
      <c r="E240" s="25">
        <v>1</v>
      </c>
      <c r="F240" s="11">
        <v>1</v>
      </c>
      <c r="G240" s="26" t="s">
        <v>736</v>
      </c>
      <c r="H240" s="26" t="s">
        <v>737</v>
      </c>
      <c r="I240" s="118" t="s">
        <v>453</v>
      </c>
    </row>
    <row r="241" spans="1:9" ht="12.75" customHeight="1">
      <c r="A241" s="24">
        <v>145</v>
      </c>
      <c r="B241" s="64" t="s">
        <v>288</v>
      </c>
      <c r="C241" s="86" t="s">
        <v>295</v>
      </c>
      <c r="D241" s="11">
        <v>708</v>
      </c>
      <c r="E241" s="25">
        <v>1</v>
      </c>
      <c r="F241" s="11">
        <v>1</v>
      </c>
      <c r="G241" s="66" t="s">
        <v>109</v>
      </c>
      <c r="H241" s="66"/>
      <c r="I241" s="119" t="s">
        <v>453</v>
      </c>
    </row>
    <row r="242" spans="1:9" ht="12.75" customHeight="1">
      <c r="A242" s="24"/>
      <c r="B242" s="64" t="s">
        <v>1036</v>
      </c>
      <c r="C242" s="86" t="s">
        <v>295</v>
      </c>
      <c r="D242" s="64">
        <v>736.9</v>
      </c>
      <c r="E242" s="25">
        <v>1</v>
      </c>
      <c r="F242" s="11">
        <v>1</v>
      </c>
      <c r="G242" s="87" t="s">
        <v>1037</v>
      </c>
      <c r="H242" s="66"/>
      <c r="I242" s="118" t="s">
        <v>18</v>
      </c>
    </row>
    <row r="243" spans="1:9" ht="12.75" customHeight="1">
      <c r="A243" s="24"/>
      <c r="B243" s="64" t="s">
        <v>755</v>
      </c>
      <c r="C243" s="86" t="s">
        <v>295</v>
      </c>
      <c r="D243" s="64">
        <v>736.94</v>
      </c>
      <c r="E243" s="25">
        <v>1</v>
      </c>
      <c r="F243" s="11">
        <v>1</v>
      </c>
      <c r="G243" s="87" t="s">
        <v>756</v>
      </c>
      <c r="H243" s="87" t="s">
        <v>757</v>
      </c>
      <c r="I243" s="118" t="s">
        <v>18</v>
      </c>
    </row>
    <row r="244" spans="1:9" ht="12.75" customHeight="1">
      <c r="A244" s="24">
        <v>49</v>
      </c>
      <c r="B244" s="85" t="s">
        <v>530</v>
      </c>
      <c r="C244" s="86" t="s">
        <v>295</v>
      </c>
      <c r="D244" s="85">
        <v>736.98</v>
      </c>
      <c r="E244" s="25">
        <v>1</v>
      </c>
      <c r="F244" s="11">
        <v>1</v>
      </c>
      <c r="G244" s="24" t="s">
        <v>531</v>
      </c>
      <c r="H244" s="24"/>
      <c r="I244" s="118" t="s">
        <v>18</v>
      </c>
    </row>
    <row r="245" spans="1:9" ht="12.75" customHeight="1">
      <c r="A245" s="24">
        <v>56</v>
      </c>
      <c r="B245" s="85" t="s">
        <v>304</v>
      </c>
      <c r="C245" s="86" t="s">
        <v>295</v>
      </c>
      <c r="D245" s="85">
        <v>738.14</v>
      </c>
      <c r="E245" s="25">
        <v>1</v>
      </c>
      <c r="F245" s="11">
        <v>1</v>
      </c>
      <c r="G245" s="24" t="s">
        <v>190</v>
      </c>
      <c r="H245" s="24"/>
      <c r="I245" s="118" t="s">
        <v>18</v>
      </c>
    </row>
    <row r="246" spans="1:9" ht="12.75" customHeight="1">
      <c r="A246" s="24">
        <v>51</v>
      </c>
      <c r="B246" s="85" t="s">
        <v>533</v>
      </c>
      <c r="C246" s="86" t="s">
        <v>295</v>
      </c>
      <c r="D246" s="85">
        <v>743.4</v>
      </c>
      <c r="E246" s="25">
        <v>1</v>
      </c>
      <c r="F246" s="11">
        <v>1</v>
      </c>
      <c r="G246" s="24" t="s">
        <v>9</v>
      </c>
      <c r="H246" s="24"/>
      <c r="I246" s="118" t="s">
        <v>18</v>
      </c>
    </row>
    <row r="247" spans="1:9" ht="12.75" customHeight="1">
      <c r="A247" s="24">
        <v>139</v>
      </c>
      <c r="B247" s="64" t="s">
        <v>497</v>
      </c>
      <c r="C247" s="86" t="s">
        <v>295</v>
      </c>
      <c r="D247" s="64">
        <v>745.2</v>
      </c>
      <c r="E247" s="25">
        <v>1</v>
      </c>
      <c r="F247" s="11">
        <v>1</v>
      </c>
      <c r="G247" s="87" t="s">
        <v>322</v>
      </c>
      <c r="H247" s="66"/>
      <c r="I247" s="118" t="s">
        <v>18</v>
      </c>
    </row>
    <row r="248" spans="1:9" ht="12.75" customHeight="1">
      <c r="A248" s="24"/>
      <c r="B248" s="64" t="s">
        <v>1024</v>
      </c>
      <c r="C248" s="86" t="s">
        <v>295</v>
      </c>
      <c r="D248" s="64">
        <v>745.58399999999995</v>
      </c>
      <c r="E248" s="25">
        <v>1</v>
      </c>
      <c r="F248" s="11">
        <v>1</v>
      </c>
      <c r="G248" s="87" t="s">
        <v>1025</v>
      </c>
      <c r="H248" s="87" t="s">
        <v>1026</v>
      </c>
      <c r="I248" s="118" t="s">
        <v>18</v>
      </c>
    </row>
    <row r="249" spans="1:9" ht="12.75" customHeight="1">
      <c r="A249" s="24"/>
      <c r="B249" s="64" t="s">
        <v>777</v>
      </c>
      <c r="C249" s="86" t="s">
        <v>295</v>
      </c>
      <c r="D249" s="64">
        <v>745.59281999999996</v>
      </c>
      <c r="E249" s="25">
        <v>1</v>
      </c>
      <c r="F249" s="11">
        <v>1</v>
      </c>
      <c r="G249" s="87" t="s">
        <v>778</v>
      </c>
      <c r="H249" s="87" t="s">
        <v>779</v>
      </c>
      <c r="I249" s="118" t="s">
        <v>18</v>
      </c>
    </row>
    <row r="250" spans="1:9" ht="12.75" customHeight="1">
      <c r="A250" s="24"/>
      <c r="B250" s="64" t="s">
        <v>868</v>
      </c>
      <c r="C250" s="97" t="s">
        <v>295</v>
      </c>
      <c r="D250" s="64">
        <v>745.59400000000005</v>
      </c>
      <c r="E250" s="25">
        <v>1</v>
      </c>
      <c r="F250" s="11">
        <v>1</v>
      </c>
      <c r="G250" s="26" t="s">
        <v>863</v>
      </c>
      <c r="H250" s="26" t="s">
        <v>864</v>
      </c>
      <c r="I250" s="118" t="s">
        <v>18</v>
      </c>
    </row>
    <row r="251" spans="1:9" ht="12.75" customHeight="1">
      <c r="A251" s="24"/>
      <c r="B251" s="64" t="s">
        <v>1039</v>
      </c>
      <c r="C251" s="97" t="s">
        <v>295</v>
      </c>
      <c r="D251" s="64">
        <v>745.61</v>
      </c>
      <c r="E251" s="25">
        <v>1</v>
      </c>
      <c r="F251" s="11">
        <v>1</v>
      </c>
      <c r="G251" s="26" t="s">
        <v>1038</v>
      </c>
      <c r="H251" s="26" t="s">
        <v>1040</v>
      </c>
      <c r="I251" s="118" t="s">
        <v>18</v>
      </c>
    </row>
    <row r="252" spans="1:9" ht="12.75" customHeight="1">
      <c r="A252" s="24">
        <v>156</v>
      </c>
      <c r="B252" s="64" t="s">
        <v>498</v>
      </c>
      <c r="C252" s="86" t="s">
        <v>295</v>
      </c>
      <c r="D252" s="64">
        <v>746.09519999999998</v>
      </c>
      <c r="E252" s="25">
        <v>1</v>
      </c>
      <c r="F252" s="11">
        <v>1</v>
      </c>
      <c r="G252" s="66" t="s">
        <v>57</v>
      </c>
      <c r="H252" s="66" t="s">
        <v>58</v>
      </c>
      <c r="I252" s="118" t="s">
        <v>18</v>
      </c>
    </row>
    <row r="253" spans="1:9" ht="12.75" customHeight="1">
      <c r="B253" s="101" t="s">
        <v>694</v>
      </c>
      <c r="C253" s="97" t="s">
        <v>295</v>
      </c>
      <c r="D253" s="123">
        <v>746.42219999999998</v>
      </c>
      <c r="E253" s="25">
        <v>1</v>
      </c>
      <c r="F253" s="11">
        <v>1</v>
      </c>
      <c r="G253" s="102" t="s">
        <v>695</v>
      </c>
      <c r="H253" s="102" t="s">
        <v>696</v>
      </c>
      <c r="I253" s="120" t="s">
        <v>18</v>
      </c>
    </row>
    <row r="254" spans="1:9" ht="12.75" customHeight="1">
      <c r="A254" s="24"/>
      <c r="B254" s="85" t="s">
        <v>758</v>
      </c>
      <c r="C254" s="86" t="s">
        <v>295</v>
      </c>
      <c r="D254" s="237">
        <v>746.43200000000002</v>
      </c>
      <c r="E254" s="25">
        <v>1</v>
      </c>
      <c r="F254" s="11">
        <v>1</v>
      </c>
      <c r="G254" s="24" t="s">
        <v>760</v>
      </c>
      <c r="H254" s="24" t="s">
        <v>759</v>
      </c>
      <c r="I254" s="118" t="s">
        <v>18</v>
      </c>
    </row>
    <row r="255" spans="1:9" ht="12.75" customHeight="1">
      <c r="A255" s="24">
        <v>9</v>
      </c>
      <c r="B255" s="85" t="s">
        <v>312</v>
      </c>
      <c r="C255" s="86" t="s">
        <v>295</v>
      </c>
      <c r="D255" s="85">
        <v>746.43209000000002</v>
      </c>
      <c r="E255" s="25">
        <v>1</v>
      </c>
      <c r="F255" s="11">
        <v>1</v>
      </c>
      <c r="G255" s="24" t="s">
        <v>514</v>
      </c>
      <c r="H255" s="24" t="s">
        <v>550</v>
      </c>
      <c r="I255" s="119" t="s">
        <v>453</v>
      </c>
    </row>
    <row r="256" spans="1:9" ht="12.75" customHeight="1">
      <c r="A256" s="24">
        <v>50</v>
      </c>
      <c r="B256" s="85" t="s">
        <v>532</v>
      </c>
      <c r="C256" s="86" t="s">
        <v>295</v>
      </c>
      <c r="D256" s="85">
        <v>746.44</v>
      </c>
      <c r="E256" s="25">
        <v>1</v>
      </c>
      <c r="F256" s="11">
        <v>1</v>
      </c>
      <c r="G256" s="65" t="s">
        <v>112</v>
      </c>
      <c r="H256" s="65"/>
      <c r="I256" s="118" t="s">
        <v>18</v>
      </c>
    </row>
    <row r="257" spans="1:9" ht="12.75" customHeight="1">
      <c r="A257" s="24">
        <v>98</v>
      </c>
      <c r="B257" s="85" t="s">
        <v>544</v>
      </c>
      <c r="C257" s="86" t="s">
        <v>295</v>
      </c>
      <c r="D257" s="25">
        <v>746.46</v>
      </c>
      <c r="E257" s="25">
        <v>1</v>
      </c>
      <c r="F257" s="11">
        <v>1</v>
      </c>
      <c r="G257" s="24" t="s">
        <v>545</v>
      </c>
      <c r="H257" s="24"/>
      <c r="I257" s="118" t="s">
        <v>18</v>
      </c>
    </row>
    <row r="258" spans="1:9" ht="12.75" customHeight="1">
      <c r="A258" s="24">
        <v>155</v>
      </c>
      <c r="B258" s="64" t="s">
        <v>250</v>
      </c>
      <c r="C258" s="86" t="s">
        <v>295</v>
      </c>
      <c r="D258" s="64">
        <v>751.4</v>
      </c>
      <c r="E258" s="25">
        <v>1</v>
      </c>
      <c r="F258" s="11">
        <v>1</v>
      </c>
      <c r="G258" s="63" t="s">
        <v>236</v>
      </c>
      <c r="H258" s="63"/>
      <c r="I258" s="118" t="s">
        <v>18</v>
      </c>
    </row>
    <row r="259" spans="1:9" ht="12.75" customHeight="1">
      <c r="A259" s="24">
        <v>124</v>
      </c>
      <c r="B259" s="85" t="s">
        <v>396</v>
      </c>
      <c r="C259" s="86" t="s">
        <v>295</v>
      </c>
      <c r="D259" s="85">
        <v>764.8</v>
      </c>
      <c r="E259" s="25">
        <v>1</v>
      </c>
      <c r="F259" s="11">
        <v>1</v>
      </c>
      <c r="G259" s="24" t="s">
        <v>397</v>
      </c>
      <c r="H259" s="24"/>
      <c r="I259" s="118" t="s">
        <v>18</v>
      </c>
    </row>
    <row r="260" spans="1:9" ht="12.75" customHeight="1">
      <c r="A260" s="24"/>
      <c r="B260" s="85" t="s">
        <v>81</v>
      </c>
      <c r="C260" s="86" t="s">
        <v>295</v>
      </c>
      <c r="D260" s="85">
        <v>770.28</v>
      </c>
      <c r="E260" s="25">
        <v>1</v>
      </c>
      <c r="F260" s="11">
        <v>1</v>
      </c>
      <c r="G260" s="24" t="s">
        <v>276</v>
      </c>
      <c r="H260" s="24"/>
      <c r="I260" s="118" t="s">
        <v>18</v>
      </c>
    </row>
    <row r="261" spans="1:9" ht="12.75" customHeight="1">
      <c r="A261" s="24">
        <v>57</v>
      </c>
      <c r="B261" s="85" t="s">
        <v>191</v>
      </c>
      <c r="C261" s="86" t="s">
        <v>295</v>
      </c>
      <c r="D261" s="25">
        <v>770.28200000000004</v>
      </c>
      <c r="E261" s="25">
        <v>1</v>
      </c>
      <c r="F261" s="11">
        <v>1</v>
      </c>
      <c r="G261" s="24" t="s">
        <v>192</v>
      </c>
      <c r="H261" s="24"/>
      <c r="I261" s="118" t="s">
        <v>18</v>
      </c>
    </row>
    <row r="262" spans="1:9" ht="12.75" customHeight="1">
      <c r="A262" s="24">
        <v>72</v>
      </c>
      <c r="B262" s="85" t="s">
        <v>301</v>
      </c>
      <c r="C262" s="86" t="s">
        <v>295</v>
      </c>
      <c r="D262" s="25">
        <v>770.97299999999996</v>
      </c>
      <c r="E262" s="25">
        <v>1</v>
      </c>
      <c r="F262" s="11">
        <v>1</v>
      </c>
      <c r="G262" s="65" t="s">
        <v>107</v>
      </c>
      <c r="H262" s="65"/>
      <c r="I262" s="118" t="s">
        <v>18</v>
      </c>
    </row>
    <row r="263" spans="1:9" ht="12.75" customHeight="1">
      <c r="A263" s="24"/>
      <c r="B263" s="85" t="s">
        <v>578</v>
      </c>
      <c r="C263" s="86" t="s">
        <v>295</v>
      </c>
      <c r="D263" s="25">
        <v>778.72</v>
      </c>
      <c r="E263" s="25">
        <v>1</v>
      </c>
      <c r="F263" s="11">
        <v>1</v>
      </c>
      <c r="G263" s="69" t="s">
        <v>579</v>
      </c>
      <c r="H263" s="69" t="s">
        <v>580</v>
      </c>
      <c r="I263" s="118" t="s">
        <v>18</v>
      </c>
    </row>
    <row r="264" spans="1:9" ht="12.75" customHeight="1">
      <c r="B264" s="101" t="s">
        <v>713</v>
      </c>
      <c r="C264" s="97" t="s">
        <v>295</v>
      </c>
      <c r="D264" s="101">
        <v>781.63</v>
      </c>
      <c r="E264" s="25">
        <v>1</v>
      </c>
      <c r="F264" s="11">
        <v>1</v>
      </c>
      <c r="G264" s="26" t="s">
        <v>716</v>
      </c>
      <c r="H264" s="26" t="s">
        <v>717</v>
      </c>
      <c r="I264" s="118" t="s">
        <v>18</v>
      </c>
    </row>
    <row r="265" spans="1:9" ht="12.75" customHeight="1">
      <c r="B265" s="101" t="s">
        <v>771</v>
      </c>
      <c r="C265" s="97" t="s">
        <v>295</v>
      </c>
      <c r="D265" s="101">
        <v>782.98</v>
      </c>
      <c r="E265" s="25">
        <v>1</v>
      </c>
      <c r="F265" s="11">
        <v>1</v>
      </c>
      <c r="G265" s="26" t="s">
        <v>772</v>
      </c>
      <c r="H265" s="26" t="s">
        <v>773</v>
      </c>
      <c r="I265" s="118" t="s">
        <v>18</v>
      </c>
    </row>
    <row r="266" spans="1:9" ht="12.75" customHeight="1">
      <c r="A266" s="24">
        <v>71</v>
      </c>
      <c r="B266" s="85" t="s">
        <v>383</v>
      </c>
      <c r="C266" s="86" t="s">
        <v>295</v>
      </c>
      <c r="D266" s="85">
        <v>790.6</v>
      </c>
      <c r="E266" s="25">
        <v>1</v>
      </c>
      <c r="F266" s="11">
        <v>1</v>
      </c>
      <c r="G266" s="24" t="s">
        <v>384</v>
      </c>
      <c r="H266" s="24"/>
      <c r="I266" s="118" t="s">
        <v>18</v>
      </c>
    </row>
    <row r="267" spans="1:9" ht="12.75" customHeight="1">
      <c r="B267" s="64" t="s">
        <v>595</v>
      </c>
      <c r="C267" s="97" t="s">
        <v>295</v>
      </c>
      <c r="D267" s="64">
        <v>791.43028000000004</v>
      </c>
      <c r="E267" s="25">
        <v>1</v>
      </c>
      <c r="F267" s="11">
        <v>1</v>
      </c>
      <c r="G267" s="26" t="s">
        <v>780</v>
      </c>
      <c r="I267" s="118" t="s">
        <v>453</v>
      </c>
    </row>
    <row r="268" spans="1:9" ht="12.75" customHeight="1">
      <c r="B268" s="101" t="s">
        <v>930</v>
      </c>
      <c r="C268" s="97" t="s">
        <v>295</v>
      </c>
      <c r="D268" s="101">
        <v>791.43079</v>
      </c>
      <c r="E268" s="25">
        <v>1</v>
      </c>
      <c r="F268" s="11">
        <v>1</v>
      </c>
      <c r="G268" s="26" t="s">
        <v>931</v>
      </c>
      <c r="H268" s="26" t="s">
        <v>932</v>
      </c>
      <c r="I268" s="118" t="s">
        <v>453</v>
      </c>
    </row>
    <row r="269" spans="1:9" ht="12.75" customHeight="1">
      <c r="A269" s="24">
        <v>160</v>
      </c>
      <c r="B269" s="64" t="s">
        <v>251</v>
      </c>
      <c r="C269" s="86" t="s">
        <v>295</v>
      </c>
      <c r="D269" s="64">
        <v>792.02700000000004</v>
      </c>
      <c r="E269" s="25">
        <v>1</v>
      </c>
      <c r="F269" s="11">
        <v>1</v>
      </c>
      <c r="G269" s="66" t="s">
        <v>54</v>
      </c>
      <c r="H269" s="66" t="s">
        <v>55</v>
      </c>
      <c r="I269" s="118" t="s">
        <v>18</v>
      </c>
    </row>
    <row r="270" spans="1:9" ht="12.75" customHeight="1">
      <c r="B270" s="64" t="s">
        <v>1049</v>
      </c>
      <c r="C270" s="97" t="s">
        <v>295</v>
      </c>
      <c r="D270" s="64">
        <v>793.2</v>
      </c>
      <c r="E270" s="25">
        <v>1</v>
      </c>
      <c r="F270" s="11">
        <v>1</v>
      </c>
      <c r="G270" s="26" t="s">
        <v>1073</v>
      </c>
      <c r="I270" s="121" t="s">
        <v>453</v>
      </c>
    </row>
    <row r="271" spans="1:9" ht="12.75" customHeight="1">
      <c r="A271" s="24">
        <v>68</v>
      </c>
      <c r="B271" s="85" t="s">
        <v>382</v>
      </c>
      <c r="C271" s="86" t="s">
        <v>295</v>
      </c>
      <c r="D271" s="85">
        <v>793.3</v>
      </c>
      <c r="E271" s="25">
        <v>1</v>
      </c>
      <c r="F271" s="11">
        <v>1</v>
      </c>
      <c r="G271" s="65" t="s">
        <v>59</v>
      </c>
      <c r="H271" s="65" t="s">
        <v>60</v>
      </c>
      <c r="I271" s="118" t="s">
        <v>18</v>
      </c>
    </row>
    <row r="272" spans="1:9" ht="12.75" customHeight="1">
      <c r="A272" s="24"/>
      <c r="B272" s="85" t="s">
        <v>1010</v>
      </c>
      <c r="C272" s="86" t="s">
        <v>295</v>
      </c>
      <c r="D272" s="85">
        <v>793.4</v>
      </c>
      <c r="E272" s="25">
        <v>1</v>
      </c>
      <c r="F272" s="11">
        <v>1</v>
      </c>
      <c r="G272" s="24" t="s">
        <v>1016</v>
      </c>
      <c r="H272" s="24" t="s">
        <v>1017</v>
      </c>
      <c r="I272" s="118" t="s">
        <v>18</v>
      </c>
    </row>
    <row r="273" spans="1:11" ht="12.75" customHeight="1">
      <c r="A273" s="24">
        <v>62</v>
      </c>
      <c r="B273" s="85" t="s">
        <v>370</v>
      </c>
      <c r="C273" s="86" t="s">
        <v>295</v>
      </c>
      <c r="D273" s="85">
        <v>793.8</v>
      </c>
      <c r="E273" s="25">
        <v>1</v>
      </c>
      <c r="F273" s="11">
        <v>1</v>
      </c>
      <c r="G273" s="65" t="s">
        <v>134</v>
      </c>
      <c r="H273" s="65"/>
      <c r="I273" s="118" t="s">
        <v>18</v>
      </c>
    </row>
    <row r="274" spans="1:11" ht="12.75" customHeight="1">
      <c r="A274" s="24">
        <v>52</v>
      </c>
      <c r="B274" s="85" t="s">
        <v>315</v>
      </c>
      <c r="C274" s="86" t="s">
        <v>295</v>
      </c>
      <c r="D274" s="85">
        <v>794.06799999999998</v>
      </c>
      <c r="E274" s="25">
        <v>1</v>
      </c>
      <c r="F274" s="11">
        <v>1</v>
      </c>
      <c r="G274" s="24" t="s">
        <v>316</v>
      </c>
      <c r="H274" s="24"/>
      <c r="I274" s="118" t="s">
        <v>18</v>
      </c>
    </row>
    <row r="275" spans="1:11" ht="12.75" customHeight="1">
      <c r="B275" s="64" t="s">
        <v>782</v>
      </c>
      <c r="C275" s="97" t="s">
        <v>295</v>
      </c>
      <c r="D275" s="64">
        <v>794.1</v>
      </c>
      <c r="E275" s="25">
        <v>1</v>
      </c>
      <c r="F275" s="11">
        <v>1</v>
      </c>
      <c r="G275" s="26" t="s">
        <v>781</v>
      </c>
      <c r="H275" s="26" t="s">
        <v>783</v>
      </c>
      <c r="I275" s="121" t="s">
        <v>453</v>
      </c>
    </row>
    <row r="276" spans="1:11" ht="12.75" customHeight="1">
      <c r="B276" s="101" t="s">
        <v>697</v>
      </c>
      <c r="C276" s="97" t="s">
        <v>295</v>
      </c>
      <c r="D276" s="101">
        <v>796.01</v>
      </c>
      <c r="E276" s="25">
        <v>1</v>
      </c>
      <c r="F276" s="11">
        <v>1</v>
      </c>
      <c r="G276" s="102" t="s">
        <v>698</v>
      </c>
      <c r="H276" s="102" t="s">
        <v>699</v>
      </c>
      <c r="I276" s="120" t="s">
        <v>18</v>
      </c>
    </row>
    <row r="277" spans="1:11" ht="12.75" customHeight="1">
      <c r="A277" s="24">
        <v>118</v>
      </c>
      <c r="B277" s="85" t="s">
        <v>209</v>
      </c>
      <c r="C277" s="86" t="s">
        <v>295</v>
      </c>
      <c r="D277" s="25">
        <v>796.14</v>
      </c>
      <c r="E277" s="25">
        <v>1</v>
      </c>
      <c r="F277" s="11">
        <v>1</v>
      </c>
      <c r="G277" s="69" t="s">
        <v>648</v>
      </c>
      <c r="H277" s="69" t="s">
        <v>647</v>
      </c>
      <c r="I277" s="118" t="s">
        <v>18</v>
      </c>
    </row>
    <row r="278" spans="1:11" ht="12.75" customHeight="1">
      <c r="B278" s="64" t="s">
        <v>635</v>
      </c>
      <c r="C278" s="97" t="s">
        <v>295</v>
      </c>
      <c r="D278" s="64">
        <v>796.42</v>
      </c>
      <c r="E278" s="25">
        <v>1</v>
      </c>
      <c r="F278" s="11">
        <v>1</v>
      </c>
      <c r="G278" s="26" t="s">
        <v>636</v>
      </c>
      <c r="H278" s="69" t="s">
        <v>970</v>
      </c>
      <c r="I278" s="118" t="s">
        <v>453</v>
      </c>
    </row>
    <row r="279" spans="1:11" ht="12.75" customHeight="1">
      <c r="A279" s="24"/>
      <c r="B279" s="64" t="s">
        <v>231</v>
      </c>
      <c r="C279" s="86" t="s">
        <v>295</v>
      </c>
      <c r="D279" s="64">
        <v>796.42570000000001</v>
      </c>
      <c r="E279" s="25">
        <v>1</v>
      </c>
      <c r="F279" s="11">
        <v>1</v>
      </c>
      <c r="G279" s="63" t="s">
        <v>232</v>
      </c>
      <c r="H279" s="63"/>
      <c r="I279" s="118" t="s">
        <v>18</v>
      </c>
    </row>
    <row r="280" spans="1:11" ht="12.75" customHeight="1">
      <c r="B280" s="64" t="s">
        <v>638</v>
      </c>
      <c r="C280" s="97" t="s">
        <v>295</v>
      </c>
      <c r="D280" s="11">
        <v>796.42600000000004</v>
      </c>
      <c r="E280" s="25">
        <v>1</v>
      </c>
      <c r="F280" s="11">
        <v>1</v>
      </c>
      <c r="G280" s="26" t="s">
        <v>637</v>
      </c>
      <c r="H280" s="26" t="s">
        <v>642</v>
      </c>
      <c r="I280" s="118" t="s">
        <v>453</v>
      </c>
    </row>
    <row r="281" spans="1:11" ht="12.75" customHeight="1">
      <c r="A281" s="24"/>
      <c r="B281" s="85" t="s">
        <v>523</v>
      </c>
      <c r="C281" s="86" t="s">
        <v>295</v>
      </c>
      <c r="D281" s="85">
        <v>796.44</v>
      </c>
      <c r="E281" s="25">
        <v>1</v>
      </c>
      <c r="F281" s="11">
        <v>1</v>
      </c>
      <c r="G281" s="69" t="s">
        <v>524</v>
      </c>
      <c r="H281" s="69" t="s">
        <v>525</v>
      </c>
      <c r="I281" s="118" t="s">
        <v>18</v>
      </c>
    </row>
    <row r="282" spans="1:11" ht="12.75" customHeight="1">
      <c r="A282" s="24"/>
      <c r="B282" s="85" t="s">
        <v>548</v>
      </c>
      <c r="C282" s="86" t="s">
        <v>295</v>
      </c>
      <c r="D282" s="85">
        <v>796.5</v>
      </c>
      <c r="E282" s="25">
        <v>1</v>
      </c>
      <c r="F282" s="11">
        <v>1</v>
      </c>
      <c r="G282" s="69" t="s">
        <v>53</v>
      </c>
      <c r="H282" s="69"/>
      <c r="I282" s="118" t="s">
        <v>453</v>
      </c>
    </row>
    <row r="283" spans="1:11" ht="12.75" customHeight="1">
      <c r="A283" s="24"/>
      <c r="B283" s="85" t="s">
        <v>50</v>
      </c>
      <c r="C283" s="86" t="s">
        <v>295</v>
      </c>
      <c r="D283" s="85">
        <v>796.51020000000005</v>
      </c>
      <c r="E283" s="25">
        <v>1</v>
      </c>
      <c r="F283" s="11">
        <v>1</v>
      </c>
      <c r="G283" s="69" t="s">
        <v>51</v>
      </c>
      <c r="H283" s="69" t="s">
        <v>52</v>
      </c>
      <c r="I283" s="118" t="s">
        <v>453</v>
      </c>
    </row>
    <row r="284" spans="1:11" ht="12.75" customHeight="1">
      <c r="A284" s="24">
        <v>117</v>
      </c>
      <c r="B284" s="85" t="s">
        <v>395</v>
      </c>
      <c r="C284" s="86" t="s">
        <v>295</v>
      </c>
      <c r="D284" s="85">
        <v>796.52229999999997</v>
      </c>
      <c r="E284" s="25">
        <v>1</v>
      </c>
      <c r="F284" s="11">
        <v>1</v>
      </c>
      <c r="G284" s="69" t="s">
        <v>323</v>
      </c>
      <c r="H284" s="65"/>
      <c r="I284" s="118" t="s">
        <v>18</v>
      </c>
    </row>
    <row r="285" spans="1:11" ht="12.75" customHeight="1">
      <c r="A285" s="24">
        <v>45</v>
      </c>
      <c r="B285" s="85" t="s">
        <v>257</v>
      </c>
      <c r="C285" s="86" t="s">
        <v>295</v>
      </c>
      <c r="D285" s="85">
        <v>796.54</v>
      </c>
      <c r="E285" s="25">
        <v>1</v>
      </c>
      <c r="F285" s="11">
        <v>1</v>
      </c>
      <c r="G285" s="24" t="s">
        <v>456</v>
      </c>
      <c r="H285" s="24"/>
      <c r="I285" s="118" t="s">
        <v>453</v>
      </c>
    </row>
    <row r="286" spans="1:11" ht="12.75" customHeight="1">
      <c r="B286" s="64" t="s">
        <v>880</v>
      </c>
      <c r="C286" s="97" t="s">
        <v>295</v>
      </c>
      <c r="D286" s="64">
        <v>796.54092000000003</v>
      </c>
      <c r="E286" s="25">
        <v>1</v>
      </c>
      <c r="F286" s="11">
        <v>1</v>
      </c>
      <c r="G286" s="26" t="s">
        <v>881</v>
      </c>
      <c r="H286" s="26" t="s">
        <v>882</v>
      </c>
      <c r="I286" s="118" t="s">
        <v>453</v>
      </c>
      <c r="K286" s="101"/>
    </row>
    <row r="287" spans="1:11" ht="12.75" customHeight="1">
      <c r="A287" s="24">
        <v>46</v>
      </c>
      <c r="B287" s="85" t="s">
        <v>457</v>
      </c>
      <c r="C287" s="86" t="s">
        <v>295</v>
      </c>
      <c r="D287" s="85">
        <v>796.58</v>
      </c>
      <c r="E287" s="25">
        <v>1</v>
      </c>
      <c r="F287" s="11">
        <v>1</v>
      </c>
      <c r="G287" s="24" t="s">
        <v>325</v>
      </c>
      <c r="H287" s="24"/>
      <c r="I287" s="119" t="s">
        <v>453</v>
      </c>
      <c r="K287" s="101"/>
    </row>
    <row r="288" spans="1:11" ht="12.75" customHeight="1">
      <c r="A288" s="24">
        <v>84</v>
      </c>
      <c r="B288" s="85" t="s">
        <v>331</v>
      </c>
      <c r="C288" s="86" t="s">
        <v>295</v>
      </c>
      <c r="D288" s="85">
        <v>796.6</v>
      </c>
      <c r="E288" s="25">
        <v>1</v>
      </c>
      <c r="F288" s="11">
        <v>1</v>
      </c>
      <c r="G288" s="65" t="s">
        <v>324</v>
      </c>
      <c r="H288" s="65"/>
      <c r="I288" s="119" t="s">
        <v>453</v>
      </c>
      <c r="K288" s="101"/>
    </row>
    <row r="289" spans="1:11" ht="12.75" customHeight="1">
      <c r="A289" s="24"/>
      <c r="B289" s="64" t="s">
        <v>556</v>
      </c>
      <c r="C289" s="86" t="s">
        <v>295</v>
      </c>
      <c r="D289" s="11">
        <v>796.60910000000001</v>
      </c>
      <c r="E289" s="25">
        <v>1</v>
      </c>
      <c r="F289" s="11">
        <v>1</v>
      </c>
      <c r="G289" s="87" t="s">
        <v>557</v>
      </c>
      <c r="H289" s="66"/>
      <c r="I289" s="118" t="s">
        <v>453</v>
      </c>
      <c r="K289" s="101"/>
    </row>
    <row r="290" spans="1:11" ht="12.75" customHeight="1">
      <c r="A290" s="24">
        <v>131</v>
      </c>
      <c r="B290" s="85" t="s">
        <v>416</v>
      </c>
      <c r="C290" s="86" t="s">
        <v>295</v>
      </c>
      <c r="D290" s="25">
        <v>796.81</v>
      </c>
      <c r="E290" s="25">
        <v>1</v>
      </c>
      <c r="F290" s="11">
        <v>1</v>
      </c>
      <c r="G290" s="65" t="s">
        <v>108</v>
      </c>
      <c r="H290" s="65"/>
      <c r="I290" s="119" t="s">
        <v>453</v>
      </c>
      <c r="K290" s="101"/>
    </row>
    <row r="291" spans="1:11" ht="12.75" customHeight="1">
      <c r="B291" s="101" t="s">
        <v>691</v>
      </c>
      <c r="C291" s="97" t="s">
        <v>295</v>
      </c>
      <c r="D291" s="123">
        <v>796.81500000000005</v>
      </c>
      <c r="E291" s="25">
        <v>1</v>
      </c>
      <c r="F291" s="11">
        <v>1</v>
      </c>
      <c r="G291" s="102" t="s">
        <v>692</v>
      </c>
      <c r="H291" s="102" t="s">
        <v>693</v>
      </c>
      <c r="I291" s="120" t="s">
        <v>453</v>
      </c>
      <c r="K291" s="101"/>
    </row>
    <row r="292" spans="1:11" ht="12.75" customHeight="1">
      <c r="A292" s="24">
        <v>67</v>
      </c>
      <c r="B292" s="85" t="s">
        <v>381</v>
      </c>
      <c r="C292" s="86" t="s">
        <v>295</v>
      </c>
      <c r="D292" s="85">
        <v>796.86</v>
      </c>
      <c r="E292" s="25">
        <v>1</v>
      </c>
      <c r="F292" s="11">
        <v>1</v>
      </c>
      <c r="G292" s="65" t="s">
        <v>111</v>
      </c>
      <c r="H292" s="65"/>
      <c r="I292" s="118" t="s">
        <v>18</v>
      </c>
    </row>
    <row r="293" spans="1:11" ht="12.75" customHeight="1">
      <c r="A293" s="24">
        <v>103</v>
      </c>
      <c r="B293" s="85" t="s">
        <v>123</v>
      </c>
      <c r="C293" s="86" t="s">
        <v>295</v>
      </c>
      <c r="D293" s="85">
        <v>796.93</v>
      </c>
      <c r="E293" s="25">
        <v>1</v>
      </c>
      <c r="F293" s="11">
        <v>1</v>
      </c>
      <c r="G293" s="65" t="s">
        <v>61</v>
      </c>
      <c r="H293" s="65" t="s">
        <v>62</v>
      </c>
      <c r="I293" s="118" t="s">
        <v>18</v>
      </c>
    </row>
    <row r="294" spans="1:11" ht="12.75" customHeight="1">
      <c r="A294" s="24"/>
      <c r="B294" s="64" t="s">
        <v>749</v>
      </c>
      <c r="C294" s="86" t="s">
        <v>295</v>
      </c>
      <c r="D294" s="11">
        <v>796.95</v>
      </c>
      <c r="E294" s="25">
        <v>1</v>
      </c>
      <c r="F294" s="11">
        <v>1</v>
      </c>
      <c r="G294" s="87" t="s">
        <v>750</v>
      </c>
      <c r="H294" s="87" t="s">
        <v>751</v>
      </c>
      <c r="I294" s="118" t="s">
        <v>18</v>
      </c>
    </row>
    <row r="295" spans="1:11" ht="12.75" customHeight="1">
      <c r="B295" s="64" t="s">
        <v>600</v>
      </c>
      <c r="C295" s="97" t="s">
        <v>295</v>
      </c>
      <c r="D295" s="64">
        <v>797.12199999999996</v>
      </c>
      <c r="E295" s="25">
        <v>1</v>
      </c>
      <c r="F295" s="11">
        <v>1</v>
      </c>
      <c r="G295" s="26" t="s">
        <v>620</v>
      </c>
      <c r="H295" s="26" t="s">
        <v>627</v>
      </c>
      <c r="I295" s="119" t="s">
        <v>453</v>
      </c>
    </row>
    <row r="296" spans="1:11" ht="12.75" customHeight="1">
      <c r="A296" s="24">
        <v>128</v>
      </c>
      <c r="B296" s="85" t="s">
        <v>214</v>
      </c>
      <c r="C296" s="86" t="s">
        <v>295</v>
      </c>
      <c r="D296" s="85">
        <v>797.21097950000001</v>
      </c>
      <c r="E296" s="25">
        <v>1</v>
      </c>
      <c r="F296" s="11">
        <v>1</v>
      </c>
      <c r="G296" s="65" t="s">
        <v>203</v>
      </c>
      <c r="H296" s="65"/>
      <c r="I296" s="118" t="s">
        <v>18</v>
      </c>
    </row>
    <row r="297" spans="1:11" ht="12.75" customHeight="1">
      <c r="B297" s="123" t="s">
        <v>715</v>
      </c>
      <c r="C297" s="97" t="s">
        <v>295</v>
      </c>
      <c r="D297" s="85">
        <v>799.20280000000002</v>
      </c>
      <c r="E297" s="25">
        <v>1</v>
      </c>
      <c r="F297" s="11">
        <v>1</v>
      </c>
      <c r="G297" s="102" t="s">
        <v>723</v>
      </c>
      <c r="H297" s="102" t="s">
        <v>724</v>
      </c>
      <c r="I297" s="120" t="s">
        <v>18</v>
      </c>
    </row>
    <row r="298" spans="1:11" ht="12.75" customHeight="1">
      <c r="A298" s="24"/>
      <c r="B298" s="85" t="s">
        <v>630</v>
      </c>
      <c r="C298" s="86" t="s">
        <v>295</v>
      </c>
      <c r="D298" s="85">
        <v>799.25400000000002</v>
      </c>
      <c r="E298" s="25">
        <v>1</v>
      </c>
      <c r="F298" s="11">
        <v>1</v>
      </c>
      <c r="G298" s="24" t="s">
        <v>661</v>
      </c>
      <c r="H298" s="87" t="s">
        <v>662</v>
      </c>
      <c r="I298" s="118" t="s">
        <v>453</v>
      </c>
    </row>
    <row r="299" spans="1:11" ht="12.75" customHeight="1">
      <c r="B299" s="64" t="s">
        <v>1046</v>
      </c>
      <c r="C299" s="97" t="s">
        <v>295</v>
      </c>
      <c r="D299" s="11">
        <v>799.32</v>
      </c>
      <c r="E299" s="25">
        <v>1</v>
      </c>
      <c r="F299" s="11">
        <v>1</v>
      </c>
      <c r="G299" s="26" t="s">
        <v>1064</v>
      </c>
      <c r="I299" s="121" t="s">
        <v>453</v>
      </c>
    </row>
    <row r="300" spans="1:11" ht="12.75" customHeight="1">
      <c r="A300" s="24">
        <v>39</v>
      </c>
      <c r="B300" s="85" t="s">
        <v>501</v>
      </c>
      <c r="C300" s="86" t="s">
        <v>172</v>
      </c>
      <c r="D300" s="85">
        <v>807.7</v>
      </c>
      <c r="E300" s="25">
        <v>1</v>
      </c>
      <c r="F300" s="11">
        <v>1</v>
      </c>
      <c r="G300" s="69" t="s">
        <v>10</v>
      </c>
      <c r="H300" s="65" t="s">
        <v>11</v>
      </c>
      <c r="I300" s="119" t="s">
        <v>453</v>
      </c>
    </row>
    <row r="301" spans="1:11" ht="12.75" customHeight="1">
      <c r="A301" s="24"/>
      <c r="B301" s="85" t="s">
        <v>20</v>
      </c>
      <c r="C301" s="86" t="s">
        <v>172</v>
      </c>
      <c r="D301" s="85">
        <v>808.02022999999997</v>
      </c>
      <c r="E301" s="25">
        <v>1</v>
      </c>
      <c r="F301" s="11">
        <v>1</v>
      </c>
      <c r="G301" s="69" t="s">
        <v>568</v>
      </c>
      <c r="H301" s="69" t="s">
        <v>569</v>
      </c>
      <c r="I301" s="118" t="s">
        <v>453</v>
      </c>
    </row>
    <row r="302" spans="1:11" ht="12.75" customHeight="1">
      <c r="A302" s="24">
        <v>64</v>
      </c>
      <c r="B302" s="85" t="s">
        <v>425</v>
      </c>
      <c r="C302" s="86" t="s">
        <v>172</v>
      </c>
      <c r="D302" s="25">
        <v>808.06674099999998</v>
      </c>
      <c r="E302" s="25">
        <v>1</v>
      </c>
      <c r="F302" s="11">
        <v>1</v>
      </c>
      <c r="G302" s="65" t="s">
        <v>204</v>
      </c>
      <c r="H302" s="65"/>
      <c r="I302" s="118" t="s">
        <v>18</v>
      </c>
    </row>
    <row r="303" spans="1:11" ht="12.75" customHeight="1">
      <c r="A303" s="24">
        <v>63</v>
      </c>
      <c r="B303" s="85" t="s">
        <v>371</v>
      </c>
      <c r="C303" s="86" t="s">
        <v>172</v>
      </c>
      <c r="D303" s="85">
        <v>808.06799999999998</v>
      </c>
      <c r="E303" s="25">
        <v>1</v>
      </c>
      <c r="F303" s="11">
        <v>1</v>
      </c>
      <c r="G303" s="24" t="s">
        <v>270</v>
      </c>
      <c r="H303" s="24"/>
      <c r="I303" s="118" t="s">
        <v>18</v>
      </c>
    </row>
    <row r="304" spans="1:11" ht="12.75" customHeight="1">
      <c r="A304" s="24"/>
      <c r="B304" s="85" t="s">
        <v>565</v>
      </c>
      <c r="C304" s="86" t="s">
        <v>172</v>
      </c>
      <c r="D304" s="85">
        <v>808.06854299999998</v>
      </c>
      <c r="E304" s="25">
        <v>1</v>
      </c>
      <c r="F304" s="11">
        <v>1</v>
      </c>
      <c r="G304" s="69" t="s">
        <v>566</v>
      </c>
      <c r="H304" s="69" t="s">
        <v>567</v>
      </c>
      <c r="I304" s="118" t="s">
        <v>18</v>
      </c>
    </row>
    <row r="305" spans="1:9" ht="12.75" customHeight="1">
      <c r="A305" s="24">
        <v>65</v>
      </c>
      <c r="B305" s="85" t="s">
        <v>19</v>
      </c>
      <c r="C305" s="86" t="s">
        <v>172</v>
      </c>
      <c r="D305" s="85">
        <v>808.3</v>
      </c>
      <c r="E305" s="25">
        <v>1</v>
      </c>
      <c r="F305" s="11">
        <v>1</v>
      </c>
      <c r="G305" s="24" t="s">
        <v>300</v>
      </c>
      <c r="H305" s="24"/>
      <c r="I305" s="118" t="s">
        <v>18</v>
      </c>
    </row>
    <row r="306" spans="1:9" ht="12.75" customHeight="1">
      <c r="A306" s="24">
        <v>11</v>
      </c>
      <c r="B306" s="85" t="s">
        <v>500</v>
      </c>
      <c r="C306" s="86" t="s">
        <v>172</v>
      </c>
      <c r="D306" s="85">
        <v>808.5</v>
      </c>
      <c r="E306" s="25">
        <v>1</v>
      </c>
      <c r="F306" s="11">
        <v>1</v>
      </c>
      <c r="G306" s="65" t="s">
        <v>12</v>
      </c>
      <c r="H306" s="65" t="s">
        <v>71</v>
      </c>
      <c r="I306" s="119" t="s">
        <v>453</v>
      </c>
    </row>
    <row r="307" spans="1:9" ht="12.75" customHeight="1">
      <c r="A307" s="24"/>
      <c r="B307" s="85" t="s">
        <v>976</v>
      </c>
      <c r="C307" s="86" t="s">
        <v>172</v>
      </c>
      <c r="D307" s="25">
        <v>808.86</v>
      </c>
      <c r="E307" s="25">
        <v>1</v>
      </c>
      <c r="F307" s="11">
        <v>1</v>
      </c>
      <c r="G307" s="69" t="s">
        <v>977</v>
      </c>
      <c r="H307" s="69" t="s">
        <v>978</v>
      </c>
      <c r="I307" s="119" t="s">
        <v>453</v>
      </c>
    </row>
    <row r="308" spans="1:9" ht="12.75" customHeight="1">
      <c r="B308" s="101" t="s">
        <v>720</v>
      </c>
      <c r="C308" s="97" t="s">
        <v>172</v>
      </c>
      <c r="D308" s="85">
        <v>813.08500000000004</v>
      </c>
      <c r="E308" s="25">
        <v>1</v>
      </c>
      <c r="F308" s="11">
        <v>1</v>
      </c>
      <c r="G308" s="26" t="s">
        <v>721</v>
      </c>
      <c r="H308" s="26" t="s">
        <v>722</v>
      </c>
      <c r="I308" s="118" t="s">
        <v>453</v>
      </c>
    </row>
    <row r="309" spans="1:9" ht="12.75" customHeight="1">
      <c r="A309" s="24">
        <v>104</v>
      </c>
      <c r="B309" s="85" t="s">
        <v>208</v>
      </c>
      <c r="C309" s="98" t="s">
        <v>168</v>
      </c>
      <c r="D309" s="25">
        <v>910.7</v>
      </c>
      <c r="E309" s="25">
        <v>1</v>
      </c>
      <c r="F309" s="11">
        <v>1</v>
      </c>
      <c r="G309" s="65" t="s">
        <v>72</v>
      </c>
      <c r="H309" s="65" t="s">
        <v>73</v>
      </c>
      <c r="I309" s="118" t="s">
        <v>18</v>
      </c>
    </row>
    <row r="310" spans="1:9" ht="12.75" customHeight="1">
      <c r="A310" s="24">
        <v>153</v>
      </c>
      <c r="B310" s="64" t="s">
        <v>49</v>
      </c>
      <c r="C310" s="86" t="s">
        <v>168</v>
      </c>
      <c r="D310" s="64">
        <v>910.8</v>
      </c>
      <c r="E310" s="25">
        <v>1</v>
      </c>
      <c r="F310" s="11">
        <v>1</v>
      </c>
      <c r="G310" s="26" t="s">
        <v>335</v>
      </c>
      <c r="I310" s="118" t="s">
        <v>18</v>
      </c>
    </row>
    <row r="311" spans="1:9" ht="12.75" customHeight="1">
      <c r="A311" s="24">
        <v>44</v>
      </c>
      <c r="B311" s="85" t="s">
        <v>266</v>
      </c>
      <c r="C311" s="86" t="s">
        <v>168</v>
      </c>
      <c r="D311" s="25">
        <v>915.04</v>
      </c>
      <c r="E311" s="25">
        <v>1</v>
      </c>
      <c r="F311" s="11">
        <v>1</v>
      </c>
      <c r="G311" s="24" t="s">
        <v>256</v>
      </c>
      <c r="H311" s="24"/>
      <c r="I311" s="118" t="s">
        <v>18</v>
      </c>
    </row>
    <row r="312" spans="1:9" ht="12.75" customHeight="1">
      <c r="A312" s="24"/>
      <c r="B312" s="85" t="s">
        <v>896</v>
      </c>
      <c r="C312" s="86" t="s">
        <v>168</v>
      </c>
      <c r="D312" s="25">
        <v>917.04499999999996</v>
      </c>
      <c r="E312" s="25">
        <v>1</v>
      </c>
      <c r="F312" s="11">
        <v>1</v>
      </c>
      <c r="G312" s="24" t="s">
        <v>897</v>
      </c>
      <c r="H312" s="24" t="s">
        <v>898</v>
      </c>
      <c r="I312" s="118" t="s">
        <v>453</v>
      </c>
    </row>
    <row r="313" spans="1:9" ht="12.75" customHeight="1">
      <c r="A313" s="24">
        <v>142</v>
      </c>
      <c r="B313" s="64" t="s">
        <v>132</v>
      </c>
      <c r="C313" s="86" t="s">
        <v>168</v>
      </c>
      <c r="D313" s="11">
        <v>917.3</v>
      </c>
      <c r="E313" s="25">
        <v>1</v>
      </c>
      <c r="F313" s="11">
        <v>1</v>
      </c>
      <c r="G313" s="66" t="s">
        <v>74</v>
      </c>
      <c r="H313" s="70" t="s">
        <v>75</v>
      </c>
      <c r="I313" s="118" t="s">
        <v>18</v>
      </c>
    </row>
    <row r="314" spans="1:9" ht="12.75" customHeight="1">
      <c r="B314" s="64" t="s">
        <v>676</v>
      </c>
      <c r="C314" s="97" t="s">
        <v>168</v>
      </c>
      <c r="D314" s="64">
        <v>917.30489999999998</v>
      </c>
      <c r="E314" s="25">
        <v>1</v>
      </c>
      <c r="F314" s="11">
        <v>1</v>
      </c>
      <c r="G314" s="26" t="s">
        <v>677</v>
      </c>
      <c r="H314" s="26" t="s">
        <v>678</v>
      </c>
      <c r="I314" s="118" t="s">
        <v>453</v>
      </c>
    </row>
    <row r="315" spans="1:9" ht="12.75" customHeight="1">
      <c r="A315" s="24">
        <v>147</v>
      </c>
      <c r="B315" s="64" t="s">
        <v>333</v>
      </c>
      <c r="C315" s="86" t="s">
        <v>168</v>
      </c>
      <c r="D315" s="64">
        <v>917.30492000000004</v>
      </c>
      <c r="E315" s="25">
        <v>1</v>
      </c>
      <c r="F315" s="11">
        <v>1</v>
      </c>
      <c r="G315" s="66" t="s">
        <v>105</v>
      </c>
      <c r="H315" s="66"/>
      <c r="I315" s="119" t="s">
        <v>453</v>
      </c>
    </row>
    <row r="316" spans="1:9" ht="12.75" customHeight="1">
      <c r="A316" s="24">
        <v>43</v>
      </c>
      <c r="B316" s="85" t="s">
        <v>303</v>
      </c>
      <c r="C316" s="86" t="s">
        <v>168</v>
      </c>
      <c r="D316" s="25">
        <v>917.80399999999997</v>
      </c>
      <c r="E316" s="25">
        <v>1</v>
      </c>
      <c r="F316" s="11">
        <v>1</v>
      </c>
      <c r="G316" s="65" t="s">
        <v>143</v>
      </c>
      <c r="H316" s="65"/>
      <c r="I316" s="118" t="s">
        <v>18</v>
      </c>
    </row>
    <row r="317" spans="1:9" ht="12.75" customHeight="1">
      <c r="A317" s="24">
        <v>83</v>
      </c>
      <c r="B317" s="85" t="s">
        <v>133</v>
      </c>
      <c r="C317" s="86" t="s">
        <v>168</v>
      </c>
      <c r="D317" s="85">
        <v>917.94799999999998</v>
      </c>
      <c r="E317" s="25">
        <v>1</v>
      </c>
      <c r="F317" s="11">
        <v>1</v>
      </c>
      <c r="G317" s="65" t="s">
        <v>76</v>
      </c>
      <c r="H317" s="65" t="s">
        <v>77</v>
      </c>
      <c r="I317" s="118" t="s">
        <v>18</v>
      </c>
    </row>
    <row r="318" spans="1:9" ht="12.75" customHeight="1">
      <c r="B318" s="64" t="s">
        <v>1044</v>
      </c>
      <c r="C318" s="97" t="s">
        <v>168</v>
      </c>
      <c r="D318" s="64">
        <v>917.95</v>
      </c>
      <c r="E318" s="25">
        <v>1</v>
      </c>
      <c r="F318" s="11">
        <v>1</v>
      </c>
      <c r="G318" s="26" t="s">
        <v>1074</v>
      </c>
      <c r="I318" s="121" t="s">
        <v>453</v>
      </c>
    </row>
    <row r="319" spans="1:9" ht="12.75" customHeight="1">
      <c r="A319" s="24">
        <v>41</v>
      </c>
      <c r="B319" s="85" t="s">
        <v>185</v>
      </c>
      <c r="C319" s="86" t="s">
        <v>168</v>
      </c>
      <c r="D319" s="25">
        <v>917.95399999999995</v>
      </c>
      <c r="E319" s="25">
        <v>1</v>
      </c>
      <c r="F319" s="11">
        <v>1</v>
      </c>
      <c r="G319" s="24" t="s">
        <v>186</v>
      </c>
      <c r="H319" s="24"/>
      <c r="I319" s="118" t="s">
        <v>18</v>
      </c>
    </row>
    <row r="320" spans="1:9" ht="12.75" customHeight="1">
      <c r="A320" s="24"/>
      <c r="B320" s="85" t="s">
        <v>450</v>
      </c>
      <c r="C320" s="86" t="s">
        <v>168</v>
      </c>
      <c r="D320" s="85">
        <v>917.95489999999995</v>
      </c>
      <c r="E320" s="25">
        <v>1</v>
      </c>
      <c r="F320" s="11">
        <v>1</v>
      </c>
      <c r="G320" s="24" t="s">
        <v>451</v>
      </c>
      <c r="H320" s="84" t="s">
        <v>452</v>
      </c>
      <c r="I320" s="118" t="s">
        <v>18</v>
      </c>
    </row>
    <row r="321" spans="1:10" ht="12.75" customHeight="1">
      <c r="A321" s="24"/>
      <c r="B321" s="85" t="s">
        <v>570</v>
      </c>
      <c r="C321" s="86" t="s">
        <v>168</v>
      </c>
      <c r="D321" s="25">
        <v>920.02</v>
      </c>
      <c r="E321" s="25">
        <v>1</v>
      </c>
      <c r="F321" s="11">
        <v>1</v>
      </c>
      <c r="G321" s="69" t="s">
        <v>572</v>
      </c>
      <c r="H321" s="69" t="s">
        <v>552</v>
      </c>
      <c r="I321" s="118" t="s">
        <v>453</v>
      </c>
    </row>
    <row r="322" spans="1:10" ht="12.75" customHeight="1">
      <c r="A322" s="24">
        <v>151</v>
      </c>
      <c r="B322" s="64" t="s">
        <v>334</v>
      </c>
      <c r="C322" s="86" t="s">
        <v>168</v>
      </c>
      <c r="D322" s="64">
        <v>973.03</v>
      </c>
      <c r="E322" s="25">
        <v>1</v>
      </c>
      <c r="F322" s="11">
        <v>1</v>
      </c>
      <c r="G322" s="26" t="s">
        <v>22</v>
      </c>
      <c r="I322" s="118" t="s">
        <v>18</v>
      </c>
    </row>
    <row r="323" spans="1:10" ht="12.75" customHeight="1">
      <c r="A323" s="24">
        <v>146</v>
      </c>
      <c r="B323" s="64" t="s">
        <v>332</v>
      </c>
      <c r="C323" s="86" t="s">
        <v>168</v>
      </c>
      <c r="D323" s="11">
        <v>973.07500000000005</v>
      </c>
      <c r="E323" s="25">
        <v>1</v>
      </c>
      <c r="F323" s="11">
        <v>1</v>
      </c>
      <c r="G323" s="66" t="s">
        <v>104</v>
      </c>
      <c r="H323" s="66"/>
      <c r="I323" s="118" t="s">
        <v>18</v>
      </c>
    </row>
    <row r="324" spans="1:10" ht="12.75" customHeight="1">
      <c r="A324" s="24"/>
      <c r="B324" s="64" t="s">
        <v>584</v>
      </c>
      <c r="C324" s="86" t="s">
        <v>168</v>
      </c>
      <c r="D324" s="64">
        <v>973.09900000000005</v>
      </c>
      <c r="E324" s="25">
        <v>1</v>
      </c>
      <c r="F324" s="11">
        <v>1</v>
      </c>
      <c r="G324" s="87" t="s">
        <v>585</v>
      </c>
      <c r="H324" s="87" t="s">
        <v>586</v>
      </c>
      <c r="I324" s="118" t="s">
        <v>453</v>
      </c>
    </row>
    <row r="325" spans="1:10" ht="12.75" customHeight="1">
      <c r="A325" s="24">
        <v>77</v>
      </c>
      <c r="B325" s="85" t="s">
        <v>206</v>
      </c>
      <c r="C325" s="86" t="s">
        <v>168</v>
      </c>
      <c r="D325" s="85">
        <v>979.5</v>
      </c>
      <c r="E325" s="25">
        <v>1</v>
      </c>
      <c r="F325" s="11">
        <v>1</v>
      </c>
      <c r="G325" s="24" t="s">
        <v>207</v>
      </c>
      <c r="H325" s="24"/>
      <c r="I325" s="118" t="s">
        <v>18</v>
      </c>
    </row>
    <row r="326" spans="1:10" ht="12.75" customHeight="1">
      <c r="A326" s="24">
        <v>42</v>
      </c>
      <c r="B326" s="85" t="s">
        <v>302</v>
      </c>
      <c r="C326" s="86" t="s">
        <v>168</v>
      </c>
      <c r="D326" s="25">
        <v>979.54899999999998</v>
      </c>
      <c r="E326" s="25">
        <v>1</v>
      </c>
      <c r="F326" s="11">
        <v>1</v>
      </c>
      <c r="G326" s="65" t="s">
        <v>78</v>
      </c>
      <c r="H326" s="65" t="s">
        <v>21</v>
      </c>
      <c r="I326" s="118" t="s">
        <v>18</v>
      </c>
    </row>
    <row r="327" spans="1:10" ht="12.75" customHeight="1">
      <c r="B327" s="25" t="s">
        <v>1136</v>
      </c>
      <c r="C327" s="85" t="s">
        <v>172</v>
      </c>
      <c r="D327" s="86">
        <v>863.64</v>
      </c>
      <c r="E327" s="25">
        <v>1</v>
      </c>
      <c r="F327" s="25"/>
      <c r="G327" s="66" t="s">
        <v>1141</v>
      </c>
      <c r="H327" s="26" t="s">
        <v>1148</v>
      </c>
      <c r="I327" s="24" t="s">
        <v>453</v>
      </c>
      <c r="J327" s="118"/>
    </row>
    <row r="328" spans="1:10" ht="12.75" customHeight="1">
      <c r="B328" s="25" t="s">
        <v>1137</v>
      </c>
      <c r="C328" s="85" t="s">
        <v>299</v>
      </c>
      <c r="D328" s="86">
        <v>621.38300000000004</v>
      </c>
      <c r="E328" s="85">
        <v>1</v>
      </c>
      <c r="F328" s="25"/>
      <c r="G328" s="87" t="s">
        <v>1142</v>
      </c>
      <c r="H328" s="66" t="s">
        <v>1149</v>
      </c>
      <c r="I328" s="69" t="s">
        <v>18</v>
      </c>
      <c r="J328" s="118"/>
    </row>
    <row r="329" spans="1:10" ht="12.75" customHeight="1">
      <c r="B329" s="25" t="s">
        <v>1138</v>
      </c>
      <c r="C329" s="86" t="s">
        <v>233</v>
      </c>
      <c r="D329" s="86" t="s">
        <v>1146</v>
      </c>
      <c r="E329" s="25">
        <v>1</v>
      </c>
      <c r="F329" s="25"/>
      <c r="G329" s="24" t="s">
        <v>1143</v>
      </c>
      <c r="H329" s="87" t="s">
        <v>1150</v>
      </c>
      <c r="I329" s="69" t="s">
        <v>18</v>
      </c>
      <c r="J329" s="118"/>
    </row>
    <row r="330" spans="1:10" ht="12.75" customHeight="1">
      <c r="B330" s="25" t="s">
        <v>1139</v>
      </c>
      <c r="C330" s="86" t="s">
        <v>295</v>
      </c>
      <c r="D330" s="86" t="s">
        <v>1147</v>
      </c>
      <c r="E330" s="64">
        <v>1</v>
      </c>
      <c r="F330" s="25"/>
      <c r="G330" s="65" t="s">
        <v>1144</v>
      </c>
      <c r="H330" s="24" t="s">
        <v>1151</v>
      </c>
      <c r="I330" s="26" t="s">
        <v>18</v>
      </c>
      <c r="J330" s="118"/>
    </row>
    <row r="331" spans="1:10" ht="12.75" customHeight="1">
      <c r="B331" s="25" t="s">
        <v>1140</v>
      </c>
      <c r="C331" s="86" t="s">
        <v>233</v>
      </c>
      <c r="D331" s="86">
        <v>394.5</v>
      </c>
      <c r="E331" s="11">
        <v>1</v>
      </c>
      <c r="F331" s="25"/>
      <c r="G331" s="66" t="s">
        <v>1145</v>
      </c>
      <c r="H331" s="65"/>
      <c r="I331" s="66" t="s">
        <v>18</v>
      </c>
      <c r="J331" s="118"/>
    </row>
  </sheetData>
  <autoFilter ref="A1:I322">
    <filterColumn colId="5"/>
    <sortState ref="A2:I326">
      <sortCondition ref="C1:C322"/>
    </sortState>
  </autoFilter>
  <conditionalFormatting sqref="B306">
    <cfRule type="duplicateValues" dxfId="15" priority="2" stopIfTrue="1"/>
  </conditionalFormatting>
  <conditionalFormatting sqref="B277:B285 B296:B305 B1:B271 B307:B65573">
    <cfRule type="duplicateValues" dxfId="14" priority="6" stopIfTrue="1"/>
  </conditionalFormatting>
  <conditionalFormatting sqref="C327:C328">
    <cfRule type="duplicateValues" dxfId="1" priority="1" stopIfTrue="1"/>
  </conditionalFormatting>
  <hyperlinks>
    <hyperlink ref="H313" r:id="rId1"/>
    <hyperlink ref="H320" r:id="rId2"/>
    <hyperlink ref="H163" r:id="rId3" display="http://lifehacker.com/5828747/how-to-build-a-computer-from-scratch-the-complete-guide_x000a_"/>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sheetPr codeName="Sheet2">
    <tabColor theme="6" tint="-0.249977111117893"/>
    <pageSetUpPr fitToPage="1"/>
  </sheetPr>
  <dimension ref="A1:AY387"/>
  <sheetViews>
    <sheetView showZeros="0" topLeftCell="B1" zoomScale="90" zoomScaleNormal="90" workbookViewId="0">
      <pane ySplit="1" topLeftCell="A347" activePane="bottomLeft" state="frozen"/>
      <selection activeCell="B1" sqref="B1"/>
      <selection pane="bottomLeft" activeCell="J15" sqref="J15"/>
    </sheetView>
  </sheetViews>
  <sheetFormatPr defaultRowHeight="12.75" customHeight="1"/>
  <cols>
    <col min="1" max="1" width="4.7109375" style="129" hidden="1" customWidth="1"/>
    <col min="2" max="2" width="27.140625" style="129" customWidth="1"/>
    <col min="3" max="3" width="16" style="134" customWidth="1"/>
    <col min="4" max="5" width="7.42578125" style="134" customWidth="1"/>
    <col min="6" max="6" width="10.42578125" style="139" customWidth="1"/>
    <col min="7" max="7" width="9.42578125" style="169" customWidth="1"/>
    <col min="8" max="9" width="12.85546875" style="169" customWidth="1"/>
    <col min="10" max="11" width="10.5703125" style="169" customWidth="1"/>
    <col min="12" max="12" width="10" style="169" customWidth="1"/>
    <col min="13" max="13" width="11.28515625" style="169" customWidth="1"/>
    <col min="14" max="14" width="11.42578125" style="169" customWidth="1"/>
    <col min="15" max="15" width="11.85546875" style="169" customWidth="1"/>
    <col min="16" max="18" width="10.42578125" style="169" customWidth="1"/>
    <col min="19" max="20" width="13.42578125" style="169" customWidth="1"/>
    <col min="21" max="21" width="11.28515625" style="169" customWidth="1"/>
    <col min="22" max="22" width="13.42578125" style="169" customWidth="1"/>
    <col min="23" max="24" width="10.140625" style="169" customWidth="1"/>
    <col min="25" max="27" width="9.7109375" style="169" customWidth="1"/>
    <col min="28" max="30" width="11.85546875" style="169" customWidth="1"/>
    <col min="31" max="31" width="9.7109375" style="169" customWidth="1"/>
    <col min="32" max="32" width="9.140625" style="169" customWidth="1"/>
    <col min="33" max="36" width="9.42578125" style="169" customWidth="1"/>
    <col min="37" max="38" width="11" style="169" customWidth="1"/>
    <col min="39" max="39" width="9.42578125" style="169" customWidth="1"/>
    <col min="40" max="43" width="10.7109375" style="169" customWidth="1"/>
    <col min="44" max="44" width="11.42578125" style="169" customWidth="1"/>
    <col min="45" max="45" width="11" style="169" customWidth="1"/>
    <col min="46" max="46" width="10.7109375" style="129" customWidth="1"/>
    <col min="47" max="51" width="9.140625" style="191" customWidth="1"/>
    <col min="52" max="16384" width="9.140625" style="129"/>
  </cols>
  <sheetData>
    <row r="1" spans="1:51" ht="15">
      <c r="A1" s="124" t="s">
        <v>481</v>
      </c>
      <c r="B1" s="124" t="s">
        <v>157</v>
      </c>
      <c r="C1" s="125" t="s">
        <v>85</v>
      </c>
      <c r="D1" s="125" t="s">
        <v>349</v>
      </c>
      <c r="E1" s="125" t="s">
        <v>765</v>
      </c>
      <c r="F1" s="126" t="s">
        <v>482</v>
      </c>
      <c r="G1" s="168" t="s">
        <v>483</v>
      </c>
      <c r="H1" s="168" t="s">
        <v>484</v>
      </c>
      <c r="I1" s="168" t="s">
        <v>656</v>
      </c>
      <c r="J1" s="168" t="s">
        <v>731</v>
      </c>
      <c r="K1" s="168" t="s">
        <v>1089</v>
      </c>
      <c r="L1" s="168" t="s">
        <v>486</v>
      </c>
      <c r="M1" s="168" t="s">
        <v>426</v>
      </c>
      <c r="N1" s="168" t="s">
        <v>427</v>
      </c>
      <c r="O1" s="168" t="s">
        <v>428</v>
      </c>
      <c r="P1" s="168" t="s">
        <v>429</v>
      </c>
      <c r="Q1" s="168" t="s">
        <v>593</v>
      </c>
      <c r="R1" s="168" t="s">
        <v>655</v>
      </c>
      <c r="S1" s="168" t="s">
        <v>430</v>
      </c>
      <c r="T1" s="168" t="s">
        <v>1029</v>
      </c>
      <c r="U1" s="168" t="s">
        <v>1022</v>
      </c>
      <c r="V1" s="168" t="s">
        <v>431</v>
      </c>
      <c r="W1" s="168" t="s">
        <v>599</v>
      </c>
      <c r="X1" s="168" t="s">
        <v>735</v>
      </c>
      <c r="Y1" s="168" t="s">
        <v>438</v>
      </c>
      <c r="Z1" s="168" t="s">
        <v>657</v>
      </c>
      <c r="AA1" s="168" t="s">
        <v>1075</v>
      </c>
      <c r="AB1" s="168" t="s">
        <v>439</v>
      </c>
      <c r="AC1" s="168" t="s">
        <v>645</v>
      </c>
      <c r="AD1" s="168" t="s">
        <v>1031</v>
      </c>
      <c r="AE1" s="168" t="s">
        <v>440</v>
      </c>
      <c r="AF1" s="168" t="s">
        <v>441</v>
      </c>
      <c r="AG1" s="168" t="s">
        <v>442</v>
      </c>
      <c r="AH1" s="168" t="s">
        <v>1061</v>
      </c>
      <c r="AI1" s="168" t="s">
        <v>766</v>
      </c>
      <c r="AJ1" s="168" t="s">
        <v>1090</v>
      </c>
      <c r="AK1" s="168" t="s">
        <v>443</v>
      </c>
      <c r="AL1" s="168" t="s">
        <v>791</v>
      </c>
      <c r="AM1" s="168" t="s">
        <v>444</v>
      </c>
      <c r="AN1" s="168" t="s">
        <v>646</v>
      </c>
      <c r="AO1" s="168" t="s">
        <v>790</v>
      </c>
      <c r="AP1" s="168" t="s">
        <v>652</v>
      </c>
      <c r="AQ1" s="168" t="s">
        <v>598</v>
      </c>
      <c r="AR1" s="168" t="s">
        <v>446</v>
      </c>
      <c r="AS1" s="175" t="s">
        <v>447</v>
      </c>
      <c r="AT1" s="127" t="s">
        <v>448</v>
      </c>
      <c r="AU1" s="183">
        <v>2012</v>
      </c>
      <c r="AV1" s="183">
        <v>2013</v>
      </c>
      <c r="AW1" s="183">
        <v>2014</v>
      </c>
      <c r="AX1" s="183">
        <v>2015</v>
      </c>
      <c r="AY1" s="183">
        <v>2016</v>
      </c>
    </row>
    <row r="2" spans="1:51" ht="15">
      <c r="B2" s="189" t="s">
        <v>990</v>
      </c>
      <c r="C2" s="130">
        <f>VLOOKUP(B2,'Badge-Info'!$B$2:$E$350,3,FALSE)</f>
        <v>155.93700000000001</v>
      </c>
      <c r="D2" s="130">
        <f>VLOOKUP(B2,'Badge-Info'!$B$2:$E$350,4,FALSE)</f>
        <v>1</v>
      </c>
      <c r="E2" s="130">
        <f>VLOOKUP(B2,'Badge-Info'!$B$2:$I$350,5,FALSE)</f>
        <v>1</v>
      </c>
      <c r="F2" s="131" t="str">
        <f>VLOOKUP(B2,'Badge-Info'!$B$2:$E$350,2,FALSE)</f>
        <v>100</v>
      </c>
      <c r="N2" s="169" t="s">
        <v>1103</v>
      </c>
      <c r="AB2" s="169" t="s">
        <v>933</v>
      </c>
      <c r="AT2" s="190">
        <f t="shared" ref="AT2:AT10" si="0">COUNTIF(G2:AS2,"*12e*")+COUNTIF(G2:AS2,"*13e*")+COUNTIF(G2:AS2,"*14e*")+COUNTIF(G2:AS2,"*15e*")+COUNTIF(G2:AS2,"*16e*")</f>
        <v>1</v>
      </c>
      <c r="AU2" s="191">
        <f t="shared" ref="AU2:AU10" si="1">COUNTIF($G2:$AS2,"*12e*")</f>
        <v>0</v>
      </c>
      <c r="AV2" s="191">
        <f t="shared" ref="AV2:AV10" si="2">COUNTIF($G2:$AS2,"*13e*")</f>
        <v>0</v>
      </c>
      <c r="AW2" s="191">
        <f t="shared" ref="AW2:AW10" si="3">COUNTIF($G2:$AS2,"*14e*")</f>
        <v>0</v>
      </c>
      <c r="AX2" s="191">
        <f t="shared" ref="AX2:AX10" si="4">COUNTIF($G2:$AS2,"*15e*")</f>
        <v>0</v>
      </c>
      <c r="AY2" s="191">
        <f t="shared" ref="AY2:AY10" si="5">COUNTIF($G2:$AS2,"*16e*")</f>
        <v>1</v>
      </c>
    </row>
    <row r="3" spans="1:51" ht="15">
      <c r="B3" s="129" t="s">
        <v>1009</v>
      </c>
      <c r="C3" s="130">
        <f>VLOOKUP(B3,'Badge-Info'!$B$2:$E$350,3,FALSE)</f>
        <v>153.80000000000001</v>
      </c>
      <c r="D3" s="130">
        <f>VLOOKUP(B3,'Badge-Info'!$B$2:$E$350,4,FALSE)</f>
        <v>1</v>
      </c>
      <c r="E3" s="130">
        <f>VLOOKUP(B3,'Badge-Info'!$B$2:$I$350,5,FALSE)</f>
        <v>1</v>
      </c>
      <c r="F3" s="131" t="str">
        <f>VLOOKUP(B3,'Badge-Info'!$B$2:$E$350,2,FALSE)</f>
        <v>100</v>
      </c>
      <c r="AI3" s="169" t="s">
        <v>933</v>
      </c>
      <c r="AT3" s="190">
        <f t="shared" si="0"/>
        <v>0</v>
      </c>
      <c r="AU3" s="191">
        <f t="shared" si="1"/>
        <v>0</v>
      </c>
      <c r="AV3" s="191">
        <f t="shared" si="2"/>
        <v>0</v>
      </c>
      <c r="AW3" s="191">
        <f t="shared" si="3"/>
        <v>0</v>
      </c>
      <c r="AX3" s="191">
        <f t="shared" si="4"/>
        <v>0</v>
      </c>
      <c r="AY3" s="191">
        <f t="shared" si="5"/>
        <v>0</v>
      </c>
    </row>
    <row r="4" spans="1:51" ht="15">
      <c r="A4" s="129">
        <v>84</v>
      </c>
      <c r="B4" s="129" t="s">
        <v>331</v>
      </c>
      <c r="C4" s="130">
        <f>VLOOKUP(B4,'Badge-Info'!$B$2:$E$350,3,FALSE)</f>
        <v>796.6</v>
      </c>
      <c r="D4" s="130">
        <f>VLOOKUP(B4,'Badge-Info'!$B$2:$E$350,4,FALSE)</f>
        <v>1</v>
      </c>
      <c r="E4" s="130">
        <f>VLOOKUP(B4,'Badge-Info'!$B$2:$I$350,5,FALSE)</f>
        <v>1</v>
      </c>
      <c r="F4" s="131" t="str">
        <f>VLOOKUP(B4,'Badge-Info'!$B$2:$E$350,2,FALSE)</f>
        <v>700</v>
      </c>
      <c r="L4" s="169" t="s">
        <v>840</v>
      </c>
      <c r="O4" s="169" t="s">
        <v>848</v>
      </c>
      <c r="AT4" s="190">
        <f t="shared" si="0"/>
        <v>2</v>
      </c>
      <c r="AU4" s="191">
        <f t="shared" si="1"/>
        <v>1</v>
      </c>
      <c r="AV4" s="191">
        <f t="shared" si="2"/>
        <v>1</v>
      </c>
      <c r="AW4" s="191">
        <f t="shared" si="3"/>
        <v>0</v>
      </c>
      <c r="AX4" s="191">
        <f t="shared" si="4"/>
        <v>0</v>
      </c>
      <c r="AY4" s="191">
        <f t="shared" si="5"/>
        <v>0</v>
      </c>
    </row>
    <row r="5" spans="1:51" ht="15">
      <c r="A5" s="129">
        <v>39</v>
      </c>
      <c r="B5" s="129" t="s">
        <v>501</v>
      </c>
      <c r="C5" s="130">
        <f>VLOOKUP(B5,'Badge-Info'!$B$2:$E$350,3,FALSE)</f>
        <v>807.7</v>
      </c>
      <c r="D5" s="130">
        <f>VLOOKUP(B5,'Badge-Info'!$B$2:$E$350,4,FALSE)</f>
        <v>1</v>
      </c>
      <c r="E5" s="130">
        <f>VLOOKUP(B5,'Badge-Info'!$B$2:$I$350,5,FALSE)</f>
        <v>1</v>
      </c>
      <c r="F5" s="131" t="str">
        <f>VLOOKUP(B5,'Badge-Info'!$B$2:$E$350,2,FALSE)</f>
        <v>800</v>
      </c>
      <c r="J5" s="169" t="s">
        <v>843</v>
      </c>
      <c r="L5" s="169" t="s">
        <v>839</v>
      </c>
      <c r="O5" s="169" t="s">
        <v>839</v>
      </c>
      <c r="P5" s="169" t="s">
        <v>839</v>
      </c>
      <c r="AB5" s="169" t="s">
        <v>839</v>
      </c>
      <c r="AI5" s="169" t="s">
        <v>1103</v>
      </c>
      <c r="AO5" s="169" t="s">
        <v>841</v>
      </c>
      <c r="AQ5" s="169" t="s">
        <v>841</v>
      </c>
      <c r="AT5" s="190">
        <f t="shared" si="0"/>
        <v>8</v>
      </c>
      <c r="AU5" s="191">
        <f t="shared" si="1"/>
        <v>5</v>
      </c>
      <c r="AV5" s="191">
        <f t="shared" si="2"/>
        <v>0</v>
      </c>
      <c r="AW5" s="191">
        <f t="shared" si="3"/>
        <v>2</v>
      </c>
      <c r="AX5" s="191">
        <f t="shared" si="4"/>
        <v>0</v>
      </c>
      <c r="AY5" s="191">
        <f t="shared" si="5"/>
        <v>1</v>
      </c>
    </row>
    <row r="6" spans="1:51" ht="15">
      <c r="B6" s="129" t="s">
        <v>616</v>
      </c>
      <c r="C6" s="130">
        <f>VLOOKUP(B6,'Badge-Info'!$B$2:$E$350,3,FALSE)</f>
        <v>362.29500000000002</v>
      </c>
      <c r="D6" s="130">
        <f>VLOOKUP(B6,'Badge-Info'!$B$2:$E$350,4,FALSE)</f>
        <v>1</v>
      </c>
      <c r="E6" s="130">
        <f>VLOOKUP(B6,'Badge-Info'!$B$2:$I$350,5,FALSE)</f>
        <v>1</v>
      </c>
      <c r="F6" s="131" t="str">
        <f>VLOOKUP(B6,'Badge-Info'!$B$2:$E$350,2,FALSE)</f>
        <v>300</v>
      </c>
      <c r="AR6" s="169" t="s">
        <v>849</v>
      </c>
      <c r="AT6" s="190">
        <f t="shared" si="0"/>
        <v>1</v>
      </c>
      <c r="AU6" s="191">
        <f t="shared" si="1"/>
        <v>0</v>
      </c>
      <c r="AV6" s="191">
        <f t="shared" si="2"/>
        <v>1</v>
      </c>
      <c r="AW6" s="191">
        <f t="shared" si="3"/>
        <v>0</v>
      </c>
      <c r="AX6" s="191">
        <f t="shared" si="4"/>
        <v>0</v>
      </c>
      <c r="AY6" s="191">
        <f t="shared" si="5"/>
        <v>0</v>
      </c>
    </row>
    <row r="7" spans="1:51" ht="15">
      <c r="B7" s="129" t="s">
        <v>643</v>
      </c>
      <c r="C7" s="130">
        <f>VLOOKUP(B7,'Badge-Info'!$B$2:$E$350,3,FALSE)</f>
        <v>613.71</v>
      </c>
      <c r="D7" s="130">
        <f>VLOOKUP(B7,'Badge-Info'!$B$2:$E$350,4,FALSE)</f>
        <v>1</v>
      </c>
      <c r="E7" s="130">
        <f>VLOOKUP(B7,'Badge-Info'!$B$2:$I$350,5,FALSE)</f>
        <v>1</v>
      </c>
      <c r="F7" s="131" t="str">
        <f>VLOOKUP(B7,'Badge-Info'!$B$2:$E$350,2,FALSE)</f>
        <v>600</v>
      </c>
      <c r="O7" s="169" t="s">
        <v>842</v>
      </c>
      <c r="X7" s="169" t="s">
        <v>841</v>
      </c>
      <c r="AT7" s="190">
        <f t="shared" si="0"/>
        <v>1</v>
      </c>
      <c r="AU7" s="191">
        <f t="shared" si="1"/>
        <v>0</v>
      </c>
      <c r="AV7" s="191">
        <f t="shared" si="2"/>
        <v>0</v>
      </c>
      <c r="AW7" s="191">
        <f t="shared" si="3"/>
        <v>1</v>
      </c>
      <c r="AX7" s="191">
        <f t="shared" si="4"/>
        <v>0</v>
      </c>
      <c r="AY7" s="191">
        <f t="shared" si="5"/>
        <v>0</v>
      </c>
    </row>
    <row r="8" spans="1:51" ht="15">
      <c r="B8" s="129" t="s">
        <v>680</v>
      </c>
      <c r="C8" s="130">
        <f>VLOOKUP(B8,'Badge-Info'!$B$2:$E$350,3,FALSE)</f>
        <v>613.71885999999995</v>
      </c>
      <c r="D8" s="130">
        <f>VLOOKUP(B8,'Badge-Info'!$B$2:$E$350,4,FALSE)</f>
        <v>1</v>
      </c>
      <c r="E8" s="130">
        <f>VLOOKUP(B8,'Badge-Info'!$B$2:$I$350,5,FALSE)</f>
        <v>1</v>
      </c>
      <c r="F8" s="131" t="str">
        <f>VLOOKUP(B8,'Badge-Info'!$B$2:$E$350,2,FALSE)</f>
        <v>600</v>
      </c>
      <c r="L8" s="169" t="s">
        <v>847</v>
      </c>
      <c r="M8" s="169" t="s">
        <v>841</v>
      </c>
      <c r="X8" s="169" t="s">
        <v>841</v>
      </c>
      <c r="AB8" s="169" t="s">
        <v>841</v>
      </c>
      <c r="AK8" s="169" t="s">
        <v>841</v>
      </c>
      <c r="AT8" s="190">
        <f t="shared" si="0"/>
        <v>5</v>
      </c>
      <c r="AU8" s="191">
        <f t="shared" si="1"/>
        <v>0</v>
      </c>
      <c r="AV8" s="191">
        <f t="shared" si="2"/>
        <v>0</v>
      </c>
      <c r="AW8" s="191">
        <f t="shared" si="3"/>
        <v>5</v>
      </c>
      <c r="AX8" s="191">
        <f t="shared" si="4"/>
        <v>0</v>
      </c>
      <c r="AY8" s="191">
        <f t="shared" si="5"/>
        <v>0</v>
      </c>
    </row>
    <row r="9" spans="1:51" ht="15">
      <c r="B9" s="129" t="s">
        <v>682</v>
      </c>
      <c r="C9" s="130">
        <f>VLOOKUP(B9,'Badge-Info'!$B$2:$E$350,3,FALSE)</f>
        <v>613.20000000000005</v>
      </c>
      <c r="D9" s="130">
        <f>VLOOKUP(B9,'Badge-Info'!$B$2:$E$350,4,FALSE)</f>
        <v>1</v>
      </c>
      <c r="E9" s="130">
        <f>VLOOKUP(B9,'Badge-Info'!$B$2:$I$350,5,FALSE)</f>
        <v>1</v>
      </c>
      <c r="F9" s="131" t="str">
        <f>VLOOKUP(B9,'Badge-Info'!$B$2:$E$350,2,FALSE)</f>
        <v>600</v>
      </c>
      <c r="X9" s="169" t="s">
        <v>841</v>
      </c>
      <c r="AK9" s="169" t="s">
        <v>842</v>
      </c>
      <c r="AT9" s="190">
        <f t="shared" si="0"/>
        <v>1</v>
      </c>
      <c r="AU9" s="191">
        <f t="shared" si="1"/>
        <v>0</v>
      </c>
      <c r="AV9" s="191">
        <f t="shared" si="2"/>
        <v>0</v>
      </c>
      <c r="AW9" s="191">
        <f t="shared" si="3"/>
        <v>1</v>
      </c>
      <c r="AX9" s="191">
        <f t="shared" si="4"/>
        <v>0</v>
      </c>
      <c r="AY9" s="191">
        <f t="shared" si="5"/>
        <v>0</v>
      </c>
    </row>
    <row r="10" spans="1:51" ht="15">
      <c r="A10" s="129">
        <v>44</v>
      </c>
      <c r="B10" s="129" t="s">
        <v>266</v>
      </c>
      <c r="C10" s="130">
        <f>VLOOKUP(B10,'Badge-Info'!$B$2:$E$350,3,FALSE)</f>
        <v>915.04</v>
      </c>
      <c r="D10" s="130">
        <f>VLOOKUP(B10,'Badge-Info'!$B$2:$E$350,4,FALSE)</f>
        <v>1</v>
      </c>
      <c r="E10" s="130">
        <f>VLOOKUP(B10,'Badge-Info'!$B$2:$I$350,5,FALSE)</f>
        <v>1</v>
      </c>
      <c r="F10" s="131" t="str">
        <f>VLOOKUP(B10,'Badge-Info'!$B$2:$E$350,2,FALSE)</f>
        <v>900</v>
      </c>
      <c r="O10" s="169" t="s">
        <v>844</v>
      </c>
      <c r="AT10" s="190">
        <f t="shared" si="0"/>
        <v>0</v>
      </c>
      <c r="AU10" s="191">
        <f t="shared" si="1"/>
        <v>0</v>
      </c>
      <c r="AV10" s="191">
        <f t="shared" si="2"/>
        <v>0</v>
      </c>
      <c r="AW10" s="191">
        <f t="shared" si="3"/>
        <v>0</v>
      </c>
      <c r="AX10" s="191">
        <f t="shared" si="4"/>
        <v>0</v>
      </c>
      <c r="AY10" s="191">
        <f t="shared" si="5"/>
        <v>0</v>
      </c>
    </row>
    <row r="11" spans="1:51" ht="15">
      <c r="B11" s="129" t="s">
        <v>1123</v>
      </c>
      <c r="C11" s="130">
        <f>VLOOKUP(B11,'Badge-Info'!$B$2:$E$350,3,FALSE)</f>
        <v>387.73599999999999</v>
      </c>
      <c r="D11" s="130">
        <f>VLOOKUP(B11,'Badge-Info'!$B$2:$E$350,4,FALSE)</f>
        <v>1</v>
      </c>
      <c r="E11" s="130">
        <f>VLOOKUP(B11,'Badge-Info'!$B$2:$I$350,5,FALSE)</f>
        <v>1</v>
      </c>
      <c r="F11" s="131" t="str">
        <f>VLOOKUP(B11,'Badge-Info'!$B$2:$E$350,2,FALSE)</f>
        <v>300</v>
      </c>
      <c r="O11" s="169" t="s">
        <v>1125</v>
      </c>
      <c r="AT11" s="190"/>
    </row>
    <row r="12" spans="1:51" ht="15">
      <c r="A12" s="129">
        <v>80</v>
      </c>
      <c r="B12" s="129" t="s">
        <v>517</v>
      </c>
      <c r="C12" s="130">
        <f>VLOOKUP(B12,'Badge-Info'!$B$2:$E$350,3,FALSE)</f>
        <v>615.822</v>
      </c>
      <c r="D12" s="130">
        <f>VLOOKUP(B12,'Badge-Info'!$B$2:$E$350,4,FALSE)</f>
        <v>1</v>
      </c>
      <c r="E12" s="130">
        <f>VLOOKUP(B12,'Badge-Info'!$B$2:$I$350,5,FALSE)</f>
        <v>1</v>
      </c>
      <c r="F12" s="131" t="str">
        <f>VLOOKUP(B12,'Badge-Info'!$B$2:$E$350,2,FALSE)</f>
        <v>600</v>
      </c>
      <c r="AR12" s="169" t="s">
        <v>844</v>
      </c>
      <c r="AT12" s="190">
        <f t="shared" ref="AT12:AT45" si="6">COUNTIF(G12:AS12,"*12e*")+COUNTIF(G12:AS12,"*13e*")+COUNTIF(G12:AS12,"*14e*")+COUNTIF(G12:AS12,"*15e*")+COUNTIF(G12:AS12,"*16e*")</f>
        <v>0</v>
      </c>
      <c r="AU12" s="191">
        <f t="shared" ref="AU12:AU45" si="7">COUNTIF($G12:$AS12,"*12e*")</f>
        <v>0</v>
      </c>
      <c r="AV12" s="191">
        <f t="shared" ref="AV12:AV45" si="8">COUNTIF($G12:$AS12,"*13e*")</f>
        <v>0</v>
      </c>
      <c r="AW12" s="191">
        <f t="shared" ref="AW12:AW45" si="9">COUNTIF($G12:$AS12,"*14e*")</f>
        <v>0</v>
      </c>
      <c r="AX12" s="191">
        <f t="shared" ref="AX12:AX45" si="10">COUNTIF($G12:$AS12,"*15e*")</f>
        <v>0</v>
      </c>
      <c r="AY12" s="191">
        <f t="shared" ref="AY12:AY45" si="11">COUNTIF($G12:$AS12,"*16e*")</f>
        <v>0</v>
      </c>
    </row>
    <row r="13" spans="1:51" ht="15">
      <c r="A13" s="129">
        <v>24</v>
      </c>
      <c r="B13" s="129" t="s">
        <v>409</v>
      </c>
      <c r="C13" s="130">
        <f>VLOOKUP(B13,'Badge-Info'!$B$2:$E$350,3,FALSE)</f>
        <v>591.47900000000004</v>
      </c>
      <c r="D13" s="130">
        <f>VLOOKUP(B13,'Badge-Info'!$B$2:$E$350,4,FALSE)</f>
        <v>1</v>
      </c>
      <c r="E13" s="130">
        <f>VLOOKUP(B13,'Badge-Info'!$B$2:$I$350,5,FALSE)</f>
        <v>1</v>
      </c>
      <c r="F13" s="131" t="str">
        <f>VLOOKUP(B13,'Badge-Info'!$B$2:$E$350,2,FALSE)</f>
        <v>500</v>
      </c>
      <c r="J13" s="169" t="s">
        <v>844</v>
      </c>
      <c r="AT13" s="190">
        <f t="shared" si="6"/>
        <v>0</v>
      </c>
      <c r="AU13" s="191">
        <f t="shared" si="7"/>
        <v>0</v>
      </c>
      <c r="AV13" s="191">
        <f t="shared" si="8"/>
        <v>0</v>
      </c>
      <c r="AW13" s="191">
        <f t="shared" si="9"/>
        <v>0</v>
      </c>
      <c r="AX13" s="191">
        <f t="shared" si="10"/>
        <v>0</v>
      </c>
      <c r="AY13" s="191">
        <f t="shared" si="11"/>
        <v>0</v>
      </c>
    </row>
    <row r="14" spans="1:51" ht="15">
      <c r="B14" s="129" t="s">
        <v>1046</v>
      </c>
      <c r="C14" s="130">
        <f>VLOOKUP(B14,'Badge-Info'!$B$2:$E$350,3,FALSE)</f>
        <v>799.32</v>
      </c>
      <c r="D14" s="130">
        <f>VLOOKUP(B14,'Badge-Info'!$B$2:$E$350,4,FALSE)</f>
        <v>1</v>
      </c>
      <c r="E14" s="130">
        <f>VLOOKUP(B14,'Badge-Info'!$B$2:$I$350,5,FALSE)</f>
        <v>1</v>
      </c>
      <c r="F14" s="131" t="str">
        <f>VLOOKUP(B14,'Badge-Info'!$B$2:$E$350,2,FALSE)</f>
        <v>700</v>
      </c>
      <c r="O14" s="169" t="s">
        <v>933</v>
      </c>
      <c r="AT14" s="190">
        <f t="shared" si="6"/>
        <v>0</v>
      </c>
      <c r="AU14" s="191">
        <f t="shared" si="7"/>
        <v>0</v>
      </c>
      <c r="AV14" s="191">
        <f t="shared" si="8"/>
        <v>0</v>
      </c>
      <c r="AW14" s="191">
        <f t="shared" si="9"/>
        <v>0</v>
      </c>
      <c r="AX14" s="191">
        <f t="shared" si="10"/>
        <v>0</v>
      </c>
      <c r="AY14" s="191">
        <f t="shared" si="11"/>
        <v>0</v>
      </c>
    </row>
    <row r="15" spans="1:51" ht="15">
      <c r="A15" s="129">
        <v>7</v>
      </c>
      <c r="B15" s="129" t="s">
        <v>404</v>
      </c>
      <c r="C15" s="130">
        <f>VLOOKUP(B15,'Badge-Info'!$B$2:$E$350,3,FALSE)</f>
        <v>547.86</v>
      </c>
      <c r="D15" s="130">
        <f>VLOOKUP(B15,'Badge-Info'!$B$2:$E$350,4,FALSE)</f>
        <v>1</v>
      </c>
      <c r="E15" s="130">
        <f>VLOOKUP(B15,'Badge-Info'!$B$2:$I$350,5,FALSE)</f>
        <v>1</v>
      </c>
      <c r="F15" s="131" t="str">
        <f>VLOOKUP(B15,'Badge-Info'!$B$2:$E$350,2,FALSE)</f>
        <v>500</v>
      </c>
      <c r="J15" s="169" t="s">
        <v>856</v>
      </c>
      <c r="O15" s="169" t="s">
        <v>839</v>
      </c>
      <c r="P15" s="169" t="s">
        <v>841</v>
      </c>
      <c r="AB15" s="169" t="s">
        <v>839</v>
      </c>
      <c r="AN15" s="169" t="s">
        <v>841</v>
      </c>
      <c r="AT15" s="190">
        <f t="shared" si="6"/>
        <v>5</v>
      </c>
      <c r="AU15" s="191">
        <f t="shared" si="7"/>
        <v>3</v>
      </c>
      <c r="AV15" s="191">
        <f t="shared" si="8"/>
        <v>0</v>
      </c>
      <c r="AW15" s="191">
        <f t="shared" si="9"/>
        <v>2</v>
      </c>
      <c r="AX15" s="191">
        <f t="shared" si="10"/>
        <v>0</v>
      </c>
      <c r="AY15" s="191">
        <f t="shared" si="11"/>
        <v>0</v>
      </c>
    </row>
    <row r="16" spans="1:51" ht="15">
      <c r="A16" s="129">
        <v>33</v>
      </c>
      <c r="B16" s="129" t="s">
        <v>538</v>
      </c>
      <c r="C16" s="130">
        <f>VLOOKUP(B16,'Badge-Info'!$B$2:$E$350,3,FALSE)</f>
        <v>629.28719999999998</v>
      </c>
      <c r="D16" s="130">
        <f>VLOOKUP(B16,'Badge-Info'!$B$2:$E$350,4,FALSE)</f>
        <v>1</v>
      </c>
      <c r="E16" s="130">
        <f>VLOOKUP(B16,'Badge-Info'!$B$2:$I$350,5,FALSE)</f>
        <v>1</v>
      </c>
      <c r="F16" s="131" t="str">
        <f>VLOOKUP(B16,'Badge-Info'!$B$2:$E$350,2,FALSE)</f>
        <v>600</v>
      </c>
      <c r="O16" s="169" t="s">
        <v>840</v>
      </c>
      <c r="AT16" s="190">
        <f t="shared" si="6"/>
        <v>1</v>
      </c>
      <c r="AU16" s="191">
        <f t="shared" si="7"/>
        <v>0</v>
      </c>
      <c r="AV16" s="191">
        <f t="shared" si="8"/>
        <v>1</v>
      </c>
      <c r="AW16" s="191">
        <f t="shared" si="9"/>
        <v>0</v>
      </c>
      <c r="AX16" s="191">
        <f t="shared" si="10"/>
        <v>0</v>
      </c>
      <c r="AY16" s="191">
        <f t="shared" si="11"/>
        <v>0</v>
      </c>
    </row>
    <row r="17" spans="1:51" ht="15">
      <c r="A17" s="129">
        <v>11</v>
      </c>
      <c r="B17" s="129" t="s">
        <v>500</v>
      </c>
      <c r="C17" s="130">
        <f>VLOOKUP(B17,'Badge-Info'!$B$2:$E$350,3,FALSE)</f>
        <v>808.5</v>
      </c>
      <c r="D17" s="130">
        <f>VLOOKUP(B17,'Badge-Info'!$B$2:$E$350,4,FALSE)</f>
        <v>1</v>
      </c>
      <c r="E17" s="130">
        <f>VLOOKUP(B17,'Badge-Info'!$B$2:$I$350,5,FALSE)</f>
        <v>1</v>
      </c>
      <c r="F17" s="131" t="str">
        <f>VLOOKUP(B17,'Badge-Info'!$B$2:$E$350,2,FALSE)</f>
        <v>800</v>
      </c>
      <c r="M17" s="169" t="s">
        <v>840</v>
      </c>
      <c r="P17" s="169" t="s">
        <v>839</v>
      </c>
      <c r="AB17" s="169" t="s">
        <v>844</v>
      </c>
      <c r="AG17" s="169" t="s">
        <v>839</v>
      </c>
      <c r="AP17" s="169" t="s">
        <v>841</v>
      </c>
      <c r="AT17" s="190">
        <f t="shared" si="6"/>
        <v>4</v>
      </c>
      <c r="AU17" s="191">
        <f t="shared" si="7"/>
        <v>2</v>
      </c>
      <c r="AV17" s="191">
        <f t="shared" si="8"/>
        <v>1</v>
      </c>
      <c r="AW17" s="191">
        <f t="shared" si="9"/>
        <v>1</v>
      </c>
      <c r="AX17" s="191">
        <f t="shared" si="10"/>
        <v>0</v>
      </c>
      <c r="AY17" s="191">
        <f t="shared" si="11"/>
        <v>0</v>
      </c>
    </row>
    <row r="18" spans="1:51" ht="15">
      <c r="B18" s="129" t="s">
        <v>403</v>
      </c>
      <c r="C18" s="130">
        <f>VLOOKUP(B18,'Badge-Info'!$B$2:$E$350,3,FALSE)</f>
        <v>635.04</v>
      </c>
      <c r="D18" s="130">
        <f>VLOOKUP(B18,'Badge-Info'!$B$2:$E$350,4,FALSE)</f>
        <v>1</v>
      </c>
      <c r="E18" s="130">
        <f>VLOOKUP(B18,'Badge-Info'!$B$2:$I$350,5,FALSE)</f>
        <v>1</v>
      </c>
      <c r="F18" s="131" t="str">
        <f>VLOOKUP(B18,'Badge-Info'!$B$2:$E$350,2,FALSE)</f>
        <v>600</v>
      </c>
      <c r="L18" s="169" t="s">
        <v>839</v>
      </c>
      <c r="M18" s="169" t="s">
        <v>840</v>
      </c>
      <c r="V18" s="169" t="s">
        <v>839</v>
      </c>
      <c r="AB18" s="169" t="s">
        <v>848</v>
      </c>
      <c r="AE18" s="169" t="s">
        <v>839</v>
      </c>
      <c r="AN18" s="169" t="s">
        <v>841</v>
      </c>
      <c r="AO18" s="169" t="s">
        <v>841</v>
      </c>
      <c r="AT18" s="190">
        <f t="shared" si="6"/>
        <v>7</v>
      </c>
      <c r="AU18" s="191">
        <f t="shared" si="7"/>
        <v>4</v>
      </c>
      <c r="AV18" s="191">
        <f t="shared" si="8"/>
        <v>1</v>
      </c>
      <c r="AW18" s="191">
        <f t="shared" si="9"/>
        <v>2</v>
      </c>
      <c r="AX18" s="191">
        <f t="shared" si="10"/>
        <v>0</v>
      </c>
      <c r="AY18" s="191">
        <f t="shared" si="11"/>
        <v>0</v>
      </c>
    </row>
    <row r="19" spans="1:51" ht="15">
      <c r="B19" s="129" t="s">
        <v>713</v>
      </c>
      <c r="C19" s="130">
        <f>VLOOKUP(B19,'Badge-Info'!$B$2:$E$350,3,FALSE)</f>
        <v>781.63</v>
      </c>
      <c r="D19" s="130">
        <f>VLOOKUP(B19,'Badge-Info'!$B$2:$E$350,4,FALSE)</f>
        <v>1</v>
      </c>
      <c r="E19" s="130">
        <f>VLOOKUP(B19,'Badge-Info'!$B$2:$I$350,5,FALSE)</f>
        <v>1</v>
      </c>
      <c r="F19" s="131" t="str">
        <f>VLOOKUP(B19,'Badge-Info'!$B$2:$E$350,2,FALSE)</f>
        <v>700</v>
      </c>
      <c r="P19" s="169" t="s">
        <v>850</v>
      </c>
      <c r="AT19" s="190">
        <f t="shared" si="6"/>
        <v>0</v>
      </c>
      <c r="AU19" s="191">
        <f t="shared" si="7"/>
        <v>0</v>
      </c>
      <c r="AV19" s="191">
        <f t="shared" si="8"/>
        <v>0</v>
      </c>
      <c r="AW19" s="191">
        <f t="shared" si="9"/>
        <v>0</v>
      </c>
      <c r="AX19" s="191">
        <f t="shared" si="10"/>
        <v>0</v>
      </c>
      <c r="AY19" s="191">
        <f t="shared" si="11"/>
        <v>0</v>
      </c>
    </row>
    <row r="20" spans="1:51" ht="15">
      <c r="B20" s="132" t="s">
        <v>591</v>
      </c>
      <c r="C20" s="130">
        <f>VLOOKUP(B20,'Badge-Info'!$B$2:$E$350,3,FALSE)</f>
        <v>369.4</v>
      </c>
      <c r="D20" s="130">
        <f>VLOOKUP(B20,'Badge-Info'!$B$2:$E$350,4,FALSE)</f>
        <v>1</v>
      </c>
      <c r="E20" s="130">
        <f>VLOOKUP(B20,'Badge-Info'!$B$2:$I$350,5,FALSE)</f>
        <v>1</v>
      </c>
      <c r="F20" s="131" t="str">
        <f>VLOOKUP(B20,'Badge-Info'!$B$2:$E$350,2,FALSE)</f>
        <v>300</v>
      </c>
      <c r="G20" s="170" t="s">
        <v>833</v>
      </c>
      <c r="H20" s="170" t="s">
        <v>836</v>
      </c>
      <c r="J20" s="169" t="s">
        <v>841</v>
      </c>
      <c r="L20" s="169" t="s">
        <v>840</v>
      </c>
      <c r="N20" s="169" t="s">
        <v>840</v>
      </c>
      <c r="O20" s="169" t="s">
        <v>854</v>
      </c>
      <c r="Q20" s="169" t="s">
        <v>840</v>
      </c>
      <c r="R20" s="169" t="s">
        <v>935</v>
      </c>
      <c r="S20" s="169" t="s">
        <v>841</v>
      </c>
      <c r="U20" s="169" t="s">
        <v>935</v>
      </c>
      <c r="W20" s="169" t="s">
        <v>841</v>
      </c>
      <c r="Y20" s="169" t="s">
        <v>841</v>
      </c>
      <c r="AB20" s="169" t="s">
        <v>857</v>
      </c>
      <c r="AC20" s="169" t="s">
        <v>841</v>
      </c>
      <c r="AD20" s="169" t="s">
        <v>841</v>
      </c>
      <c r="AE20" s="169" t="s">
        <v>840</v>
      </c>
      <c r="AG20" s="169" t="s">
        <v>840</v>
      </c>
      <c r="AI20" s="169" t="s">
        <v>841</v>
      </c>
      <c r="AK20" s="169" t="s">
        <v>840</v>
      </c>
      <c r="AP20" s="169" t="s">
        <v>841</v>
      </c>
      <c r="AR20" s="169" t="s">
        <v>857</v>
      </c>
      <c r="AT20" s="190">
        <f t="shared" si="6"/>
        <v>21</v>
      </c>
      <c r="AU20" s="191">
        <f t="shared" si="7"/>
        <v>0</v>
      </c>
      <c r="AV20" s="191">
        <f t="shared" si="8"/>
        <v>11</v>
      </c>
      <c r="AW20" s="191">
        <f t="shared" si="9"/>
        <v>8</v>
      </c>
      <c r="AX20" s="191">
        <f t="shared" si="10"/>
        <v>2</v>
      </c>
      <c r="AY20" s="191">
        <f t="shared" si="11"/>
        <v>0</v>
      </c>
    </row>
    <row r="21" spans="1:51" s="132" customFormat="1" ht="15">
      <c r="A21" s="129"/>
      <c r="B21" s="129" t="s">
        <v>901</v>
      </c>
      <c r="C21" s="130">
        <f>VLOOKUP(B21,'Badge-Info'!$B$2:$E$350,3,FALSE)</f>
        <v>152.334</v>
      </c>
      <c r="D21" s="130">
        <f>VLOOKUP(B21,'Badge-Info'!$B$2:$E$350,4,FALSE)</f>
        <v>1</v>
      </c>
      <c r="E21" s="130">
        <f>VLOOKUP(B21,'Badge-Info'!$B$2:$I$350,5,FALSE)</f>
        <v>1</v>
      </c>
      <c r="F21" s="131" t="str">
        <f>VLOOKUP(B21,'Badge-Info'!$B$2:$E$350,2,FALSE)</f>
        <v>100</v>
      </c>
      <c r="G21" s="170"/>
      <c r="H21" s="170"/>
      <c r="I21" s="169"/>
      <c r="J21" s="169"/>
      <c r="K21" s="169"/>
      <c r="L21" s="169"/>
      <c r="M21" s="169"/>
      <c r="N21" s="169"/>
      <c r="O21" s="169" t="s">
        <v>841</v>
      </c>
      <c r="P21" s="169"/>
      <c r="Q21" s="169"/>
      <c r="R21" s="169"/>
      <c r="S21" s="169"/>
      <c r="T21" s="169"/>
      <c r="U21" s="169"/>
      <c r="V21" s="169"/>
      <c r="W21" s="169"/>
      <c r="X21" s="169"/>
      <c r="Y21" s="169"/>
      <c r="Z21" s="169"/>
      <c r="AA21" s="169"/>
      <c r="AB21" s="169" t="s">
        <v>905</v>
      </c>
      <c r="AC21" s="169"/>
      <c r="AD21" s="169"/>
      <c r="AE21" s="169" t="s">
        <v>841</v>
      </c>
      <c r="AF21" s="169"/>
      <c r="AG21" s="169"/>
      <c r="AH21" s="169"/>
      <c r="AI21" s="169"/>
      <c r="AJ21" s="169"/>
      <c r="AK21" s="169"/>
      <c r="AL21" s="169"/>
      <c r="AM21" s="169"/>
      <c r="AN21" s="169"/>
      <c r="AO21" s="169"/>
      <c r="AP21" s="169" t="s">
        <v>841</v>
      </c>
      <c r="AQ21" s="169"/>
      <c r="AR21" s="169"/>
      <c r="AS21" s="169"/>
      <c r="AT21" s="190">
        <f t="shared" si="6"/>
        <v>4</v>
      </c>
      <c r="AU21" s="191">
        <f t="shared" si="7"/>
        <v>0</v>
      </c>
      <c r="AV21" s="191">
        <f t="shared" si="8"/>
        <v>0</v>
      </c>
      <c r="AW21" s="191">
        <f t="shared" si="9"/>
        <v>4</v>
      </c>
      <c r="AX21" s="191">
        <f t="shared" si="10"/>
        <v>0</v>
      </c>
      <c r="AY21" s="191">
        <f t="shared" si="11"/>
        <v>0</v>
      </c>
    </row>
    <row r="22" spans="1:51" ht="15">
      <c r="A22" s="132"/>
      <c r="B22" s="129" t="s">
        <v>868</v>
      </c>
      <c r="C22" s="130">
        <f>VLOOKUP(B22,'Badge-Info'!$B$2:$E$350,3,FALSE)</f>
        <v>745.59400000000005</v>
      </c>
      <c r="D22" s="130">
        <f>VLOOKUP(B22,'Badge-Info'!$B$2:$E$350,4,FALSE)</f>
        <v>1</v>
      </c>
      <c r="E22" s="130">
        <f>VLOOKUP(B22,'Badge-Info'!$B$2:$I$350,5,FALSE)</f>
        <v>1</v>
      </c>
      <c r="F22" s="131" t="str">
        <f>VLOOKUP(B22,'Badge-Info'!$B$2:$E$350,2,FALSE)</f>
        <v>700</v>
      </c>
      <c r="G22" s="182"/>
      <c r="H22" s="182"/>
      <c r="I22" s="168"/>
      <c r="J22" s="168"/>
      <c r="K22" s="168"/>
      <c r="L22" s="168"/>
      <c r="M22" s="168"/>
      <c r="N22" s="168"/>
      <c r="O22" s="168"/>
      <c r="P22" s="168"/>
      <c r="Q22" s="168"/>
      <c r="R22" s="168"/>
      <c r="S22" s="168" t="s">
        <v>841</v>
      </c>
      <c r="T22" s="168"/>
      <c r="U22" s="168"/>
      <c r="V22" s="168"/>
      <c r="W22" s="168"/>
      <c r="X22" s="168"/>
      <c r="Y22" s="168"/>
      <c r="Z22" s="168"/>
      <c r="AA22" s="168"/>
      <c r="AB22" s="169" t="s">
        <v>850</v>
      </c>
      <c r="AC22" s="168"/>
      <c r="AD22" s="168"/>
      <c r="AE22" s="168"/>
      <c r="AF22" s="168"/>
      <c r="AG22" s="168"/>
      <c r="AH22" s="168"/>
      <c r="AI22" s="168"/>
      <c r="AJ22" s="168"/>
      <c r="AK22" s="168"/>
      <c r="AL22" s="168"/>
      <c r="AM22" s="168"/>
      <c r="AN22" s="168"/>
      <c r="AO22" s="168"/>
      <c r="AP22" s="168" t="s">
        <v>841</v>
      </c>
      <c r="AQ22" s="168"/>
      <c r="AR22" s="168"/>
      <c r="AS22" s="168"/>
      <c r="AT22" s="190">
        <f t="shared" si="6"/>
        <v>2</v>
      </c>
      <c r="AU22" s="191">
        <f t="shared" si="7"/>
        <v>0</v>
      </c>
      <c r="AV22" s="191">
        <f t="shared" si="8"/>
        <v>0</v>
      </c>
      <c r="AW22" s="191">
        <f t="shared" si="9"/>
        <v>2</v>
      </c>
      <c r="AX22" s="191">
        <f t="shared" si="10"/>
        <v>0</v>
      </c>
      <c r="AY22" s="191">
        <f t="shared" si="11"/>
        <v>0</v>
      </c>
    </row>
    <row r="23" spans="1:51" ht="15">
      <c r="A23" s="129">
        <v>158</v>
      </c>
      <c r="B23" s="129" t="s">
        <v>499</v>
      </c>
      <c r="C23" s="130">
        <f>VLOOKUP(B23,'Badge-Info'!$B$2:$E$350,3,FALSE)</f>
        <v>646.6</v>
      </c>
      <c r="D23" s="130">
        <f>VLOOKUP(B23,'Badge-Info'!$B$2:$E$350,4,FALSE)</f>
        <v>1</v>
      </c>
      <c r="E23" s="130">
        <f>VLOOKUP(B23,'Badge-Info'!$B$2:$I$350,5,FALSE)</f>
        <v>1</v>
      </c>
      <c r="F23" s="131" t="str">
        <f>VLOOKUP(B23,'Badge-Info'!$B$2:$E$350,2,FALSE)</f>
        <v>600</v>
      </c>
      <c r="N23" s="169" t="s">
        <v>840</v>
      </c>
      <c r="V23" s="169" t="s">
        <v>857</v>
      </c>
      <c r="X23" s="169" t="s">
        <v>841</v>
      </c>
      <c r="Y23" s="169" t="s">
        <v>842</v>
      </c>
      <c r="AD23" s="169" t="s">
        <v>1032</v>
      </c>
      <c r="AE23" s="169" t="s">
        <v>857</v>
      </c>
      <c r="AT23" s="190">
        <f t="shared" si="6"/>
        <v>4</v>
      </c>
      <c r="AU23" s="191">
        <f t="shared" si="7"/>
        <v>0</v>
      </c>
      <c r="AV23" s="191">
        <f t="shared" si="8"/>
        <v>3</v>
      </c>
      <c r="AW23" s="191">
        <f t="shared" si="9"/>
        <v>1</v>
      </c>
      <c r="AX23" s="191">
        <f t="shared" si="10"/>
        <v>0</v>
      </c>
      <c r="AY23" s="191">
        <f t="shared" si="11"/>
        <v>0</v>
      </c>
    </row>
    <row r="24" spans="1:51" ht="15">
      <c r="B24" s="129" t="s">
        <v>278</v>
      </c>
      <c r="C24" s="130">
        <f>VLOOKUP(B24,'Badge-Info'!$B$2:$E$350,3,FALSE)</f>
        <v>635.9</v>
      </c>
      <c r="D24" s="130">
        <f>VLOOKUP(B24,'Badge-Info'!$B$2:$E$350,4,FALSE)</f>
        <v>1</v>
      </c>
      <c r="E24" s="130">
        <f>VLOOKUP(B24,'Badge-Info'!$B$2:$I$350,5,FALSE)</f>
        <v>1</v>
      </c>
      <c r="F24" s="131" t="str">
        <f>VLOOKUP(B24,'Badge-Info'!$B$2:$E$350,2,FALSE)</f>
        <v>600</v>
      </c>
      <c r="L24" s="169" t="s">
        <v>840</v>
      </c>
      <c r="N24" s="169" t="s">
        <v>840</v>
      </c>
      <c r="O24" s="169" t="s">
        <v>840</v>
      </c>
      <c r="S24" s="169" t="s">
        <v>840</v>
      </c>
      <c r="V24" s="169" t="s">
        <v>844</v>
      </c>
      <c r="Y24" s="169" t="s">
        <v>840</v>
      </c>
      <c r="AB24" s="169" t="s">
        <v>840</v>
      </c>
      <c r="AG24" s="169" t="s">
        <v>840</v>
      </c>
      <c r="AK24" s="169" t="s">
        <v>840</v>
      </c>
      <c r="AR24" s="169" t="s">
        <v>840</v>
      </c>
      <c r="AS24" s="169" t="s">
        <v>840</v>
      </c>
      <c r="AT24" s="190">
        <f t="shared" si="6"/>
        <v>10</v>
      </c>
      <c r="AU24" s="191">
        <f t="shared" si="7"/>
        <v>0</v>
      </c>
      <c r="AV24" s="191">
        <f t="shared" si="8"/>
        <v>10</v>
      </c>
      <c r="AW24" s="191">
        <f t="shared" si="9"/>
        <v>0</v>
      </c>
      <c r="AX24" s="191">
        <f t="shared" si="10"/>
        <v>0</v>
      </c>
      <c r="AY24" s="191">
        <f t="shared" si="11"/>
        <v>0</v>
      </c>
    </row>
    <row r="25" spans="1:51" ht="15">
      <c r="A25" s="129">
        <v>58</v>
      </c>
      <c r="B25" s="129" t="s">
        <v>458</v>
      </c>
      <c r="C25" s="130">
        <f>VLOOKUP(B25,'Badge-Info'!$B$2:$E$350,3,FALSE)</f>
        <v>621.31241999999997</v>
      </c>
      <c r="D25" s="130">
        <f>VLOOKUP(B25,'Badge-Info'!$B$2:$E$350,4,FALSE)</f>
        <v>1</v>
      </c>
      <c r="E25" s="130">
        <f>VLOOKUP(B25,'Badge-Info'!$B$2:$I$350,5,FALSE)</f>
        <v>1</v>
      </c>
      <c r="F25" s="131" t="str">
        <f>VLOOKUP(B25,'Badge-Info'!$B$2:$E$350,2,FALSE)</f>
        <v>600</v>
      </c>
      <c r="O25" s="169" t="s">
        <v>844</v>
      </c>
      <c r="AK25" s="169" t="s">
        <v>841</v>
      </c>
      <c r="AT25" s="190">
        <f t="shared" si="6"/>
        <v>1</v>
      </c>
      <c r="AU25" s="191">
        <f t="shared" si="7"/>
        <v>0</v>
      </c>
      <c r="AV25" s="191">
        <f t="shared" si="8"/>
        <v>0</v>
      </c>
      <c r="AW25" s="191">
        <f t="shared" si="9"/>
        <v>1</v>
      </c>
      <c r="AX25" s="191">
        <f t="shared" si="10"/>
        <v>0</v>
      </c>
      <c r="AY25" s="191">
        <f t="shared" si="11"/>
        <v>0</v>
      </c>
    </row>
    <row r="26" spans="1:51" ht="15">
      <c r="A26" s="129">
        <v>82</v>
      </c>
      <c r="B26" s="129" t="s">
        <v>273</v>
      </c>
      <c r="C26" s="130">
        <f>VLOOKUP(B26,'Badge-Info'!$B$2:$E$350,3,FALSE)</f>
        <v>613.71199999999999</v>
      </c>
      <c r="D26" s="130">
        <f>VLOOKUP(B26,'Badge-Info'!$B$2:$E$350,4,FALSE)</f>
        <v>1</v>
      </c>
      <c r="E26" s="130">
        <f>VLOOKUP(B26,'Badge-Info'!$B$2:$I$350,5,FALSE)</f>
        <v>1</v>
      </c>
      <c r="F26" s="131" t="str">
        <f>VLOOKUP(B26,'Badge-Info'!$B$2:$E$350,2,FALSE)</f>
        <v>600</v>
      </c>
      <c r="L26" s="169" t="s">
        <v>841</v>
      </c>
      <c r="X26" s="169" t="s">
        <v>841</v>
      </c>
      <c r="AK26" s="169" t="s">
        <v>841</v>
      </c>
      <c r="AR26" s="169" t="s">
        <v>846</v>
      </c>
      <c r="AT26" s="190">
        <f t="shared" si="6"/>
        <v>4</v>
      </c>
      <c r="AU26" s="191">
        <f t="shared" si="7"/>
        <v>0</v>
      </c>
      <c r="AV26" s="191">
        <f t="shared" si="8"/>
        <v>1</v>
      </c>
      <c r="AW26" s="191">
        <f t="shared" si="9"/>
        <v>3</v>
      </c>
      <c r="AX26" s="191">
        <f t="shared" si="10"/>
        <v>0</v>
      </c>
      <c r="AY26" s="191">
        <f t="shared" si="11"/>
        <v>0</v>
      </c>
    </row>
    <row r="27" spans="1:51" ht="15">
      <c r="A27" s="129">
        <v>154</v>
      </c>
      <c r="B27" s="129" t="s">
        <v>292</v>
      </c>
      <c r="C27" s="130">
        <f>VLOOKUP(B27,'Badge-Info'!$B$2:$E$350,3,FALSE)</f>
        <v>333.91640000000001</v>
      </c>
      <c r="D27" s="130">
        <f>VLOOKUP(B27,'Badge-Info'!$B$2:$E$350,4,FALSE)</f>
        <v>1</v>
      </c>
      <c r="E27" s="130">
        <f>VLOOKUP(B27,'Badge-Info'!$B$2:$I$350,5,FALSE)</f>
        <v>1</v>
      </c>
      <c r="F27" s="131" t="str">
        <f>VLOOKUP(B27,'Badge-Info'!$B$2:$E$350,2,FALSE)</f>
        <v>300</v>
      </c>
      <c r="G27" s="170" t="s">
        <v>833</v>
      </c>
      <c r="H27" s="170" t="s">
        <v>832</v>
      </c>
      <c r="O27" s="169" t="s">
        <v>849</v>
      </c>
      <c r="S27" s="169" t="s">
        <v>840</v>
      </c>
      <c r="AB27" s="169" t="s">
        <v>840</v>
      </c>
      <c r="AT27" s="190">
        <f t="shared" si="6"/>
        <v>5</v>
      </c>
      <c r="AU27" s="191">
        <f t="shared" si="7"/>
        <v>0</v>
      </c>
      <c r="AV27" s="191">
        <f t="shared" si="8"/>
        <v>5</v>
      </c>
      <c r="AW27" s="191">
        <f t="shared" si="9"/>
        <v>0</v>
      </c>
      <c r="AX27" s="191">
        <f t="shared" si="10"/>
        <v>0</v>
      </c>
      <c r="AY27" s="191">
        <f t="shared" si="11"/>
        <v>0</v>
      </c>
    </row>
    <row r="28" spans="1:51" ht="15">
      <c r="B28" s="129" t="s">
        <v>298</v>
      </c>
      <c r="C28" s="130">
        <f>VLOOKUP(B28,'Badge-Info'!$B$2:$E$350,3,FALSE)</f>
        <v>638.1</v>
      </c>
      <c r="D28" s="130">
        <f>VLOOKUP(B28,'Badge-Info'!$B$2:$E$350,4,FALSE)</f>
        <v>1</v>
      </c>
      <c r="E28" s="130">
        <f>VLOOKUP(B28,'Badge-Info'!$B$2:$I$350,5,FALSE)</f>
        <v>1</v>
      </c>
      <c r="F28" s="131" t="str">
        <f>VLOOKUP(B28,'Badge-Info'!$B$2:$E$350,2,FALSE)</f>
        <v>600</v>
      </c>
      <c r="AK28" s="169" t="s">
        <v>842</v>
      </c>
      <c r="AT28" s="190">
        <f t="shared" si="6"/>
        <v>0</v>
      </c>
      <c r="AU28" s="191">
        <f t="shared" si="7"/>
        <v>0</v>
      </c>
      <c r="AV28" s="191">
        <f t="shared" si="8"/>
        <v>0</v>
      </c>
      <c r="AW28" s="191">
        <f t="shared" si="9"/>
        <v>0</v>
      </c>
      <c r="AX28" s="191">
        <f t="shared" si="10"/>
        <v>0</v>
      </c>
      <c r="AY28" s="191">
        <f t="shared" si="11"/>
        <v>0</v>
      </c>
    </row>
    <row r="29" spans="1:51" ht="15">
      <c r="A29" s="129">
        <v>85</v>
      </c>
      <c r="B29" s="129" t="s">
        <v>246</v>
      </c>
      <c r="C29" s="130">
        <f>VLOOKUP(B29,'Badge-Info'!$B$2:$E$350,3,FALSE)</f>
        <v>362.29</v>
      </c>
      <c r="D29" s="130">
        <f>VLOOKUP(B29,'Badge-Info'!$B$2:$E$350,4,FALSE)</f>
        <v>1</v>
      </c>
      <c r="E29" s="130">
        <f>VLOOKUP(B29,'Badge-Info'!$B$2:$I$350,5,FALSE)</f>
        <v>1</v>
      </c>
      <c r="F29" s="131" t="str">
        <f>VLOOKUP(B29,'Badge-Info'!$B$2:$E$350,2,FALSE)</f>
        <v>300</v>
      </c>
      <c r="O29" s="169" t="s">
        <v>839</v>
      </c>
      <c r="U29" s="169" t="s">
        <v>1103</v>
      </c>
      <c r="W29" s="169" t="s">
        <v>1103</v>
      </c>
      <c r="AB29" s="169" t="s">
        <v>839</v>
      </c>
      <c r="AG29" s="169" t="s">
        <v>839</v>
      </c>
      <c r="AK29" s="169" t="s">
        <v>839</v>
      </c>
      <c r="AR29" s="169" t="s">
        <v>851</v>
      </c>
      <c r="AT29" s="190">
        <f t="shared" si="6"/>
        <v>7</v>
      </c>
      <c r="AU29" s="191">
        <f t="shared" si="7"/>
        <v>5</v>
      </c>
      <c r="AV29" s="191">
        <f t="shared" si="8"/>
        <v>0</v>
      </c>
      <c r="AW29" s="191">
        <f t="shared" si="9"/>
        <v>0</v>
      </c>
      <c r="AX29" s="191">
        <f t="shared" si="10"/>
        <v>0</v>
      </c>
      <c r="AY29" s="191">
        <f t="shared" si="11"/>
        <v>2</v>
      </c>
    </row>
    <row r="30" spans="1:51" ht="15">
      <c r="A30" s="129">
        <v>37</v>
      </c>
      <c r="B30" s="129" t="s">
        <v>195</v>
      </c>
      <c r="C30" s="130">
        <f>VLOOKUP(B30,'Badge-Info'!$B$2:$E$350,3,FALSE)</f>
        <v>621.83000000000004</v>
      </c>
      <c r="D30" s="130">
        <f>VLOOKUP(B30,'Badge-Info'!$B$2:$E$350,4,FALSE)</f>
        <v>1</v>
      </c>
      <c r="E30" s="130">
        <f>VLOOKUP(B30,'Badge-Info'!$B$2:$I$350,5,FALSE)</f>
        <v>1</v>
      </c>
      <c r="F30" s="131" t="str">
        <f>VLOOKUP(B30,'Badge-Info'!$B$2:$E$350,2,FALSE)</f>
        <v>600</v>
      </c>
      <c r="G30" s="169" t="s">
        <v>935</v>
      </c>
      <c r="M30" s="169" t="s">
        <v>841</v>
      </c>
      <c r="O30" s="169" t="s">
        <v>844</v>
      </c>
      <c r="X30" s="169" t="s">
        <v>841</v>
      </c>
      <c r="AB30" s="169" t="s">
        <v>839</v>
      </c>
      <c r="AH30" s="169" t="s">
        <v>935</v>
      </c>
      <c r="AK30" s="169" t="s">
        <v>839</v>
      </c>
      <c r="AT30" s="190">
        <f t="shared" si="6"/>
        <v>6</v>
      </c>
      <c r="AU30" s="191">
        <f t="shared" si="7"/>
        <v>2</v>
      </c>
      <c r="AV30" s="191">
        <f t="shared" si="8"/>
        <v>0</v>
      </c>
      <c r="AW30" s="191">
        <f t="shared" si="9"/>
        <v>2</v>
      </c>
      <c r="AX30" s="191">
        <f t="shared" si="10"/>
        <v>2</v>
      </c>
      <c r="AY30" s="191">
        <f t="shared" si="11"/>
        <v>0</v>
      </c>
    </row>
    <row r="31" spans="1:51" ht="15">
      <c r="B31" s="129" t="s">
        <v>1138</v>
      </c>
      <c r="C31" s="130" t="str">
        <f>VLOOKUP(B31,'Badge-Info'!$B$2:$E$350,3,FALSE)</f>
        <v>363.6109</v>
      </c>
      <c r="D31" s="130">
        <f>VLOOKUP(B31,'Badge-Info'!$B$2:$E$350,4,FALSE)</f>
        <v>1</v>
      </c>
      <c r="E31" s="130">
        <f>VLOOKUP(B31,'Badge-Info'!$B$2:$I$350,5,FALSE)</f>
        <v>0</v>
      </c>
      <c r="F31" s="131" t="str">
        <f>VLOOKUP(B31,'Badge-Info'!$B$2:$E$350,2,FALSE)</f>
        <v>300</v>
      </c>
      <c r="K31" s="169" t="s">
        <v>1107</v>
      </c>
      <c r="O31" s="169" t="s">
        <v>1103</v>
      </c>
      <c r="AT31" s="190"/>
    </row>
    <row r="32" spans="1:51" ht="15">
      <c r="A32" s="129">
        <v>89</v>
      </c>
      <c r="B32" s="129" t="s">
        <v>329</v>
      </c>
      <c r="C32" s="130">
        <f>VLOOKUP(B32,'Badge-Info'!$B$2:$E$350,3,FALSE)</f>
        <v>174.6</v>
      </c>
      <c r="D32" s="130">
        <f>VLOOKUP(B32,'Badge-Info'!$B$2:$E$350,4,FALSE)</f>
        <v>1</v>
      </c>
      <c r="E32" s="130">
        <f>VLOOKUP(B32,'Badge-Info'!$B$2:$I$350,5,FALSE)</f>
        <v>1</v>
      </c>
      <c r="F32" s="131" t="str">
        <f>VLOOKUP(B32,'Badge-Info'!$B$2:$E$350,2,FALSE)</f>
        <v>100</v>
      </c>
      <c r="W32" s="169" t="s">
        <v>840</v>
      </c>
      <c r="AB32" s="169" t="s">
        <v>844</v>
      </c>
      <c r="AT32" s="190">
        <f t="shared" si="6"/>
        <v>1</v>
      </c>
      <c r="AU32" s="191">
        <f t="shared" si="7"/>
        <v>0</v>
      </c>
      <c r="AV32" s="191">
        <f t="shared" si="8"/>
        <v>1</v>
      </c>
      <c r="AW32" s="191">
        <f t="shared" si="9"/>
        <v>0</v>
      </c>
      <c r="AX32" s="191">
        <f t="shared" si="10"/>
        <v>0</v>
      </c>
      <c r="AY32" s="191">
        <f t="shared" si="11"/>
        <v>0</v>
      </c>
    </row>
    <row r="33" spans="1:51" ht="15">
      <c r="B33" s="129" t="s">
        <v>563</v>
      </c>
      <c r="C33" s="130">
        <f>VLOOKUP(B33,'Badge-Info'!$B$2:$E$350,3,FALSE)</f>
        <v>388.34719999999999</v>
      </c>
      <c r="D33" s="130">
        <f>VLOOKUP(B33,'Badge-Info'!$B$2:$E$350,4,FALSE)</f>
        <v>1</v>
      </c>
      <c r="E33" s="130">
        <f>VLOOKUP(B33,'Badge-Info'!$B$2:$I$350,5,FALSE)</f>
        <v>1</v>
      </c>
      <c r="F33" s="131" t="str">
        <f>VLOOKUP(B33,'Badge-Info'!$B$2:$E$350,2,FALSE)</f>
        <v>300</v>
      </c>
      <c r="I33" s="169" t="s">
        <v>833</v>
      </c>
      <c r="AS33" s="169" t="s">
        <v>842</v>
      </c>
      <c r="AT33" s="190">
        <f t="shared" si="6"/>
        <v>1</v>
      </c>
      <c r="AU33" s="191">
        <f t="shared" si="7"/>
        <v>0</v>
      </c>
      <c r="AV33" s="191">
        <f t="shared" si="8"/>
        <v>1</v>
      </c>
      <c r="AW33" s="191">
        <f t="shared" si="9"/>
        <v>0</v>
      </c>
      <c r="AX33" s="191">
        <f t="shared" si="10"/>
        <v>0</v>
      </c>
      <c r="AY33" s="191">
        <f t="shared" si="11"/>
        <v>0</v>
      </c>
    </row>
    <row r="34" spans="1:51" ht="15">
      <c r="B34" s="129" t="s">
        <v>558</v>
      </c>
      <c r="C34" s="130">
        <f>VLOOKUP(B34,'Badge-Info'!$B$2:$E$350,3,FALSE)</f>
        <v>401.93</v>
      </c>
      <c r="D34" s="130">
        <f>VLOOKUP(B34,'Badge-Info'!$B$2:$E$350,4,FALSE)</f>
        <v>1</v>
      </c>
      <c r="E34" s="130">
        <f>VLOOKUP(B34,'Badge-Info'!$B$2:$I$350,5,FALSE)</f>
        <v>1</v>
      </c>
      <c r="F34" s="131" t="str">
        <f>VLOOKUP(B34,'Badge-Info'!$B$2:$E$350,2,FALSE)</f>
        <v>400</v>
      </c>
      <c r="AG34" s="169" t="s">
        <v>840</v>
      </c>
      <c r="AM34" s="169" t="s">
        <v>842</v>
      </c>
      <c r="AT34" s="190">
        <f t="shared" si="6"/>
        <v>1</v>
      </c>
      <c r="AU34" s="191">
        <f t="shared" si="7"/>
        <v>0</v>
      </c>
      <c r="AV34" s="191">
        <f t="shared" si="8"/>
        <v>1</v>
      </c>
      <c r="AW34" s="191">
        <f t="shared" si="9"/>
        <v>0</v>
      </c>
      <c r="AX34" s="191">
        <f t="shared" si="10"/>
        <v>0</v>
      </c>
      <c r="AY34" s="191">
        <f t="shared" si="11"/>
        <v>0</v>
      </c>
    </row>
    <row r="35" spans="1:51" ht="15">
      <c r="A35" s="129">
        <v>30</v>
      </c>
      <c r="B35" s="129" t="s">
        <v>420</v>
      </c>
      <c r="C35" s="130">
        <f>VLOOKUP(B35,'Badge-Info'!$B$2:$E$350,3,FALSE)</f>
        <v>599.74446999999998</v>
      </c>
      <c r="D35" s="130">
        <f>VLOOKUP(B35,'Badge-Info'!$B$2:$E$350,4,FALSE)</f>
        <v>1</v>
      </c>
      <c r="E35" s="130">
        <f>VLOOKUP(B35,'Badge-Info'!$B$2:$I$350,5,FALSE)</f>
        <v>1</v>
      </c>
      <c r="F35" s="131" t="str">
        <f>VLOOKUP(B35,'Badge-Info'!$B$2:$E$350,2,FALSE)</f>
        <v>500</v>
      </c>
      <c r="N35" s="169" t="s">
        <v>935</v>
      </c>
      <c r="Y35" s="169" t="s">
        <v>935</v>
      </c>
      <c r="AB35" s="169" t="s">
        <v>935</v>
      </c>
      <c r="AK35" s="169" t="s">
        <v>935</v>
      </c>
      <c r="AR35" s="169" t="s">
        <v>844</v>
      </c>
      <c r="AT35" s="190">
        <f t="shared" si="6"/>
        <v>4</v>
      </c>
      <c r="AU35" s="191">
        <f t="shared" si="7"/>
        <v>0</v>
      </c>
      <c r="AV35" s="191">
        <f t="shared" si="8"/>
        <v>0</v>
      </c>
      <c r="AW35" s="191">
        <f t="shared" si="9"/>
        <v>0</v>
      </c>
      <c r="AX35" s="191">
        <f t="shared" si="10"/>
        <v>4</v>
      </c>
      <c r="AY35" s="191">
        <f t="shared" si="11"/>
        <v>0</v>
      </c>
    </row>
    <row r="36" spans="1:51" ht="15">
      <c r="B36" s="129" t="s">
        <v>633</v>
      </c>
      <c r="C36" s="130">
        <f>VLOOKUP(B36,'Badge-Info'!$B$2:$E$350,3,FALSE)</f>
        <v>598.20000000000005</v>
      </c>
      <c r="D36" s="130">
        <f>VLOOKUP(B36,'Badge-Info'!$B$2:$E$350,4,FALSE)</f>
        <v>1</v>
      </c>
      <c r="E36" s="130">
        <f>VLOOKUP(B36,'Badge-Info'!$B$2:$I$350,5,FALSE)</f>
        <v>1</v>
      </c>
      <c r="F36" s="131" t="str">
        <f>VLOOKUP(B36,'Badge-Info'!$B$2:$E$350,2,FALSE)</f>
        <v>500</v>
      </c>
      <c r="L36" s="169" t="s">
        <v>841</v>
      </c>
      <c r="O36" s="169" t="s">
        <v>840</v>
      </c>
      <c r="X36" s="169" t="s">
        <v>841</v>
      </c>
      <c r="AB36" s="169" t="s">
        <v>842</v>
      </c>
      <c r="AT36" s="190">
        <f t="shared" si="6"/>
        <v>3</v>
      </c>
      <c r="AU36" s="191">
        <f t="shared" si="7"/>
        <v>0</v>
      </c>
      <c r="AV36" s="191">
        <f t="shared" si="8"/>
        <v>1</v>
      </c>
      <c r="AW36" s="191">
        <f t="shared" si="9"/>
        <v>2</v>
      </c>
      <c r="AX36" s="191">
        <f t="shared" si="10"/>
        <v>0</v>
      </c>
      <c r="AY36" s="191">
        <f t="shared" si="11"/>
        <v>0</v>
      </c>
    </row>
    <row r="37" spans="1:51" ht="15">
      <c r="B37" s="129" t="s">
        <v>630</v>
      </c>
      <c r="C37" s="130">
        <f>VLOOKUP(B37,'Badge-Info'!$B$2:$E$350,3,FALSE)</f>
        <v>799.25400000000002</v>
      </c>
      <c r="D37" s="130">
        <f>VLOOKUP(B37,'Badge-Info'!$B$2:$E$350,4,FALSE)</f>
        <v>1</v>
      </c>
      <c r="E37" s="130">
        <f>VLOOKUP(B37,'Badge-Info'!$B$2:$I$350,5,FALSE)</f>
        <v>1</v>
      </c>
      <c r="F37" s="131" t="str">
        <f>VLOOKUP(B37,'Badge-Info'!$B$2:$E$350,2,FALSE)</f>
        <v>700</v>
      </c>
      <c r="Z37" s="169" t="s">
        <v>842</v>
      </c>
      <c r="AT37" s="190">
        <f t="shared" si="6"/>
        <v>0</v>
      </c>
      <c r="AU37" s="191">
        <f t="shared" si="7"/>
        <v>0</v>
      </c>
      <c r="AV37" s="191">
        <f t="shared" si="8"/>
        <v>0</v>
      </c>
      <c r="AW37" s="191">
        <f t="shared" si="9"/>
        <v>0</v>
      </c>
      <c r="AX37" s="191">
        <f t="shared" si="10"/>
        <v>0</v>
      </c>
      <c r="AY37" s="191">
        <f t="shared" si="11"/>
        <v>0</v>
      </c>
    </row>
    <row r="38" spans="1:51" ht="15">
      <c r="A38" s="129">
        <v>94</v>
      </c>
      <c r="B38" s="129" t="s">
        <v>339</v>
      </c>
      <c r="C38" s="130" t="str">
        <f>VLOOKUP(B38,'Badge-Info'!$B$2:$E$350,3,FALSE)</f>
        <v>070.5705</v>
      </c>
      <c r="D38" s="130">
        <f>VLOOKUP(B38,'Badge-Info'!$B$2:$E$350,4,FALSE)</f>
        <v>1</v>
      </c>
      <c r="E38" s="130">
        <f>VLOOKUP(B38,'Badge-Info'!$B$2:$I$350,5,FALSE)</f>
        <v>1</v>
      </c>
      <c r="F38" s="131" t="str">
        <f>VLOOKUP(B38,'Badge-Info'!$B$2:$E$350,2,FALSE)</f>
        <v>000</v>
      </c>
      <c r="P38" s="169" t="s">
        <v>839</v>
      </c>
      <c r="V38" s="169" t="s">
        <v>840</v>
      </c>
      <c r="AB38" s="169" t="s">
        <v>839</v>
      </c>
      <c r="AE38" s="169" t="s">
        <v>846</v>
      </c>
      <c r="AM38" s="169" t="s">
        <v>840</v>
      </c>
      <c r="AT38" s="190">
        <f t="shared" si="6"/>
        <v>5</v>
      </c>
      <c r="AU38" s="191">
        <f t="shared" si="7"/>
        <v>2</v>
      </c>
      <c r="AV38" s="191">
        <f t="shared" si="8"/>
        <v>3</v>
      </c>
      <c r="AW38" s="191">
        <f t="shared" si="9"/>
        <v>0</v>
      </c>
      <c r="AX38" s="191">
        <f t="shared" si="10"/>
        <v>0</v>
      </c>
      <c r="AY38" s="191">
        <f t="shared" si="11"/>
        <v>0</v>
      </c>
    </row>
    <row r="39" spans="1:51" ht="15">
      <c r="A39" s="129">
        <v>70</v>
      </c>
      <c r="B39" s="129" t="s">
        <v>463</v>
      </c>
      <c r="C39" s="130">
        <f>VLOOKUP(B39,'Badge-Info'!$B$2:$E$350,3,FALSE)</f>
        <v>613.70000000000005</v>
      </c>
      <c r="D39" s="130">
        <f>VLOOKUP(B39,'Badge-Info'!$B$2:$E$350,4,FALSE)</f>
        <v>1</v>
      </c>
      <c r="E39" s="130">
        <f>VLOOKUP(B39,'Badge-Info'!$B$2:$I$350,5,FALSE)</f>
        <v>1</v>
      </c>
      <c r="F39" s="131" t="str">
        <f>VLOOKUP(B39,'Badge-Info'!$B$2:$E$350,2,FALSE)</f>
        <v>600</v>
      </c>
      <c r="S39" s="169" t="s">
        <v>839</v>
      </c>
      <c r="Y39" s="169" t="s">
        <v>851</v>
      </c>
      <c r="AB39" s="169" t="s">
        <v>839</v>
      </c>
      <c r="AG39" s="169" t="s">
        <v>839</v>
      </c>
      <c r="AK39" s="169" t="s">
        <v>858</v>
      </c>
      <c r="AT39" s="190">
        <f t="shared" si="6"/>
        <v>5</v>
      </c>
      <c r="AU39" s="191">
        <f t="shared" si="7"/>
        <v>5</v>
      </c>
      <c r="AV39" s="191">
        <f t="shared" si="8"/>
        <v>0</v>
      </c>
      <c r="AW39" s="191">
        <f t="shared" si="9"/>
        <v>0</v>
      </c>
      <c r="AX39" s="191">
        <f t="shared" si="10"/>
        <v>0</v>
      </c>
      <c r="AY39" s="191">
        <f t="shared" si="11"/>
        <v>0</v>
      </c>
    </row>
    <row r="40" spans="1:51" ht="15">
      <c r="A40" s="129">
        <v>12</v>
      </c>
      <c r="B40" s="129" t="s">
        <v>308</v>
      </c>
      <c r="C40" s="130">
        <f>VLOOKUP(B40,'Badge-Info'!$B$2:$E$350,3,FALSE)</f>
        <v>611.80999999999995</v>
      </c>
      <c r="D40" s="130">
        <f>VLOOKUP(B40,'Badge-Info'!$B$2:$E$350,4,FALSE)</f>
        <v>1</v>
      </c>
      <c r="E40" s="130">
        <f>VLOOKUP(B40,'Badge-Info'!$B$2:$I$350,5,FALSE)</f>
        <v>1</v>
      </c>
      <c r="F40" s="131" t="str">
        <f>VLOOKUP(B40,'Badge-Info'!$B$2:$E$350,2,FALSE)</f>
        <v>600</v>
      </c>
      <c r="J40" s="169" t="s">
        <v>844</v>
      </c>
      <c r="AT40" s="190">
        <f t="shared" si="6"/>
        <v>0</v>
      </c>
      <c r="AU40" s="191">
        <f t="shared" si="7"/>
        <v>0</v>
      </c>
      <c r="AV40" s="191">
        <f t="shared" si="8"/>
        <v>0</v>
      </c>
      <c r="AW40" s="191">
        <f t="shared" si="9"/>
        <v>0</v>
      </c>
      <c r="AX40" s="191">
        <f t="shared" si="10"/>
        <v>0</v>
      </c>
      <c r="AY40" s="191">
        <f t="shared" si="11"/>
        <v>0</v>
      </c>
    </row>
    <row r="41" spans="1:51" ht="15">
      <c r="B41" s="129" t="s">
        <v>670</v>
      </c>
      <c r="C41" s="130">
        <f>VLOOKUP(B41,'Badge-Info'!$B$2:$E$350,3,FALSE)</f>
        <v>158.43</v>
      </c>
      <c r="D41" s="130">
        <f>VLOOKUP(B41,'Badge-Info'!$B$2:$E$350,4,FALSE)</f>
        <v>1</v>
      </c>
      <c r="E41" s="130">
        <f>VLOOKUP(B41,'Badge-Info'!$B$2:$I$350,5,FALSE)</f>
        <v>1</v>
      </c>
      <c r="F41" s="131" t="str">
        <f>VLOOKUP(B41,'Badge-Info'!$B$2:$E$350,2,FALSE)</f>
        <v>100</v>
      </c>
      <c r="K41" s="169" t="s">
        <v>850</v>
      </c>
      <c r="M41" s="169" t="s">
        <v>841</v>
      </c>
      <c r="AC41" s="169" t="s">
        <v>841</v>
      </c>
      <c r="AN41" s="169" t="s">
        <v>841</v>
      </c>
      <c r="AT41" s="190">
        <f t="shared" si="6"/>
        <v>3</v>
      </c>
      <c r="AU41" s="191">
        <f t="shared" si="7"/>
        <v>0</v>
      </c>
      <c r="AV41" s="191">
        <f t="shared" si="8"/>
        <v>0</v>
      </c>
      <c r="AW41" s="191">
        <f t="shared" si="9"/>
        <v>3</v>
      </c>
      <c r="AX41" s="191">
        <f t="shared" si="10"/>
        <v>0</v>
      </c>
      <c r="AY41" s="191">
        <f t="shared" si="11"/>
        <v>0</v>
      </c>
    </row>
    <row r="42" spans="1:51" ht="15">
      <c r="B42" s="129" t="s">
        <v>553</v>
      </c>
      <c r="C42" s="130" t="str">
        <f>VLOOKUP(B42,'Badge-Info'!$B$2:$E$350,3,FALSE)</f>
        <v>032.02</v>
      </c>
      <c r="D42" s="130">
        <f>VLOOKUP(B42,'Badge-Info'!$B$2:$E$350,4,FALSE)</f>
        <v>1</v>
      </c>
      <c r="E42" s="130">
        <f>VLOOKUP(B42,'Badge-Info'!$B$2:$I$350,5,FALSE)</f>
        <v>1</v>
      </c>
      <c r="F42" s="131" t="str">
        <f>VLOOKUP(B42,'Badge-Info'!$B$2:$E$350,2,FALSE)</f>
        <v>000</v>
      </c>
      <c r="H42" s="170" t="s">
        <v>833</v>
      </c>
      <c r="AB42" s="169" t="s">
        <v>849</v>
      </c>
      <c r="AQ42" s="169" t="s">
        <v>840</v>
      </c>
      <c r="AT42" s="190">
        <f t="shared" si="6"/>
        <v>3</v>
      </c>
      <c r="AU42" s="191">
        <f t="shared" si="7"/>
        <v>0</v>
      </c>
      <c r="AV42" s="191">
        <f t="shared" si="8"/>
        <v>3</v>
      </c>
      <c r="AW42" s="191">
        <f t="shared" si="9"/>
        <v>0</v>
      </c>
      <c r="AX42" s="191">
        <f t="shared" si="10"/>
        <v>0</v>
      </c>
      <c r="AY42" s="191">
        <f t="shared" si="11"/>
        <v>0</v>
      </c>
    </row>
    <row r="43" spans="1:51" ht="15">
      <c r="B43" s="129" t="s">
        <v>831</v>
      </c>
      <c r="C43" s="130">
        <f>VLOOKUP(B43,'Badge-Info'!$B$2:$E$350,3,FALSE)</f>
        <v>394.12097299999999</v>
      </c>
      <c r="D43" s="130">
        <f>VLOOKUP(B43,'Badge-Info'!$B$2:$E$350,4,FALSE)</f>
        <v>1</v>
      </c>
      <c r="E43" s="130">
        <f>VLOOKUP(B43,'Badge-Info'!$B$2:$I$350,5,FALSE)</f>
        <v>1</v>
      </c>
      <c r="F43" s="131" t="str">
        <f>VLOOKUP(B43,'Badge-Info'!$B$2:$E$350,2,FALSE)</f>
        <v>300</v>
      </c>
      <c r="H43" s="170"/>
      <c r="N43" s="169" t="s">
        <v>841</v>
      </c>
      <c r="O43" s="169" t="s">
        <v>841</v>
      </c>
      <c r="AB43" s="169" t="s">
        <v>850</v>
      </c>
      <c r="AT43" s="190">
        <f t="shared" si="6"/>
        <v>2</v>
      </c>
      <c r="AU43" s="191">
        <f t="shared" si="7"/>
        <v>0</v>
      </c>
      <c r="AV43" s="191">
        <f t="shared" si="8"/>
        <v>0</v>
      </c>
      <c r="AW43" s="191">
        <f t="shared" si="9"/>
        <v>2</v>
      </c>
      <c r="AX43" s="191">
        <f t="shared" si="10"/>
        <v>0</v>
      </c>
      <c r="AY43" s="191">
        <f t="shared" si="11"/>
        <v>0</v>
      </c>
    </row>
    <row r="44" spans="1:51" ht="15">
      <c r="A44" s="129">
        <v>79</v>
      </c>
      <c r="B44" s="129" t="s">
        <v>328</v>
      </c>
      <c r="C44" s="130">
        <f>VLOOKUP(B44,'Badge-Info'!$B$2:$E$350,3,FALSE)</f>
        <v>624.20000000000005</v>
      </c>
      <c r="D44" s="130">
        <f>VLOOKUP(B44,'Badge-Info'!$B$2:$E$350,4,FALSE)</f>
        <v>1</v>
      </c>
      <c r="E44" s="130">
        <f>VLOOKUP(B44,'Badge-Info'!$B$2:$I$350,5,FALSE)</f>
        <v>1</v>
      </c>
      <c r="F44" s="131" t="str">
        <f>VLOOKUP(B44,'Badge-Info'!$B$2:$E$350,2,FALSE)</f>
        <v>600</v>
      </c>
      <c r="O44" s="169" t="s">
        <v>839</v>
      </c>
      <c r="S44" s="169" t="s">
        <v>839</v>
      </c>
      <c r="Y44" s="169" t="s">
        <v>839</v>
      </c>
      <c r="AB44" s="169" t="s">
        <v>848</v>
      </c>
      <c r="AE44" s="169" t="s">
        <v>840</v>
      </c>
      <c r="AG44" s="169" t="s">
        <v>839</v>
      </c>
      <c r="AK44" s="169" t="s">
        <v>839</v>
      </c>
      <c r="AR44" s="169" t="s">
        <v>839</v>
      </c>
      <c r="AS44" s="169" t="s">
        <v>839</v>
      </c>
      <c r="AT44" s="190">
        <f t="shared" si="6"/>
        <v>9</v>
      </c>
      <c r="AU44" s="191">
        <f t="shared" si="7"/>
        <v>8</v>
      </c>
      <c r="AV44" s="191">
        <f t="shared" si="8"/>
        <v>1</v>
      </c>
      <c r="AW44" s="191">
        <f t="shared" si="9"/>
        <v>0</v>
      </c>
      <c r="AX44" s="191">
        <f t="shared" si="10"/>
        <v>0</v>
      </c>
      <c r="AY44" s="191">
        <f t="shared" si="11"/>
        <v>0</v>
      </c>
    </row>
    <row r="45" spans="1:51" ht="15">
      <c r="A45" s="129">
        <v>5</v>
      </c>
      <c r="B45" s="129" t="s">
        <v>336</v>
      </c>
      <c r="C45" s="130" t="str">
        <f>VLOOKUP(B45,'Badge-Info'!$B$2:$E$350,3,FALSE)</f>
        <v>070.19</v>
      </c>
      <c r="D45" s="130">
        <f>VLOOKUP(B45,'Badge-Info'!$B$2:$E$350,4,FALSE)</f>
        <v>1</v>
      </c>
      <c r="E45" s="130">
        <f>VLOOKUP(B45,'Badge-Info'!$B$2:$I$350,5,FALSE)</f>
        <v>1</v>
      </c>
      <c r="F45" s="131" t="str">
        <f>VLOOKUP(B45,'Badge-Info'!$B$2:$E$350,2,FALSE)</f>
        <v>000</v>
      </c>
      <c r="I45" s="169" t="s">
        <v>833</v>
      </c>
      <c r="Y45" s="169" t="s">
        <v>844</v>
      </c>
      <c r="AT45" s="190">
        <f t="shared" si="6"/>
        <v>1</v>
      </c>
      <c r="AU45" s="191">
        <f t="shared" si="7"/>
        <v>0</v>
      </c>
      <c r="AV45" s="191">
        <f t="shared" si="8"/>
        <v>1</v>
      </c>
      <c r="AW45" s="191">
        <f t="shared" si="9"/>
        <v>0</v>
      </c>
      <c r="AX45" s="191">
        <f t="shared" si="10"/>
        <v>0</v>
      </c>
      <c r="AY45" s="191">
        <f t="shared" si="11"/>
        <v>0</v>
      </c>
    </row>
    <row r="46" spans="1:51" ht="15">
      <c r="B46" s="129" t="s">
        <v>805</v>
      </c>
      <c r="C46" s="130">
        <f>VLOOKUP(B46,'Badge-Info'!$B$2:$E$350,3,FALSE)</f>
        <v>158.10839999999999</v>
      </c>
      <c r="D46" s="130">
        <f>VLOOKUP(B46,'Badge-Info'!$B$2:$E$350,4,FALSE)</f>
        <v>1</v>
      </c>
      <c r="E46" s="130">
        <f>VLOOKUP(B46,'Badge-Info'!$B$2:$I$350,5,FALSE)</f>
        <v>1</v>
      </c>
      <c r="F46" s="131" t="str">
        <f>VLOOKUP(B46,'Badge-Info'!$B$2:$E$350,2,FALSE)</f>
        <v>100</v>
      </c>
      <c r="M46" s="169" t="s">
        <v>1107</v>
      </c>
      <c r="AT46" s="190"/>
    </row>
    <row r="47" spans="1:51" ht="15">
      <c r="B47" s="129" t="s">
        <v>917</v>
      </c>
      <c r="C47" s="130">
        <f>VLOOKUP(B47,'Badge-Info'!$B$2:$E$350,3,FALSE)</f>
        <v>621.39160000000004</v>
      </c>
      <c r="D47" s="130">
        <f>VLOOKUP(B47,'Badge-Info'!$B$2:$E$350,4,FALSE)</f>
        <v>1</v>
      </c>
      <c r="E47" s="130">
        <f>VLOOKUP(B47,'Badge-Info'!$B$2:$I$350,5,FALSE)</f>
        <v>1</v>
      </c>
      <c r="F47" s="131" t="str">
        <f>VLOOKUP(B47,'Badge-Info'!$B$2:$E$350,2,FALSE)</f>
        <v>600</v>
      </c>
      <c r="N47" s="169" t="s">
        <v>971</v>
      </c>
      <c r="AT47" s="190">
        <f t="shared" ref="AT47:AT112" si="12">COUNTIF(G47:AS47,"*12e*")+COUNTIF(G47:AS47,"*13e*")+COUNTIF(G47:AS47,"*14e*")+COUNTIF(G47:AS47,"*15e*")+COUNTIF(G47:AS47,"*16e*")</f>
        <v>1</v>
      </c>
      <c r="AU47" s="191">
        <f t="shared" ref="AU47:AU112" si="13">COUNTIF($G47:$AS47,"*12e*")</f>
        <v>0</v>
      </c>
      <c r="AV47" s="191">
        <f t="shared" ref="AV47:AV112" si="14">COUNTIF($G47:$AS47,"*13e*")</f>
        <v>0</v>
      </c>
      <c r="AW47" s="191">
        <f t="shared" ref="AW47:AW112" si="15">COUNTIF($G47:$AS47,"*14e*")</f>
        <v>0</v>
      </c>
      <c r="AX47" s="191">
        <f t="shared" ref="AX47:AX112" si="16">COUNTIF($G47:$AS47,"*15e*")</f>
        <v>1</v>
      </c>
      <c r="AY47" s="191">
        <f t="shared" ref="AY47:AY112" si="17">COUNTIF($G47:$AS47,"*16e*")</f>
        <v>0</v>
      </c>
    </row>
    <row r="48" spans="1:51" ht="15">
      <c r="B48" s="129" t="s">
        <v>1140</v>
      </c>
      <c r="C48" s="130">
        <f>VLOOKUP(B48,'Badge-Info'!$B$2:$E$350,3,FALSE)</f>
        <v>394.5</v>
      </c>
      <c r="D48" s="130">
        <f>VLOOKUP(B48,'Badge-Info'!$B$2:$E$350,4,FALSE)</f>
        <v>1</v>
      </c>
      <c r="E48" s="130">
        <f>VLOOKUP(B48,'Badge-Info'!$B$2:$I$350,5,FALSE)</f>
        <v>0</v>
      </c>
      <c r="F48" s="131" t="str">
        <f>VLOOKUP(B48,'Badge-Info'!$B$2:$E$350,2,FALSE)</f>
        <v>300</v>
      </c>
      <c r="O48" s="169" t="s">
        <v>1125</v>
      </c>
      <c r="AT48" s="190"/>
    </row>
    <row r="49" spans="1:51" ht="15">
      <c r="A49" s="129">
        <v>161</v>
      </c>
      <c r="B49" s="129" t="s">
        <v>252</v>
      </c>
      <c r="C49" s="130">
        <f>VLOOKUP(B49,'Badge-Info'!$B$2:$E$350,3,FALSE)</f>
        <v>693.91089970999997</v>
      </c>
      <c r="D49" s="130">
        <f>VLOOKUP(B49,'Badge-Info'!$B$2:$E$350,4,FALSE)</f>
        <v>1</v>
      </c>
      <c r="E49" s="130">
        <f>VLOOKUP(B49,'Badge-Info'!$B$2:$I$350,5,FALSE)</f>
        <v>1</v>
      </c>
      <c r="F49" s="131" t="str">
        <f>VLOOKUP(B49,'Badge-Info'!$B$2:$E$350,2,FALSE)</f>
        <v>600</v>
      </c>
      <c r="AT49" s="190">
        <f t="shared" si="12"/>
        <v>0</v>
      </c>
      <c r="AU49" s="191">
        <f t="shared" si="13"/>
        <v>0</v>
      </c>
      <c r="AV49" s="191">
        <f t="shared" si="14"/>
        <v>0</v>
      </c>
      <c r="AW49" s="191">
        <f t="shared" si="15"/>
        <v>0</v>
      </c>
      <c r="AX49" s="191">
        <f t="shared" si="16"/>
        <v>0</v>
      </c>
      <c r="AY49" s="191">
        <f t="shared" si="17"/>
        <v>0</v>
      </c>
    </row>
    <row r="50" spans="1:51" ht="15">
      <c r="A50" s="129">
        <v>77</v>
      </c>
      <c r="B50" s="129" t="s">
        <v>206</v>
      </c>
      <c r="C50" s="130">
        <f>VLOOKUP(B50,'Badge-Info'!$B$2:$E$350,3,FALSE)</f>
        <v>979.5</v>
      </c>
      <c r="D50" s="130">
        <f>VLOOKUP(B50,'Badge-Info'!$B$2:$E$350,4,FALSE)</f>
        <v>1</v>
      </c>
      <c r="E50" s="130">
        <f>VLOOKUP(B50,'Badge-Info'!$B$2:$I$350,5,FALSE)</f>
        <v>1</v>
      </c>
      <c r="F50" s="131" t="str">
        <f>VLOOKUP(B50,'Badge-Info'!$B$2:$E$350,2,FALSE)</f>
        <v>900</v>
      </c>
      <c r="L50" s="169" t="s">
        <v>858</v>
      </c>
      <c r="P50" s="169" t="s">
        <v>848</v>
      </c>
      <c r="AB50" s="169" t="s">
        <v>839</v>
      </c>
      <c r="AE50" s="169" t="s">
        <v>839</v>
      </c>
      <c r="AT50" s="190">
        <f t="shared" si="12"/>
        <v>4</v>
      </c>
      <c r="AU50" s="191">
        <f t="shared" si="13"/>
        <v>4</v>
      </c>
      <c r="AV50" s="191">
        <f t="shared" si="14"/>
        <v>0</v>
      </c>
      <c r="AW50" s="191">
        <f t="shared" si="15"/>
        <v>0</v>
      </c>
      <c r="AX50" s="191">
        <f t="shared" si="16"/>
        <v>0</v>
      </c>
      <c r="AY50" s="191">
        <f t="shared" si="17"/>
        <v>0</v>
      </c>
    </row>
    <row r="51" spans="1:51" ht="15">
      <c r="A51" s="129">
        <v>48</v>
      </c>
      <c r="B51" s="129" t="s">
        <v>255</v>
      </c>
      <c r="C51" s="130">
        <f>VLOOKUP(B51,'Badge-Info'!$B$2:$E$350,3,FALSE)</f>
        <v>641.86539000000005</v>
      </c>
      <c r="D51" s="130">
        <f>VLOOKUP(B51,'Badge-Info'!$B$2:$E$350,4,FALSE)</f>
        <v>1</v>
      </c>
      <c r="E51" s="130">
        <f>VLOOKUP(B51,'Badge-Info'!$B$2:$I$350,5,FALSE)</f>
        <v>1</v>
      </c>
      <c r="F51" s="131" t="str">
        <f>VLOOKUP(B51,'Badge-Info'!$B$2:$E$350,2,FALSE)</f>
        <v>600</v>
      </c>
      <c r="J51" s="169" t="s">
        <v>844</v>
      </c>
      <c r="Y51" s="169" t="s">
        <v>841</v>
      </c>
      <c r="AI51" s="169" t="s">
        <v>935</v>
      </c>
      <c r="AK51" s="169" t="s">
        <v>840</v>
      </c>
      <c r="AL51" s="169" t="s">
        <v>841</v>
      </c>
      <c r="AO51" s="169" t="s">
        <v>841</v>
      </c>
      <c r="AP51" s="169" t="s">
        <v>841</v>
      </c>
      <c r="AS51" s="169" t="s">
        <v>841</v>
      </c>
      <c r="AT51" s="190">
        <f t="shared" si="12"/>
        <v>7</v>
      </c>
      <c r="AU51" s="191">
        <f t="shared" si="13"/>
        <v>0</v>
      </c>
      <c r="AV51" s="191">
        <f t="shared" si="14"/>
        <v>1</v>
      </c>
      <c r="AW51" s="191">
        <f t="shared" si="15"/>
        <v>5</v>
      </c>
      <c r="AX51" s="191">
        <f t="shared" si="16"/>
        <v>1</v>
      </c>
      <c r="AY51" s="191">
        <f t="shared" si="17"/>
        <v>0</v>
      </c>
    </row>
    <row r="52" spans="1:51" ht="15">
      <c r="B52" s="129" t="s">
        <v>1039</v>
      </c>
      <c r="C52" s="130">
        <f>VLOOKUP(B52,'Badge-Info'!$B$2:$E$350,3,FALSE)</f>
        <v>745.61</v>
      </c>
      <c r="D52" s="130">
        <f>VLOOKUP(B52,'Badge-Info'!$B$2:$E$350,4,FALSE)</f>
        <v>1</v>
      </c>
      <c r="E52" s="130">
        <f>VLOOKUP(B52,'Badge-Info'!$B$2:$I$350,5,FALSE)</f>
        <v>1</v>
      </c>
      <c r="F52" s="131" t="str">
        <f>VLOOKUP(B52,'Badge-Info'!$B$2:$E$350,2,FALSE)</f>
        <v>700</v>
      </c>
      <c r="AB52" s="169" t="s">
        <v>933</v>
      </c>
      <c r="AT52" s="190">
        <f t="shared" si="12"/>
        <v>0</v>
      </c>
      <c r="AU52" s="191">
        <f t="shared" si="13"/>
        <v>0</v>
      </c>
      <c r="AV52" s="191">
        <f t="shared" si="14"/>
        <v>0</v>
      </c>
      <c r="AW52" s="191">
        <f t="shared" si="15"/>
        <v>0</v>
      </c>
      <c r="AX52" s="191">
        <f t="shared" si="16"/>
        <v>0</v>
      </c>
      <c r="AY52" s="191">
        <f t="shared" si="17"/>
        <v>0</v>
      </c>
    </row>
    <row r="53" spans="1:51" ht="15">
      <c r="B53" s="129" t="s">
        <v>577</v>
      </c>
      <c r="C53" s="130">
        <f>VLOOKUP(B53,'Badge-Info'!$B$2:$E$350,3,FALSE)</f>
        <v>641.41999999999996</v>
      </c>
      <c r="D53" s="130">
        <f>VLOOKUP(B53,'Badge-Info'!$B$2:$E$350,4,FALSE)</f>
        <v>1</v>
      </c>
      <c r="E53" s="130">
        <f>VLOOKUP(B53,'Badge-Info'!$B$2:$I$350,5,FALSE)</f>
        <v>1</v>
      </c>
      <c r="F53" s="131" t="str">
        <f>VLOOKUP(B53,'Badge-Info'!$B$2:$E$350,2,FALSE)</f>
        <v>600</v>
      </c>
      <c r="V53" s="169" t="s">
        <v>842</v>
      </c>
      <c r="AN53" s="169" t="s">
        <v>841</v>
      </c>
      <c r="AT53" s="190">
        <f t="shared" si="12"/>
        <v>1</v>
      </c>
      <c r="AU53" s="191">
        <f t="shared" si="13"/>
        <v>0</v>
      </c>
      <c r="AV53" s="191">
        <f t="shared" si="14"/>
        <v>0</v>
      </c>
      <c r="AW53" s="191">
        <f t="shared" si="15"/>
        <v>1</v>
      </c>
      <c r="AX53" s="191">
        <f t="shared" si="16"/>
        <v>0</v>
      </c>
      <c r="AY53" s="191">
        <f t="shared" si="17"/>
        <v>0</v>
      </c>
    </row>
    <row r="54" spans="1:51" ht="15">
      <c r="B54" s="129" t="s">
        <v>1114</v>
      </c>
      <c r="C54" s="130">
        <f>VLOOKUP(B54,'Badge-Info'!$B$2:$E$350,3,FALSE)</f>
        <v>646.34</v>
      </c>
      <c r="D54" s="130">
        <f>VLOOKUP(B54,'Badge-Info'!$B$2:$E$350,4,FALSE)</f>
        <v>1</v>
      </c>
      <c r="E54" s="130">
        <f>VLOOKUP(B54,'Badge-Info'!$B$2:$I$350,5,FALSE)</f>
        <v>1</v>
      </c>
      <c r="F54" s="131" t="str">
        <f>VLOOKUP(B54,'Badge-Info'!$B$2:$E$350,2,FALSE)</f>
        <v>600</v>
      </c>
      <c r="AL54" s="169" t="s">
        <v>1107</v>
      </c>
      <c r="AT54" s="190">
        <f t="shared" si="12"/>
        <v>0</v>
      </c>
      <c r="AU54" s="191">
        <f t="shared" si="13"/>
        <v>0</v>
      </c>
      <c r="AV54" s="191">
        <f t="shared" si="14"/>
        <v>0</v>
      </c>
      <c r="AW54" s="191">
        <f t="shared" si="15"/>
        <v>0</v>
      </c>
      <c r="AX54" s="191">
        <f t="shared" si="16"/>
        <v>0</v>
      </c>
      <c r="AY54" s="191">
        <f t="shared" si="17"/>
        <v>0</v>
      </c>
    </row>
    <row r="55" spans="1:51" ht="15">
      <c r="B55" s="129" t="s">
        <v>746</v>
      </c>
      <c r="C55" s="130">
        <f>VLOOKUP(B55,'Badge-Info'!$B$2:$E$350,3,FALSE)</f>
        <v>702.3</v>
      </c>
      <c r="D55" s="130">
        <f>VLOOKUP(B55,'Badge-Info'!$B$2:$E$350,4,FALSE)</f>
        <v>1</v>
      </c>
      <c r="E55" s="130">
        <f>VLOOKUP(B55,'Badge-Info'!$B$2:$I$350,5,FALSE)</f>
        <v>1</v>
      </c>
      <c r="F55" s="131" t="str">
        <f>VLOOKUP(B55,'Badge-Info'!$B$2:$E$350,2,FALSE)</f>
        <v>700</v>
      </c>
      <c r="P55" s="169" t="s">
        <v>850</v>
      </c>
      <c r="AT55" s="190">
        <f t="shared" si="12"/>
        <v>0</v>
      </c>
      <c r="AU55" s="191">
        <f t="shared" si="13"/>
        <v>0</v>
      </c>
      <c r="AV55" s="191">
        <f t="shared" si="14"/>
        <v>0</v>
      </c>
      <c r="AW55" s="191">
        <f t="shared" si="15"/>
        <v>0</v>
      </c>
      <c r="AX55" s="191">
        <f t="shared" si="16"/>
        <v>0</v>
      </c>
      <c r="AY55" s="191">
        <f t="shared" si="17"/>
        <v>0</v>
      </c>
    </row>
    <row r="56" spans="1:51" ht="15">
      <c r="B56" s="129" t="s">
        <v>228</v>
      </c>
      <c r="C56" s="130">
        <f>VLOOKUP(B56,'Badge-Info'!$B$2:$E$350,3,FALSE)</f>
        <v>333.7</v>
      </c>
      <c r="D56" s="130">
        <f>VLOOKUP(B56,'Badge-Info'!$B$2:$E$350,4,FALSE)</f>
        <v>1</v>
      </c>
      <c r="E56" s="130">
        <f>VLOOKUP(B56,'Badge-Info'!$B$2:$I$350,5,FALSE)</f>
        <v>1</v>
      </c>
      <c r="F56" s="131" t="str">
        <f>VLOOKUP(B56,'Badge-Info'!$B$2:$E$350,2,FALSE)</f>
        <v>300</v>
      </c>
      <c r="G56" s="170" t="s">
        <v>833</v>
      </c>
      <c r="H56" s="170" t="s">
        <v>833</v>
      </c>
      <c r="M56" s="169" t="s">
        <v>841</v>
      </c>
      <c r="Y56" s="169" t="s">
        <v>854</v>
      </c>
      <c r="AB56" s="169" t="s">
        <v>840</v>
      </c>
      <c r="AT56" s="190">
        <f t="shared" si="12"/>
        <v>5</v>
      </c>
      <c r="AU56" s="191">
        <f t="shared" si="13"/>
        <v>0</v>
      </c>
      <c r="AV56" s="191">
        <f t="shared" si="14"/>
        <v>4</v>
      </c>
      <c r="AW56" s="191">
        <f t="shared" si="15"/>
        <v>1</v>
      </c>
      <c r="AX56" s="191">
        <f t="shared" si="16"/>
        <v>0</v>
      </c>
      <c r="AY56" s="191">
        <f t="shared" si="17"/>
        <v>0</v>
      </c>
    </row>
    <row r="57" spans="1:51" ht="15">
      <c r="A57" s="129">
        <v>56</v>
      </c>
      <c r="B57" s="129" t="s">
        <v>304</v>
      </c>
      <c r="C57" s="130">
        <f>VLOOKUP(B57,'Badge-Info'!$B$2:$E$350,3,FALSE)</f>
        <v>738.14</v>
      </c>
      <c r="D57" s="130">
        <f>VLOOKUP(B57,'Badge-Info'!$B$2:$E$350,4,FALSE)</f>
        <v>1</v>
      </c>
      <c r="E57" s="130">
        <f>VLOOKUP(B57,'Badge-Info'!$B$2:$I$350,5,FALSE)</f>
        <v>1</v>
      </c>
      <c r="F57" s="131" t="str">
        <f>VLOOKUP(B57,'Badge-Info'!$B$2:$E$350,2,FALSE)</f>
        <v>700</v>
      </c>
      <c r="J57" s="169" t="s">
        <v>844</v>
      </c>
      <c r="AL57" s="169" t="s">
        <v>1103</v>
      </c>
      <c r="AO57" s="169" t="s">
        <v>1103</v>
      </c>
      <c r="AT57" s="190">
        <f t="shared" si="12"/>
        <v>2</v>
      </c>
      <c r="AU57" s="191">
        <f t="shared" si="13"/>
        <v>0</v>
      </c>
      <c r="AV57" s="191">
        <f t="shared" si="14"/>
        <v>0</v>
      </c>
      <c r="AW57" s="191">
        <f t="shared" si="15"/>
        <v>0</v>
      </c>
      <c r="AX57" s="191">
        <f t="shared" si="16"/>
        <v>0</v>
      </c>
      <c r="AY57" s="191">
        <f t="shared" si="17"/>
        <v>2</v>
      </c>
    </row>
    <row r="58" spans="1:51" ht="15">
      <c r="A58" s="129">
        <v>97</v>
      </c>
      <c r="B58" s="129" t="s">
        <v>247</v>
      </c>
      <c r="C58" s="130">
        <f>VLOOKUP(B58,'Badge-Info'!$B$2:$E$350,3,FALSE)</f>
        <v>361.7</v>
      </c>
      <c r="D58" s="130">
        <f>VLOOKUP(B58,'Badge-Info'!$B$2:$E$350,4,FALSE)</f>
        <v>1</v>
      </c>
      <c r="E58" s="130">
        <f>VLOOKUP(B58,'Badge-Info'!$B$2:$I$350,5,FALSE)</f>
        <v>1</v>
      </c>
      <c r="F58" s="131" t="str">
        <f>VLOOKUP(B58,'Badge-Info'!$B$2:$E$350,2,FALSE)</f>
        <v>300</v>
      </c>
      <c r="I58" s="169" t="s">
        <v>835</v>
      </c>
      <c r="O58" s="169" t="s">
        <v>849</v>
      </c>
      <c r="AI58" s="169" t="s">
        <v>840</v>
      </c>
      <c r="AJ58" s="169" t="s">
        <v>1103</v>
      </c>
      <c r="AL58" s="241" t="s">
        <v>1103</v>
      </c>
      <c r="AP58" s="169" t="s">
        <v>855</v>
      </c>
      <c r="AQ58" s="169" t="s">
        <v>840</v>
      </c>
      <c r="AT58" s="190">
        <f t="shared" si="12"/>
        <v>7</v>
      </c>
      <c r="AU58" s="191">
        <f t="shared" si="13"/>
        <v>0</v>
      </c>
      <c r="AV58" s="191">
        <f t="shared" si="14"/>
        <v>3</v>
      </c>
      <c r="AW58" s="191">
        <f t="shared" si="15"/>
        <v>2</v>
      </c>
      <c r="AX58" s="191">
        <f t="shared" si="16"/>
        <v>0</v>
      </c>
      <c r="AY58" s="191">
        <f t="shared" si="17"/>
        <v>2</v>
      </c>
    </row>
    <row r="59" spans="1:51" ht="15">
      <c r="B59" s="129" t="s">
        <v>1136</v>
      </c>
      <c r="C59" s="130">
        <f>VLOOKUP(B59,'Badge-Info'!$B$2:$E$350,3,FALSE)</f>
        <v>863.64</v>
      </c>
      <c r="D59" s="130">
        <f>VLOOKUP(B59,'Badge-Info'!$B$2:$E$350,4,FALSE)</f>
        <v>1</v>
      </c>
      <c r="E59" s="130">
        <f>VLOOKUP(B59,'Badge-Info'!$B$2:$I$350,5,FALSE)</f>
        <v>0</v>
      </c>
      <c r="F59" s="131" t="str">
        <f>VLOOKUP(B59,'Badge-Info'!$B$2:$E$350,2,FALSE)</f>
        <v>800</v>
      </c>
      <c r="O59" s="169" t="s">
        <v>1107</v>
      </c>
      <c r="AL59" s="241"/>
      <c r="AT59" s="190"/>
    </row>
    <row r="60" spans="1:51" ht="15">
      <c r="B60" s="129" t="s">
        <v>782</v>
      </c>
      <c r="C60" s="130">
        <f>VLOOKUP(B60,'Badge-Info'!$B$2:$E$350,3,FALSE)</f>
        <v>794.1</v>
      </c>
      <c r="D60" s="130">
        <f>VLOOKUP(B60,'Badge-Info'!$B$2:$E$350,4,FALSE)</f>
        <v>1</v>
      </c>
      <c r="E60" s="130">
        <f>VLOOKUP(B60,'Badge-Info'!$B$2:$I$350,5,FALSE)</f>
        <v>1</v>
      </c>
      <c r="F60" s="131" t="str">
        <f>VLOOKUP(B60,'Badge-Info'!$B$2:$E$350,2,FALSE)</f>
        <v>700</v>
      </c>
      <c r="X60" s="169" t="s">
        <v>850</v>
      </c>
      <c r="AT60" s="190">
        <f t="shared" si="12"/>
        <v>0</v>
      </c>
      <c r="AU60" s="191">
        <f t="shared" si="13"/>
        <v>0</v>
      </c>
      <c r="AV60" s="191">
        <f t="shared" si="14"/>
        <v>0</v>
      </c>
      <c r="AW60" s="191">
        <f t="shared" si="15"/>
        <v>0</v>
      </c>
      <c r="AX60" s="191">
        <f t="shared" si="16"/>
        <v>0</v>
      </c>
      <c r="AY60" s="191">
        <f t="shared" si="17"/>
        <v>0</v>
      </c>
    </row>
    <row r="61" spans="1:51" ht="15">
      <c r="B61" s="129" t="s">
        <v>914</v>
      </c>
      <c r="C61" s="130">
        <f>VLOOKUP(B61,'Badge-Info'!$B$2:$E$350,3,FALSE)</f>
        <v>636.51</v>
      </c>
      <c r="D61" s="130">
        <f>VLOOKUP(B61,'Badge-Info'!$B$2:$E$350,4,FALSE)</f>
        <v>1</v>
      </c>
      <c r="E61" s="130">
        <f>VLOOKUP(B61,'Badge-Info'!$B$2:$I$350,5,FALSE)</f>
        <v>1</v>
      </c>
      <c r="F61" s="131" t="str">
        <f>VLOOKUP(B61,'Badge-Info'!$B$2:$E$350,2,FALSE)</f>
        <v>600</v>
      </c>
      <c r="M61" s="169" t="s">
        <v>971</v>
      </c>
      <c r="AT61" s="190">
        <f t="shared" si="12"/>
        <v>1</v>
      </c>
      <c r="AU61" s="191">
        <f t="shared" si="13"/>
        <v>0</v>
      </c>
      <c r="AV61" s="191">
        <f t="shared" si="14"/>
        <v>0</v>
      </c>
      <c r="AW61" s="191">
        <f t="shared" si="15"/>
        <v>0</v>
      </c>
      <c r="AX61" s="191">
        <f t="shared" si="16"/>
        <v>1</v>
      </c>
      <c r="AY61" s="191">
        <f t="shared" si="17"/>
        <v>0</v>
      </c>
    </row>
    <row r="62" spans="1:51" ht="15">
      <c r="A62" s="129">
        <v>63</v>
      </c>
      <c r="B62" s="129" t="s">
        <v>371</v>
      </c>
      <c r="C62" s="130">
        <f>VLOOKUP(B62,'Badge-Info'!$B$2:$E$350,3,FALSE)</f>
        <v>808.06799999999998</v>
      </c>
      <c r="D62" s="130">
        <f>VLOOKUP(B62,'Badge-Info'!$B$2:$E$350,4,FALSE)</f>
        <v>1</v>
      </c>
      <c r="E62" s="130">
        <f>VLOOKUP(B62,'Badge-Info'!$B$2:$I$350,5,FALSE)</f>
        <v>1</v>
      </c>
      <c r="F62" s="131" t="str">
        <f>VLOOKUP(B62,'Badge-Info'!$B$2:$E$350,2,FALSE)</f>
        <v>800</v>
      </c>
      <c r="Y62" s="169" t="s">
        <v>844</v>
      </c>
      <c r="AT62" s="190">
        <f t="shared" si="12"/>
        <v>0</v>
      </c>
      <c r="AU62" s="191">
        <f t="shared" si="13"/>
        <v>0</v>
      </c>
      <c r="AV62" s="191">
        <f t="shared" si="14"/>
        <v>0</v>
      </c>
      <c r="AW62" s="191">
        <f t="shared" si="15"/>
        <v>0</v>
      </c>
      <c r="AX62" s="191">
        <f t="shared" si="16"/>
        <v>0</v>
      </c>
      <c r="AY62" s="191">
        <f t="shared" si="17"/>
        <v>0</v>
      </c>
    </row>
    <row r="63" spans="1:51" ht="15">
      <c r="A63" s="129">
        <v>73</v>
      </c>
      <c r="B63" s="129" t="s">
        <v>421</v>
      </c>
      <c r="C63" s="130">
        <f>VLOOKUP(B63,'Badge-Info'!$B$2:$E$350,3,FALSE)</f>
        <v>641.23</v>
      </c>
      <c r="D63" s="130">
        <f>VLOOKUP(B63,'Badge-Info'!$B$2:$E$350,4,FALSE)</f>
        <v>1</v>
      </c>
      <c r="E63" s="130">
        <f>VLOOKUP(B63,'Badge-Info'!$B$2:$I$350,5,FALSE)</f>
        <v>1</v>
      </c>
      <c r="F63" s="131" t="str">
        <f>VLOOKUP(B63,'Badge-Info'!$B$2:$E$350,2,FALSE)</f>
        <v>600</v>
      </c>
      <c r="P63" s="169" t="s">
        <v>841</v>
      </c>
      <c r="AM63" s="169" t="s">
        <v>844</v>
      </c>
      <c r="AT63" s="190">
        <f t="shared" si="12"/>
        <v>1</v>
      </c>
      <c r="AU63" s="191">
        <f t="shared" si="13"/>
        <v>0</v>
      </c>
      <c r="AV63" s="191">
        <f t="shared" si="14"/>
        <v>0</v>
      </c>
      <c r="AW63" s="191">
        <f t="shared" si="15"/>
        <v>1</v>
      </c>
      <c r="AX63" s="191">
        <f t="shared" si="16"/>
        <v>0</v>
      </c>
      <c r="AY63" s="191">
        <f t="shared" si="17"/>
        <v>0</v>
      </c>
    </row>
    <row r="64" spans="1:51" ht="15">
      <c r="A64" s="129">
        <v>35</v>
      </c>
      <c r="B64" s="129" t="s">
        <v>541</v>
      </c>
      <c r="C64" s="130">
        <f>VLOOKUP(B64,'Badge-Info'!$B$2:$E$350,3,FALSE)</f>
        <v>621.92999999999995</v>
      </c>
      <c r="D64" s="130">
        <f>VLOOKUP(B64,'Badge-Info'!$B$2:$E$350,4,FALSE)</f>
        <v>1</v>
      </c>
      <c r="E64" s="130">
        <f>VLOOKUP(B64,'Badge-Info'!$B$2:$I$350,5,FALSE)</f>
        <v>1</v>
      </c>
      <c r="F64" s="131" t="str">
        <f>VLOOKUP(B64,'Badge-Info'!$B$2:$E$350,2,FALSE)</f>
        <v>600</v>
      </c>
      <c r="L64" s="169" t="s">
        <v>844</v>
      </c>
      <c r="AT64" s="190">
        <f t="shared" si="12"/>
        <v>0</v>
      </c>
      <c r="AU64" s="191">
        <f t="shared" si="13"/>
        <v>0</v>
      </c>
      <c r="AV64" s="191">
        <f t="shared" si="14"/>
        <v>0</v>
      </c>
      <c r="AW64" s="191">
        <f t="shared" si="15"/>
        <v>0</v>
      </c>
      <c r="AX64" s="191">
        <f t="shared" si="16"/>
        <v>0</v>
      </c>
      <c r="AY64" s="191">
        <f t="shared" si="17"/>
        <v>0</v>
      </c>
    </row>
    <row r="65" spans="1:51" ht="15">
      <c r="B65" s="129" t="s">
        <v>296</v>
      </c>
      <c r="C65" s="130" t="str">
        <f>VLOOKUP(B65,'Badge-Info'!$B$2:$E$350,3,FALSE)</f>
        <v>280.0</v>
      </c>
      <c r="D65" s="130">
        <f>VLOOKUP(B65,'Badge-Info'!$B$2:$E$350,4,FALSE)</f>
        <v>1</v>
      </c>
      <c r="E65" s="130">
        <f>VLOOKUP(B65,'Badge-Info'!$B$2:$I$350,5,FALSE)</f>
        <v>1</v>
      </c>
      <c r="F65" s="131" t="str">
        <f>VLOOKUP(B65,'Badge-Info'!$B$2:$E$350,2,FALSE)</f>
        <v>200</v>
      </c>
      <c r="AK65" s="169" t="s">
        <v>849</v>
      </c>
      <c r="AT65" s="190">
        <f t="shared" si="12"/>
        <v>1</v>
      </c>
      <c r="AU65" s="191">
        <f t="shared" si="13"/>
        <v>0</v>
      </c>
      <c r="AV65" s="191">
        <f t="shared" si="14"/>
        <v>1</v>
      </c>
      <c r="AW65" s="191">
        <f t="shared" si="15"/>
        <v>0</v>
      </c>
      <c r="AX65" s="191">
        <f t="shared" si="16"/>
        <v>0</v>
      </c>
      <c r="AY65" s="191">
        <f t="shared" si="17"/>
        <v>0</v>
      </c>
    </row>
    <row r="66" spans="1:51" ht="15">
      <c r="A66" s="129">
        <v>147</v>
      </c>
      <c r="B66" s="129" t="s">
        <v>333</v>
      </c>
      <c r="C66" s="130">
        <f>VLOOKUP(B66,'Badge-Info'!$B$2:$E$350,3,FALSE)</f>
        <v>917.30492000000004</v>
      </c>
      <c r="D66" s="130">
        <f>VLOOKUP(B66,'Badge-Info'!$B$2:$E$350,4,FALSE)</f>
        <v>1</v>
      </c>
      <c r="E66" s="130">
        <f>VLOOKUP(B66,'Badge-Info'!$B$2:$I$350,5,FALSE)</f>
        <v>1</v>
      </c>
      <c r="F66" s="131" t="str">
        <f>VLOOKUP(B66,'Badge-Info'!$B$2:$E$350,2,FALSE)</f>
        <v>900</v>
      </c>
      <c r="AB66" s="169" t="s">
        <v>849</v>
      </c>
      <c r="AT66" s="190">
        <f t="shared" si="12"/>
        <v>1</v>
      </c>
      <c r="AU66" s="191">
        <f t="shared" si="13"/>
        <v>0</v>
      </c>
      <c r="AV66" s="191">
        <f t="shared" si="14"/>
        <v>1</v>
      </c>
      <c r="AW66" s="191">
        <f t="shared" si="15"/>
        <v>0</v>
      </c>
      <c r="AX66" s="191">
        <f t="shared" si="16"/>
        <v>0</v>
      </c>
      <c r="AY66" s="191">
        <f t="shared" si="17"/>
        <v>0</v>
      </c>
    </row>
    <row r="67" spans="1:51" ht="15">
      <c r="A67" s="129">
        <v>17</v>
      </c>
      <c r="B67" s="129" t="s">
        <v>465</v>
      </c>
      <c r="C67" s="130">
        <f>VLOOKUP(B67,'Badge-Info'!$B$2:$E$350,3,FALSE)</f>
        <v>323.65097300000002</v>
      </c>
      <c r="D67" s="130">
        <f>VLOOKUP(B67,'Badge-Info'!$B$2:$E$350,4,FALSE)</f>
        <v>1</v>
      </c>
      <c r="E67" s="130">
        <f>VLOOKUP(B67,'Badge-Info'!$B$2:$I$350,5,FALSE)</f>
        <v>1</v>
      </c>
      <c r="F67" s="131" t="str">
        <f>VLOOKUP(B67,'Badge-Info'!$B$2:$E$350,2,FALSE)</f>
        <v>300</v>
      </c>
      <c r="J67" s="169" t="s">
        <v>844</v>
      </c>
      <c r="U67" s="169" t="s">
        <v>1103</v>
      </c>
      <c r="AB67" s="169" t="s">
        <v>840</v>
      </c>
      <c r="AK67" s="169" t="s">
        <v>840</v>
      </c>
      <c r="AP67" s="169" t="s">
        <v>857</v>
      </c>
      <c r="AT67" s="190">
        <f t="shared" si="12"/>
        <v>4</v>
      </c>
      <c r="AU67" s="191">
        <f t="shared" si="13"/>
        <v>0</v>
      </c>
      <c r="AV67" s="191">
        <f t="shared" si="14"/>
        <v>3</v>
      </c>
      <c r="AW67" s="191">
        <f t="shared" si="15"/>
        <v>0</v>
      </c>
      <c r="AX67" s="191">
        <f t="shared" si="16"/>
        <v>0</v>
      </c>
      <c r="AY67" s="191">
        <f t="shared" si="17"/>
        <v>1</v>
      </c>
    </row>
    <row r="68" spans="1:51" ht="15">
      <c r="B68" s="129" t="s">
        <v>455</v>
      </c>
      <c r="C68" s="130">
        <f>VLOOKUP(B68,'Badge-Info'!$B$2:$E$350,3,FALSE)</f>
        <v>613.25</v>
      </c>
      <c r="D68" s="130">
        <f>VLOOKUP(B68,'Badge-Info'!$B$2:$E$350,4,FALSE)</f>
        <v>1</v>
      </c>
      <c r="E68" s="130">
        <f>VLOOKUP(B68,'Badge-Info'!$B$2:$I$350,5,FALSE)</f>
        <v>1</v>
      </c>
      <c r="F68" s="131" t="str">
        <f>VLOOKUP(B68,'Badge-Info'!$B$2:$E$350,2,FALSE)</f>
        <v>600</v>
      </c>
      <c r="M68" s="169" t="s">
        <v>935</v>
      </c>
      <c r="P68" s="169" t="s">
        <v>842</v>
      </c>
      <c r="AF68" s="169" t="s">
        <v>840</v>
      </c>
      <c r="AM68" s="169" t="s">
        <v>840</v>
      </c>
      <c r="AT68" s="190">
        <f t="shared" si="12"/>
        <v>3</v>
      </c>
      <c r="AU68" s="191">
        <f t="shared" si="13"/>
        <v>0</v>
      </c>
      <c r="AV68" s="191">
        <f t="shared" si="14"/>
        <v>2</v>
      </c>
      <c r="AW68" s="191">
        <f t="shared" si="15"/>
        <v>0</v>
      </c>
      <c r="AX68" s="191">
        <f t="shared" si="16"/>
        <v>1</v>
      </c>
      <c r="AY68" s="191">
        <f t="shared" si="17"/>
        <v>0</v>
      </c>
    </row>
    <row r="69" spans="1:51" ht="15">
      <c r="B69" s="129" t="s">
        <v>674</v>
      </c>
      <c r="C69" s="130">
        <f>VLOOKUP(B69,'Badge-Info'!$B$2:$E$350,3,FALSE)</f>
        <v>198.9</v>
      </c>
      <c r="D69" s="130">
        <f>VLOOKUP(B69,'Badge-Info'!$B$2:$E$350,4,FALSE)</f>
        <v>1</v>
      </c>
      <c r="E69" s="130">
        <f>VLOOKUP(B69,'Badge-Info'!$B$2:$I$350,5,FALSE)</f>
        <v>1</v>
      </c>
      <c r="F69" s="131" t="str">
        <f>VLOOKUP(B69,'Badge-Info'!$B$2:$E$350,2,FALSE)</f>
        <v>100</v>
      </c>
      <c r="AI69" s="169" t="s">
        <v>841</v>
      </c>
      <c r="AP69" s="169" t="s">
        <v>842</v>
      </c>
      <c r="AT69" s="190">
        <f t="shared" si="12"/>
        <v>1</v>
      </c>
      <c r="AU69" s="191">
        <f t="shared" si="13"/>
        <v>0</v>
      </c>
      <c r="AV69" s="191">
        <f t="shared" si="14"/>
        <v>0</v>
      </c>
      <c r="AW69" s="191">
        <f t="shared" si="15"/>
        <v>1</v>
      </c>
      <c r="AX69" s="191">
        <f t="shared" si="16"/>
        <v>0</v>
      </c>
      <c r="AY69" s="191">
        <f t="shared" si="17"/>
        <v>0</v>
      </c>
    </row>
    <row r="70" spans="1:51" ht="15">
      <c r="B70" s="129" t="s">
        <v>1086</v>
      </c>
      <c r="C70" s="130">
        <f>VLOOKUP(B70,'Badge-Info'!$B$2:$E$350,3,FALSE)</f>
        <v>323.62</v>
      </c>
      <c r="D70" s="130">
        <f>VLOOKUP(B70,'Badge-Info'!$B$2:$E$350,4,FALSE)</f>
        <v>1</v>
      </c>
      <c r="E70" s="130">
        <f>VLOOKUP(B70,'Badge-Info'!$B$2:$I$350,5,FALSE)</f>
        <v>1</v>
      </c>
      <c r="F70" s="131" t="str">
        <f>VLOOKUP(B70,'Badge-Info'!$B$2:$E$350,2,FALSE)</f>
        <v>300</v>
      </c>
      <c r="K70" s="169" t="s">
        <v>933</v>
      </c>
      <c r="AT70" s="190">
        <f t="shared" si="12"/>
        <v>0</v>
      </c>
      <c r="AU70" s="191">
        <f t="shared" si="13"/>
        <v>0</v>
      </c>
      <c r="AV70" s="191">
        <f t="shared" si="14"/>
        <v>0</v>
      </c>
      <c r="AW70" s="191">
        <f t="shared" si="15"/>
        <v>0</v>
      </c>
      <c r="AX70" s="191">
        <f t="shared" si="16"/>
        <v>0</v>
      </c>
      <c r="AY70" s="191">
        <f t="shared" si="17"/>
        <v>0</v>
      </c>
    </row>
    <row r="71" spans="1:51" ht="15">
      <c r="B71" s="129" t="s">
        <v>1069</v>
      </c>
      <c r="C71" s="130">
        <f>VLOOKUP(B71,'Badge-Info'!$B$2:$E$350,3,FALSE)</f>
        <v>658.40200000000004</v>
      </c>
      <c r="D71" s="130">
        <f>VLOOKUP(B71,'Badge-Info'!$B$2:$E$350,4,FALSE)</f>
        <v>1</v>
      </c>
      <c r="E71" s="130">
        <f>VLOOKUP(B71,'Badge-Info'!$B$2:$I$350,5,FALSE)</f>
        <v>1</v>
      </c>
      <c r="F71" s="131" t="str">
        <f>VLOOKUP(B71,'Badge-Info'!$B$2:$E$350,2,FALSE)</f>
        <v>600</v>
      </c>
      <c r="N71" s="169" t="s">
        <v>952</v>
      </c>
      <c r="S71" s="169" t="s">
        <v>935</v>
      </c>
      <c r="U71" s="169" t="s">
        <v>935</v>
      </c>
      <c r="Y71" s="169" t="s">
        <v>935</v>
      </c>
      <c r="AH71" s="169" t="s">
        <v>935</v>
      </c>
      <c r="AI71" s="169" t="s">
        <v>935</v>
      </c>
      <c r="AT71" s="190">
        <f t="shared" si="12"/>
        <v>6</v>
      </c>
      <c r="AU71" s="191">
        <f t="shared" si="13"/>
        <v>0</v>
      </c>
      <c r="AV71" s="191">
        <f t="shared" si="14"/>
        <v>0</v>
      </c>
      <c r="AW71" s="191">
        <f t="shared" si="15"/>
        <v>0</v>
      </c>
      <c r="AX71" s="191">
        <f t="shared" si="16"/>
        <v>6</v>
      </c>
      <c r="AY71" s="191">
        <f t="shared" si="17"/>
        <v>0</v>
      </c>
    </row>
    <row r="72" spans="1:51" ht="15">
      <c r="A72" s="129">
        <v>71</v>
      </c>
      <c r="B72" s="129" t="s">
        <v>383</v>
      </c>
      <c r="C72" s="130">
        <f>VLOOKUP(B72,'Badge-Info'!$B$2:$E$350,3,FALSE)</f>
        <v>790.6</v>
      </c>
      <c r="D72" s="130">
        <f>VLOOKUP(B72,'Badge-Info'!$B$2:$E$350,4,FALSE)</f>
        <v>1</v>
      </c>
      <c r="E72" s="130">
        <f>VLOOKUP(B72,'Badge-Info'!$B$2:$I$350,5,FALSE)</f>
        <v>1</v>
      </c>
      <c r="F72" s="131" t="str">
        <f>VLOOKUP(B72,'Badge-Info'!$B$2:$E$350,2,FALSE)</f>
        <v>700</v>
      </c>
      <c r="J72" s="169" t="s">
        <v>839</v>
      </c>
      <c r="L72" s="169" t="s">
        <v>839</v>
      </c>
      <c r="M72" s="169" t="s">
        <v>1103</v>
      </c>
      <c r="N72" s="169" t="s">
        <v>841</v>
      </c>
      <c r="P72" s="169" t="s">
        <v>839</v>
      </c>
      <c r="V72" s="169" t="s">
        <v>839</v>
      </c>
      <c r="AB72" s="169" t="s">
        <v>848</v>
      </c>
      <c r="AE72" s="169" t="s">
        <v>839</v>
      </c>
      <c r="AM72" s="169" t="s">
        <v>839</v>
      </c>
      <c r="AR72" s="169" t="s">
        <v>839</v>
      </c>
      <c r="AS72" s="169" t="s">
        <v>839</v>
      </c>
      <c r="AT72" s="190">
        <f t="shared" si="12"/>
        <v>11</v>
      </c>
      <c r="AU72" s="191">
        <f t="shared" si="13"/>
        <v>9</v>
      </c>
      <c r="AV72" s="191">
        <f t="shared" si="14"/>
        <v>0</v>
      </c>
      <c r="AW72" s="191">
        <f t="shared" si="15"/>
        <v>1</v>
      </c>
      <c r="AX72" s="191">
        <f t="shared" si="16"/>
        <v>0</v>
      </c>
      <c r="AY72" s="191">
        <f t="shared" si="17"/>
        <v>1</v>
      </c>
    </row>
    <row r="73" spans="1:51" ht="15">
      <c r="B73" s="129" t="s">
        <v>911</v>
      </c>
      <c r="C73" s="130">
        <f>VLOOKUP(B73,'Badge-Info'!$B$2:$E$350,3,FALSE)</f>
        <v>391.09</v>
      </c>
      <c r="D73" s="130">
        <f>VLOOKUP(B73,'Badge-Info'!$B$2:$E$350,4,FALSE)</f>
        <v>1</v>
      </c>
      <c r="E73" s="130">
        <f>VLOOKUP(B73,'Badge-Info'!$B$2:$I$350,5,FALSE)</f>
        <v>1</v>
      </c>
      <c r="F73" s="131" t="str">
        <f>VLOOKUP(B73,'Badge-Info'!$B$2:$E$350,2,FALSE)</f>
        <v>300</v>
      </c>
      <c r="M73" s="169" t="s">
        <v>980</v>
      </c>
      <c r="S73" s="169" t="s">
        <v>841</v>
      </c>
      <c r="W73" s="169" t="s">
        <v>841</v>
      </c>
      <c r="AB73" s="169" t="s">
        <v>841</v>
      </c>
      <c r="AI73" s="169" t="s">
        <v>1103</v>
      </c>
      <c r="AT73" s="190">
        <f t="shared" si="12"/>
        <v>6</v>
      </c>
      <c r="AU73" s="191">
        <f t="shared" si="13"/>
        <v>0</v>
      </c>
      <c r="AV73" s="191">
        <f t="shared" si="14"/>
        <v>0</v>
      </c>
      <c r="AW73" s="191">
        <f t="shared" si="15"/>
        <v>4</v>
      </c>
      <c r="AX73" s="191">
        <f t="shared" si="16"/>
        <v>1</v>
      </c>
      <c r="AY73" s="191">
        <f t="shared" si="17"/>
        <v>1</v>
      </c>
    </row>
    <row r="74" spans="1:51" ht="15">
      <c r="A74" s="129">
        <v>52</v>
      </c>
      <c r="B74" s="129" t="s">
        <v>315</v>
      </c>
      <c r="C74" s="130">
        <f>VLOOKUP(B74,'Badge-Info'!$B$2:$E$350,3,FALSE)</f>
        <v>794.06799999999998</v>
      </c>
      <c r="D74" s="130">
        <f>VLOOKUP(B74,'Badge-Info'!$B$2:$E$350,4,FALSE)</f>
        <v>1</v>
      </c>
      <c r="E74" s="130">
        <f>VLOOKUP(B74,'Badge-Info'!$B$2:$I$350,5,FALSE)</f>
        <v>1</v>
      </c>
      <c r="F74" s="131" t="str">
        <f>VLOOKUP(B74,'Badge-Info'!$B$2:$E$350,2,FALSE)</f>
        <v>700</v>
      </c>
      <c r="J74" s="169" t="s">
        <v>844</v>
      </c>
      <c r="O74" s="169" t="s">
        <v>935</v>
      </c>
      <c r="AT74" s="190">
        <f t="shared" si="12"/>
        <v>1</v>
      </c>
      <c r="AU74" s="191">
        <f t="shared" si="13"/>
        <v>0</v>
      </c>
      <c r="AV74" s="191">
        <f t="shared" si="14"/>
        <v>0</v>
      </c>
      <c r="AW74" s="191">
        <f t="shared" si="15"/>
        <v>0</v>
      </c>
      <c r="AX74" s="191">
        <f t="shared" si="16"/>
        <v>1</v>
      </c>
      <c r="AY74" s="191">
        <f t="shared" si="17"/>
        <v>0</v>
      </c>
    </row>
    <row r="75" spans="1:51" ht="15">
      <c r="A75" s="129">
        <v>16</v>
      </c>
      <c r="B75" s="129" t="s">
        <v>471</v>
      </c>
      <c r="C75" s="130">
        <f>VLOOKUP(B75,'Badge-Info'!$B$2:$E$350,3,FALSE)</f>
        <v>200.72</v>
      </c>
      <c r="D75" s="130">
        <f>VLOOKUP(B75,'Badge-Info'!$B$2:$E$350,4,FALSE)</f>
        <v>1</v>
      </c>
      <c r="E75" s="130">
        <f>VLOOKUP(B75,'Badge-Info'!$B$2:$I$350,5,FALSE)</f>
        <v>1</v>
      </c>
      <c r="F75" s="131" t="str">
        <f>VLOOKUP(B75,'Badge-Info'!$B$2:$E$350,2,FALSE)</f>
        <v>200</v>
      </c>
      <c r="L75" s="169" t="s">
        <v>844</v>
      </c>
      <c r="AT75" s="190">
        <f t="shared" si="12"/>
        <v>0</v>
      </c>
      <c r="AU75" s="191">
        <f t="shared" si="13"/>
        <v>0</v>
      </c>
      <c r="AV75" s="191">
        <f t="shared" si="14"/>
        <v>0</v>
      </c>
      <c r="AW75" s="191">
        <f t="shared" si="15"/>
        <v>0</v>
      </c>
      <c r="AX75" s="191">
        <f t="shared" si="16"/>
        <v>0</v>
      </c>
      <c r="AY75" s="191">
        <f t="shared" si="17"/>
        <v>0</v>
      </c>
    </row>
    <row r="76" spans="1:51" ht="15">
      <c r="A76" s="129">
        <v>45</v>
      </c>
      <c r="B76" s="129" t="s">
        <v>257</v>
      </c>
      <c r="C76" s="130">
        <f>VLOOKUP(B76,'Badge-Info'!$B$2:$E$350,3,FALSE)</f>
        <v>796.54</v>
      </c>
      <c r="D76" s="130">
        <f>VLOOKUP(B76,'Badge-Info'!$B$2:$E$350,4,FALSE)</f>
        <v>1</v>
      </c>
      <c r="E76" s="130">
        <f>VLOOKUP(B76,'Badge-Info'!$B$2:$I$350,5,FALSE)</f>
        <v>1</v>
      </c>
      <c r="F76" s="131" t="str">
        <f>VLOOKUP(B76,'Badge-Info'!$B$2:$E$350,2,FALSE)</f>
        <v>700</v>
      </c>
      <c r="J76" s="169" t="s">
        <v>844</v>
      </c>
      <c r="N76" s="169" t="s">
        <v>841</v>
      </c>
      <c r="O76" s="169" t="s">
        <v>841</v>
      </c>
      <c r="P76" s="169" t="s">
        <v>839</v>
      </c>
      <c r="U76" s="169" t="s">
        <v>935</v>
      </c>
      <c r="W76" s="169" t="s">
        <v>935</v>
      </c>
      <c r="AB76" s="169" t="s">
        <v>839</v>
      </c>
      <c r="AC76" s="169" t="s">
        <v>841</v>
      </c>
      <c r="AG76" s="169" t="s">
        <v>839</v>
      </c>
      <c r="AK76" s="169" t="s">
        <v>839</v>
      </c>
      <c r="AR76" s="169" t="s">
        <v>858</v>
      </c>
      <c r="AT76" s="190">
        <f t="shared" si="12"/>
        <v>10</v>
      </c>
      <c r="AU76" s="191">
        <f t="shared" si="13"/>
        <v>5</v>
      </c>
      <c r="AV76" s="191">
        <f t="shared" si="14"/>
        <v>0</v>
      </c>
      <c r="AW76" s="191">
        <f t="shared" si="15"/>
        <v>3</v>
      </c>
      <c r="AX76" s="191">
        <f t="shared" si="16"/>
        <v>2</v>
      </c>
      <c r="AY76" s="191">
        <f t="shared" si="17"/>
        <v>0</v>
      </c>
    </row>
    <row r="77" spans="1:51" ht="15">
      <c r="A77" s="129">
        <v>68</v>
      </c>
      <c r="B77" s="129" t="s">
        <v>382</v>
      </c>
      <c r="C77" s="130">
        <f>VLOOKUP(B77,'Badge-Info'!$B$2:$E$350,3,FALSE)</f>
        <v>793.3</v>
      </c>
      <c r="D77" s="130">
        <f>VLOOKUP(B77,'Badge-Info'!$B$2:$E$350,4,FALSE)</f>
        <v>1</v>
      </c>
      <c r="E77" s="130">
        <f>VLOOKUP(B77,'Badge-Info'!$B$2:$I$350,5,FALSE)</f>
        <v>1</v>
      </c>
      <c r="F77" s="131" t="str">
        <f>VLOOKUP(B77,'Badge-Info'!$B$2:$E$350,2,FALSE)</f>
        <v>700</v>
      </c>
      <c r="I77" s="169" t="s">
        <v>835</v>
      </c>
      <c r="L77" s="169" t="s">
        <v>840</v>
      </c>
      <c r="M77" s="169" t="s">
        <v>841</v>
      </c>
      <c r="N77" s="169" t="s">
        <v>841</v>
      </c>
      <c r="S77" s="169" t="s">
        <v>841</v>
      </c>
      <c r="Y77" s="169" t="s">
        <v>840</v>
      </c>
      <c r="AB77" s="169" t="s">
        <v>848</v>
      </c>
      <c r="AE77" s="169" t="s">
        <v>839</v>
      </c>
      <c r="AT77" s="190">
        <f t="shared" si="12"/>
        <v>8</v>
      </c>
      <c r="AU77" s="191">
        <f t="shared" si="13"/>
        <v>2</v>
      </c>
      <c r="AV77" s="191">
        <f t="shared" si="14"/>
        <v>2</v>
      </c>
      <c r="AW77" s="191">
        <f t="shared" si="15"/>
        <v>4</v>
      </c>
      <c r="AX77" s="191">
        <f t="shared" si="16"/>
        <v>0</v>
      </c>
      <c r="AY77" s="191">
        <f t="shared" si="17"/>
        <v>0</v>
      </c>
    </row>
    <row r="78" spans="1:51" ht="15">
      <c r="B78" s="129" t="s">
        <v>595</v>
      </c>
      <c r="C78" s="130">
        <f>VLOOKUP(B78,'Badge-Info'!$B$2:$E$350,3,FALSE)</f>
        <v>791.43028000000004</v>
      </c>
      <c r="D78" s="130">
        <f>VLOOKUP(B78,'Badge-Info'!$B$2:$E$350,4,FALSE)</f>
        <v>1</v>
      </c>
      <c r="E78" s="130">
        <f>VLOOKUP(B78,'Badge-Info'!$B$2:$I$350,5,FALSE)</f>
        <v>1</v>
      </c>
      <c r="F78" s="131" t="str">
        <f>VLOOKUP(B78,'Badge-Info'!$B$2:$E$350,2,FALSE)</f>
        <v>700</v>
      </c>
      <c r="N78" s="169" t="s">
        <v>849</v>
      </c>
      <c r="X78" s="169" t="s">
        <v>841</v>
      </c>
      <c r="AT78" s="190">
        <f t="shared" si="12"/>
        <v>2</v>
      </c>
      <c r="AU78" s="191">
        <f t="shared" si="13"/>
        <v>0</v>
      </c>
      <c r="AV78" s="191">
        <f t="shared" si="14"/>
        <v>1</v>
      </c>
      <c r="AW78" s="191">
        <f t="shared" si="15"/>
        <v>1</v>
      </c>
      <c r="AX78" s="191">
        <f t="shared" si="16"/>
        <v>0</v>
      </c>
      <c r="AY78" s="191">
        <f t="shared" si="17"/>
        <v>0</v>
      </c>
    </row>
    <row r="79" spans="1:51" ht="15">
      <c r="B79" s="129" t="s">
        <v>1057</v>
      </c>
      <c r="C79" s="130">
        <f>VLOOKUP(B79,'Badge-Info'!$B$2:$E$350,3,FALSE)</f>
        <v>652.79999999999995</v>
      </c>
      <c r="D79" s="130">
        <f>VLOOKUP(B79,'Badge-Info'!$B$2:$E$350,4,FALSE)</f>
        <v>1</v>
      </c>
      <c r="E79" s="130">
        <f>VLOOKUP(B79,'Badge-Info'!$B$2:$I$350,5,FALSE)</f>
        <v>1</v>
      </c>
      <c r="F79" s="131" t="str">
        <f>VLOOKUP(B79,'Badge-Info'!$B$2:$E$350,2,FALSE)</f>
        <v>600</v>
      </c>
      <c r="O79" s="169" t="s">
        <v>933</v>
      </c>
      <c r="U79" s="169" t="s">
        <v>935</v>
      </c>
      <c r="AB79" s="169" t="s">
        <v>935</v>
      </c>
      <c r="AI79" s="169" t="s">
        <v>935</v>
      </c>
      <c r="AK79" s="169" t="s">
        <v>935</v>
      </c>
      <c r="AT79" s="190">
        <f t="shared" si="12"/>
        <v>4</v>
      </c>
      <c r="AU79" s="191">
        <f t="shared" si="13"/>
        <v>0</v>
      </c>
      <c r="AV79" s="191">
        <f t="shared" si="14"/>
        <v>0</v>
      </c>
      <c r="AW79" s="191">
        <f t="shared" si="15"/>
        <v>0</v>
      </c>
      <c r="AX79" s="191">
        <f t="shared" si="16"/>
        <v>4</v>
      </c>
      <c r="AY79" s="191">
        <f t="shared" si="17"/>
        <v>0</v>
      </c>
    </row>
    <row r="80" spans="1:51" ht="15">
      <c r="A80" s="129">
        <v>139</v>
      </c>
      <c r="B80" s="129" t="s">
        <v>497</v>
      </c>
      <c r="C80" s="130">
        <f>VLOOKUP(B80,'Badge-Info'!$B$2:$E$350,3,FALSE)</f>
        <v>745.2</v>
      </c>
      <c r="D80" s="130">
        <f>VLOOKUP(B80,'Badge-Info'!$B$2:$E$350,4,FALSE)</f>
        <v>1</v>
      </c>
      <c r="E80" s="130">
        <f>VLOOKUP(B80,'Badge-Info'!$B$2:$I$350,5,FALSE)</f>
        <v>1</v>
      </c>
      <c r="F80" s="131" t="str">
        <f>VLOOKUP(B80,'Badge-Info'!$B$2:$E$350,2,FALSE)</f>
        <v>700</v>
      </c>
      <c r="L80" s="169" t="s">
        <v>840</v>
      </c>
      <c r="N80" s="169" t="s">
        <v>840</v>
      </c>
      <c r="O80" s="169" t="s">
        <v>840</v>
      </c>
      <c r="AB80" s="169" t="s">
        <v>840</v>
      </c>
      <c r="AE80" s="169" t="s">
        <v>840</v>
      </c>
      <c r="AK80" s="169" t="s">
        <v>854</v>
      </c>
      <c r="AM80" s="169" t="s">
        <v>840</v>
      </c>
      <c r="AR80" s="169" t="s">
        <v>857</v>
      </c>
      <c r="AS80" s="169" t="s">
        <v>840</v>
      </c>
      <c r="AT80" s="190">
        <f t="shared" si="12"/>
        <v>9</v>
      </c>
      <c r="AU80" s="191">
        <f t="shared" si="13"/>
        <v>0</v>
      </c>
      <c r="AV80" s="191">
        <f t="shared" si="14"/>
        <v>9</v>
      </c>
      <c r="AW80" s="191">
        <f t="shared" si="15"/>
        <v>0</v>
      </c>
      <c r="AX80" s="191">
        <f t="shared" si="16"/>
        <v>0</v>
      </c>
      <c r="AY80" s="191">
        <f t="shared" si="17"/>
        <v>0</v>
      </c>
    </row>
    <row r="81" spans="1:51" ht="15">
      <c r="B81" s="129" t="s">
        <v>920</v>
      </c>
      <c r="C81" s="130">
        <f>VLOOKUP(B81,'Badge-Info'!$B$2:$E$350,3,FALSE)</f>
        <v>364.26600000000002</v>
      </c>
      <c r="D81" s="130">
        <f>VLOOKUP(B81,'Badge-Info'!$B$2:$E$350,4,FALSE)</f>
        <v>1</v>
      </c>
      <c r="E81" s="130">
        <f>VLOOKUP(B81,'Badge-Info'!$B$2:$I$350,5,FALSE)</f>
        <v>1</v>
      </c>
      <c r="F81" s="131" t="str">
        <f>VLOOKUP(B81,'Badge-Info'!$B$2:$E$350,2,FALSE)</f>
        <v>300</v>
      </c>
      <c r="S81" s="169" t="s">
        <v>841</v>
      </c>
      <c r="AB81" s="169" t="s">
        <v>841</v>
      </c>
      <c r="AE81" s="169" t="s">
        <v>841</v>
      </c>
      <c r="AP81" s="169" t="s">
        <v>861</v>
      </c>
      <c r="AT81" s="190">
        <f t="shared" si="12"/>
        <v>4</v>
      </c>
      <c r="AU81" s="191">
        <f t="shared" si="13"/>
        <v>0</v>
      </c>
      <c r="AV81" s="191">
        <f t="shared" si="14"/>
        <v>0</v>
      </c>
      <c r="AW81" s="191">
        <f t="shared" si="15"/>
        <v>4</v>
      </c>
      <c r="AX81" s="191">
        <f t="shared" si="16"/>
        <v>0</v>
      </c>
      <c r="AY81" s="191">
        <f t="shared" si="17"/>
        <v>0</v>
      </c>
    </row>
    <row r="82" spans="1:51" ht="15">
      <c r="B82" s="129" t="s">
        <v>955</v>
      </c>
      <c r="C82" s="130">
        <f>VLOOKUP(B82,'Badge-Info'!$B$2:$E$350,3,FALSE)</f>
        <v>631.20799999999997</v>
      </c>
      <c r="D82" s="130">
        <f>VLOOKUP(B82,'Badge-Info'!$B$2:$E$350,4,FALSE)</f>
        <v>1</v>
      </c>
      <c r="E82" s="130">
        <f>VLOOKUP(B82,'Badge-Info'!$B$2:$I$350,5,FALSE)</f>
        <v>1</v>
      </c>
      <c r="F82" s="131" t="str">
        <f>VLOOKUP(B82,'Badge-Info'!$B$2:$E$350,2,FALSE)</f>
        <v>600</v>
      </c>
      <c r="AB82" s="169" t="s">
        <v>933</v>
      </c>
      <c r="AT82" s="190">
        <f t="shared" si="12"/>
        <v>0</v>
      </c>
      <c r="AU82" s="191">
        <f t="shared" si="13"/>
        <v>0</v>
      </c>
      <c r="AV82" s="191">
        <f t="shared" si="14"/>
        <v>0</v>
      </c>
      <c r="AW82" s="191">
        <f t="shared" si="15"/>
        <v>0</v>
      </c>
      <c r="AX82" s="191">
        <f t="shared" si="16"/>
        <v>0</v>
      </c>
      <c r="AY82" s="191">
        <f t="shared" si="17"/>
        <v>0</v>
      </c>
    </row>
    <row r="83" spans="1:51" ht="15">
      <c r="A83" s="129">
        <v>54</v>
      </c>
      <c r="B83" s="129" t="s">
        <v>551</v>
      </c>
      <c r="C83" s="130">
        <f>VLOOKUP(B83,'Badge-Info'!$B$2:$E$350,3,FALSE)</f>
        <v>626.72400000000005</v>
      </c>
      <c r="D83" s="130">
        <f>VLOOKUP(B83,'Badge-Info'!$B$2:$E$350,4,FALSE)</f>
        <v>1</v>
      </c>
      <c r="E83" s="130">
        <f>VLOOKUP(B83,'Badge-Info'!$B$2:$I$350,5,FALSE)</f>
        <v>1</v>
      </c>
      <c r="F83" s="131" t="str">
        <f>VLOOKUP(B83,'Badge-Info'!$B$2:$E$350,2,FALSE)</f>
        <v>600</v>
      </c>
      <c r="J83" s="169" t="s">
        <v>844</v>
      </c>
      <c r="M83" s="169" t="s">
        <v>840</v>
      </c>
      <c r="P83" s="169" t="s">
        <v>841</v>
      </c>
      <c r="AB83" s="169" t="s">
        <v>839</v>
      </c>
      <c r="AT83" s="190">
        <f t="shared" si="12"/>
        <v>3</v>
      </c>
      <c r="AU83" s="191">
        <f t="shared" si="13"/>
        <v>1</v>
      </c>
      <c r="AV83" s="191">
        <f t="shared" si="14"/>
        <v>1</v>
      </c>
      <c r="AW83" s="191">
        <f t="shared" si="15"/>
        <v>1</v>
      </c>
      <c r="AX83" s="191">
        <f t="shared" si="16"/>
        <v>0</v>
      </c>
      <c r="AY83" s="191">
        <f t="shared" si="17"/>
        <v>0</v>
      </c>
    </row>
    <row r="84" spans="1:51" ht="15">
      <c r="B84" s="129" t="s">
        <v>777</v>
      </c>
      <c r="C84" s="130">
        <f>VLOOKUP(B84,'Badge-Info'!$B$2:$E$350,3,FALSE)</f>
        <v>745.59281999999996</v>
      </c>
      <c r="D84" s="130">
        <f>VLOOKUP(B84,'Badge-Info'!$B$2:$E$350,4,FALSE)</f>
        <v>1</v>
      </c>
      <c r="E84" s="130">
        <f>VLOOKUP(B84,'Badge-Info'!$B$2:$I$350,5,FALSE)</f>
        <v>1</v>
      </c>
      <c r="F84" s="131" t="str">
        <f>VLOOKUP(B84,'Badge-Info'!$B$2:$E$350,2,FALSE)</f>
        <v>700</v>
      </c>
      <c r="AB84" s="169" t="s">
        <v>850</v>
      </c>
      <c r="AT84" s="190">
        <f t="shared" si="12"/>
        <v>0</v>
      </c>
      <c r="AU84" s="191">
        <f t="shared" si="13"/>
        <v>0</v>
      </c>
      <c r="AV84" s="191">
        <f t="shared" si="14"/>
        <v>0</v>
      </c>
      <c r="AW84" s="191">
        <f t="shared" si="15"/>
        <v>0</v>
      </c>
      <c r="AX84" s="191">
        <f t="shared" si="16"/>
        <v>0</v>
      </c>
      <c r="AY84" s="191">
        <f t="shared" si="17"/>
        <v>0</v>
      </c>
    </row>
    <row r="85" spans="1:51" ht="15">
      <c r="A85" s="129">
        <v>141</v>
      </c>
      <c r="B85" s="129" t="s">
        <v>423</v>
      </c>
      <c r="C85" s="130">
        <f>VLOOKUP(B85,'Badge-Info'!$B$2:$E$350,3,FALSE)</f>
        <v>641.20000000000005</v>
      </c>
      <c r="D85" s="130">
        <f>VLOOKUP(B85,'Badge-Info'!$B$2:$E$350,4,FALSE)</f>
        <v>1</v>
      </c>
      <c r="E85" s="130">
        <f>VLOOKUP(B85,'Badge-Info'!$B$2:$I$350,5,FALSE)</f>
        <v>1</v>
      </c>
      <c r="F85" s="131" t="str">
        <f>VLOOKUP(B85,'Badge-Info'!$B$2:$E$350,2,FALSE)</f>
        <v>600</v>
      </c>
      <c r="L85" s="169" t="s">
        <v>840</v>
      </c>
      <c r="N85" s="169" t="s">
        <v>840</v>
      </c>
      <c r="O85" s="169" t="s">
        <v>840</v>
      </c>
      <c r="S85" s="169" t="s">
        <v>840</v>
      </c>
      <c r="V85" s="169" t="s">
        <v>840</v>
      </c>
      <c r="Y85" s="169" t="s">
        <v>840</v>
      </c>
      <c r="AB85" s="169" t="s">
        <v>854</v>
      </c>
      <c r="AK85" s="169" t="s">
        <v>840</v>
      </c>
      <c r="AM85" s="169" t="s">
        <v>840</v>
      </c>
      <c r="AR85" s="169" t="s">
        <v>840</v>
      </c>
      <c r="AT85" s="190">
        <f t="shared" si="12"/>
        <v>10</v>
      </c>
      <c r="AU85" s="191">
        <f t="shared" si="13"/>
        <v>0</v>
      </c>
      <c r="AV85" s="191">
        <f t="shared" si="14"/>
        <v>10</v>
      </c>
      <c r="AW85" s="191">
        <f t="shared" si="15"/>
        <v>0</v>
      </c>
      <c r="AX85" s="191">
        <f t="shared" si="16"/>
        <v>0</v>
      </c>
      <c r="AY85" s="191">
        <f t="shared" si="17"/>
        <v>0</v>
      </c>
    </row>
    <row r="86" spans="1:51" ht="15">
      <c r="A86" s="129">
        <v>93</v>
      </c>
      <c r="B86" s="129" t="s">
        <v>249</v>
      </c>
      <c r="C86" s="130">
        <f>VLOOKUP(B86,'Badge-Info'!$B$2:$E$350,3,FALSE)</f>
        <v>618.17200000000003</v>
      </c>
      <c r="D86" s="130">
        <f>VLOOKUP(B86,'Badge-Info'!$B$2:$E$350,4,FALSE)</f>
        <v>1</v>
      </c>
      <c r="E86" s="130">
        <f>VLOOKUP(B86,'Badge-Info'!$B$2:$I$350,5,FALSE)</f>
        <v>1</v>
      </c>
      <c r="F86" s="131" t="str">
        <f>VLOOKUP(B86,'Badge-Info'!$B$2:$E$350,2,FALSE)</f>
        <v>600</v>
      </c>
      <c r="AE86" s="169" t="s">
        <v>848</v>
      </c>
      <c r="AT86" s="190">
        <f t="shared" si="12"/>
        <v>1</v>
      </c>
      <c r="AU86" s="191">
        <f t="shared" si="13"/>
        <v>1</v>
      </c>
      <c r="AV86" s="191">
        <f t="shared" si="14"/>
        <v>0</v>
      </c>
      <c r="AW86" s="191">
        <f t="shared" si="15"/>
        <v>0</v>
      </c>
      <c r="AX86" s="191">
        <f t="shared" si="16"/>
        <v>0</v>
      </c>
      <c r="AY86" s="191">
        <f t="shared" si="17"/>
        <v>0</v>
      </c>
    </row>
    <row r="87" spans="1:51" ht="15">
      <c r="B87" s="129" t="s">
        <v>749</v>
      </c>
      <c r="C87" s="130">
        <f>VLOOKUP(B87,'Badge-Info'!$B$2:$E$350,3,FALSE)</f>
        <v>796.95</v>
      </c>
      <c r="D87" s="130">
        <f>VLOOKUP(B87,'Badge-Info'!$B$2:$E$350,4,FALSE)</f>
        <v>1</v>
      </c>
      <c r="E87" s="130">
        <f>VLOOKUP(B87,'Badge-Info'!$B$2:$I$350,5,FALSE)</f>
        <v>1</v>
      </c>
      <c r="F87" s="131" t="str">
        <f>VLOOKUP(B87,'Badge-Info'!$B$2:$E$350,2,FALSE)</f>
        <v>700</v>
      </c>
      <c r="M87" s="169" t="s">
        <v>850</v>
      </c>
      <c r="AT87" s="190">
        <f t="shared" si="12"/>
        <v>0</v>
      </c>
      <c r="AU87" s="191">
        <f t="shared" si="13"/>
        <v>0</v>
      </c>
      <c r="AV87" s="191">
        <f t="shared" si="14"/>
        <v>0</v>
      </c>
      <c r="AW87" s="191">
        <f t="shared" si="15"/>
        <v>0</v>
      </c>
      <c r="AX87" s="191">
        <f t="shared" si="16"/>
        <v>0</v>
      </c>
      <c r="AY87" s="191">
        <f t="shared" si="17"/>
        <v>0</v>
      </c>
    </row>
    <row r="88" spans="1:51" ht="15">
      <c r="B88" s="129" t="s">
        <v>754</v>
      </c>
      <c r="C88" s="130">
        <f>VLOOKUP(B88,'Badge-Info'!$B$2:$E$350,3,FALSE)</f>
        <v>572.86</v>
      </c>
      <c r="D88" s="130">
        <f>VLOOKUP(B88,'Badge-Info'!$B$2:$E$350,4,FALSE)</f>
        <v>1</v>
      </c>
      <c r="E88" s="130">
        <f>VLOOKUP(B88,'Badge-Info'!$B$2:$I$350,5,FALSE)</f>
        <v>1</v>
      </c>
      <c r="F88" s="131" t="str">
        <f>VLOOKUP(B88,'Badge-Info'!$B$2:$E$350,2,FALSE)</f>
        <v>500</v>
      </c>
      <c r="G88" s="170" t="s">
        <v>835</v>
      </c>
      <c r="H88" s="170" t="s">
        <v>835</v>
      </c>
      <c r="J88" s="169" t="s">
        <v>845</v>
      </c>
      <c r="L88" s="169" t="s">
        <v>841</v>
      </c>
      <c r="N88" s="169" t="s">
        <v>841</v>
      </c>
      <c r="O88" s="169" t="s">
        <v>841</v>
      </c>
      <c r="P88" s="169" t="s">
        <v>841</v>
      </c>
      <c r="R88" s="169" t="s">
        <v>841</v>
      </c>
      <c r="S88" s="169" t="s">
        <v>841</v>
      </c>
      <c r="V88" s="169" t="s">
        <v>841</v>
      </c>
      <c r="W88" s="169" t="s">
        <v>841</v>
      </c>
      <c r="Y88" s="169" t="s">
        <v>841</v>
      </c>
      <c r="Z88" s="169" t="s">
        <v>841</v>
      </c>
      <c r="AB88" s="169" t="s">
        <v>841</v>
      </c>
      <c r="AE88" s="169" t="s">
        <v>841</v>
      </c>
      <c r="AI88" s="169" t="s">
        <v>841</v>
      </c>
      <c r="AK88" s="169" t="s">
        <v>841</v>
      </c>
      <c r="AL88" s="169" t="s">
        <v>841</v>
      </c>
      <c r="AO88" s="169" t="s">
        <v>841</v>
      </c>
      <c r="AP88" s="169" t="s">
        <v>841</v>
      </c>
      <c r="AQ88" s="169" t="s">
        <v>841</v>
      </c>
      <c r="AR88" s="169" t="s">
        <v>841</v>
      </c>
      <c r="AT88" s="190">
        <f t="shared" si="12"/>
        <v>22</v>
      </c>
      <c r="AU88" s="191">
        <f t="shared" si="13"/>
        <v>0</v>
      </c>
      <c r="AV88" s="191">
        <f t="shared" si="14"/>
        <v>0</v>
      </c>
      <c r="AW88" s="191">
        <f t="shared" si="15"/>
        <v>22</v>
      </c>
      <c r="AX88" s="191">
        <f t="shared" si="16"/>
        <v>0</v>
      </c>
      <c r="AY88" s="191">
        <f t="shared" si="17"/>
        <v>0</v>
      </c>
    </row>
    <row r="89" spans="1:51" ht="15">
      <c r="A89" s="129">
        <v>142</v>
      </c>
      <c r="B89" s="137" t="s">
        <v>132</v>
      </c>
      <c r="C89" s="130">
        <f>VLOOKUP(B89,'Badge-Info'!$B$2:$E$350,3,FALSE)</f>
        <v>917.3</v>
      </c>
      <c r="D89" s="130">
        <f>VLOOKUP(B89,'Badge-Info'!$B$2:$E$350,4,FALSE)</f>
        <v>1</v>
      </c>
      <c r="E89" s="130">
        <f>VLOOKUP(B89,'Badge-Info'!$B$2:$I$350,5,FALSE)</f>
        <v>1</v>
      </c>
      <c r="F89" s="131" t="str">
        <f>VLOOKUP(B89,'Badge-Info'!$B$2:$E$350,2,FALSE)</f>
        <v>900</v>
      </c>
      <c r="AB89" s="169" t="s">
        <v>842</v>
      </c>
      <c r="AT89" s="190">
        <f t="shared" si="12"/>
        <v>0</v>
      </c>
      <c r="AU89" s="191">
        <f t="shared" si="13"/>
        <v>0</v>
      </c>
      <c r="AV89" s="191">
        <f t="shared" si="14"/>
        <v>0</v>
      </c>
      <c r="AW89" s="191">
        <f t="shared" si="15"/>
        <v>0</v>
      </c>
      <c r="AX89" s="191">
        <f t="shared" si="16"/>
        <v>0</v>
      </c>
      <c r="AY89" s="191">
        <f t="shared" si="17"/>
        <v>0</v>
      </c>
    </row>
    <row r="90" spans="1:51" ht="15">
      <c r="A90" s="129">
        <v>51</v>
      </c>
      <c r="B90" s="129" t="s">
        <v>533</v>
      </c>
      <c r="C90" s="130">
        <f>VLOOKUP(B90,'Badge-Info'!$B$2:$E$350,3,FALSE)</f>
        <v>743.4</v>
      </c>
      <c r="D90" s="130">
        <f>VLOOKUP(B90,'Badge-Info'!$B$2:$E$350,4,FALSE)</f>
        <v>1</v>
      </c>
      <c r="E90" s="130">
        <f>VLOOKUP(B90,'Badge-Info'!$B$2:$I$350,5,FALSE)</f>
        <v>1</v>
      </c>
      <c r="F90" s="131" t="str">
        <f>VLOOKUP(B90,'Badge-Info'!$B$2:$E$350,2,FALSE)</f>
        <v>700</v>
      </c>
      <c r="I90" s="169" t="s">
        <v>835</v>
      </c>
      <c r="J90" s="169" t="s">
        <v>846</v>
      </c>
      <c r="L90" s="169" t="s">
        <v>840</v>
      </c>
      <c r="AI90" s="169" t="s">
        <v>841</v>
      </c>
      <c r="AT90" s="190">
        <f t="shared" si="12"/>
        <v>4</v>
      </c>
      <c r="AU90" s="191">
        <f t="shared" si="13"/>
        <v>0</v>
      </c>
      <c r="AV90" s="191">
        <f t="shared" si="14"/>
        <v>2</v>
      </c>
      <c r="AW90" s="191">
        <f t="shared" si="15"/>
        <v>2</v>
      </c>
      <c r="AX90" s="191">
        <f t="shared" si="16"/>
        <v>0</v>
      </c>
      <c r="AY90" s="191">
        <f t="shared" si="17"/>
        <v>0</v>
      </c>
    </row>
    <row r="91" spans="1:51" ht="15">
      <c r="B91" s="129" t="s">
        <v>1049</v>
      </c>
      <c r="C91" s="130">
        <f>VLOOKUP(B91,'Badge-Info'!$B$2:$E$350,3,FALSE)</f>
        <v>793.2</v>
      </c>
      <c r="D91" s="130">
        <f>VLOOKUP(B91,'Badge-Info'!$B$2:$E$350,4,FALSE)</f>
        <v>1</v>
      </c>
      <c r="E91" s="130">
        <f>VLOOKUP(B91,'Badge-Info'!$B$2:$I$350,5,FALSE)</f>
        <v>1</v>
      </c>
      <c r="F91" s="131" t="str">
        <f>VLOOKUP(B91,'Badge-Info'!$B$2:$E$350,2,FALSE)</f>
        <v>700</v>
      </c>
      <c r="U91" s="169" t="s">
        <v>952</v>
      </c>
      <c r="AT91" s="190">
        <f t="shared" si="12"/>
        <v>1</v>
      </c>
      <c r="AU91" s="191">
        <f t="shared" si="13"/>
        <v>0</v>
      </c>
      <c r="AV91" s="191">
        <f t="shared" si="14"/>
        <v>0</v>
      </c>
      <c r="AW91" s="191">
        <f t="shared" si="15"/>
        <v>0</v>
      </c>
      <c r="AX91" s="191">
        <f t="shared" si="16"/>
        <v>1</v>
      </c>
      <c r="AY91" s="191">
        <f t="shared" si="17"/>
        <v>0</v>
      </c>
    </row>
    <row r="92" spans="1:51" ht="15">
      <c r="A92" s="129">
        <v>34</v>
      </c>
      <c r="B92" s="129" t="s">
        <v>539</v>
      </c>
      <c r="C92" s="130">
        <f>VLOOKUP(B92,'Badge-Info'!$B$2:$E$350,3,FALSE)</f>
        <v>641.57799999999997</v>
      </c>
      <c r="D92" s="130">
        <f>VLOOKUP(B92,'Badge-Info'!$B$2:$E$350,4,FALSE)</f>
        <v>1</v>
      </c>
      <c r="E92" s="130">
        <f>VLOOKUP(B92,'Badge-Info'!$B$2:$I$350,5,FALSE)</f>
        <v>1</v>
      </c>
      <c r="F92" s="131" t="str">
        <f>VLOOKUP(B92,'Badge-Info'!$B$2:$E$350,2,FALSE)</f>
        <v>600</v>
      </c>
      <c r="N92" s="169" t="s">
        <v>840</v>
      </c>
      <c r="O92" s="169" t="s">
        <v>839</v>
      </c>
      <c r="Y92" s="169" t="s">
        <v>844</v>
      </c>
      <c r="AT92" s="190">
        <f t="shared" si="12"/>
        <v>2</v>
      </c>
      <c r="AU92" s="191">
        <f t="shared" si="13"/>
        <v>1</v>
      </c>
      <c r="AV92" s="191">
        <f t="shared" si="14"/>
        <v>1</v>
      </c>
      <c r="AW92" s="191">
        <f t="shared" si="15"/>
        <v>0</v>
      </c>
      <c r="AX92" s="191">
        <f t="shared" si="16"/>
        <v>0</v>
      </c>
      <c r="AY92" s="191">
        <f t="shared" si="17"/>
        <v>0</v>
      </c>
    </row>
    <row r="93" spans="1:51" ht="15">
      <c r="B93" s="129" t="s">
        <v>954</v>
      </c>
      <c r="C93" s="130">
        <f>VLOOKUP(B93,'Badge-Info'!$B$2:$E$350,3,FALSE)</f>
        <v>658.83420940999997</v>
      </c>
      <c r="D93" s="130">
        <f>VLOOKUP(B93,'Badge-Info'!$B$2:$E$350,4,FALSE)</f>
        <v>1</v>
      </c>
      <c r="E93" s="130">
        <f>VLOOKUP(B93,'Badge-Info'!$B$2:$I$350,5,FALSE)</f>
        <v>1</v>
      </c>
      <c r="F93" s="131" t="str">
        <f>VLOOKUP(B93,'Badge-Info'!$B$2:$E$350,2,FALSE)</f>
        <v>600</v>
      </c>
      <c r="O93" s="169" t="s">
        <v>933</v>
      </c>
      <c r="AT93" s="190">
        <f t="shared" si="12"/>
        <v>0</v>
      </c>
      <c r="AU93" s="191">
        <f t="shared" si="13"/>
        <v>0</v>
      </c>
      <c r="AV93" s="191">
        <f t="shared" si="14"/>
        <v>0</v>
      </c>
      <c r="AW93" s="191">
        <f t="shared" si="15"/>
        <v>0</v>
      </c>
      <c r="AX93" s="191">
        <f t="shared" si="16"/>
        <v>0</v>
      </c>
      <c r="AY93" s="191">
        <f t="shared" si="17"/>
        <v>0</v>
      </c>
    </row>
    <row r="94" spans="1:51" ht="15">
      <c r="B94" s="129" t="s">
        <v>4</v>
      </c>
      <c r="C94" s="130">
        <f>VLOOKUP(B94,'Badge-Info'!$B$2:$E$350,3,FALSE)</f>
        <v>641.69600000000003</v>
      </c>
      <c r="D94" s="130">
        <f>VLOOKUP(B94,'Badge-Info'!$B$2:$E$350,4,FALSE)</f>
        <v>1</v>
      </c>
      <c r="E94" s="130">
        <f>VLOOKUP(B94,'Badge-Info'!$B$2:$I$350,5,FALSE)</f>
        <v>1</v>
      </c>
      <c r="F94" s="131" t="str">
        <f>VLOOKUP(B94,'Badge-Info'!$B$2:$E$350,2,FALSE)</f>
        <v>600</v>
      </c>
      <c r="AB94" s="169" t="s">
        <v>842</v>
      </c>
      <c r="AT94" s="190">
        <f t="shared" si="12"/>
        <v>0</v>
      </c>
      <c r="AU94" s="191">
        <f t="shared" si="13"/>
        <v>0</v>
      </c>
      <c r="AV94" s="191">
        <f t="shared" si="14"/>
        <v>0</v>
      </c>
      <c r="AW94" s="191">
        <f t="shared" si="15"/>
        <v>0</v>
      </c>
      <c r="AX94" s="191">
        <f t="shared" si="16"/>
        <v>0</v>
      </c>
      <c r="AY94" s="191">
        <f t="shared" si="17"/>
        <v>0</v>
      </c>
    </row>
    <row r="95" spans="1:51" ht="15">
      <c r="A95" s="129">
        <v>27</v>
      </c>
      <c r="B95" s="129" t="s">
        <v>436</v>
      </c>
      <c r="C95" s="130">
        <f>VLOOKUP(B95,'Badge-Info'!$B$2:$E$350,3,FALSE)</f>
        <v>581.63</v>
      </c>
      <c r="D95" s="130">
        <f>VLOOKUP(B95,'Badge-Info'!$B$2:$E$350,4,FALSE)</f>
        <v>1</v>
      </c>
      <c r="E95" s="130">
        <f>VLOOKUP(B95,'Badge-Info'!$B$2:$I$350,5,FALSE)</f>
        <v>1</v>
      </c>
      <c r="F95" s="131" t="str">
        <f>VLOOKUP(B95,'Badge-Info'!$B$2:$E$350,2,FALSE)</f>
        <v>500</v>
      </c>
      <c r="M95" s="169" t="s">
        <v>840</v>
      </c>
      <c r="N95" s="169" t="s">
        <v>935</v>
      </c>
      <c r="O95" s="169" t="s">
        <v>840</v>
      </c>
      <c r="R95" s="169" t="s">
        <v>935</v>
      </c>
      <c r="U95" s="169" t="s">
        <v>935</v>
      </c>
      <c r="Y95" s="169" t="s">
        <v>935</v>
      </c>
      <c r="AB95" s="169" t="s">
        <v>846</v>
      </c>
      <c r="AI95" s="169" t="s">
        <v>935</v>
      </c>
      <c r="AK95" s="169" t="s">
        <v>935</v>
      </c>
      <c r="AQ95" s="169" t="s">
        <v>840</v>
      </c>
      <c r="AT95" s="190">
        <f t="shared" si="12"/>
        <v>10</v>
      </c>
      <c r="AU95" s="191">
        <f t="shared" si="13"/>
        <v>0</v>
      </c>
      <c r="AV95" s="191">
        <f t="shared" si="14"/>
        <v>4</v>
      </c>
      <c r="AW95" s="191">
        <f t="shared" si="15"/>
        <v>0</v>
      </c>
      <c r="AX95" s="191">
        <f t="shared" si="16"/>
        <v>6</v>
      </c>
      <c r="AY95" s="191">
        <f t="shared" si="17"/>
        <v>0</v>
      </c>
    </row>
    <row r="96" spans="1:51" ht="15">
      <c r="A96" s="129">
        <v>69</v>
      </c>
      <c r="B96" s="129" t="s">
        <v>461</v>
      </c>
      <c r="C96" s="130">
        <f>VLOOKUP(B96,'Badge-Info'!$B$2:$E$350,3,FALSE)</f>
        <v>531.14</v>
      </c>
      <c r="D96" s="130">
        <f>VLOOKUP(B96,'Badge-Info'!$B$2:$E$350,4,FALSE)</f>
        <v>1</v>
      </c>
      <c r="E96" s="130">
        <f>VLOOKUP(B96,'Badge-Info'!$B$2:$I$350,5,FALSE)</f>
        <v>1</v>
      </c>
      <c r="F96" s="131" t="str">
        <f>VLOOKUP(B96,'Badge-Info'!$B$2:$E$350,2,FALSE)</f>
        <v>500</v>
      </c>
      <c r="P96" s="169" t="s">
        <v>935</v>
      </c>
      <c r="W96" s="169" t="s">
        <v>935</v>
      </c>
      <c r="AS96" s="169" t="s">
        <v>844</v>
      </c>
      <c r="AT96" s="190">
        <f t="shared" si="12"/>
        <v>2</v>
      </c>
      <c r="AU96" s="191">
        <f t="shared" si="13"/>
        <v>0</v>
      </c>
      <c r="AV96" s="191">
        <f t="shared" si="14"/>
        <v>0</v>
      </c>
      <c r="AW96" s="191">
        <f t="shared" si="15"/>
        <v>0</v>
      </c>
      <c r="AX96" s="191">
        <f t="shared" si="16"/>
        <v>2</v>
      </c>
      <c r="AY96" s="191">
        <f t="shared" si="17"/>
        <v>0</v>
      </c>
    </row>
    <row r="97" spans="1:51" ht="15">
      <c r="A97" s="129">
        <v>81</v>
      </c>
      <c r="B97" s="129" t="s">
        <v>422</v>
      </c>
      <c r="C97" s="130">
        <f>VLOOKUP(B97,'Badge-Info'!$B$2:$E$350,3,FALSE)</f>
        <v>617.9</v>
      </c>
      <c r="D97" s="130">
        <f>VLOOKUP(B97,'Badge-Info'!$B$2:$E$350,4,FALSE)</f>
        <v>1</v>
      </c>
      <c r="E97" s="130">
        <f>VLOOKUP(B97,'Badge-Info'!$B$2:$I$350,5,FALSE)</f>
        <v>1</v>
      </c>
      <c r="F97" s="131" t="str">
        <f>VLOOKUP(B97,'Badge-Info'!$B$2:$E$350,2,FALSE)</f>
        <v>600</v>
      </c>
      <c r="AB97" s="169" t="s">
        <v>848</v>
      </c>
      <c r="AO97" s="169" t="s">
        <v>841</v>
      </c>
      <c r="AP97" s="169" t="s">
        <v>841</v>
      </c>
      <c r="AQ97" s="169" t="s">
        <v>841</v>
      </c>
      <c r="AT97" s="190">
        <f t="shared" si="12"/>
        <v>4</v>
      </c>
      <c r="AU97" s="191">
        <f t="shared" si="13"/>
        <v>1</v>
      </c>
      <c r="AV97" s="191">
        <f t="shared" si="14"/>
        <v>0</v>
      </c>
      <c r="AW97" s="191">
        <f t="shared" si="15"/>
        <v>3</v>
      </c>
      <c r="AX97" s="191">
        <f t="shared" si="16"/>
        <v>0</v>
      </c>
      <c r="AY97" s="191">
        <f t="shared" si="17"/>
        <v>0</v>
      </c>
    </row>
    <row r="98" spans="1:51" ht="15">
      <c r="A98" s="129">
        <v>50</v>
      </c>
      <c r="B98" s="129" t="s">
        <v>532</v>
      </c>
      <c r="C98" s="130">
        <f>VLOOKUP(B98,'Badge-Info'!$B$2:$E$350,3,FALSE)</f>
        <v>746.44</v>
      </c>
      <c r="D98" s="130">
        <f>VLOOKUP(B98,'Badge-Info'!$B$2:$E$350,4,FALSE)</f>
        <v>1</v>
      </c>
      <c r="E98" s="130">
        <f>VLOOKUP(B98,'Badge-Info'!$B$2:$I$350,5,FALSE)</f>
        <v>1</v>
      </c>
      <c r="F98" s="131" t="str">
        <f>VLOOKUP(B98,'Badge-Info'!$B$2:$E$350,2,FALSE)</f>
        <v>700</v>
      </c>
      <c r="J98" s="169" t="s">
        <v>844</v>
      </c>
      <c r="AT98" s="190">
        <f t="shared" si="12"/>
        <v>0</v>
      </c>
      <c r="AU98" s="191">
        <f t="shared" si="13"/>
        <v>0</v>
      </c>
      <c r="AV98" s="191">
        <f t="shared" si="14"/>
        <v>0</v>
      </c>
      <c r="AW98" s="191">
        <f t="shared" si="15"/>
        <v>0</v>
      </c>
      <c r="AX98" s="191">
        <f t="shared" si="16"/>
        <v>0</v>
      </c>
      <c r="AY98" s="191">
        <f t="shared" si="17"/>
        <v>0</v>
      </c>
    </row>
    <row r="99" spans="1:51" ht="15">
      <c r="A99" s="129">
        <v>152</v>
      </c>
      <c r="B99" s="129" t="s">
        <v>373</v>
      </c>
      <c r="C99" s="130">
        <f>VLOOKUP(B99,'Badge-Info'!$B$2:$E$350,3,FALSE)</f>
        <v>363.34800000000001</v>
      </c>
      <c r="D99" s="130">
        <f>VLOOKUP(B99,'Badge-Info'!$B$2:$E$350,4,FALSE)</f>
        <v>1</v>
      </c>
      <c r="E99" s="130">
        <f>VLOOKUP(B99,'Badge-Info'!$B$2:$I$350,5,FALSE)</f>
        <v>1</v>
      </c>
      <c r="F99" s="131" t="str">
        <f>VLOOKUP(B99,'Badge-Info'!$B$2:$E$350,2,FALSE)</f>
        <v>300</v>
      </c>
      <c r="H99" s="169" t="s">
        <v>842</v>
      </c>
      <c r="N99" s="169" t="s">
        <v>935</v>
      </c>
      <c r="W99" s="169" t="s">
        <v>935</v>
      </c>
      <c r="AB99" s="169" t="s">
        <v>935</v>
      </c>
      <c r="AD99" s="169" t="s">
        <v>935</v>
      </c>
      <c r="AE99" s="169" t="s">
        <v>935</v>
      </c>
      <c r="AI99" s="169" t="s">
        <v>935</v>
      </c>
      <c r="AK99" s="169" t="s">
        <v>935</v>
      </c>
      <c r="AL99" s="169" t="s">
        <v>935</v>
      </c>
      <c r="AR99" s="169" t="s">
        <v>935</v>
      </c>
      <c r="AT99" s="190">
        <f t="shared" si="12"/>
        <v>9</v>
      </c>
      <c r="AU99" s="191">
        <f t="shared" si="13"/>
        <v>0</v>
      </c>
      <c r="AV99" s="191">
        <f t="shared" si="14"/>
        <v>0</v>
      </c>
      <c r="AW99" s="191">
        <f t="shared" si="15"/>
        <v>0</v>
      </c>
      <c r="AX99" s="191">
        <f t="shared" si="16"/>
        <v>9</v>
      </c>
      <c r="AY99" s="191">
        <f t="shared" si="17"/>
        <v>0</v>
      </c>
    </row>
    <row r="100" spans="1:51" ht="15">
      <c r="B100" s="129" t="s">
        <v>1033</v>
      </c>
      <c r="C100" s="130">
        <f>VLOOKUP(B100,'Badge-Info'!$B$2:$E$350,3,FALSE)</f>
        <v>700.97299999999996</v>
      </c>
      <c r="D100" s="130">
        <f>VLOOKUP(B100,'Badge-Info'!$B$2:$E$350,4,FALSE)</f>
        <v>1</v>
      </c>
      <c r="E100" s="130">
        <f>VLOOKUP(B100,'Badge-Info'!$B$2:$I$350,5,FALSE)</f>
        <v>1</v>
      </c>
      <c r="F100" s="131" t="str">
        <f>VLOOKUP(B100,'Badge-Info'!$B$2:$E$350,2,FALSE)</f>
        <v>700</v>
      </c>
      <c r="AB100" s="169" t="s">
        <v>933</v>
      </c>
      <c r="AT100" s="190">
        <f t="shared" si="12"/>
        <v>0</v>
      </c>
      <c r="AU100" s="191">
        <f t="shared" si="13"/>
        <v>0</v>
      </c>
      <c r="AV100" s="191">
        <f t="shared" si="14"/>
        <v>0</v>
      </c>
      <c r="AW100" s="191">
        <f t="shared" si="15"/>
        <v>0</v>
      </c>
      <c r="AX100" s="191">
        <f t="shared" si="16"/>
        <v>0</v>
      </c>
      <c r="AY100" s="191">
        <f t="shared" si="17"/>
        <v>0</v>
      </c>
    </row>
    <row r="101" spans="1:51" ht="15">
      <c r="B101" s="129" t="s">
        <v>885</v>
      </c>
      <c r="C101" s="130">
        <f>VLOOKUP(B101,'Badge-Info'!$B$2:$E$350,3,FALSE)</f>
        <v>306.483</v>
      </c>
      <c r="D101" s="130">
        <f>VLOOKUP(B101,'Badge-Info'!$B$2:$E$350,4,FALSE)</f>
        <v>1</v>
      </c>
      <c r="E101" s="130">
        <f>VLOOKUP(B101,'Badge-Info'!$B$2:$I$350,5,FALSE)</f>
        <v>1</v>
      </c>
      <c r="F101" s="131" t="str">
        <f>VLOOKUP(B101,'Badge-Info'!$B$2:$E$350,2,FALSE)</f>
        <v>300</v>
      </c>
      <c r="N101" s="169" t="s">
        <v>850</v>
      </c>
      <c r="AT101" s="190">
        <f t="shared" si="12"/>
        <v>0</v>
      </c>
      <c r="AU101" s="191">
        <f t="shared" si="13"/>
        <v>0</v>
      </c>
      <c r="AV101" s="191">
        <f t="shared" si="14"/>
        <v>0</v>
      </c>
      <c r="AW101" s="191">
        <f t="shared" si="15"/>
        <v>0</v>
      </c>
      <c r="AX101" s="191">
        <f t="shared" si="16"/>
        <v>0</v>
      </c>
      <c r="AY101" s="191">
        <f t="shared" si="17"/>
        <v>0</v>
      </c>
    </row>
    <row r="102" spans="1:51" ht="15">
      <c r="B102" s="129" t="s">
        <v>1021</v>
      </c>
      <c r="C102" s="130">
        <f>VLOOKUP(B102,'Badge-Info'!$B$2:$E$350,3,FALSE)</f>
        <v>152.46</v>
      </c>
      <c r="D102" s="130">
        <f>VLOOKUP(B102,'Badge-Info'!$B$2:$E$350,4,FALSE)</f>
        <v>1</v>
      </c>
      <c r="E102" s="130">
        <f>VLOOKUP(B102,'Badge-Info'!$B$2:$I$350,5,FALSE)</f>
        <v>1</v>
      </c>
      <c r="F102" s="131" t="str">
        <f>VLOOKUP(B102,'Badge-Info'!$B$2:$E$350,2,FALSE)</f>
        <v>100</v>
      </c>
      <c r="K102" s="169" t="s">
        <v>935</v>
      </c>
      <c r="O102" s="169" t="s">
        <v>1126</v>
      </c>
      <c r="AJ102" s="169" t="s">
        <v>1103</v>
      </c>
      <c r="AO102" s="169" t="s">
        <v>1103</v>
      </c>
      <c r="AR102" s="169" t="s">
        <v>935</v>
      </c>
      <c r="AT102" s="190">
        <f t="shared" si="12"/>
        <v>5</v>
      </c>
      <c r="AU102" s="191">
        <f t="shared" si="13"/>
        <v>0</v>
      </c>
      <c r="AV102" s="191">
        <f t="shared" si="14"/>
        <v>0</v>
      </c>
      <c r="AW102" s="191">
        <f t="shared" si="15"/>
        <v>0</v>
      </c>
      <c r="AX102" s="191">
        <f t="shared" si="16"/>
        <v>2</v>
      </c>
      <c r="AY102" s="191">
        <f t="shared" si="17"/>
        <v>3</v>
      </c>
    </row>
    <row r="103" spans="1:51" ht="15">
      <c r="B103" s="129" t="s">
        <v>961</v>
      </c>
      <c r="C103" s="130">
        <f>VLOOKUP(B103,'Badge-Info'!$B$2:$E$350,3,FALSE)</f>
        <v>670</v>
      </c>
      <c r="D103" s="130">
        <f>VLOOKUP(B103,'Badge-Info'!$B$2:$E$350,4,FALSE)</f>
        <v>1</v>
      </c>
      <c r="E103" s="130">
        <f>VLOOKUP(B103,'Badge-Info'!$B$2:$I$350,5,FALSE)</f>
        <v>1</v>
      </c>
      <c r="F103" s="131" t="str">
        <f>VLOOKUP(B103,'Badge-Info'!$B$2:$E$350,2,FALSE)</f>
        <v>600</v>
      </c>
      <c r="AB103" s="169" t="s">
        <v>933</v>
      </c>
      <c r="AT103" s="190">
        <f t="shared" si="12"/>
        <v>0</v>
      </c>
      <c r="AU103" s="191">
        <f t="shared" si="13"/>
        <v>0</v>
      </c>
      <c r="AV103" s="191">
        <f t="shared" si="14"/>
        <v>0</v>
      </c>
      <c r="AW103" s="191">
        <f t="shared" si="15"/>
        <v>0</v>
      </c>
      <c r="AX103" s="191">
        <f t="shared" si="16"/>
        <v>0</v>
      </c>
      <c r="AY103" s="191">
        <f t="shared" si="17"/>
        <v>0</v>
      </c>
    </row>
    <row r="104" spans="1:51" ht="15">
      <c r="A104" s="129">
        <v>162</v>
      </c>
      <c r="B104" s="129" t="s">
        <v>467</v>
      </c>
      <c r="C104" s="130">
        <f>VLOOKUP(B104,'Badge-Info'!$B$2:$E$350,3,FALSE)</f>
        <v>158.1</v>
      </c>
      <c r="D104" s="130">
        <f>VLOOKUP(B104,'Badge-Info'!$B$2:$E$350,4,FALSE)</f>
        <v>1</v>
      </c>
      <c r="E104" s="130">
        <f>VLOOKUP(B104,'Badge-Info'!$B$2:$I$350,5,FALSE)</f>
        <v>1</v>
      </c>
      <c r="F104" s="131" t="str">
        <f>VLOOKUP(B104,'Badge-Info'!$B$2:$E$350,2,FALSE)</f>
        <v>100</v>
      </c>
      <c r="N104" s="169" t="s">
        <v>980</v>
      </c>
      <c r="O104" s="169" t="s">
        <v>839</v>
      </c>
      <c r="P104" s="169" t="s">
        <v>846</v>
      </c>
      <c r="AB104" s="169" t="s">
        <v>839</v>
      </c>
      <c r="AL104" s="241" t="s">
        <v>1103</v>
      </c>
      <c r="AT104" s="190">
        <f t="shared" si="12"/>
        <v>6</v>
      </c>
      <c r="AU104" s="191">
        <f t="shared" si="13"/>
        <v>2</v>
      </c>
      <c r="AV104" s="191">
        <f t="shared" si="14"/>
        <v>1</v>
      </c>
      <c r="AW104" s="191">
        <f t="shared" si="15"/>
        <v>1</v>
      </c>
      <c r="AX104" s="191">
        <f t="shared" si="16"/>
        <v>1</v>
      </c>
      <c r="AY104" s="191">
        <f t="shared" si="17"/>
        <v>1</v>
      </c>
    </row>
    <row r="105" spans="1:51" ht="15">
      <c r="A105" s="129">
        <v>67</v>
      </c>
      <c r="B105" s="129" t="s">
        <v>381</v>
      </c>
      <c r="C105" s="130">
        <f>VLOOKUP(B105,'Badge-Info'!$B$2:$E$350,3,FALSE)</f>
        <v>796.86</v>
      </c>
      <c r="D105" s="130">
        <f>VLOOKUP(B105,'Badge-Info'!$B$2:$E$350,4,FALSE)</f>
        <v>1</v>
      </c>
      <c r="E105" s="130">
        <f>VLOOKUP(B105,'Badge-Info'!$B$2:$I$350,5,FALSE)</f>
        <v>1</v>
      </c>
      <c r="F105" s="131" t="str">
        <f>VLOOKUP(B105,'Badge-Info'!$B$2:$E$350,2,FALSE)</f>
        <v>700</v>
      </c>
      <c r="J105" s="169" t="s">
        <v>844</v>
      </c>
      <c r="X105" s="169" t="s">
        <v>841</v>
      </c>
      <c r="AT105" s="190">
        <f t="shared" si="12"/>
        <v>1</v>
      </c>
      <c r="AU105" s="191">
        <f t="shared" si="13"/>
        <v>0</v>
      </c>
      <c r="AV105" s="191">
        <f t="shared" si="14"/>
        <v>0</v>
      </c>
      <c r="AW105" s="191">
        <f t="shared" si="15"/>
        <v>1</v>
      </c>
      <c r="AX105" s="191">
        <f t="shared" si="16"/>
        <v>0</v>
      </c>
      <c r="AY105" s="191">
        <f t="shared" si="17"/>
        <v>0</v>
      </c>
    </row>
    <row r="106" spans="1:51" ht="15">
      <c r="B106" s="129" t="s">
        <v>800</v>
      </c>
      <c r="C106" s="130">
        <f>VLOOKUP(B106,'Badge-Info'!$B$2:$E$350,3,FALSE)</f>
        <v>133.333</v>
      </c>
      <c r="D106" s="130">
        <f>VLOOKUP(B106,'Badge-Info'!$B$2:$E$350,4,FALSE)</f>
        <v>1</v>
      </c>
      <c r="E106" s="130">
        <f>VLOOKUP(B106,'Badge-Info'!$B$2:$I$350,5,FALSE)</f>
        <v>1</v>
      </c>
      <c r="F106" s="131" t="str">
        <f>VLOOKUP(B106,'Badge-Info'!$B$2:$E$350,2,FALSE)</f>
        <v>100</v>
      </c>
      <c r="AL106" s="169" t="s">
        <v>850</v>
      </c>
      <c r="AT106" s="190">
        <f t="shared" si="12"/>
        <v>0</v>
      </c>
      <c r="AU106" s="191">
        <f t="shared" si="13"/>
        <v>0</v>
      </c>
      <c r="AV106" s="191">
        <f t="shared" si="14"/>
        <v>0</v>
      </c>
      <c r="AW106" s="191">
        <f t="shared" si="15"/>
        <v>0</v>
      </c>
      <c r="AX106" s="191">
        <f t="shared" si="16"/>
        <v>0</v>
      </c>
      <c r="AY106" s="191">
        <f t="shared" si="17"/>
        <v>0</v>
      </c>
    </row>
    <row r="107" spans="1:51" ht="15">
      <c r="B107" s="129" t="s">
        <v>797</v>
      </c>
      <c r="C107" s="130">
        <f>VLOOKUP(B107,'Badge-Info'!$B$2:$E$350,3,FALSE)</f>
        <v>133.33369999999999</v>
      </c>
      <c r="D107" s="130">
        <f>VLOOKUP(B107,'Badge-Info'!$B$2:$E$350,4,FALSE)</f>
        <v>1</v>
      </c>
      <c r="E107" s="130">
        <f>VLOOKUP(B107,'Badge-Info'!$B$2:$I$350,5,FALSE)</f>
        <v>1</v>
      </c>
      <c r="F107" s="131" t="str">
        <f>VLOOKUP(B107,'Badge-Info'!$B$2:$E$350,2,FALSE)</f>
        <v>100</v>
      </c>
      <c r="AL107" s="169" t="s">
        <v>1027</v>
      </c>
      <c r="AT107" s="190">
        <f t="shared" si="12"/>
        <v>0</v>
      </c>
      <c r="AU107" s="191">
        <f t="shared" si="13"/>
        <v>0</v>
      </c>
      <c r="AV107" s="191">
        <f t="shared" si="14"/>
        <v>0</v>
      </c>
      <c r="AW107" s="191">
        <f t="shared" si="15"/>
        <v>0</v>
      </c>
      <c r="AX107" s="191">
        <f t="shared" si="16"/>
        <v>0</v>
      </c>
      <c r="AY107" s="191">
        <f t="shared" si="17"/>
        <v>0</v>
      </c>
    </row>
    <row r="108" spans="1:51" ht="15">
      <c r="A108" s="129">
        <v>8</v>
      </c>
      <c r="B108" s="129" t="s">
        <v>406</v>
      </c>
      <c r="C108" s="130">
        <f>VLOOKUP(B108,'Badge-Info'!$B$2:$E$350,3,FALSE)</f>
        <v>547.29</v>
      </c>
      <c r="D108" s="130">
        <f>VLOOKUP(B108,'Badge-Info'!$B$2:$E$350,4,FALSE)</f>
        <v>1</v>
      </c>
      <c r="E108" s="130">
        <f>VLOOKUP(B108,'Badge-Info'!$B$2:$I$350,5,FALSE)</f>
        <v>1</v>
      </c>
      <c r="F108" s="131" t="str">
        <f>VLOOKUP(B108,'Badge-Info'!$B$2:$E$350,2,FALSE)</f>
        <v>500</v>
      </c>
      <c r="J108" s="169" t="s">
        <v>843</v>
      </c>
      <c r="M108" s="169" t="s">
        <v>840</v>
      </c>
      <c r="AK108" s="169" t="s">
        <v>840</v>
      </c>
      <c r="AT108" s="190">
        <f t="shared" si="12"/>
        <v>3</v>
      </c>
      <c r="AU108" s="191">
        <f t="shared" si="13"/>
        <v>1</v>
      </c>
      <c r="AV108" s="191">
        <f t="shared" si="14"/>
        <v>2</v>
      </c>
      <c r="AW108" s="191">
        <f t="shared" si="15"/>
        <v>0</v>
      </c>
      <c r="AX108" s="191">
        <f t="shared" si="16"/>
        <v>0</v>
      </c>
      <c r="AY108" s="191">
        <f t="shared" si="17"/>
        <v>0</v>
      </c>
    </row>
    <row r="109" spans="1:51" ht="15">
      <c r="A109" s="129">
        <v>31</v>
      </c>
      <c r="B109" s="129" t="s">
        <v>535</v>
      </c>
      <c r="C109" s="130">
        <f>VLOOKUP(B109,'Badge-Info'!$B$2:$E$350,3,FALSE)</f>
        <v>621.89</v>
      </c>
      <c r="D109" s="130">
        <f>VLOOKUP(B109,'Badge-Info'!$B$2:$E$350,4,FALSE)</f>
        <v>1</v>
      </c>
      <c r="E109" s="130">
        <f>VLOOKUP(B109,'Badge-Info'!$B$2:$I$350,5,FALSE)</f>
        <v>1</v>
      </c>
      <c r="F109" s="131" t="str">
        <f>VLOOKUP(B109,'Badge-Info'!$B$2:$E$350,2,FALSE)</f>
        <v>600</v>
      </c>
      <c r="G109" s="169" t="s">
        <v>935</v>
      </c>
      <c r="L109" s="169" t="s">
        <v>848</v>
      </c>
      <c r="N109" s="169" t="s">
        <v>840</v>
      </c>
      <c r="O109" s="169" t="s">
        <v>839</v>
      </c>
      <c r="P109" s="169" t="s">
        <v>839</v>
      </c>
      <c r="Q109" s="169" t="s">
        <v>840</v>
      </c>
      <c r="AB109" s="169" t="s">
        <v>839</v>
      </c>
      <c r="AE109" s="169" t="s">
        <v>839</v>
      </c>
      <c r="AG109" s="169" t="s">
        <v>839</v>
      </c>
      <c r="AK109" s="172" t="s">
        <v>839</v>
      </c>
      <c r="AL109" s="172"/>
      <c r="AS109" s="169" t="s">
        <v>839</v>
      </c>
      <c r="AT109" s="190">
        <f t="shared" si="12"/>
        <v>11</v>
      </c>
      <c r="AU109" s="191">
        <f t="shared" si="13"/>
        <v>8</v>
      </c>
      <c r="AV109" s="191">
        <f t="shared" si="14"/>
        <v>2</v>
      </c>
      <c r="AW109" s="191">
        <f t="shared" si="15"/>
        <v>0</v>
      </c>
      <c r="AX109" s="191">
        <f t="shared" si="16"/>
        <v>1</v>
      </c>
      <c r="AY109" s="191">
        <f t="shared" si="17"/>
        <v>0</v>
      </c>
    </row>
    <row r="110" spans="1:51" ht="15">
      <c r="B110" s="129" t="s">
        <v>972</v>
      </c>
      <c r="C110" s="130">
        <f>VLOOKUP(B110,'Badge-Info'!$B$2:$E$350,3,FALSE)</f>
        <v>306.73399999999998</v>
      </c>
      <c r="D110" s="130">
        <f>VLOOKUP(B110,'Badge-Info'!$B$2:$E$350,4,FALSE)</f>
        <v>1</v>
      </c>
      <c r="E110" s="130">
        <f>VLOOKUP(B110,'Badge-Info'!$B$2:$I$350,5,FALSE)</f>
        <v>1</v>
      </c>
      <c r="F110" s="131" t="str">
        <f>VLOOKUP(B110,'Badge-Info'!$B$2:$E$350,2,FALSE)</f>
        <v>300</v>
      </c>
      <c r="O110" s="169" t="s">
        <v>1103</v>
      </c>
      <c r="R110" s="169" t="s">
        <v>952</v>
      </c>
      <c r="AK110" s="172"/>
      <c r="AL110" s="172"/>
      <c r="AT110" s="190">
        <f t="shared" si="12"/>
        <v>2</v>
      </c>
      <c r="AU110" s="191">
        <f t="shared" si="13"/>
        <v>0</v>
      </c>
      <c r="AV110" s="191">
        <f t="shared" si="14"/>
        <v>0</v>
      </c>
      <c r="AW110" s="191">
        <f t="shared" si="15"/>
        <v>0</v>
      </c>
      <c r="AX110" s="191">
        <f t="shared" si="16"/>
        <v>1</v>
      </c>
      <c r="AY110" s="191">
        <f t="shared" si="17"/>
        <v>1</v>
      </c>
    </row>
    <row r="111" spans="1:51" ht="15">
      <c r="A111" s="129">
        <v>38</v>
      </c>
      <c r="B111" s="129" t="s">
        <v>313</v>
      </c>
      <c r="C111" s="130">
        <f>VLOOKUP(B111,'Badge-Info'!$B$2:$E$350,3,FALSE)</f>
        <v>641.81399999999996</v>
      </c>
      <c r="D111" s="130">
        <f>VLOOKUP(B111,'Badge-Info'!$B$2:$E$350,4,FALSE)</f>
        <v>1</v>
      </c>
      <c r="E111" s="130">
        <f>VLOOKUP(B111,'Badge-Info'!$B$2:$I$350,5,FALSE)</f>
        <v>1</v>
      </c>
      <c r="F111" s="131" t="str">
        <f>VLOOKUP(B111,'Badge-Info'!$B$2:$E$350,2,FALSE)</f>
        <v>600</v>
      </c>
      <c r="Y111" s="169" t="s">
        <v>844</v>
      </c>
      <c r="AT111" s="190">
        <f t="shared" si="12"/>
        <v>0</v>
      </c>
      <c r="AU111" s="191">
        <f t="shared" si="13"/>
        <v>0</v>
      </c>
      <c r="AV111" s="191">
        <f t="shared" si="14"/>
        <v>0</v>
      </c>
      <c r="AW111" s="191">
        <f t="shared" si="15"/>
        <v>0</v>
      </c>
      <c r="AX111" s="191">
        <f t="shared" si="16"/>
        <v>0</v>
      </c>
      <c r="AY111" s="191">
        <f t="shared" si="17"/>
        <v>0</v>
      </c>
    </row>
    <row r="112" spans="1:51" ht="15">
      <c r="A112" s="129">
        <v>22</v>
      </c>
      <c r="B112" s="129" t="s">
        <v>242</v>
      </c>
      <c r="C112" s="130">
        <f>VLOOKUP(B112,'Badge-Info'!$B$2:$E$350,3,FALSE)</f>
        <v>499.9</v>
      </c>
      <c r="D112" s="130">
        <f>VLOOKUP(B112,'Badge-Info'!$B$2:$E$350,4,FALSE)</f>
        <v>1</v>
      </c>
      <c r="E112" s="130">
        <f>VLOOKUP(B112,'Badge-Info'!$B$2:$I$350,5,FALSE)</f>
        <v>1</v>
      </c>
      <c r="F112" s="131" t="str">
        <f>VLOOKUP(B112,'Badge-Info'!$B$2:$E$350,2,FALSE)</f>
        <v>400</v>
      </c>
      <c r="AB112" s="169" t="s">
        <v>844</v>
      </c>
      <c r="AT112" s="190">
        <f t="shared" si="12"/>
        <v>0</v>
      </c>
      <c r="AU112" s="191">
        <f t="shared" si="13"/>
        <v>0</v>
      </c>
      <c r="AV112" s="191">
        <f t="shared" si="14"/>
        <v>0</v>
      </c>
      <c r="AW112" s="191">
        <f t="shared" si="15"/>
        <v>0</v>
      </c>
      <c r="AX112" s="191">
        <f t="shared" si="16"/>
        <v>0</v>
      </c>
      <c r="AY112" s="191">
        <f t="shared" si="17"/>
        <v>0</v>
      </c>
    </row>
    <row r="113" spans="1:51" ht="15">
      <c r="A113" s="129">
        <v>90</v>
      </c>
      <c r="B113" s="129" t="s">
        <v>527</v>
      </c>
      <c r="C113" s="130">
        <f>VLOOKUP(B113,'Badge-Info'!$B$2:$E$350,3,FALSE)</f>
        <v>629.28</v>
      </c>
      <c r="D113" s="130">
        <f>VLOOKUP(B113,'Badge-Info'!$B$2:$E$350,4,FALSE)</f>
        <v>1</v>
      </c>
      <c r="E113" s="130">
        <f>VLOOKUP(B113,'Badge-Info'!$B$2:$I$350,5,FALSE)</f>
        <v>1</v>
      </c>
      <c r="F113" s="131" t="str">
        <f>VLOOKUP(B113,'Badge-Info'!$B$2:$E$350,2,FALSE)</f>
        <v>600</v>
      </c>
      <c r="L113" s="169" t="s">
        <v>848</v>
      </c>
      <c r="M113" s="169" t="s">
        <v>841</v>
      </c>
      <c r="AB113" s="169" t="s">
        <v>839</v>
      </c>
      <c r="AT113" s="190">
        <f t="shared" ref="AT113:AT177" si="18">COUNTIF(G113:AS113,"*12e*")+COUNTIF(G113:AS113,"*13e*")+COUNTIF(G113:AS113,"*14e*")+COUNTIF(G113:AS113,"*15e*")+COUNTIF(G113:AS113,"*16e*")</f>
        <v>3</v>
      </c>
      <c r="AU113" s="191">
        <f t="shared" ref="AU113:AU177" si="19">COUNTIF($G113:$AS113,"*12e*")</f>
        <v>2</v>
      </c>
      <c r="AV113" s="191">
        <f t="shared" ref="AV113:AV177" si="20">COUNTIF($G113:$AS113,"*13e*")</f>
        <v>0</v>
      </c>
      <c r="AW113" s="191">
        <f t="shared" ref="AW113:AW177" si="21">COUNTIF($G113:$AS113,"*14e*")</f>
        <v>1</v>
      </c>
      <c r="AX113" s="191">
        <f t="shared" ref="AX113:AX177" si="22">COUNTIF($G113:$AS113,"*15e*")</f>
        <v>0</v>
      </c>
      <c r="AY113" s="191">
        <f t="shared" ref="AY113:AY177" si="23">COUNTIF($G113:$AS113,"*16e*")</f>
        <v>0</v>
      </c>
    </row>
    <row r="114" spans="1:51" ht="15">
      <c r="B114" s="129" t="s">
        <v>899</v>
      </c>
      <c r="C114" s="130">
        <f>VLOOKUP(B114,'Badge-Info'!$B$2:$E$350,3,FALSE)</f>
        <v>394.5</v>
      </c>
      <c r="D114" s="130">
        <f>VLOOKUP(B114,'Badge-Info'!$B$2:$E$350,4,FALSE)</f>
        <v>1</v>
      </c>
      <c r="E114" s="130">
        <f>VLOOKUP(B114,'Badge-Info'!$B$2:$I$350,5,FALSE)</f>
        <v>1</v>
      </c>
      <c r="F114" s="131" t="str">
        <f>VLOOKUP(B114,'Badge-Info'!$B$2:$E$350,2,FALSE)</f>
        <v>300</v>
      </c>
      <c r="M114" s="169" t="s">
        <v>1103</v>
      </c>
      <c r="W114" s="169" t="s">
        <v>841</v>
      </c>
      <c r="AB114" s="169" t="s">
        <v>852</v>
      </c>
      <c r="AI114" s="169" t="s">
        <v>1103</v>
      </c>
      <c r="AT114" s="190">
        <f t="shared" si="18"/>
        <v>4</v>
      </c>
      <c r="AU114" s="191">
        <f t="shared" si="19"/>
        <v>0</v>
      </c>
      <c r="AV114" s="191">
        <f t="shared" si="20"/>
        <v>0</v>
      </c>
      <c r="AW114" s="191">
        <f t="shared" si="21"/>
        <v>2</v>
      </c>
      <c r="AX114" s="191">
        <f t="shared" si="22"/>
        <v>0</v>
      </c>
      <c r="AY114" s="191">
        <f t="shared" si="23"/>
        <v>2</v>
      </c>
    </row>
    <row r="115" spans="1:51" ht="15">
      <c r="B115" s="129" t="s">
        <v>606</v>
      </c>
      <c r="C115" s="130">
        <f>VLOOKUP(B115,'Badge-Info'!$B$2:$E$350,3,FALSE)</f>
        <v>629.13332000000003</v>
      </c>
      <c r="D115" s="130">
        <f>VLOOKUP(B115,'Badge-Info'!$B$2:$E$350,4,FALSE)</f>
        <v>1</v>
      </c>
      <c r="E115" s="130">
        <f>VLOOKUP(B115,'Badge-Info'!$B$2:$I$350,5,FALSE)</f>
        <v>1</v>
      </c>
      <c r="F115" s="131" t="str">
        <f>VLOOKUP(B115,'Badge-Info'!$B$2:$E$350,2,FALSE)</f>
        <v>600</v>
      </c>
      <c r="R115" s="169" t="s">
        <v>935</v>
      </c>
      <c r="X115" s="169" t="s">
        <v>841</v>
      </c>
      <c r="AB115" s="169" t="s">
        <v>1062</v>
      </c>
      <c r="AK115" s="169" t="s">
        <v>935</v>
      </c>
      <c r="AT115" s="190">
        <f t="shared" si="18"/>
        <v>4</v>
      </c>
      <c r="AU115" s="191">
        <f t="shared" si="19"/>
        <v>0</v>
      </c>
      <c r="AV115" s="191">
        <f t="shared" si="20"/>
        <v>0</v>
      </c>
      <c r="AW115" s="191">
        <f t="shared" si="21"/>
        <v>1</v>
      </c>
      <c r="AX115" s="191">
        <f t="shared" si="22"/>
        <v>3</v>
      </c>
      <c r="AY115" s="191">
        <f t="shared" si="23"/>
        <v>0</v>
      </c>
    </row>
    <row r="116" spans="1:51" ht="15">
      <c r="A116" s="129">
        <v>36</v>
      </c>
      <c r="B116" s="129" t="s">
        <v>194</v>
      </c>
      <c r="C116" s="130">
        <f>VLOOKUP(B116,'Badge-Info'!$B$2:$E$350,3,FALSE)</f>
        <v>629.13252</v>
      </c>
      <c r="D116" s="130">
        <f>VLOOKUP(B116,'Badge-Info'!$B$2:$E$350,4,FALSE)</f>
        <v>1</v>
      </c>
      <c r="E116" s="130">
        <f>VLOOKUP(B116,'Badge-Info'!$B$2:$I$350,5,FALSE)</f>
        <v>1</v>
      </c>
      <c r="F116" s="131" t="str">
        <f>VLOOKUP(B116,'Badge-Info'!$B$2:$E$350,2,FALSE)</f>
        <v>600</v>
      </c>
      <c r="L116" s="169" t="s">
        <v>844</v>
      </c>
      <c r="AT116" s="190">
        <f t="shared" si="18"/>
        <v>0</v>
      </c>
      <c r="AU116" s="191">
        <f t="shared" si="19"/>
        <v>0</v>
      </c>
      <c r="AV116" s="191">
        <f t="shared" si="20"/>
        <v>0</v>
      </c>
      <c r="AW116" s="191">
        <f t="shared" si="21"/>
        <v>0</v>
      </c>
      <c r="AX116" s="191">
        <f t="shared" si="22"/>
        <v>0</v>
      </c>
      <c r="AY116" s="191">
        <f t="shared" si="23"/>
        <v>0</v>
      </c>
    </row>
    <row r="117" spans="1:51" ht="15">
      <c r="B117" s="129" t="s">
        <v>684</v>
      </c>
      <c r="C117" s="130">
        <f>VLOOKUP(B117,'Badge-Info'!$B$2:$E$350,3,FALSE)</f>
        <v>302.54500000000002</v>
      </c>
      <c r="D117" s="130">
        <f>VLOOKUP(B117,'Badge-Info'!$B$2:$E$350,4,FALSE)</f>
        <v>1</v>
      </c>
      <c r="E117" s="130">
        <f>VLOOKUP(B117,'Badge-Info'!$B$2:$I$350,5,FALSE)</f>
        <v>1</v>
      </c>
      <c r="F117" s="131" t="str">
        <f>VLOOKUP(B117,'Badge-Info'!$B$2:$E$350,2,FALSE)</f>
        <v>300</v>
      </c>
      <c r="I117" s="169" t="s">
        <v>841</v>
      </c>
      <c r="P117" s="169" t="s">
        <v>841</v>
      </c>
      <c r="AK117" s="169" t="s">
        <v>849</v>
      </c>
      <c r="AT117" s="190">
        <f t="shared" si="18"/>
        <v>3</v>
      </c>
      <c r="AU117" s="191">
        <f t="shared" si="19"/>
        <v>0</v>
      </c>
      <c r="AV117" s="191">
        <f t="shared" si="20"/>
        <v>1</v>
      </c>
      <c r="AW117" s="191">
        <f t="shared" si="21"/>
        <v>2</v>
      </c>
      <c r="AX117" s="191">
        <f t="shared" si="22"/>
        <v>0</v>
      </c>
      <c r="AY117" s="191">
        <f t="shared" si="23"/>
        <v>0</v>
      </c>
    </row>
    <row r="118" spans="1:51" ht="15">
      <c r="A118" s="129">
        <v>19</v>
      </c>
      <c r="B118" s="129" t="s">
        <v>374</v>
      </c>
      <c r="C118" s="130">
        <f>VLOOKUP(B118,'Badge-Info'!$B$2:$E$350,3,FALSE)</f>
        <v>418.00700000000001</v>
      </c>
      <c r="D118" s="130">
        <f>VLOOKUP(B118,'Badge-Info'!$B$2:$E$350,4,FALSE)</f>
        <v>1</v>
      </c>
      <c r="E118" s="130">
        <f>VLOOKUP(B118,'Badge-Info'!$B$2:$I$350,5,FALSE)</f>
        <v>1</v>
      </c>
      <c r="F118" s="131" t="str">
        <f>VLOOKUP(B118,'Badge-Info'!$B$2:$E$350,2,FALSE)</f>
        <v>400</v>
      </c>
      <c r="L118" s="169" t="s">
        <v>840</v>
      </c>
      <c r="AB118" s="169" t="s">
        <v>844</v>
      </c>
      <c r="AG118" s="169" t="s">
        <v>840</v>
      </c>
      <c r="AT118" s="190">
        <f t="shared" si="18"/>
        <v>2</v>
      </c>
      <c r="AU118" s="191">
        <f t="shared" si="19"/>
        <v>0</v>
      </c>
      <c r="AV118" s="191">
        <f t="shared" si="20"/>
        <v>2</v>
      </c>
      <c r="AW118" s="191">
        <f t="shared" si="21"/>
        <v>0</v>
      </c>
      <c r="AX118" s="191">
        <f t="shared" si="22"/>
        <v>0</v>
      </c>
      <c r="AY118" s="191">
        <f t="shared" si="23"/>
        <v>0</v>
      </c>
    </row>
    <row r="119" spans="1:51" ht="15">
      <c r="A119" s="129">
        <v>88</v>
      </c>
      <c r="B119" s="129" t="s">
        <v>379</v>
      </c>
      <c r="C119" s="130">
        <f>VLOOKUP(B119,'Badge-Info'!$B$2:$E$350,3,FALSE)</f>
        <v>616.85842000000002</v>
      </c>
      <c r="D119" s="130">
        <f>VLOOKUP(B119,'Badge-Info'!$B$2:$E$350,4,FALSE)</f>
        <v>1</v>
      </c>
      <c r="E119" s="130">
        <f>VLOOKUP(B119,'Badge-Info'!$B$2:$I$350,5,FALSE)</f>
        <v>1</v>
      </c>
      <c r="F119" s="131" t="str">
        <f>VLOOKUP(B119,'Badge-Info'!$B$2:$E$350,2,FALSE)</f>
        <v>600</v>
      </c>
      <c r="R119" s="169" t="s">
        <v>841</v>
      </c>
      <c r="AB119" s="169" t="s">
        <v>846</v>
      </c>
      <c r="AN119" s="169" t="s">
        <v>840</v>
      </c>
      <c r="AT119" s="190">
        <f t="shared" si="18"/>
        <v>3</v>
      </c>
      <c r="AU119" s="191">
        <f t="shared" si="19"/>
        <v>0</v>
      </c>
      <c r="AV119" s="191">
        <f t="shared" si="20"/>
        <v>2</v>
      </c>
      <c r="AW119" s="191">
        <f t="shared" si="21"/>
        <v>1</v>
      </c>
      <c r="AX119" s="191">
        <f t="shared" si="22"/>
        <v>0</v>
      </c>
      <c r="AY119" s="191">
        <f t="shared" si="23"/>
        <v>0</v>
      </c>
    </row>
    <row r="120" spans="1:51" ht="15">
      <c r="B120" s="129" t="s">
        <v>725</v>
      </c>
      <c r="C120" s="130">
        <f>VLOOKUP(B120,'Badge-Info'!$B$2:$E$350,3,FALSE)</f>
        <v>306.89091999999999</v>
      </c>
      <c r="D120" s="130">
        <f>VLOOKUP(B120,'Badge-Info'!$B$2:$E$350,4,FALSE)</f>
        <v>1</v>
      </c>
      <c r="E120" s="130">
        <f>VLOOKUP(B120,'Badge-Info'!$B$2:$I$350,5,FALSE)</f>
        <v>1</v>
      </c>
      <c r="F120" s="131" t="str">
        <f>VLOOKUP(B120,'Badge-Info'!$B$2:$E$350,2,FALSE)</f>
        <v>300</v>
      </c>
      <c r="AB120" s="169" t="s">
        <v>850</v>
      </c>
      <c r="AC120" s="169" t="s">
        <v>841</v>
      </c>
      <c r="AT120" s="190">
        <f t="shared" si="18"/>
        <v>1</v>
      </c>
      <c r="AU120" s="191">
        <f t="shared" si="19"/>
        <v>0</v>
      </c>
      <c r="AV120" s="191">
        <f t="shared" si="20"/>
        <v>0</v>
      </c>
      <c r="AW120" s="191">
        <f t="shared" si="21"/>
        <v>1</v>
      </c>
      <c r="AX120" s="191">
        <f t="shared" si="22"/>
        <v>0</v>
      </c>
      <c r="AY120" s="191">
        <f t="shared" si="23"/>
        <v>0</v>
      </c>
    </row>
    <row r="121" spans="1:51" ht="15">
      <c r="B121" s="129" t="s">
        <v>694</v>
      </c>
      <c r="C121" s="130">
        <f>VLOOKUP(B121,'Badge-Info'!$B$2:$E$350,3,FALSE)</f>
        <v>746.42219999999998</v>
      </c>
      <c r="D121" s="130">
        <f>VLOOKUP(B121,'Badge-Info'!$B$2:$E$350,4,FALSE)</f>
        <v>1</v>
      </c>
      <c r="E121" s="130">
        <f>VLOOKUP(B121,'Badge-Info'!$B$2:$I$350,5,FALSE)</f>
        <v>1</v>
      </c>
      <c r="F121" s="131" t="str">
        <f>VLOOKUP(B121,'Badge-Info'!$B$2:$E$350,2,FALSE)</f>
        <v>700</v>
      </c>
      <c r="R121" s="169" t="s">
        <v>841</v>
      </c>
      <c r="W121" s="169" t="s">
        <v>852</v>
      </c>
      <c r="AC121" s="169" t="s">
        <v>935</v>
      </c>
      <c r="AD121" s="169" t="s">
        <v>935</v>
      </c>
      <c r="AM121" s="169" t="s">
        <v>935</v>
      </c>
      <c r="AT121" s="190">
        <f t="shared" si="18"/>
        <v>5</v>
      </c>
      <c r="AU121" s="191">
        <f t="shared" si="19"/>
        <v>0</v>
      </c>
      <c r="AV121" s="191">
        <f t="shared" si="20"/>
        <v>0</v>
      </c>
      <c r="AW121" s="191">
        <f t="shared" si="21"/>
        <v>2</v>
      </c>
      <c r="AX121" s="191">
        <f t="shared" si="22"/>
        <v>3</v>
      </c>
      <c r="AY121" s="191">
        <f t="shared" si="23"/>
        <v>0</v>
      </c>
    </row>
    <row r="122" spans="1:51" ht="15">
      <c r="B122" s="129" t="s">
        <v>635</v>
      </c>
      <c r="C122" s="130">
        <f>VLOOKUP(B122,'Badge-Info'!$B$2:$E$350,3,FALSE)</f>
        <v>796.42</v>
      </c>
      <c r="D122" s="130">
        <f>VLOOKUP(B122,'Badge-Info'!$B$2:$E$350,4,FALSE)</f>
        <v>1</v>
      </c>
      <c r="E122" s="130">
        <f>VLOOKUP(B122,'Badge-Info'!$B$2:$I$350,5,FALSE)</f>
        <v>1</v>
      </c>
      <c r="F122" s="131" t="str">
        <f>VLOOKUP(B122,'Badge-Info'!$B$2:$E$350,2,FALSE)</f>
        <v>700</v>
      </c>
      <c r="P122" s="169" t="s">
        <v>935</v>
      </c>
      <c r="Q122" s="169" t="s">
        <v>849</v>
      </c>
      <c r="AT122" s="190">
        <f t="shared" si="18"/>
        <v>2</v>
      </c>
      <c r="AU122" s="191">
        <f t="shared" si="19"/>
        <v>0</v>
      </c>
      <c r="AV122" s="191">
        <f t="shared" si="20"/>
        <v>1</v>
      </c>
      <c r="AW122" s="191">
        <f t="shared" si="21"/>
        <v>0</v>
      </c>
      <c r="AX122" s="191">
        <f t="shared" si="22"/>
        <v>1</v>
      </c>
      <c r="AY122" s="191">
        <f t="shared" si="23"/>
        <v>0</v>
      </c>
    </row>
    <row r="123" spans="1:51" ht="15">
      <c r="A123" s="129">
        <v>156</v>
      </c>
      <c r="B123" s="129" t="s">
        <v>498</v>
      </c>
      <c r="C123" s="130">
        <f>VLOOKUP(B123,'Badge-Info'!$B$2:$E$350,3,FALSE)</f>
        <v>746.09519999999998</v>
      </c>
      <c r="D123" s="130">
        <f>VLOOKUP(B123,'Badge-Info'!$B$2:$E$350,4,FALSE)</f>
        <v>1</v>
      </c>
      <c r="E123" s="130">
        <f>VLOOKUP(B123,'Badge-Info'!$B$2:$I$350,5,FALSE)</f>
        <v>1</v>
      </c>
      <c r="F123" s="131" t="str">
        <f>VLOOKUP(B123,'Badge-Info'!$B$2:$E$350,2,FALSE)</f>
        <v>700</v>
      </c>
      <c r="G123" s="170" t="s">
        <v>833</v>
      </c>
      <c r="H123" s="170" t="s">
        <v>833</v>
      </c>
      <c r="J123" s="169" t="s">
        <v>840</v>
      </c>
      <c r="L123" s="169" t="s">
        <v>840</v>
      </c>
      <c r="M123" s="169" t="s">
        <v>840</v>
      </c>
      <c r="N123" s="169" t="s">
        <v>840</v>
      </c>
      <c r="O123" s="169" t="s">
        <v>840</v>
      </c>
      <c r="P123" s="169" t="s">
        <v>840</v>
      </c>
      <c r="V123" s="169" t="s">
        <v>840</v>
      </c>
      <c r="AB123" s="169" t="s">
        <v>854</v>
      </c>
      <c r="AK123" s="169" t="s">
        <v>840</v>
      </c>
      <c r="AR123" s="169" t="s">
        <v>840</v>
      </c>
      <c r="AT123" s="190">
        <f t="shared" si="18"/>
        <v>12</v>
      </c>
      <c r="AU123" s="191">
        <f t="shared" si="19"/>
        <v>0</v>
      </c>
      <c r="AV123" s="191">
        <f t="shared" si="20"/>
        <v>12</v>
      </c>
      <c r="AW123" s="191">
        <f t="shared" si="21"/>
        <v>0</v>
      </c>
      <c r="AX123" s="191">
        <f t="shared" si="22"/>
        <v>0</v>
      </c>
      <c r="AY123" s="191">
        <f t="shared" si="23"/>
        <v>0</v>
      </c>
    </row>
    <row r="124" spans="1:51" ht="15">
      <c r="B124" s="129" t="s">
        <v>664</v>
      </c>
      <c r="C124" s="130">
        <f>VLOOKUP(B124,'Badge-Info'!$B$2:$E$350,3,FALSE)</f>
        <v>623.89300000000003</v>
      </c>
      <c r="D124" s="130">
        <f>VLOOKUP(B124,'Badge-Info'!$B$2:$E$350,4,FALSE)</f>
        <v>1</v>
      </c>
      <c r="E124" s="130">
        <f>VLOOKUP(B124,'Badge-Info'!$B$2:$I$350,5,FALSE)</f>
        <v>1</v>
      </c>
      <c r="F124" s="131" t="str">
        <f>VLOOKUP(B124,'Badge-Info'!$B$2:$E$350,2,FALSE)</f>
        <v>600</v>
      </c>
      <c r="AB124" s="169" t="s">
        <v>842</v>
      </c>
      <c r="AT124" s="190">
        <f t="shared" si="18"/>
        <v>0</v>
      </c>
      <c r="AU124" s="191">
        <f t="shared" si="19"/>
        <v>0</v>
      </c>
      <c r="AV124" s="191">
        <f t="shared" si="20"/>
        <v>0</v>
      </c>
      <c r="AW124" s="191">
        <f t="shared" si="21"/>
        <v>0</v>
      </c>
      <c r="AX124" s="191">
        <f t="shared" si="22"/>
        <v>0</v>
      </c>
      <c r="AY124" s="191">
        <f t="shared" si="23"/>
        <v>0</v>
      </c>
    </row>
    <row r="125" spans="1:51" ht="15">
      <c r="B125" s="129" t="s">
        <v>659</v>
      </c>
      <c r="C125" s="130">
        <f>VLOOKUP(B125,'Badge-Info'!$B$2:$E$350,3,FALSE)</f>
        <v>320.89999999999998</v>
      </c>
      <c r="D125" s="130">
        <f>VLOOKUP(B125,'Badge-Info'!$B$2:$E$350,4,FALSE)</f>
        <v>1</v>
      </c>
      <c r="E125" s="130">
        <f>VLOOKUP(B125,'Badge-Info'!$B$2:$I$350,5,FALSE)</f>
        <v>1</v>
      </c>
      <c r="F125" s="131" t="str">
        <f>VLOOKUP(B125,'Badge-Info'!$B$2:$E$350,2,FALSE)</f>
        <v>300</v>
      </c>
      <c r="AK125" s="169" t="s">
        <v>842</v>
      </c>
      <c r="AT125" s="190">
        <f t="shared" si="18"/>
        <v>0</v>
      </c>
      <c r="AU125" s="191">
        <f t="shared" si="19"/>
        <v>0</v>
      </c>
      <c r="AV125" s="191">
        <f t="shared" si="20"/>
        <v>0</v>
      </c>
      <c r="AW125" s="191">
        <f t="shared" si="21"/>
        <v>0</v>
      </c>
      <c r="AX125" s="191">
        <f t="shared" si="22"/>
        <v>0</v>
      </c>
      <c r="AY125" s="191">
        <f t="shared" si="23"/>
        <v>0</v>
      </c>
    </row>
    <row r="126" spans="1:51" ht="15">
      <c r="A126" s="129">
        <v>108</v>
      </c>
      <c r="B126" s="129" t="s">
        <v>475</v>
      </c>
      <c r="C126" s="130">
        <f>VLOOKUP(B126,'Badge-Info'!$B$2:$E$350,3,FALSE)</f>
        <v>650.14200000000005</v>
      </c>
      <c r="D126" s="130">
        <f>VLOOKUP(B126,'Badge-Info'!$B$2:$E$350,4,FALSE)</f>
        <v>1</v>
      </c>
      <c r="E126" s="130">
        <f>VLOOKUP(B126,'Badge-Info'!$B$2:$I$350,5,FALSE)</f>
        <v>1</v>
      </c>
      <c r="F126" s="131" t="str">
        <f>VLOOKUP(B126,'Badge-Info'!$B$2:$E$350,2,FALSE)</f>
        <v>600</v>
      </c>
      <c r="G126" s="170" t="s">
        <v>833</v>
      </c>
      <c r="H126" s="170" t="s">
        <v>833</v>
      </c>
      <c r="R126" s="169" t="s">
        <v>841</v>
      </c>
      <c r="S126" s="169" t="s">
        <v>840</v>
      </c>
      <c r="W126" s="169" t="s">
        <v>841</v>
      </c>
      <c r="AB126" s="169" t="s">
        <v>844</v>
      </c>
      <c r="AG126" s="169" t="s">
        <v>839</v>
      </c>
      <c r="AL126" s="169" t="s">
        <v>841</v>
      </c>
      <c r="AM126" s="169" t="s">
        <v>839</v>
      </c>
      <c r="AN126" s="169" t="s">
        <v>935</v>
      </c>
      <c r="AT126" s="190">
        <f t="shared" si="18"/>
        <v>9</v>
      </c>
      <c r="AU126" s="191">
        <f t="shared" si="19"/>
        <v>2</v>
      </c>
      <c r="AV126" s="191">
        <f t="shared" si="20"/>
        <v>3</v>
      </c>
      <c r="AW126" s="191">
        <f t="shared" si="21"/>
        <v>3</v>
      </c>
      <c r="AX126" s="191">
        <f t="shared" si="22"/>
        <v>1</v>
      </c>
      <c r="AY126" s="191">
        <f t="shared" si="23"/>
        <v>0</v>
      </c>
    </row>
    <row r="127" spans="1:51" ht="15">
      <c r="B127" s="129" t="s">
        <v>877</v>
      </c>
      <c r="C127" s="130">
        <f>VLOOKUP(B127,'Badge-Info'!$B$2:$E$350,3,FALSE)</f>
        <v>395.22</v>
      </c>
      <c r="D127" s="130">
        <f>VLOOKUP(B127,'Badge-Info'!$B$2:$E$350,4,FALSE)</f>
        <v>1</v>
      </c>
      <c r="E127" s="130">
        <f>VLOOKUP(B127,'Badge-Info'!$B$2:$I$350,5,FALSE)</f>
        <v>1</v>
      </c>
      <c r="F127" s="131" t="str">
        <f>VLOOKUP(B127,'Badge-Info'!$B$2:$E$350,2,FALSE)</f>
        <v>300</v>
      </c>
      <c r="G127" s="170"/>
      <c r="H127" s="170"/>
      <c r="M127" s="169" t="s">
        <v>1103</v>
      </c>
      <c r="AB127" s="169" t="s">
        <v>850</v>
      </c>
      <c r="AK127" s="169" t="s">
        <v>841</v>
      </c>
      <c r="AL127" s="169" t="s">
        <v>841</v>
      </c>
      <c r="AM127" s="169" t="s">
        <v>841</v>
      </c>
      <c r="AN127" s="169" t="s">
        <v>841</v>
      </c>
      <c r="AO127" s="169" t="s">
        <v>841</v>
      </c>
      <c r="AR127" s="169" t="s">
        <v>841</v>
      </c>
      <c r="AT127" s="190">
        <f t="shared" si="18"/>
        <v>7</v>
      </c>
      <c r="AU127" s="191">
        <f t="shared" si="19"/>
        <v>0</v>
      </c>
      <c r="AV127" s="191">
        <f t="shared" si="20"/>
        <v>0</v>
      </c>
      <c r="AW127" s="191">
        <f t="shared" si="21"/>
        <v>6</v>
      </c>
      <c r="AX127" s="191">
        <f t="shared" si="22"/>
        <v>0</v>
      </c>
      <c r="AY127" s="191">
        <f t="shared" si="23"/>
        <v>1</v>
      </c>
    </row>
    <row r="128" spans="1:51" ht="15">
      <c r="A128" s="129">
        <v>153</v>
      </c>
      <c r="B128" s="129" t="s">
        <v>49</v>
      </c>
      <c r="C128" s="130">
        <f>VLOOKUP(B128,'Badge-Info'!$B$2:$E$350,3,FALSE)</f>
        <v>910.8</v>
      </c>
      <c r="D128" s="130">
        <f>VLOOKUP(B128,'Badge-Info'!$B$2:$E$350,4,FALSE)</f>
        <v>1</v>
      </c>
      <c r="E128" s="130">
        <f>VLOOKUP(B128,'Badge-Info'!$B$2:$I$350,5,FALSE)</f>
        <v>1</v>
      </c>
      <c r="F128" s="131" t="str">
        <f>VLOOKUP(B128,'Badge-Info'!$B$2:$E$350,2,FALSE)</f>
        <v>900</v>
      </c>
      <c r="M128" s="168" t="s">
        <v>840</v>
      </c>
      <c r="N128" s="169" t="s">
        <v>841</v>
      </c>
      <c r="O128" s="169" t="s">
        <v>841</v>
      </c>
      <c r="AB128" s="169" t="s">
        <v>842</v>
      </c>
      <c r="AL128" s="169" t="s">
        <v>1103</v>
      </c>
      <c r="AM128" s="169" t="s">
        <v>840</v>
      </c>
      <c r="AO128" s="169" t="s">
        <v>1103</v>
      </c>
      <c r="AP128" s="169" t="s">
        <v>840</v>
      </c>
      <c r="AT128" s="190">
        <f t="shared" si="18"/>
        <v>7</v>
      </c>
      <c r="AU128" s="191">
        <f t="shared" si="19"/>
        <v>0</v>
      </c>
      <c r="AV128" s="191">
        <f t="shared" si="20"/>
        <v>3</v>
      </c>
      <c r="AW128" s="191">
        <f t="shared" si="21"/>
        <v>2</v>
      </c>
      <c r="AX128" s="191">
        <f t="shared" si="22"/>
        <v>0</v>
      </c>
      <c r="AY128" s="191">
        <f t="shared" si="23"/>
        <v>2</v>
      </c>
    </row>
    <row r="129" spans="1:51" ht="15">
      <c r="B129" s="129" t="s">
        <v>20</v>
      </c>
      <c r="C129" s="130">
        <f>VLOOKUP(B129,'Badge-Info'!$B$2:$E$350,3,FALSE)</f>
        <v>808.02022999999997</v>
      </c>
      <c r="D129" s="130">
        <f>VLOOKUP(B129,'Badge-Info'!$B$2:$E$350,4,FALSE)</f>
        <v>1</v>
      </c>
      <c r="E129" s="130">
        <f>VLOOKUP(B129,'Badge-Info'!$B$2:$I$350,5,FALSE)</f>
        <v>1</v>
      </c>
      <c r="F129" s="131" t="str">
        <f>VLOOKUP(B129,'Badge-Info'!$B$2:$E$350,2,FALSE)</f>
        <v>800</v>
      </c>
      <c r="I129" s="169" t="s">
        <v>835</v>
      </c>
      <c r="O129" s="169" t="s">
        <v>842</v>
      </c>
      <c r="P129" s="169" t="s">
        <v>847</v>
      </c>
      <c r="AT129" s="190">
        <f t="shared" si="18"/>
        <v>2</v>
      </c>
      <c r="AU129" s="191">
        <f t="shared" si="19"/>
        <v>0</v>
      </c>
      <c r="AV129" s="191">
        <f t="shared" si="20"/>
        <v>0</v>
      </c>
      <c r="AW129" s="191">
        <f t="shared" si="21"/>
        <v>2</v>
      </c>
      <c r="AX129" s="191">
        <f t="shared" si="22"/>
        <v>0</v>
      </c>
      <c r="AY129" s="191">
        <f t="shared" si="23"/>
        <v>0</v>
      </c>
    </row>
    <row r="130" spans="1:51" ht="15">
      <c r="B130" s="129" t="s">
        <v>1139</v>
      </c>
      <c r="C130" s="130" t="str">
        <f>VLOOKUP(B130,'Badge-Info'!$B$2:$E$350,3,FALSE)</f>
        <v>720.49</v>
      </c>
      <c r="D130" s="130">
        <f>VLOOKUP(B130,'Badge-Info'!$B$2:$E$350,4,FALSE)</f>
        <v>1</v>
      </c>
      <c r="E130" s="130">
        <f>VLOOKUP(B130,'Badge-Info'!$B$2:$I$350,5,FALSE)</f>
        <v>0</v>
      </c>
      <c r="F130" s="131" t="str">
        <f>VLOOKUP(B130,'Badge-Info'!$B$2:$E$350,2,FALSE)</f>
        <v>700</v>
      </c>
      <c r="AB130" s="169" t="s">
        <v>1107</v>
      </c>
      <c r="AT130" s="190"/>
    </row>
    <row r="131" spans="1:51" ht="15">
      <c r="A131" s="129">
        <v>109</v>
      </c>
      <c r="B131" s="129" t="s">
        <v>399</v>
      </c>
      <c r="C131" s="130">
        <f>VLOOKUP(B131,'Badge-Info'!$B$2:$E$350,3,FALSE)</f>
        <v>361.77199999999999</v>
      </c>
      <c r="D131" s="130">
        <f>VLOOKUP(B131,'Badge-Info'!$B$2:$E$350,4,FALSE)</f>
        <v>1</v>
      </c>
      <c r="E131" s="130">
        <f>VLOOKUP(B131,'Badge-Info'!$B$2:$I$350,5,FALSE)</f>
        <v>1</v>
      </c>
      <c r="F131" s="131" t="str">
        <f>VLOOKUP(B131,'Badge-Info'!$B$2:$E$350,2,FALSE)</f>
        <v>300</v>
      </c>
      <c r="J131" s="169" t="s">
        <v>839</v>
      </c>
      <c r="L131" s="169" t="s">
        <v>839</v>
      </c>
      <c r="P131" s="169" t="s">
        <v>851</v>
      </c>
      <c r="X131" s="169" t="s">
        <v>841</v>
      </c>
      <c r="Y131" s="169" t="s">
        <v>839</v>
      </c>
      <c r="AB131" s="169" t="s">
        <v>839</v>
      </c>
      <c r="AE131" s="169" t="s">
        <v>839</v>
      </c>
      <c r="AI131" s="169" t="s">
        <v>841</v>
      </c>
      <c r="AM131" s="169" t="s">
        <v>839</v>
      </c>
      <c r="AQ131" s="169" t="s">
        <v>841</v>
      </c>
      <c r="AS131" s="169" t="s">
        <v>839</v>
      </c>
      <c r="AT131" s="190">
        <f t="shared" si="18"/>
        <v>11</v>
      </c>
      <c r="AU131" s="191">
        <f t="shared" si="19"/>
        <v>8</v>
      </c>
      <c r="AV131" s="191">
        <f t="shared" si="20"/>
        <v>0</v>
      </c>
      <c r="AW131" s="191">
        <f t="shared" si="21"/>
        <v>3</v>
      </c>
      <c r="AX131" s="191">
        <f t="shared" si="22"/>
        <v>0</v>
      </c>
      <c r="AY131" s="191">
        <f t="shared" si="23"/>
        <v>0</v>
      </c>
    </row>
    <row r="132" spans="1:51" ht="15">
      <c r="B132" s="129" t="s">
        <v>964</v>
      </c>
      <c r="C132" s="130">
        <f>VLOOKUP(B132,'Badge-Info'!$B$2:$E$350,3,FALSE)</f>
        <v>646.726</v>
      </c>
      <c r="D132" s="130">
        <f>VLOOKUP(B132,'Badge-Info'!$B$2:$E$350,4,FALSE)</f>
        <v>1</v>
      </c>
      <c r="E132" s="130">
        <f>VLOOKUP(B132,'Badge-Info'!$B$2:$I$350,5,FALSE)</f>
        <v>1</v>
      </c>
      <c r="F132" s="131" t="str">
        <f>VLOOKUP(B132,'Badge-Info'!$B$2:$E$350,2,FALSE)</f>
        <v>600</v>
      </c>
      <c r="AP132" s="169" t="s">
        <v>933</v>
      </c>
      <c r="AT132" s="190">
        <f t="shared" si="18"/>
        <v>0</v>
      </c>
      <c r="AU132" s="191">
        <f t="shared" si="19"/>
        <v>0</v>
      </c>
      <c r="AV132" s="191">
        <f t="shared" si="20"/>
        <v>0</v>
      </c>
      <c r="AW132" s="191">
        <f t="shared" si="21"/>
        <v>0</v>
      </c>
      <c r="AX132" s="191">
        <f t="shared" si="22"/>
        <v>0</v>
      </c>
      <c r="AY132" s="191">
        <f t="shared" si="23"/>
        <v>0</v>
      </c>
    </row>
    <row r="133" spans="1:51" ht="15">
      <c r="A133" s="129">
        <v>150</v>
      </c>
      <c r="B133" s="129" t="s">
        <v>375</v>
      </c>
      <c r="C133" s="130">
        <f>VLOOKUP(B133,'Badge-Info'!$B$2:$E$350,3,FALSE)</f>
        <v>646.77</v>
      </c>
      <c r="D133" s="130">
        <f>VLOOKUP(B133,'Badge-Info'!$B$2:$E$350,4,FALSE)</f>
        <v>1</v>
      </c>
      <c r="E133" s="130">
        <f>VLOOKUP(B133,'Badge-Info'!$B$2:$I$350,5,FALSE)</f>
        <v>1</v>
      </c>
      <c r="F133" s="131" t="str">
        <f>VLOOKUP(B133,'Badge-Info'!$B$2:$E$350,2,FALSE)</f>
        <v>600</v>
      </c>
      <c r="L133" s="169" t="s">
        <v>840</v>
      </c>
      <c r="AB133" s="169" t="s">
        <v>842</v>
      </c>
      <c r="AT133" s="190">
        <f t="shared" si="18"/>
        <v>1</v>
      </c>
      <c r="AU133" s="191">
        <f t="shared" si="19"/>
        <v>0</v>
      </c>
      <c r="AV133" s="191">
        <f t="shared" si="20"/>
        <v>1</v>
      </c>
      <c r="AW133" s="191">
        <f t="shared" si="21"/>
        <v>0</v>
      </c>
      <c r="AX133" s="191">
        <f t="shared" si="22"/>
        <v>0</v>
      </c>
      <c r="AY133" s="191">
        <f t="shared" si="23"/>
        <v>0</v>
      </c>
    </row>
    <row r="134" spans="1:51" ht="15">
      <c r="A134" s="129">
        <v>1</v>
      </c>
      <c r="B134" s="129" t="s">
        <v>469</v>
      </c>
      <c r="C134" s="130">
        <f>VLOOKUP(B134,'Badge-Info'!$B$2:$E$350,3,FALSE)</f>
        <v>292.13</v>
      </c>
      <c r="D134" s="130">
        <f>VLOOKUP(B134,'Badge-Info'!$B$2:$E$350,4,FALSE)</f>
        <v>1</v>
      </c>
      <c r="E134" s="130">
        <f>VLOOKUP(B134,'Badge-Info'!$B$2:$I$350,5,FALSE)</f>
        <v>1</v>
      </c>
      <c r="F134" s="131" t="str">
        <f>VLOOKUP(B134,'Badge-Info'!$B$2:$E$350,2,FALSE)</f>
        <v>200</v>
      </c>
      <c r="AB134" s="169" t="s">
        <v>844</v>
      </c>
      <c r="AT134" s="190">
        <f t="shared" si="18"/>
        <v>0</v>
      </c>
      <c r="AU134" s="191">
        <f t="shared" si="19"/>
        <v>0</v>
      </c>
      <c r="AV134" s="191">
        <f t="shared" si="20"/>
        <v>0</v>
      </c>
      <c r="AW134" s="191">
        <f t="shared" si="21"/>
        <v>0</v>
      </c>
      <c r="AX134" s="191">
        <f t="shared" si="22"/>
        <v>0</v>
      </c>
      <c r="AY134" s="191">
        <f t="shared" si="23"/>
        <v>0</v>
      </c>
    </row>
    <row r="135" spans="1:51" ht="15">
      <c r="B135" s="129" t="s">
        <v>786</v>
      </c>
      <c r="C135" s="130">
        <f>VLOOKUP(B135,'Badge-Info'!$B$2:$E$350,3,FALSE)</f>
        <v>158.69999999999999</v>
      </c>
      <c r="D135" s="130">
        <f>VLOOKUP(B135,'Badge-Info'!$B$2:$E$350,4,FALSE)</f>
        <v>1</v>
      </c>
      <c r="E135" s="130">
        <f>VLOOKUP(B135,'Badge-Info'!$B$2:$I$350,5,FALSE)</f>
        <v>1</v>
      </c>
      <c r="F135" s="131" t="str">
        <f>VLOOKUP(B135,'Badge-Info'!$B$2:$E$350,2,FALSE)</f>
        <v>100</v>
      </c>
      <c r="AE135" s="169" t="s">
        <v>850</v>
      </c>
      <c r="AT135" s="190">
        <f t="shared" si="18"/>
        <v>0</v>
      </c>
      <c r="AU135" s="191">
        <f t="shared" si="19"/>
        <v>0</v>
      </c>
      <c r="AV135" s="191">
        <f t="shared" si="20"/>
        <v>0</v>
      </c>
      <c r="AW135" s="191">
        <f t="shared" si="21"/>
        <v>0</v>
      </c>
      <c r="AX135" s="191">
        <f t="shared" si="22"/>
        <v>0</v>
      </c>
      <c r="AY135" s="191">
        <f t="shared" si="23"/>
        <v>0</v>
      </c>
    </row>
    <row r="136" spans="1:51" ht="15">
      <c r="B136" s="129" t="s">
        <v>733</v>
      </c>
      <c r="C136" s="130">
        <f>VLOOKUP(B136,'Badge-Info'!$B$2:$E$350,3,FALSE)</f>
        <v>378.15530000000001</v>
      </c>
      <c r="D136" s="130">
        <f>VLOOKUP(B136,'Badge-Info'!$B$2:$E$350,4,FALSE)</f>
        <v>1</v>
      </c>
      <c r="E136" s="130">
        <f>VLOOKUP(B136,'Badge-Info'!$B$2:$I$350,5,FALSE)</f>
        <v>1</v>
      </c>
      <c r="F136" s="131" t="str">
        <f>VLOOKUP(B136,'Badge-Info'!$B$2:$E$350,2,FALSE)</f>
        <v>300</v>
      </c>
      <c r="P136" s="169" t="s">
        <v>852</v>
      </c>
      <c r="AT136" s="190">
        <f t="shared" si="18"/>
        <v>1</v>
      </c>
      <c r="AU136" s="191">
        <f t="shared" si="19"/>
        <v>0</v>
      </c>
      <c r="AV136" s="191">
        <f t="shared" si="20"/>
        <v>0</v>
      </c>
      <c r="AW136" s="191">
        <f t="shared" si="21"/>
        <v>1</v>
      </c>
      <c r="AX136" s="191">
        <f t="shared" si="22"/>
        <v>0</v>
      </c>
      <c r="AY136" s="191">
        <f t="shared" si="23"/>
        <v>0</v>
      </c>
    </row>
    <row r="137" spans="1:51" ht="15">
      <c r="A137" s="129">
        <v>64</v>
      </c>
      <c r="B137" s="129" t="s">
        <v>425</v>
      </c>
      <c r="C137" s="130">
        <f>VLOOKUP(B137,'Badge-Info'!$B$2:$E$350,3,FALSE)</f>
        <v>808.06674099999998</v>
      </c>
      <c r="D137" s="130">
        <f>VLOOKUP(B137,'Badge-Info'!$B$2:$E$350,4,FALSE)</f>
        <v>1</v>
      </c>
      <c r="E137" s="130">
        <f>VLOOKUP(B137,'Badge-Info'!$B$2:$I$350,5,FALSE)</f>
        <v>1</v>
      </c>
      <c r="F137" s="131" t="str">
        <f>VLOOKUP(B137,'Badge-Info'!$B$2:$E$350,2,FALSE)</f>
        <v>800</v>
      </c>
      <c r="Y137" s="169" t="s">
        <v>844</v>
      </c>
      <c r="AT137" s="190">
        <f t="shared" si="18"/>
        <v>0</v>
      </c>
      <c r="AU137" s="191">
        <f t="shared" si="19"/>
        <v>0</v>
      </c>
      <c r="AV137" s="191">
        <f t="shared" si="20"/>
        <v>0</v>
      </c>
      <c r="AW137" s="191">
        <f t="shared" si="21"/>
        <v>0</v>
      </c>
      <c r="AX137" s="191">
        <f t="shared" si="22"/>
        <v>0</v>
      </c>
      <c r="AY137" s="191">
        <f t="shared" si="23"/>
        <v>0</v>
      </c>
    </row>
    <row r="138" spans="1:51" ht="15">
      <c r="A138" s="129">
        <v>86</v>
      </c>
      <c r="B138" s="129" t="s">
        <v>377</v>
      </c>
      <c r="C138" s="130">
        <f>VLOOKUP(B138,'Badge-Info'!$B$2:$E$350,3,FALSE)</f>
        <v>365.64</v>
      </c>
      <c r="D138" s="130">
        <f>VLOOKUP(B138,'Badge-Info'!$B$2:$E$350,4,FALSE)</f>
        <v>1</v>
      </c>
      <c r="E138" s="130">
        <f>VLOOKUP(B138,'Badge-Info'!$B$2:$I$350,5,FALSE)</f>
        <v>1</v>
      </c>
      <c r="F138" s="131" t="str">
        <f>VLOOKUP(B138,'Badge-Info'!$B$2:$E$350,2,FALSE)</f>
        <v>300</v>
      </c>
      <c r="L138" s="169" t="s">
        <v>839</v>
      </c>
      <c r="U138" s="169" t="s">
        <v>1103</v>
      </c>
      <c r="AB138" s="169" t="s">
        <v>844</v>
      </c>
      <c r="AT138" s="190">
        <f t="shared" si="18"/>
        <v>2</v>
      </c>
      <c r="AU138" s="191">
        <f t="shared" si="19"/>
        <v>1</v>
      </c>
      <c r="AV138" s="191">
        <f t="shared" si="20"/>
        <v>0</v>
      </c>
      <c r="AW138" s="191">
        <f t="shared" si="21"/>
        <v>0</v>
      </c>
      <c r="AX138" s="191">
        <f t="shared" si="22"/>
        <v>0</v>
      </c>
      <c r="AY138" s="191">
        <f t="shared" si="23"/>
        <v>1</v>
      </c>
    </row>
    <row r="139" spans="1:51" ht="15">
      <c r="A139" s="129">
        <v>21</v>
      </c>
      <c r="B139" s="129" t="s">
        <v>241</v>
      </c>
      <c r="C139" s="130">
        <f>VLOOKUP(B139,'Badge-Info'!$B$2:$E$350,3,FALSE)</f>
        <v>481.1</v>
      </c>
      <c r="D139" s="130">
        <f>VLOOKUP(B139,'Badge-Info'!$B$2:$E$350,4,FALSE)</f>
        <v>1</v>
      </c>
      <c r="E139" s="130">
        <f>VLOOKUP(B139,'Badge-Info'!$B$2:$I$350,5,FALSE)</f>
        <v>1</v>
      </c>
      <c r="F139" s="131" t="str">
        <f>VLOOKUP(B139,'Badge-Info'!$B$2:$E$350,2,FALSE)</f>
        <v>400</v>
      </c>
      <c r="J139" s="169" t="s">
        <v>844</v>
      </c>
      <c r="R139" s="169" t="s">
        <v>841</v>
      </c>
      <c r="AT139" s="190">
        <f t="shared" si="18"/>
        <v>1</v>
      </c>
      <c r="AU139" s="191">
        <f t="shared" si="19"/>
        <v>0</v>
      </c>
      <c r="AV139" s="191">
        <f t="shared" si="20"/>
        <v>0</v>
      </c>
      <c r="AW139" s="191">
        <f t="shared" si="21"/>
        <v>1</v>
      </c>
      <c r="AX139" s="191">
        <f t="shared" si="22"/>
        <v>0</v>
      </c>
      <c r="AY139" s="191">
        <f t="shared" si="23"/>
        <v>0</v>
      </c>
    </row>
    <row r="140" spans="1:51" ht="15">
      <c r="B140" s="129" t="s">
        <v>771</v>
      </c>
      <c r="C140" s="130">
        <f>VLOOKUP(B140,'Badge-Info'!$B$2:$E$350,3,FALSE)</f>
        <v>782.98</v>
      </c>
      <c r="D140" s="130">
        <f>VLOOKUP(B140,'Badge-Info'!$B$2:$E$350,4,FALSE)</f>
        <v>1</v>
      </c>
      <c r="E140" s="130">
        <f>VLOOKUP(B140,'Badge-Info'!$B$2:$I$350,5,FALSE)</f>
        <v>1</v>
      </c>
      <c r="F140" s="131" t="str">
        <f>VLOOKUP(B140,'Badge-Info'!$B$2:$E$350,2,FALSE)</f>
        <v>700</v>
      </c>
      <c r="AB140" s="169" t="s">
        <v>850</v>
      </c>
      <c r="AT140" s="190">
        <f t="shared" si="18"/>
        <v>0</v>
      </c>
      <c r="AU140" s="191">
        <f t="shared" si="19"/>
        <v>0</v>
      </c>
      <c r="AV140" s="191">
        <f t="shared" si="20"/>
        <v>0</v>
      </c>
      <c r="AW140" s="191">
        <f t="shared" si="21"/>
        <v>0</v>
      </c>
      <c r="AX140" s="191">
        <f t="shared" si="22"/>
        <v>0</v>
      </c>
      <c r="AY140" s="191">
        <f t="shared" si="23"/>
        <v>0</v>
      </c>
    </row>
    <row r="141" spans="1:51" ht="15">
      <c r="B141" s="136" t="s">
        <v>231</v>
      </c>
      <c r="C141" s="130">
        <f>VLOOKUP(B141,'Badge-Info'!$B$2:$E$350,3,FALSE)</f>
        <v>796.42570000000001</v>
      </c>
      <c r="D141" s="130">
        <f>VLOOKUP(B141,'Badge-Info'!$B$2:$E$350,4,FALSE)</f>
        <v>1</v>
      </c>
      <c r="E141" s="130">
        <f>VLOOKUP(B141,'Badge-Info'!$B$2:$I$350,5,FALSE)</f>
        <v>1</v>
      </c>
      <c r="F141" s="131" t="str">
        <f>VLOOKUP(B141,'Badge-Info'!$B$2:$E$350,2,FALSE)</f>
        <v>700</v>
      </c>
      <c r="G141" s="170" t="s">
        <v>833</v>
      </c>
      <c r="H141" s="170" t="s">
        <v>833</v>
      </c>
      <c r="L141" s="169" t="s">
        <v>849</v>
      </c>
      <c r="AE141" s="169" t="s">
        <v>840</v>
      </c>
      <c r="AT141" s="190">
        <f t="shared" si="18"/>
        <v>4</v>
      </c>
      <c r="AU141" s="191">
        <f t="shared" si="19"/>
        <v>0</v>
      </c>
      <c r="AV141" s="191">
        <f t="shared" si="20"/>
        <v>4</v>
      </c>
      <c r="AW141" s="191">
        <f t="shared" si="21"/>
        <v>0</v>
      </c>
      <c r="AX141" s="191">
        <f t="shared" si="22"/>
        <v>0</v>
      </c>
      <c r="AY141" s="191">
        <f t="shared" si="23"/>
        <v>0</v>
      </c>
    </row>
    <row r="142" spans="1:51" ht="15">
      <c r="B142" s="136" t="s">
        <v>523</v>
      </c>
      <c r="C142" s="130">
        <f>VLOOKUP(B142,'Badge-Info'!$B$2:$E$350,3,FALSE)</f>
        <v>796.44</v>
      </c>
      <c r="D142" s="130">
        <f>VLOOKUP(B142,'Badge-Info'!$B$2:$E$350,4,FALSE)</f>
        <v>1</v>
      </c>
      <c r="E142" s="130">
        <f>VLOOKUP(B142,'Badge-Info'!$B$2:$I$350,5,FALSE)</f>
        <v>1</v>
      </c>
      <c r="F142" s="131" t="str">
        <f>VLOOKUP(B142,'Badge-Info'!$B$2:$E$350,2,FALSE)</f>
        <v>700</v>
      </c>
      <c r="X142" s="169" t="s">
        <v>841</v>
      </c>
      <c r="AB142" s="169" t="s">
        <v>842</v>
      </c>
      <c r="AT142" s="190">
        <f t="shared" si="18"/>
        <v>1</v>
      </c>
      <c r="AU142" s="191">
        <f t="shared" si="19"/>
        <v>0</v>
      </c>
      <c r="AV142" s="191">
        <f t="shared" si="20"/>
        <v>0</v>
      </c>
      <c r="AW142" s="191">
        <f t="shared" si="21"/>
        <v>1</v>
      </c>
      <c r="AX142" s="191">
        <f t="shared" si="22"/>
        <v>0</v>
      </c>
      <c r="AY142" s="191">
        <f t="shared" si="23"/>
        <v>0</v>
      </c>
    </row>
    <row r="143" spans="1:51" ht="15">
      <c r="A143" s="129">
        <v>87</v>
      </c>
      <c r="B143" s="136" t="s">
        <v>235</v>
      </c>
      <c r="C143" s="130">
        <f>VLOOKUP(B143,'Badge-Info'!$B$2:$E$350,3,FALSE)</f>
        <v>158.25</v>
      </c>
      <c r="D143" s="130">
        <f>VLOOKUP(B143,'Badge-Info'!$B$2:$E$350,4,FALSE)</f>
        <v>1</v>
      </c>
      <c r="E143" s="130">
        <f>VLOOKUP(B143,'Badge-Info'!$B$2:$I$350,5,FALSE)</f>
        <v>1</v>
      </c>
      <c r="F143" s="131" t="str">
        <f>VLOOKUP(B143,'Badge-Info'!$B$2:$E$350,2,FALSE)</f>
        <v>100</v>
      </c>
      <c r="G143" s="169" t="s">
        <v>841</v>
      </c>
      <c r="L143" s="169" t="s">
        <v>839</v>
      </c>
      <c r="O143" s="169" t="s">
        <v>844</v>
      </c>
      <c r="S143" s="169" t="s">
        <v>841</v>
      </c>
      <c r="W143" s="169" t="s">
        <v>841</v>
      </c>
      <c r="Y143" s="169" t="s">
        <v>839</v>
      </c>
      <c r="AB143" s="169" t="s">
        <v>953</v>
      </c>
      <c r="AE143" s="169" t="s">
        <v>840</v>
      </c>
      <c r="AG143" s="169" t="s">
        <v>839</v>
      </c>
      <c r="AT143" s="190">
        <f t="shared" si="18"/>
        <v>7</v>
      </c>
      <c r="AU143" s="191">
        <f t="shared" si="19"/>
        <v>3</v>
      </c>
      <c r="AV143" s="191">
        <f t="shared" si="20"/>
        <v>1</v>
      </c>
      <c r="AW143" s="191">
        <f t="shared" si="21"/>
        <v>3</v>
      </c>
      <c r="AX143" s="191">
        <f t="shared" si="22"/>
        <v>0</v>
      </c>
      <c r="AY143" s="191">
        <f t="shared" si="23"/>
        <v>0</v>
      </c>
    </row>
    <row r="144" spans="1:51" ht="15">
      <c r="B144" s="136" t="s">
        <v>607</v>
      </c>
      <c r="C144" s="130">
        <f>VLOOKUP(B144,'Badge-Info'!$B$2:$E$350,3,FALSE)</f>
        <v>305.51</v>
      </c>
      <c r="D144" s="130">
        <f>VLOOKUP(B144,'Badge-Info'!$B$2:$E$350,4,FALSE)</f>
        <v>1</v>
      </c>
      <c r="E144" s="130">
        <f>VLOOKUP(B144,'Badge-Info'!$B$2:$I$350,5,FALSE)</f>
        <v>1</v>
      </c>
      <c r="F144" s="131" t="str">
        <f>VLOOKUP(B144,'Badge-Info'!$B$2:$E$350,2,FALSE)</f>
        <v>300</v>
      </c>
      <c r="O144" s="169" t="s">
        <v>842</v>
      </c>
      <c r="AT144" s="190">
        <f t="shared" si="18"/>
        <v>0</v>
      </c>
      <c r="AU144" s="191">
        <f t="shared" si="19"/>
        <v>0</v>
      </c>
      <c r="AV144" s="191">
        <f t="shared" si="20"/>
        <v>0</v>
      </c>
      <c r="AW144" s="191">
        <f t="shared" si="21"/>
        <v>0</v>
      </c>
      <c r="AX144" s="191">
        <f t="shared" si="22"/>
        <v>0</v>
      </c>
      <c r="AY144" s="191">
        <f t="shared" si="23"/>
        <v>0</v>
      </c>
    </row>
    <row r="145" spans="1:51" ht="15">
      <c r="B145" s="129" t="s">
        <v>615</v>
      </c>
      <c r="C145" s="130">
        <f>VLOOKUP(B145,'Badge-Info'!$B$2:$E$350,3,FALSE)</f>
        <v>613.83500000000004</v>
      </c>
      <c r="D145" s="130">
        <f>VLOOKUP(B145,'Badge-Info'!$B$2:$E$350,4,FALSE)</f>
        <v>1</v>
      </c>
      <c r="E145" s="130">
        <f>VLOOKUP(B145,'Badge-Info'!$B$2:$I$350,5,FALSE)</f>
        <v>1</v>
      </c>
      <c r="F145" s="131" t="str">
        <f>VLOOKUP(B145,'Badge-Info'!$B$2:$E$350,2,FALSE)</f>
        <v>600</v>
      </c>
      <c r="M145" s="168" t="s">
        <v>935</v>
      </c>
      <c r="R145" s="169" t="s">
        <v>841</v>
      </c>
      <c r="AK145" s="169" t="s">
        <v>841</v>
      </c>
      <c r="AO145" s="169" t="s">
        <v>841</v>
      </c>
      <c r="AR145" s="169" t="s">
        <v>849</v>
      </c>
      <c r="AT145" s="190">
        <f t="shared" si="18"/>
        <v>5</v>
      </c>
      <c r="AU145" s="191">
        <f t="shared" si="19"/>
        <v>0</v>
      </c>
      <c r="AV145" s="191">
        <f t="shared" si="20"/>
        <v>1</v>
      </c>
      <c r="AW145" s="191">
        <f t="shared" si="21"/>
        <v>3</v>
      </c>
      <c r="AX145" s="191">
        <f t="shared" si="22"/>
        <v>1</v>
      </c>
      <c r="AY145" s="191">
        <f t="shared" si="23"/>
        <v>0</v>
      </c>
    </row>
    <row r="146" spans="1:51" ht="15">
      <c r="A146" s="129">
        <v>83</v>
      </c>
      <c r="B146" s="137" t="s">
        <v>133</v>
      </c>
      <c r="C146" s="130">
        <f>VLOOKUP(B146,'Badge-Info'!$B$2:$E$350,3,FALSE)</f>
        <v>917.94799999999998</v>
      </c>
      <c r="D146" s="130">
        <f>VLOOKUP(B146,'Badge-Info'!$B$2:$E$350,4,FALSE)</f>
        <v>1</v>
      </c>
      <c r="E146" s="130">
        <f>VLOOKUP(B146,'Badge-Info'!$B$2:$I$350,5,FALSE)</f>
        <v>1</v>
      </c>
      <c r="F146" s="131" t="str">
        <f>VLOOKUP(B146,'Badge-Info'!$B$2:$E$350,2,FALSE)</f>
        <v>900</v>
      </c>
      <c r="AE146" s="169" t="s">
        <v>848</v>
      </c>
      <c r="AT146" s="190">
        <f t="shared" si="18"/>
        <v>1</v>
      </c>
      <c r="AU146" s="191">
        <f t="shared" si="19"/>
        <v>1</v>
      </c>
      <c r="AV146" s="191">
        <f t="shared" si="20"/>
        <v>0</v>
      </c>
      <c r="AW146" s="191">
        <f t="shared" si="21"/>
        <v>0</v>
      </c>
      <c r="AX146" s="191">
        <f t="shared" si="22"/>
        <v>0</v>
      </c>
      <c r="AY146" s="191">
        <f t="shared" si="23"/>
        <v>0</v>
      </c>
    </row>
    <row r="147" spans="1:51" ht="15">
      <c r="B147" s="137" t="s">
        <v>883</v>
      </c>
      <c r="C147" s="130">
        <f>VLOOKUP(B147,'Badge-Info'!$B$2:$E$350,3,FALSE)</f>
        <v>643.1</v>
      </c>
      <c r="D147" s="130">
        <f>VLOOKUP(B147,'Badge-Info'!$B$2:$E$350,4,FALSE)</f>
        <v>1</v>
      </c>
      <c r="E147" s="130">
        <f>VLOOKUP(B147,'Badge-Info'!$B$2:$I$350,5,FALSE)</f>
        <v>1</v>
      </c>
      <c r="F147" s="131" t="str">
        <f>VLOOKUP(B147,'Badge-Info'!$B$2:$E$350,2,FALSE)</f>
        <v>600</v>
      </c>
      <c r="M147" s="169" t="s">
        <v>852</v>
      </c>
      <c r="AT147" s="190">
        <f t="shared" si="18"/>
        <v>1</v>
      </c>
      <c r="AU147" s="191">
        <f t="shared" si="19"/>
        <v>0</v>
      </c>
      <c r="AV147" s="191">
        <f t="shared" si="20"/>
        <v>0</v>
      </c>
      <c r="AW147" s="191">
        <f t="shared" si="21"/>
        <v>1</v>
      </c>
      <c r="AX147" s="191">
        <f t="shared" si="22"/>
        <v>0</v>
      </c>
      <c r="AY147" s="191">
        <f t="shared" si="23"/>
        <v>0</v>
      </c>
    </row>
    <row r="148" spans="1:51" ht="15">
      <c r="A148" s="129">
        <v>76</v>
      </c>
      <c r="B148" s="129" t="s">
        <v>464</v>
      </c>
      <c r="C148" s="130">
        <f>VLOOKUP(B148,'Badge-Info'!$B$2:$E$350,3,FALSE)</f>
        <v>642.4</v>
      </c>
      <c r="D148" s="130">
        <f>VLOOKUP(B148,'Badge-Info'!$B$2:$E$350,4,FALSE)</f>
        <v>1</v>
      </c>
      <c r="E148" s="130">
        <f>VLOOKUP(B148,'Badge-Info'!$B$2:$I$350,5,FALSE)</f>
        <v>1</v>
      </c>
      <c r="F148" s="131" t="str">
        <f>VLOOKUP(B148,'Badge-Info'!$B$2:$E$350,2,FALSE)</f>
        <v>600</v>
      </c>
      <c r="J148" s="169" t="s">
        <v>840</v>
      </c>
      <c r="L148" s="169" t="s">
        <v>858</v>
      </c>
      <c r="M148" s="169" t="s">
        <v>840</v>
      </c>
      <c r="N148" s="169" t="s">
        <v>1071</v>
      </c>
      <c r="O148" s="169" t="s">
        <v>858</v>
      </c>
      <c r="W148" s="169" t="s">
        <v>1070</v>
      </c>
      <c r="AB148" s="169" t="s">
        <v>851</v>
      </c>
      <c r="AE148" s="169" t="s">
        <v>858</v>
      </c>
      <c r="AK148" s="169" t="s">
        <v>857</v>
      </c>
      <c r="AR148" s="169" t="s">
        <v>858</v>
      </c>
      <c r="AS148" s="169" t="s">
        <v>858</v>
      </c>
      <c r="AT148" s="190">
        <f t="shared" si="18"/>
        <v>11</v>
      </c>
      <c r="AU148" s="191">
        <f t="shared" si="19"/>
        <v>6</v>
      </c>
      <c r="AV148" s="191">
        <f t="shared" si="20"/>
        <v>4</v>
      </c>
      <c r="AW148" s="191">
        <f t="shared" si="21"/>
        <v>0</v>
      </c>
      <c r="AX148" s="191">
        <f t="shared" si="22"/>
        <v>1</v>
      </c>
      <c r="AY148" s="191">
        <f t="shared" si="23"/>
        <v>0</v>
      </c>
    </row>
    <row r="149" spans="1:51" ht="15">
      <c r="B149" s="129" t="s">
        <v>581</v>
      </c>
      <c r="C149" s="130">
        <f>VLOOKUP(B149,'Badge-Info'!$B$2:$E$350,3,FALSE)</f>
        <v>332.54</v>
      </c>
      <c r="D149" s="130">
        <f>VLOOKUP(B149,'Badge-Info'!$B$2:$E$350,4,FALSE)</f>
        <v>1</v>
      </c>
      <c r="E149" s="130">
        <f>VLOOKUP(B149,'Badge-Info'!$B$2:$I$350,5,FALSE)</f>
        <v>1</v>
      </c>
      <c r="F149" s="131" t="str">
        <f>VLOOKUP(B149,'Badge-Info'!$B$2:$E$350,2,FALSE)</f>
        <v>300</v>
      </c>
      <c r="M149" s="169" t="s">
        <v>935</v>
      </c>
      <c r="AB149" s="169" t="s">
        <v>842</v>
      </c>
      <c r="AC149" s="169" t="s">
        <v>841</v>
      </c>
      <c r="AP149" s="169" t="s">
        <v>840</v>
      </c>
      <c r="AT149" s="190">
        <f t="shared" si="18"/>
        <v>3</v>
      </c>
      <c r="AU149" s="191">
        <f t="shared" si="19"/>
        <v>0</v>
      </c>
      <c r="AV149" s="191">
        <f t="shared" si="20"/>
        <v>1</v>
      </c>
      <c r="AW149" s="191">
        <f t="shared" si="21"/>
        <v>1</v>
      </c>
      <c r="AX149" s="191">
        <f t="shared" si="22"/>
        <v>1</v>
      </c>
      <c r="AY149" s="191">
        <f t="shared" si="23"/>
        <v>0</v>
      </c>
    </row>
    <row r="150" spans="1:51" ht="15">
      <c r="B150" s="129" t="s">
        <v>512</v>
      </c>
      <c r="C150" s="130">
        <f>VLOOKUP(B150,'Badge-Info'!$B$2:$E$350,3,FALSE)</f>
        <v>629.25490000000002</v>
      </c>
      <c r="D150" s="130">
        <f>VLOOKUP(B150,'Badge-Info'!$B$2:$E$350,4,FALSE)</f>
        <v>1</v>
      </c>
      <c r="E150" s="130">
        <f>VLOOKUP(B150,'Badge-Info'!$B$2:$I$350,5,FALSE)</f>
        <v>1</v>
      </c>
      <c r="F150" s="131" t="str">
        <f>VLOOKUP(B150,'Badge-Info'!$B$2:$E$350,2,FALSE)</f>
        <v>600</v>
      </c>
      <c r="S150" s="169" t="s">
        <v>844</v>
      </c>
      <c r="X150" s="169" t="s">
        <v>841</v>
      </c>
      <c r="AT150" s="190">
        <f t="shared" si="18"/>
        <v>1</v>
      </c>
      <c r="AU150" s="191">
        <f t="shared" si="19"/>
        <v>0</v>
      </c>
      <c r="AV150" s="191">
        <f t="shared" si="20"/>
        <v>0</v>
      </c>
      <c r="AW150" s="191">
        <f t="shared" si="21"/>
        <v>1</v>
      </c>
      <c r="AX150" s="191">
        <f t="shared" si="22"/>
        <v>0</v>
      </c>
      <c r="AY150" s="191">
        <f t="shared" si="23"/>
        <v>0</v>
      </c>
    </row>
    <row r="151" spans="1:51" ht="15">
      <c r="B151" s="129" t="s">
        <v>1010</v>
      </c>
      <c r="C151" s="130">
        <f>VLOOKUP(B151,'Badge-Info'!$B$2:$E$350,3,FALSE)</f>
        <v>793.4</v>
      </c>
      <c r="D151" s="130">
        <f>VLOOKUP(B151,'Badge-Info'!$B$2:$E$350,4,FALSE)</f>
        <v>1</v>
      </c>
      <c r="E151" s="130">
        <f>VLOOKUP(B151,'Badge-Info'!$B$2:$I$350,5,FALSE)</f>
        <v>1</v>
      </c>
      <c r="F151" s="131" t="str">
        <f>VLOOKUP(B151,'Badge-Info'!$B$2:$E$350,2,FALSE)</f>
        <v>700</v>
      </c>
      <c r="AB151" s="169" t="s">
        <v>933</v>
      </c>
      <c r="AT151" s="190">
        <f t="shared" si="18"/>
        <v>0</v>
      </c>
      <c r="AU151" s="191">
        <f t="shared" si="19"/>
        <v>0</v>
      </c>
      <c r="AV151" s="191">
        <f t="shared" si="20"/>
        <v>0</v>
      </c>
      <c r="AW151" s="191">
        <f t="shared" si="21"/>
        <v>0</v>
      </c>
      <c r="AX151" s="191">
        <f t="shared" si="22"/>
        <v>0</v>
      </c>
      <c r="AY151" s="191">
        <f t="shared" si="23"/>
        <v>0</v>
      </c>
    </row>
    <row r="152" spans="1:51" ht="30">
      <c r="A152" s="129">
        <v>126</v>
      </c>
      <c r="B152" s="129" t="s">
        <v>398</v>
      </c>
      <c r="C152" s="130">
        <f>VLOOKUP(B152,'Badge-Info'!$B$2:$E$350,3,FALSE)</f>
        <v>629.22720000000004</v>
      </c>
      <c r="D152" s="130">
        <f>VLOOKUP(B152,'Badge-Info'!$B$2:$E$350,4,FALSE)</f>
        <v>1</v>
      </c>
      <c r="E152" s="130">
        <f>VLOOKUP(B152,'Badge-Info'!$B$2:$I$350,5,FALSE)</f>
        <v>1</v>
      </c>
      <c r="F152" s="131" t="str">
        <f>VLOOKUP(B152,'Badge-Info'!$B$2:$E$350,2,FALSE)</f>
        <v>600</v>
      </c>
      <c r="S152" s="169" t="s">
        <v>844</v>
      </c>
      <c r="X152" s="169" t="s">
        <v>841</v>
      </c>
      <c r="AT152" s="190">
        <f t="shared" si="18"/>
        <v>1</v>
      </c>
      <c r="AU152" s="191">
        <f t="shared" si="19"/>
        <v>0</v>
      </c>
      <c r="AV152" s="191">
        <f t="shared" si="20"/>
        <v>0</v>
      </c>
      <c r="AW152" s="191">
        <f t="shared" si="21"/>
        <v>1</v>
      </c>
      <c r="AX152" s="191">
        <f t="shared" si="22"/>
        <v>0</v>
      </c>
      <c r="AY152" s="191">
        <f t="shared" si="23"/>
        <v>0</v>
      </c>
    </row>
    <row r="153" spans="1:51" ht="15">
      <c r="B153" s="129" t="s">
        <v>996</v>
      </c>
      <c r="C153" s="130">
        <f>VLOOKUP(B153,'Badge-Info'!$B$2:$E$350,3,FALSE)</f>
        <v>338.47910000000002</v>
      </c>
      <c r="D153" s="130">
        <f>VLOOKUP(B153,'Badge-Info'!$B$2:$E$350,4,FALSE)</f>
        <v>1</v>
      </c>
      <c r="E153" s="130">
        <f>VLOOKUP(B153,'Badge-Info'!$B$2:$I$350,5,FALSE)</f>
        <v>1</v>
      </c>
      <c r="F153" s="131" t="str">
        <f>VLOOKUP(B153,'Badge-Info'!$B$2:$E$350,2,FALSE)</f>
        <v>300</v>
      </c>
      <c r="AB153" s="169" t="s">
        <v>933</v>
      </c>
      <c r="AT153" s="190">
        <f t="shared" si="18"/>
        <v>0</v>
      </c>
      <c r="AU153" s="191">
        <f t="shared" si="19"/>
        <v>0</v>
      </c>
      <c r="AV153" s="191">
        <f t="shared" si="20"/>
        <v>0</v>
      </c>
      <c r="AW153" s="191">
        <f t="shared" si="21"/>
        <v>0</v>
      </c>
      <c r="AX153" s="191">
        <f t="shared" si="22"/>
        <v>0</v>
      </c>
      <c r="AY153" s="191">
        <f t="shared" si="23"/>
        <v>0</v>
      </c>
    </row>
    <row r="154" spans="1:51" ht="15">
      <c r="A154" s="129">
        <v>6</v>
      </c>
      <c r="B154" s="129" t="s">
        <v>338</v>
      </c>
      <c r="C154" s="130" t="str">
        <f>VLOOKUP(B154,'Badge-Info'!$B$2:$E$350,3,FALSE)</f>
        <v>005.276</v>
      </c>
      <c r="D154" s="130">
        <f>VLOOKUP(B154,'Badge-Info'!$B$2:$E$350,4,FALSE)</f>
        <v>1</v>
      </c>
      <c r="E154" s="130">
        <f>VLOOKUP(B154,'Badge-Info'!$B$2:$I$350,5,FALSE)</f>
        <v>1</v>
      </c>
      <c r="F154" s="131" t="str">
        <f>VLOOKUP(B154,'Badge-Info'!$B$2:$E$350,2,FALSE)</f>
        <v>000</v>
      </c>
      <c r="AB154" s="169" t="s">
        <v>844</v>
      </c>
      <c r="AT154" s="190">
        <f t="shared" si="18"/>
        <v>0</v>
      </c>
      <c r="AU154" s="191">
        <f t="shared" si="19"/>
        <v>0</v>
      </c>
      <c r="AV154" s="191">
        <f t="shared" si="20"/>
        <v>0</v>
      </c>
      <c r="AW154" s="191">
        <f t="shared" si="21"/>
        <v>0</v>
      </c>
      <c r="AX154" s="191">
        <f t="shared" si="22"/>
        <v>0</v>
      </c>
      <c r="AY154" s="191">
        <f t="shared" si="23"/>
        <v>0</v>
      </c>
    </row>
    <row r="155" spans="1:51" ht="15">
      <c r="A155" s="129">
        <v>40</v>
      </c>
      <c r="B155" s="129" t="s">
        <v>197</v>
      </c>
      <c r="C155" s="130" t="str">
        <f>VLOOKUP(B155,'Badge-Info'!$B$2:$E$350,3,FALSE)</f>
        <v>060.2</v>
      </c>
      <c r="D155" s="130">
        <f>VLOOKUP(B155,'Badge-Info'!$B$2:$E$350,4,FALSE)</f>
        <v>1</v>
      </c>
      <c r="E155" s="130">
        <f>VLOOKUP(B155,'Badge-Info'!$B$2:$I$350,5,FALSE)</f>
        <v>1</v>
      </c>
      <c r="F155" s="131" t="str">
        <f>VLOOKUP(B155,'Badge-Info'!$B$2:$E$350,2,FALSE)</f>
        <v>000</v>
      </c>
      <c r="G155" s="170" t="s">
        <v>833</v>
      </c>
      <c r="H155" s="170" t="s">
        <v>832</v>
      </c>
      <c r="I155" s="169" t="s">
        <v>833</v>
      </c>
      <c r="J155" s="169" t="s">
        <v>839</v>
      </c>
      <c r="L155" s="169" t="s">
        <v>859</v>
      </c>
      <c r="M155" s="169" t="s">
        <v>840</v>
      </c>
      <c r="N155" s="169" t="s">
        <v>840</v>
      </c>
      <c r="O155" s="169" t="s">
        <v>839</v>
      </c>
      <c r="P155" s="169" t="s">
        <v>839</v>
      </c>
      <c r="Q155" s="169" t="s">
        <v>840</v>
      </c>
      <c r="R155" s="169" t="s">
        <v>840</v>
      </c>
      <c r="S155" s="169" t="s">
        <v>839</v>
      </c>
      <c r="T155" s="169" t="s">
        <v>935</v>
      </c>
      <c r="U155" s="169" t="s">
        <v>935</v>
      </c>
      <c r="V155" s="169" t="s">
        <v>839</v>
      </c>
      <c r="W155" s="169" t="s">
        <v>840</v>
      </c>
      <c r="X155" s="169" t="s">
        <v>841</v>
      </c>
      <c r="Y155" s="169" t="s">
        <v>859</v>
      </c>
      <c r="Z155" s="169" t="s">
        <v>841</v>
      </c>
      <c r="AA155" s="169" t="s">
        <v>935</v>
      </c>
      <c r="AB155" s="169" t="s">
        <v>851</v>
      </c>
      <c r="AC155" s="169" t="s">
        <v>840</v>
      </c>
      <c r="AD155" s="169" t="s">
        <v>935</v>
      </c>
      <c r="AE155" s="169" t="s">
        <v>839</v>
      </c>
      <c r="AF155" s="169" t="s">
        <v>840</v>
      </c>
      <c r="AG155" s="169" t="s">
        <v>839</v>
      </c>
      <c r="AI155" s="169" t="s">
        <v>840</v>
      </c>
      <c r="AJ155" s="169" t="s">
        <v>1103</v>
      </c>
      <c r="AK155" s="169" t="s">
        <v>839</v>
      </c>
      <c r="AL155" s="169" t="s">
        <v>841</v>
      </c>
      <c r="AM155" s="169" t="s">
        <v>839</v>
      </c>
      <c r="AN155" s="169" t="s">
        <v>840</v>
      </c>
      <c r="AO155" s="169" t="s">
        <v>841</v>
      </c>
      <c r="AP155" s="169" t="s">
        <v>840</v>
      </c>
      <c r="AQ155" s="169" t="s">
        <v>840</v>
      </c>
      <c r="AR155" s="169" t="s">
        <v>839</v>
      </c>
      <c r="AS155" s="169" t="s">
        <v>839</v>
      </c>
      <c r="AT155" s="190">
        <f t="shared" si="18"/>
        <v>37</v>
      </c>
      <c r="AU155" s="191">
        <f t="shared" si="19"/>
        <v>14</v>
      </c>
      <c r="AV155" s="191">
        <f t="shared" si="20"/>
        <v>14</v>
      </c>
      <c r="AW155" s="191">
        <f t="shared" si="21"/>
        <v>4</v>
      </c>
      <c r="AX155" s="191">
        <f t="shared" si="22"/>
        <v>4</v>
      </c>
      <c r="AY155" s="191">
        <f t="shared" si="23"/>
        <v>1</v>
      </c>
    </row>
    <row r="156" spans="1:51" ht="15">
      <c r="B156" s="129" t="s">
        <v>672</v>
      </c>
      <c r="C156" s="130">
        <f>VLOOKUP(B156,'Badge-Info'!$B$2:$E$350,3,FALSE)</f>
        <v>641.70000000000005</v>
      </c>
      <c r="D156" s="130">
        <f>VLOOKUP(B156,'Badge-Info'!$B$2:$E$350,4,FALSE)</f>
        <v>1</v>
      </c>
      <c r="E156" s="130">
        <f>VLOOKUP(B156,'Badge-Info'!$B$2:$I$350,5,FALSE)</f>
        <v>1</v>
      </c>
      <c r="F156" s="131" t="str">
        <f>VLOOKUP(B156,'Badge-Info'!$B$2:$E$350,2,FALSE)</f>
        <v>600</v>
      </c>
      <c r="AN156" s="169" t="s">
        <v>842</v>
      </c>
      <c r="AT156" s="190">
        <f t="shared" si="18"/>
        <v>0</v>
      </c>
      <c r="AU156" s="191">
        <f t="shared" si="19"/>
        <v>0</v>
      </c>
      <c r="AV156" s="191">
        <f t="shared" si="20"/>
        <v>0</v>
      </c>
      <c r="AW156" s="191">
        <f t="shared" si="21"/>
        <v>0</v>
      </c>
      <c r="AX156" s="191">
        <f t="shared" si="22"/>
        <v>0</v>
      </c>
      <c r="AY156" s="191">
        <f t="shared" si="23"/>
        <v>0</v>
      </c>
    </row>
    <row r="157" spans="1:51" ht="15">
      <c r="B157" s="129" t="s">
        <v>1050</v>
      </c>
      <c r="C157" s="130">
        <f>VLOOKUP(B157,'Badge-Info'!$B$2:$E$350,3,FALSE)</f>
        <v>495.68</v>
      </c>
      <c r="D157" s="130">
        <f>VLOOKUP(B157,'Badge-Info'!$B$2:$E$350,4,FALSE)</f>
        <v>1</v>
      </c>
      <c r="E157" s="130">
        <f>VLOOKUP(B157,'Badge-Info'!$B$2:$I$350,5,FALSE)</f>
        <v>1</v>
      </c>
      <c r="F157" s="131" t="str">
        <f>VLOOKUP(B157,'Badge-Info'!$B$2:$E$350,2,FALSE)</f>
        <v>400</v>
      </c>
      <c r="AB157" s="169" t="s">
        <v>933</v>
      </c>
      <c r="AT157" s="190">
        <f t="shared" si="18"/>
        <v>0</v>
      </c>
      <c r="AU157" s="191">
        <f t="shared" si="19"/>
        <v>0</v>
      </c>
      <c r="AV157" s="191">
        <f t="shared" si="20"/>
        <v>0</v>
      </c>
      <c r="AW157" s="191">
        <f t="shared" si="21"/>
        <v>0</v>
      </c>
      <c r="AX157" s="191">
        <f t="shared" si="22"/>
        <v>0</v>
      </c>
      <c r="AY157" s="191">
        <f t="shared" si="23"/>
        <v>0</v>
      </c>
    </row>
    <row r="158" spans="1:51" ht="15">
      <c r="B158" s="129" t="s">
        <v>720</v>
      </c>
      <c r="C158" s="130">
        <f>VLOOKUP(B158,'Badge-Info'!$B$2:$E$350,3,FALSE)</f>
        <v>813.08500000000004</v>
      </c>
      <c r="D158" s="130">
        <f>VLOOKUP(B158,'Badge-Info'!$B$2:$E$350,4,FALSE)</f>
        <v>1</v>
      </c>
      <c r="E158" s="130">
        <f>VLOOKUP(B158,'Badge-Info'!$B$2:$I$350,5,FALSE)</f>
        <v>1</v>
      </c>
      <c r="F158" s="131" t="str">
        <f>VLOOKUP(B158,'Badge-Info'!$B$2:$E$350,2,FALSE)</f>
        <v>800</v>
      </c>
      <c r="I158" s="169" t="s">
        <v>837</v>
      </c>
      <c r="X158" s="169" t="s">
        <v>841</v>
      </c>
      <c r="AC158" s="169" t="s">
        <v>841</v>
      </c>
      <c r="AT158" s="190">
        <f t="shared" si="18"/>
        <v>3</v>
      </c>
      <c r="AU158" s="191">
        <f t="shared" si="19"/>
        <v>0</v>
      </c>
      <c r="AV158" s="191">
        <f t="shared" si="20"/>
        <v>0</v>
      </c>
      <c r="AW158" s="191">
        <f t="shared" si="21"/>
        <v>3</v>
      </c>
      <c r="AX158" s="191">
        <f t="shared" si="22"/>
        <v>0</v>
      </c>
      <c r="AY158" s="191">
        <f t="shared" si="23"/>
        <v>0</v>
      </c>
    </row>
    <row r="159" spans="1:51" ht="15">
      <c r="B159" s="129" t="s">
        <v>758</v>
      </c>
      <c r="C159" s="130">
        <f>VLOOKUP(B159,'Badge-Info'!$B$2:$E$350,3,FALSE)</f>
        <v>746.43200000000002</v>
      </c>
      <c r="D159" s="130">
        <f>VLOOKUP(B159,'Badge-Info'!$B$2:$E$350,4,FALSE)</f>
        <v>1</v>
      </c>
      <c r="E159" s="130">
        <f>VLOOKUP(B159,'Badge-Info'!$B$2:$I$350,5,FALSE)</f>
        <v>1</v>
      </c>
      <c r="F159" s="131" t="str">
        <f>VLOOKUP(B159,'Badge-Info'!$B$2:$E$350,2,FALSE)</f>
        <v>700</v>
      </c>
      <c r="I159" s="169" t="s">
        <v>838</v>
      </c>
      <c r="L159" s="169" t="s">
        <v>855</v>
      </c>
      <c r="AL159" s="169" t="s">
        <v>841</v>
      </c>
      <c r="AQ159" s="169" t="s">
        <v>841</v>
      </c>
      <c r="AT159" s="190">
        <f t="shared" si="18"/>
        <v>4</v>
      </c>
      <c r="AU159" s="191">
        <f t="shared" si="19"/>
        <v>0</v>
      </c>
      <c r="AV159" s="191">
        <f t="shared" si="20"/>
        <v>0</v>
      </c>
      <c r="AW159" s="191">
        <f t="shared" si="21"/>
        <v>4</v>
      </c>
      <c r="AX159" s="191">
        <f t="shared" si="22"/>
        <v>0</v>
      </c>
      <c r="AY159" s="191">
        <f t="shared" si="23"/>
        <v>0</v>
      </c>
    </row>
    <row r="160" spans="1:51" ht="15">
      <c r="A160" s="129">
        <v>59</v>
      </c>
      <c r="B160" s="129" t="s">
        <v>460</v>
      </c>
      <c r="C160" s="130">
        <f>VLOOKUP(B160,'Badge-Info'!$B$2:$E$350,3,FALSE)</f>
        <v>623.88</v>
      </c>
      <c r="D160" s="130">
        <f>VLOOKUP(B160,'Badge-Info'!$B$2:$E$350,4,FALSE)</f>
        <v>1</v>
      </c>
      <c r="E160" s="130">
        <f>VLOOKUP(B160,'Badge-Info'!$B$2:$I$350,5,FALSE)</f>
        <v>1</v>
      </c>
      <c r="F160" s="131" t="str">
        <f>VLOOKUP(B160,'Badge-Info'!$B$2:$E$350,2,FALSE)</f>
        <v>600</v>
      </c>
      <c r="L160" s="169" t="s">
        <v>839</v>
      </c>
      <c r="N160" s="169" t="s">
        <v>935</v>
      </c>
      <c r="O160" s="169" t="s">
        <v>851</v>
      </c>
      <c r="Q160" s="174"/>
      <c r="R160" s="174"/>
      <c r="X160" s="169" t="s">
        <v>841</v>
      </c>
      <c r="Y160" s="169" t="s">
        <v>935</v>
      </c>
      <c r="AB160" s="169" t="s">
        <v>839</v>
      </c>
      <c r="AK160" s="169" t="s">
        <v>839</v>
      </c>
      <c r="AS160" s="169" t="s">
        <v>839</v>
      </c>
      <c r="AT160" s="190">
        <f t="shared" si="18"/>
        <v>8</v>
      </c>
      <c r="AU160" s="191">
        <f t="shared" si="19"/>
        <v>5</v>
      </c>
      <c r="AV160" s="191">
        <f t="shared" si="20"/>
        <v>0</v>
      </c>
      <c r="AW160" s="191">
        <f t="shared" si="21"/>
        <v>1</v>
      </c>
      <c r="AX160" s="191">
        <f t="shared" si="22"/>
        <v>2</v>
      </c>
      <c r="AY160" s="191">
        <f t="shared" si="23"/>
        <v>0</v>
      </c>
    </row>
    <row r="161" spans="1:51" ht="15">
      <c r="A161" s="129">
        <v>96</v>
      </c>
      <c r="B161" s="129" t="s">
        <v>505</v>
      </c>
      <c r="C161" s="130">
        <f>VLOOKUP(B161,'Badge-Info'!$B$2:$E$350,3,FALSE)</f>
        <v>418.00099999999998</v>
      </c>
      <c r="D161" s="130">
        <f>VLOOKUP(B161,'Badge-Info'!$B$2:$E$350,4,FALSE)</f>
        <v>1</v>
      </c>
      <c r="E161" s="130">
        <f>VLOOKUP(B161,'Badge-Info'!$B$2:$I$350,5,FALSE)</f>
        <v>1</v>
      </c>
      <c r="F161" s="131" t="str">
        <f>VLOOKUP(B161,'Badge-Info'!$B$2:$E$350,2,FALSE)</f>
        <v>400</v>
      </c>
      <c r="O161" s="169" t="s">
        <v>848</v>
      </c>
      <c r="R161" s="169" t="s">
        <v>935</v>
      </c>
      <c r="X161" s="169" t="s">
        <v>841</v>
      </c>
      <c r="AK161" s="169" t="s">
        <v>840</v>
      </c>
      <c r="AT161" s="190">
        <f t="shared" si="18"/>
        <v>4</v>
      </c>
      <c r="AU161" s="191">
        <f t="shared" si="19"/>
        <v>1</v>
      </c>
      <c r="AV161" s="191">
        <f t="shared" si="20"/>
        <v>1</v>
      </c>
      <c r="AW161" s="191">
        <f t="shared" si="21"/>
        <v>1</v>
      </c>
      <c r="AX161" s="191">
        <f t="shared" si="22"/>
        <v>1</v>
      </c>
      <c r="AY161" s="191">
        <f t="shared" si="23"/>
        <v>0</v>
      </c>
    </row>
    <row r="162" spans="1:51" ht="15">
      <c r="B162" s="129" t="s">
        <v>1063</v>
      </c>
      <c r="C162" s="130">
        <f>VLOOKUP(B162,'Badge-Info'!$B$2:$E$350,3,FALSE)</f>
        <v>613.69090000000006</v>
      </c>
      <c r="D162" s="130">
        <f>VLOOKUP(B162,'Badge-Info'!$B$2:$E$350,4,FALSE)</f>
        <v>1</v>
      </c>
      <c r="E162" s="130">
        <f>VLOOKUP(B162,'Badge-Info'!$B$2:$I$350,5,FALSE)</f>
        <v>1</v>
      </c>
      <c r="F162" s="131" t="str">
        <f>VLOOKUP(B162,'Badge-Info'!$B$2:$E$350,2,FALSE)</f>
        <v>600</v>
      </c>
      <c r="N162" s="169" t="s">
        <v>935</v>
      </c>
      <c r="R162" s="169" t="s">
        <v>935</v>
      </c>
      <c r="Y162" s="169" t="s">
        <v>935</v>
      </c>
      <c r="AB162" s="169" t="s">
        <v>935</v>
      </c>
      <c r="AK162" s="169" t="s">
        <v>933</v>
      </c>
      <c r="AM162" s="169" t="s">
        <v>935</v>
      </c>
      <c r="AT162" s="190">
        <f t="shared" si="18"/>
        <v>5</v>
      </c>
      <c r="AU162" s="191">
        <f t="shared" si="19"/>
        <v>0</v>
      </c>
      <c r="AV162" s="191">
        <f t="shared" si="20"/>
        <v>0</v>
      </c>
      <c r="AW162" s="191">
        <f t="shared" si="21"/>
        <v>0</v>
      </c>
      <c r="AX162" s="191">
        <f t="shared" si="22"/>
        <v>5</v>
      </c>
      <c r="AY162" s="191">
        <f t="shared" si="23"/>
        <v>0</v>
      </c>
    </row>
    <row r="163" spans="1:51" ht="15">
      <c r="B163" s="129" t="s">
        <v>697</v>
      </c>
      <c r="C163" s="130">
        <f>VLOOKUP(B163,'Badge-Info'!$B$2:$E$350,3,FALSE)</f>
        <v>796.01</v>
      </c>
      <c r="D163" s="130">
        <f>VLOOKUP(B163,'Badge-Info'!$B$2:$E$350,4,FALSE)</f>
        <v>1</v>
      </c>
      <c r="E163" s="130">
        <f>VLOOKUP(B163,'Badge-Info'!$B$2:$I$350,5,FALSE)</f>
        <v>1</v>
      </c>
      <c r="F163" s="131" t="str">
        <f>VLOOKUP(B163,'Badge-Info'!$B$2:$E$350,2,FALSE)</f>
        <v>700</v>
      </c>
      <c r="P163" s="169" t="s">
        <v>971</v>
      </c>
      <c r="AT163" s="190">
        <f t="shared" si="18"/>
        <v>1</v>
      </c>
      <c r="AU163" s="191">
        <f t="shared" si="19"/>
        <v>0</v>
      </c>
      <c r="AV163" s="191">
        <f t="shared" si="20"/>
        <v>0</v>
      </c>
      <c r="AW163" s="191">
        <f t="shared" si="21"/>
        <v>0</v>
      </c>
      <c r="AX163" s="191">
        <f t="shared" si="22"/>
        <v>1</v>
      </c>
      <c r="AY163" s="191">
        <f t="shared" si="23"/>
        <v>0</v>
      </c>
    </row>
    <row r="164" spans="1:51" ht="15">
      <c r="B164" s="129" t="s">
        <v>761</v>
      </c>
      <c r="C164" s="130">
        <f>VLOOKUP(B164,'Badge-Info'!$B$2:$E$350,3,FALSE)</f>
        <v>263.92</v>
      </c>
      <c r="D164" s="130">
        <f>VLOOKUP(B164,'Badge-Info'!$B$2:$E$350,4,FALSE)</f>
        <v>1</v>
      </c>
      <c r="E164" s="130">
        <f>VLOOKUP(B164,'Badge-Info'!$B$2:$I$350,5,FALSE)</f>
        <v>1</v>
      </c>
      <c r="F164" s="131" t="str">
        <f>VLOOKUP(B164,'Badge-Info'!$B$2:$E$350,2,FALSE)</f>
        <v>200</v>
      </c>
      <c r="N164" s="169" t="s">
        <v>1103</v>
      </c>
      <c r="AB164" s="169" t="s">
        <v>852</v>
      </c>
      <c r="AT164" s="190">
        <f t="shared" si="18"/>
        <v>2</v>
      </c>
      <c r="AU164" s="191">
        <f t="shared" si="19"/>
        <v>0</v>
      </c>
      <c r="AV164" s="191">
        <f t="shared" si="20"/>
        <v>0</v>
      </c>
      <c r="AW164" s="191">
        <f t="shared" si="21"/>
        <v>1</v>
      </c>
      <c r="AX164" s="191">
        <f t="shared" si="22"/>
        <v>0</v>
      </c>
      <c r="AY164" s="191">
        <f t="shared" si="23"/>
        <v>1</v>
      </c>
    </row>
    <row r="165" spans="1:51" ht="15">
      <c r="A165" s="129">
        <v>2</v>
      </c>
      <c r="B165" s="129" t="s">
        <v>449</v>
      </c>
      <c r="C165" s="130">
        <f>VLOOKUP(B165,'Badge-Info'!$B$2:$E$350,3,FALSE)</f>
        <v>153.852</v>
      </c>
      <c r="D165" s="130">
        <f>VLOOKUP(B165,'Badge-Info'!$B$2:$E$350,4,FALSE)</f>
        <v>1</v>
      </c>
      <c r="E165" s="130">
        <f>VLOOKUP(B165,'Badge-Info'!$B$2:$I$350,5,FALSE)</f>
        <v>1</v>
      </c>
      <c r="F165" s="131" t="str">
        <f>VLOOKUP(B165,'Badge-Info'!$B$2:$E$350,2,FALSE)</f>
        <v>100</v>
      </c>
      <c r="I165" s="169" t="s">
        <v>835</v>
      </c>
      <c r="L165" s="169" t="s">
        <v>840</v>
      </c>
      <c r="M165" s="169" t="s">
        <v>1103</v>
      </c>
      <c r="O165" s="169" t="s">
        <v>839</v>
      </c>
      <c r="U165" s="169" t="s">
        <v>935</v>
      </c>
      <c r="W165" s="169" t="s">
        <v>841</v>
      </c>
      <c r="AB165" s="169" t="s">
        <v>844</v>
      </c>
      <c r="AT165" s="190">
        <f t="shared" si="18"/>
        <v>6</v>
      </c>
      <c r="AU165" s="191">
        <f t="shared" si="19"/>
        <v>1</v>
      </c>
      <c r="AV165" s="191">
        <f t="shared" si="20"/>
        <v>1</v>
      </c>
      <c r="AW165" s="191">
        <f t="shared" si="21"/>
        <v>2</v>
      </c>
      <c r="AX165" s="191">
        <f t="shared" si="22"/>
        <v>1</v>
      </c>
      <c r="AY165" s="191">
        <f t="shared" si="23"/>
        <v>1</v>
      </c>
    </row>
    <row r="166" spans="1:51" ht="15">
      <c r="B166" s="129" t="s">
        <v>578</v>
      </c>
      <c r="C166" s="130">
        <f>VLOOKUP(B166,'Badge-Info'!$B$2:$E$350,3,FALSE)</f>
        <v>778.72</v>
      </c>
      <c r="D166" s="130">
        <f>VLOOKUP(B166,'Badge-Info'!$B$2:$E$350,4,FALSE)</f>
        <v>1</v>
      </c>
      <c r="E166" s="130">
        <f>VLOOKUP(B166,'Badge-Info'!$B$2:$I$350,5,FALSE)</f>
        <v>1</v>
      </c>
      <c r="F166" s="131" t="str">
        <f>VLOOKUP(B166,'Badge-Info'!$B$2:$E$350,2,FALSE)</f>
        <v>700</v>
      </c>
      <c r="AB166" s="169" t="s">
        <v>842</v>
      </c>
      <c r="AT166" s="190">
        <f t="shared" si="18"/>
        <v>0</v>
      </c>
      <c r="AU166" s="191">
        <f t="shared" si="19"/>
        <v>0</v>
      </c>
      <c r="AV166" s="191">
        <f t="shared" si="20"/>
        <v>0</v>
      </c>
      <c r="AW166" s="191">
        <f t="shared" si="21"/>
        <v>0</v>
      </c>
      <c r="AX166" s="191">
        <f t="shared" si="22"/>
        <v>0</v>
      </c>
      <c r="AY166" s="191">
        <f t="shared" si="23"/>
        <v>0</v>
      </c>
    </row>
    <row r="167" spans="1:51" ht="15">
      <c r="A167" s="129">
        <v>25</v>
      </c>
      <c r="B167" s="129" t="s">
        <v>411</v>
      </c>
      <c r="C167" s="130">
        <f>VLOOKUP(B167,'Badge-Info'!$B$2:$E$350,3,FALSE)</f>
        <v>542.4</v>
      </c>
      <c r="D167" s="130">
        <f>VLOOKUP(B167,'Badge-Info'!$B$2:$E$350,4,FALSE)</f>
        <v>1</v>
      </c>
      <c r="E167" s="130">
        <f>VLOOKUP(B167,'Badge-Info'!$B$2:$I$350,5,FALSE)</f>
        <v>1</v>
      </c>
      <c r="F167" s="131" t="str">
        <f>VLOOKUP(B167,'Badge-Info'!$B$2:$E$350,2,FALSE)</f>
        <v>500</v>
      </c>
      <c r="L167" s="169" t="s">
        <v>844</v>
      </c>
      <c r="AT167" s="190">
        <f t="shared" si="18"/>
        <v>0</v>
      </c>
      <c r="AU167" s="191">
        <f t="shared" si="19"/>
        <v>0</v>
      </c>
      <c r="AV167" s="191">
        <f t="shared" si="20"/>
        <v>0</v>
      </c>
      <c r="AW167" s="191">
        <f t="shared" si="21"/>
        <v>0</v>
      </c>
      <c r="AX167" s="191">
        <f t="shared" si="22"/>
        <v>0</v>
      </c>
      <c r="AY167" s="191">
        <f t="shared" si="23"/>
        <v>0</v>
      </c>
    </row>
    <row r="168" spans="1:51" ht="15">
      <c r="B168" s="129" t="s">
        <v>1048</v>
      </c>
      <c r="C168" s="130">
        <f>VLOOKUP(B168,'Badge-Info'!$B$2:$E$350,3,FALSE)</f>
        <v>153.946</v>
      </c>
      <c r="D168" s="130">
        <f>VLOOKUP(B168,'Badge-Info'!$B$2:$E$350,4,FALSE)</f>
        <v>1</v>
      </c>
      <c r="E168" s="130">
        <f>VLOOKUP(B168,'Badge-Info'!$B$2:$I$350,5,FALSE)</f>
        <v>1</v>
      </c>
      <c r="F168" s="131" t="str">
        <f>VLOOKUP(B168,'Badge-Info'!$B$2:$E$350,2,FALSE)</f>
        <v>100</v>
      </c>
      <c r="W168" s="169" t="s">
        <v>952</v>
      </c>
      <c r="AT168" s="190">
        <f t="shared" si="18"/>
        <v>1</v>
      </c>
      <c r="AU168" s="191">
        <f t="shared" si="19"/>
        <v>0</v>
      </c>
      <c r="AV168" s="191">
        <f t="shared" si="20"/>
        <v>0</v>
      </c>
      <c r="AW168" s="191">
        <f t="shared" si="21"/>
        <v>0</v>
      </c>
      <c r="AX168" s="191">
        <f t="shared" si="22"/>
        <v>1</v>
      </c>
      <c r="AY168" s="191">
        <f t="shared" si="23"/>
        <v>0</v>
      </c>
    </row>
    <row r="169" spans="1:51" ht="15">
      <c r="B169" s="129" t="s">
        <v>1056</v>
      </c>
      <c r="C169" s="130">
        <f>VLOOKUP(B169,'Badge-Info'!$B$2:$E$350,3,FALSE)</f>
        <v>634.98199999999997</v>
      </c>
      <c r="D169" s="130">
        <f>VLOOKUP(B169,'Badge-Info'!$B$2:$E$350,4,FALSE)</f>
        <v>1</v>
      </c>
      <c r="E169" s="130">
        <f>VLOOKUP(B169,'Badge-Info'!$B$2:$I$350,5,FALSE)</f>
        <v>1</v>
      </c>
      <c r="F169" s="131" t="str">
        <f>VLOOKUP(B169,'Badge-Info'!$B$2:$E$350,2,FALSE)</f>
        <v>600</v>
      </c>
      <c r="N169" s="169" t="s">
        <v>935</v>
      </c>
      <c r="O169" s="169" t="s">
        <v>933</v>
      </c>
      <c r="U169" s="169" t="s">
        <v>935</v>
      </c>
      <c r="Y169" s="169" t="s">
        <v>935</v>
      </c>
      <c r="AB169" s="169" t="s">
        <v>935</v>
      </c>
      <c r="AI169" s="169" t="s">
        <v>935</v>
      </c>
      <c r="AK169" s="169" t="s">
        <v>935</v>
      </c>
      <c r="AT169" s="190">
        <f t="shared" si="18"/>
        <v>6</v>
      </c>
      <c r="AU169" s="191">
        <f t="shared" si="19"/>
        <v>0</v>
      </c>
      <c r="AV169" s="191">
        <f t="shared" si="20"/>
        <v>0</v>
      </c>
      <c r="AW169" s="191">
        <f t="shared" si="21"/>
        <v>0</v>
      </c>
      <c r="AX169" s="191">
        <f t="shared" si="22"/>
        <v>6</v>
      </c>
      <c r="AY169" s="191">
        <f t="shared" si="23"/>
        <v>0</v>
      </c>
    </row>
    <row r="170" spans="1:51" ht="15">
      <c r="A170" s="129">
        <v>10</v>
      </c>
      <c r="B170" s="129" t="s">
        <v>307</v>
      </c>
      <c r="C170" s="130">
        <f>VLOOKUP(B170,'Badge-Info'!$B$2:$E$350,3,FALSE)</f>
        <v>291.37</v>
      </c>
      <c r="D170" s="130">
        <f>VLOOKUP(B170,'Badge-Info'!$B$2:$E$350,4,FALSE)</f>
        <v>1</v>
      </c>
      <c r="E170" s="130">
        <f>VLOOKUP(B170,'Badge-Info'!$B$2:$I$350,5,FALSE)</f>
        <v>1</v>
      </c>
      <c r="F170" s="131" t="str">
        <f>VLOOKUP(B170,'Badge-Info'!$B$2:$E$350,2,FALSE)</f>
        <v>200</v>
      </c>
      <c r="M170" s="169" t="s">
        <v>1103</v>
      </c>
      <c r="U170" s="169" t="s">
        <v>1103</v>
      </c>
      <c r="W170" s="169" t="s">
        <v>1103</v>
      </c>
      <c r="X170" s="169" t="s">
        <v>841</v>
      </c>
      <c r="AR170" s="169" t="s">
        <v>844</v>
      </c>
      <c r="AT170" s="190">
        <f t="shared" si="18"/>
        <v>4</v>
      </c>
      <c r="AU170" s="191">
        <f t="shared" si="19"/>
        <v>0</v>
      </c>
      <c r="AV170" s="191">
        <f t="shared" si="20"/>
        <v>0</v>
      </c>
      <c r="AW170" s="191">
        <f t="shared" si="21"/>
        <v>1</v>
      </c>
      <c r="AX170" s="191">
        <f t="shared" si="22"/>
        <v>0</v>
      </c>
      <c r="AY170" s="191">
        <f t="shared" si="23"/>
        <v>3</v>
      </c>
    </row>
    <row r="171" spans="1:51" ht="15">
      <c r="A171" s="129">
        <v>62</v>
      </c>
      <c r="B171" s="129" t="s">
        <v>370</v>
      </c>
      <c r="C171" s="130">
        <f>VLOOKUP(B171,'Badge-Info'!$B$2:$E$350,3,FALSE)</f>
        <v>793.8</v>
      </c>
      <c r="D171" s="130">
        <f>VLOOKUP(B171,'Badge-Info'!$B$2:$E$350,4,FALSE)</f>
        <v>1</v>
      </c>
      <c r="E171" s="130">
        <f>VLOOKUP(B171,'Badge-Info'!$B$2:$I$350,5,FALSE)</f>
        <v>1</v>
      </c>
      <c r="F171" s="131" t="str">
        <f>VLOOKUP(B171,'Badge-Info'!$B$2:$E$350,2,FALSE)</f>
        <v>700</v>
      </c>
      <c r="M171" s="169" t="s">
        <v>841</v>
      </c>
      <c r="AB171" s="169" t="s">
        <v>844</v>
      </c>
      <c r="AT171" s="190">
        <f t="shared" si="18"/>
        <v>1</v>
      </c>
      <c r="AU171" s="191">
        <f t="shared" si="19"/>
        <v>0</v>
      </c>
      <c r="AV171" s="191">
        <f t="shared" si="20"/>
        <v>0</v>
      </c>
      <c r="AW171" s="191">
        <f t="shared" si="21"/>
        <v>1</v>
      </c>
      <c r="AX171" s="191">
        <f t="shared" si="22"/>
        <v>0</v>
      </c>
      <c r="AY171" s="191">
        <f t="shared" si="23"/>
        <v>0</v>
      </c>
    </row>
    <row r="172" spans="1:51" ht="15">
      <c r="B172" s="129" t="s">
        <v>668</v>
      </c>
      <c r="C172" s="130">
        <f>VLOOKUP(B172,'Badge-Info'!$B$2:$E$350,3,FALSE)</f>
        <v>152.33000000000001</v>
      </c>
      <c r="D172" s="130">
        <f>VLOOKUP(B172,'Badge-Info'!$B$2:$E$350,4,FALSE)</f>
        <v>1</v>
      </c>
      <c r="E172" s="130">
        <f>VLOOKUP(B172,'Badge-Info'!$B$2:$I$350,5,FALSE)</f>
        <v>1</v>
      </c>
      <c r="F172" s="131" t="str">
        <f>VLOOKUP(B172,'Badge-Info'!$B$2:$E$350,2,FALSE)</f>
        <v>100</v>
      </c>
      <c r="K172" s="169" t="s">
        <v>850</v>
      </c>
      <c r="M172" s="169" t="s">
        <v>841</v>
      </c>
      <c r="AT172" s="190">
        <f t="shared" si="18"/>
        <v>1</v>
      </c>
      <c r="AU172" s="191">
        <f t="shared" si="19"/>
        <v>0</v>
      </c>
      <c r="AV172" s="191">
        <f t="shared" si="20"/>
        <v>0</v>
      </c>
      <c r="AW172" s="191">
        <f t="shared" si="21"/>
        <v>1</v>
      </c>
      <c r="AX172" s="191">
        <f t="shared" si="22"/>
        <v>0</v>
      </c>
      <c r="AY172" s="191">
        <f t="shared" si="23"/>
        <v>0</v>
      </c>
    </row>
    <row r="173" spans="1:51" ht="15">
      <c r="A173" s="129">
        <v>18</v>
      </c>
      <c r="B173" s="129" t="s">
        <v>234</v>
      </c>
      <c r="C173" s="130">
        <f>VLOOKUP(B173,'Badge-Info'!$B$2:$E$350,3,FALSE)</f>
        <v>338.76799999999997</v>
      </c>
      <c r="D173" s="130">
        <f>VLOOKUP(B173,'Badge-Info'!$B$2:$E$350,4,FALSE)</f>
        <v>1</v>
      </c>
      <c r="E173" s="130">
        <f>VLOOKUP(B173,'Badge-Info'!$B$2:$I$350,5,FALSE)</f>
        <v>1</v>
      </c>
      <c r="F173" s="131" t="str">
        <f>VLOOKUP(B173,'Badge-Info'!$B$2:$E$350,2,FALSE)</f>
        <v>300</v>
      </c>
      <c r="J173" s="169" t="s">
        <v>844</v>
      </c>
      <c r="W173" s="169" t="s">
        <v>841</v>
      </c>
      <c r="AK173" s="169" t="s">
        <v>840</v>
      </c>
      <c r="AM173" s="169" t="s">
        <v>839</v>
      </c>
      <c r="AT173" s="190">
        <f t="shared" si="18"/>
        <v>3</v>
      </c>
      <c r="AU173" s="191">
        <f t="shared" si="19"/>
        <v>1</v>
      </c>
      <c r="AV173" s="191">
        <f t="shared" si="20"/>
        <v>1</v>
      </c>
      <c r="AW173" s="191">
        <f t="shared" si="21"/>
        <v>1</v>
      </c>
      <c r="AX173" s="191">
        <f t="shared" si="22"/>
        <v>0</v>
      </c>
      <c r="AY173" s="191">
        <f t="shared" si="23"/>
        <v>0</v>
      </c>
    </row>
    <row r="174" spans="1:51" ht="15">
      <c r="B174" s="129" t="s">
        <v>1011</v>
      </c>
      <c r="C174" s="130">
        <f>VLOOKUP(B174,'Badge-Info'!$B$2:$E$350,3,FALSE)</f>
        <v>650.11</v>
      </c>
      <c r="D174" s="130">
        <f>VLOOKUP(B174,'Badge-Info'!$B$2:$E$350,4,FALSE)</f>
        <v>1</v>
      </c>
      <c r="E174" s="130">
        <f>VLOOKUP(B174,'Badge-Info'!$B$2:$I$350,5,FALSE)</f>
        <v>1</v>
      </c>
      <c r="F174" s="131" t="str">
        <f>VLOOKUP(B174,'Badge-Info'!$B$2:$E$350,2,FALSE)</f>
        <v>600</v>
      </c>
      <c r="AB174" s="169" t="s">
        <v>933</v>
      </c>
      <c r="AT174" s="190">
        <f t="shared" si="18"/>
        <v>0</v>
      </c>
      <c r="AU174" s="191">
        <f t="shared" si="19"/>
        <v>0</v>
      </c>
      <c r="AV174" s="191">
        <f t="shared" si="20"/>
        <v>0</v>
      </c>
      <c r="AW174" s="191">
        <f t="shared" si="21"/>
        <v>0</v>
      </c>
      <c r="AX174" s="191">
        <f t="shared" si="22"/>
        <v>0</v>
      </c>
      <c r="AY174" s="191">
        <f t="shared" si="23"/>
        <v>0</v>
      </c>
    </row>
    <row r="175" spans="1:51" ht="15">
      <c r="A175" s="129">
        <v>29</v>
      </c>
      <c r="B175" s="129" t="s">
        <v>418</v>
      </c>
      <c r="C175" s="130">
        <f>VLOOKUP(B175,'Badge-Info'!$B$2:$E$350,3,FALSE)</f>
        <v>520.72</v>
      </c>
      <c r="D175" s="130">
        <f>VLOOKUP(B175,'Badge-Info'!$B$2:$E$350,4,FALSE)</f>
        <v>1</v>
      </c>
      <c r="E175" s="130">
        <f>VLOOKUP(B175,'Badge-Info'!$B$2:$I$350,5,FALSE)</f>
        <v>1</v>
      </c>
      <c r="F175" s="131" t="str">
        <f>VLOOKUP(B175,'Badge-Info'!$B$2:$E$350,2,FALSE)</f>
        <v>500</v>
      </c>
      <c r="O175" s="169" t="s">
        <v>844</v>
      </c>
      <c r="AT175" s="190">
        <f t="shared" si="18"/>
        <v>0</v>
      </c>
      <c r="AU175" s="191">
        <f t="shared" si="19"/>
        <v>0</v>
      </c>
      <c r="AV175" s="191">
        <f t="shared" si="20"/>
        <v>0</v>
      </c>
      <c r="AW175" s="191">
        <f t="shared" si="21"/>
        <v>0</v>
      </c>
      <c r="AX175" s="191">
        <f t="shared" si="22"/>
        <v>0</v>
      </c>
      <c r="AY175" s="191">
        <f t="shared" si="23"/>
        <v>0</v>
      </c>
    </row>
    <row r="176" spans="1:51" ht="15">
      <c r="B176" s="136" t="s">
        <v>638</v>
      </c>
      <c r="C176" s="130">
        <f>VLOOKUP(B176,'Badge-Info'!$B$2:$E$350,3,FALSE)</f>
        <v>796.42600000000004</v>
      </c>
      <c r="D176" s="130">
        <f>VLOOKUP(B176,'Badge-Info'!$B$2:$E$350,4,FALSE)</f>
        <v>1</v>
      </c>
      <c r="E176" s="130">
        <f>VLOOKUP(B176,'Badge-Info'!$B$2:$I$350,5,FALSE)</f>
        <v>1</v>
      </c>
      <c r="F176" s="131" t="str">
        <f>VLOOKUP(B176,'Badge-Info'!$B$2:$E$350,2,FALSE)</f>
        <v>700</v>
      </c>
      <c r="N176" s="169" t="s">
        <v>842</v>
      </c>
      <c r="AT176" s="190">
        <f t="shared" si="18"/>
        <v>0</v>
      </c>
      <c r="AU176" s="191">
        <f t="shared" si="19"/>
        <v>0</v>
      </c>
      <c r="AV176" s="191">
        <f t="shared" si="20"/>
        <v>0</v>
      </c>
      <c r="AW176" s="191">
        <f t="shared" si="21"/>
        <v>0</v>
      </c>
      <c r="AX176" s="191">
        <f t="shared" si="22"/>
        <v>0</v>
      </c>
      <c r="AY176" s="191">
        <f t="shared" si="23"/>
        <v>0</v>
      </c>
    </row>
    <row r="177" spans="1:51" ht="15">
      <c r="A177" s="129">
        <v>148</v>
      </c>
      <c r="B177" s="129" t="s">
        <v>509</v>
      </c>
      <c r="C177" s="130">
        <f>VLOOKUP(B177,'Badge-Info'!$B$2:$E$350,3,FALSE)</f>
        <v>306.73092000000003</v>
      </c>
      <c r="D177" s="130">
        <f>VLOOKUP(B177,'Badge-Info'!$B$2:$E$350,4,FALSE)</f>
        <v>1</v>
      </c>
      <c r="E177" s="130">
        <f>VLOOKUP(B177,'Badge-Info'!$B$2:$I$350,5,FALSE)</f>
        <v>1</v>
      </c>
      <c r="F177" s="131" t="str">
        <f>VLOOKUP(B177,'Badge-Info'!$B$2:$E$350,2,FALSE)</f>
        <v>300</v>
      </c>
      <c r="AB177" s="169" t="s">
        <v>849</v>
      </c>
      <c r="AT177" s="190">
        <f t="shared" si="18"/>
        <v>1</v>
      </c>
      <c r="AU177" s="191">
        <f t="shared" si="19"/>
        <v>0</v>
      </c>
      <c r="AV177" s="191">
        <f t="shared" si="20"/>
        <v>1</v>
      </c>
      <c r="AW177" s="191">
        <f t="shared" si="21"/>
        <v>0</v>
      </c>
      <c r="AX177" s="191">
        <f t="shared" si="22"/>
        <v>0</v>
      </c>
      <c r="AY177" s="191">
        <f t="shared" si="23"/>
        <v>0</v>
      </c>
    </row>
    <row r="178" spans="1:51" ht="15">
      <c r="A178" s="129">
        <v>149</v>
      </c>
      <c r="B178" s="129" t="s">
        <v>542</v>
      </c>
      <c r="C178" s="130">
        <f>VLOOKUP(B178,'Badge-Info'!$B$2:$E$350,3,FALSE)</f>
        <v>306.82</v>
      </c>
      <c r="D178" s="130">
        <f>VLOOKUP(B178,'Badge-Info'!$B$2:$E$350,4,FALSE)</f>
        <v>1</v>
      </c>
      <c r="E178" s="130">
        <f>VLOOKUP(B178,'Badge-Info'!$B$2:$I$350,5,FALSE)</f>
        <v>1</v>
      </c>
      <c r="F178" s="131" t="str">
        <f>VLOOKUP(B178,'Badge-Info'!$B$2:$E$350,2,FALSE)</f>
        <v>300</v>
      </c>
      <c r="AB178" s="169" t="s">
        <v>842</v>
      </c>
      <c r="AT178" s="190">
        <f t="shared" ref="AT178:AT242" si="24">COUNTIF(G178:AS178,"*12e*")+COUNTIF(G178:AS178,"*13e*")+COUNTIF(G178:AS178,"*14e*")+COUNTIF(G178:AS178,"*15e*")+COUNTIF(G178:AS178,"*16e*")</f>
        <v>0</v>
      </c>
      <c r="AU178" s="191">
        <f t="shared" ref="AU178:AU242" si="25">COUNTIF($G178:$AS178,"*12e*")</f>
        <v>0</v>
      </c>
      <c r="AV178" s="191">
        <f t="shared" ref="AV178:AV242" si="26">COUNTIF($G178:$AS178,"*13e*")</f>
        <v>0</v>
      </c>
      <c r="AW178" s="191">
        <f t="shared" ref="AW178:AW242" si="27">COUNTIF($G178:$AS178,"*14e*")</f>
        <v>0</v>
      </c>
      <c r="AX178" s="191">
        <f t="shared" ref="AX178:AX242" si="28">COUNTIF($G178:$AS178,"*15e*")</f>
        <v>0</v>
      </c>
      <c r="AY178" s="191">
        <f t="shared" ref="AY178:AY242" si="29">COUNTIF($G178:$AS178,"*16e*")</f>
        <v>0</v>
      </c>
    </row>
    <row r="179" spans="1:51" ht="15">
      <c r="A179" s="129">
        <v>14</v>
      </c>
      <c r="B179" s="129" t="s">
        <v>470</v>
      </c>
      <c r="C179" s="130">
        <f>VLOOKUP(B179,'Badge-Info'!$B$2:$E$350,3,FALSE)</f>
        <v>204.35</v>
      </c>
      <c r="D179" s="130">
        <f>VLOOKUP(B179,'Badge-Info'!$B$2:$E$350,4,FALSE)</f>
        <v>1</v>
      </c>
      <c r="E179" s="130">
        <f>VLOOKUP(B179,'Badge-Info'!$B$2:$I$350,5,FALSE)</f>
        <v>1</v>
      </c>
      <c r="F179" s="131" t="str">
        <f>VLOOKUP(B179,'Badge-Info'!$B$2:$E$350,2,FALSE)</f>
        <v>200</v>
      </c>
      <c r="AR179" s="169" t="s">
        <v>853</v>
      </c>
      <c r="AT179" s="190">
        <f t="shared" si="24"/>
        <v>1</v>
      </c>
      <c r="AU179" s="191">
        <f t="shared" si="25"/>
        <v>0</v>
      </c>
      <c r="AV179" s="191">
        <f t="shared" si="26"/>
        <v>0</v>
      </c>
      <c r="AW179" s="191">
        <f t="shared" si="27"/>
        <v>1</v>
      </c>
      <c r="AX179" s="191">
        <f t="shared" si="28"/>
        <v>0</v>
      </c>
      <c r="AY179" s="191">
        <f t="shared" si="29"/>
        <v>0</v>
      </c>
    </row>
    <row r="180" spans="1:51" ht="15">
      <c r="A180" s="129">
        <v>143</v>
      </c>
      <c r="B180" s="129" t="s">
        <v>508</v>
      </c>
      <c r="C180" s="130">
        <f>VLOOKUP(B180,'Badge-Info'!$B$2:$E$350,3,FALSE)</f>
        <v>324.63</v>
      </c>
      <c r="D180" s="130">
        <f>VLOOKUP(B180,'Badge-Info'!$B$2:$E$350,4,FALSE)</f>
        <v>1</v>
      </c>
      <c r="E180" s="130">
        <f>VLOOKUP(B180,'Badge-Info'!$B$2:$I$350,5,FALSE)</f>
        <v>1</v>
      </c>
      <c r="F180" s="131" t="str">
        <f>VLOOKUP(B180,'Badge-Info'!$B$2:$E$350,2,FALSE)</f>
        <v>300</v>
      </c>
      <c r="L180" s="169" t="s">
        <v>842</v>
      </c>
      <c r="AF180" s="169" t="s">
        <v>840</v>
      </c>
      <c r="AT180" s="190">
        <f t="shared" si="24"/>
        <v>1</v>
      </c>
      <c r="AU180" s="191">
        <f t="shared" si="25"/>
        <v>0</v>
      </c>
      <c r="AV180" s="191">
        <f t="shared" si="26"/>
        <v>1</v>
      </c>
      <c r="AW180" s="191">
        <f t="shared" si="27"/>
        <v>0</v>
      </c>
      <c r="AX180" s="191">
        <f t="shared" si="28"/>
        <v>0</v>
      </c>
      <c r="AY180" s="191">
        <f t="shared" si="29"/>
        <v>0</v>
      </c>
    </row>
    <row r="181" spans="1:51" ht="15">
      <c r="A181" s="129">
        <v>66</v>
      </c>
      <c r="B181" s="129" t="s">
        <v>309</v>
      </c>
      <c r="C181" s="130">
        <f>VLOOKUP(B181,'Badge-Info'!$B$2:$E$350,3,FALSE)</f>
        <v>250.97300000000001</v>
      </c>
      <c r="D181" s="130">
        <f>VLOOKUP(B181,'Badge-Info'!$B$2:$E$350,4,FALSE)</f>
        <v>1</v>
      </c>
      <c r="E181" s="130">
        <f>VLOOKUP(B181,'Badge-Info'!$B$2:$I$350,5,FALSE)</f>
        <v>1</v>
      </c>
      <c r="F181" s="131" t="str">
        <f>VLOOKUP(B181,'Badge-Info'!$B$2:$E$350,2,FALSE)</f>
        <v>200</v>
      </c>
      <c r="AB181" s="169" t="s">
        <v>853</v>
      </c>
      <c r="AC181" s="169" t="s">
        <v>841</v>
      </c>
      <c r="AK181" s="169" t="s">
        <v>841</v>
      </c>
      <c r="AT181" s="190">
        <f t="shared" si="24"/>
        <v>3</v>
      </c>
      <c r="AU181" s="191">
        <f t="shared" si="25"/>
        <v>0</v>
      </c>
      <c r="AV181" s="191">
        <f t="shared" si="26"/>
        <v>0</v>
      </c>
      <c r="AW181" s="191">
        <f t="shared" si="27"/>
        <v>3</v>
      </c>
      <c r="AX181" s="191">
        <f t="shared" si="28"/>
        <v>0</v>
      </c>
      <c r="AY181" s="191">
        <f t="shared" si="29"/>
        <v>0</v>
      </c>
    </row>
    <row r="182" spans="1:51" ht="15">
      <c r="A182" s="129">
        <v>74</v>
      </c>
      <c r="B182" s="129" t="s">
        <v>245</v>
      </c>
      <c r="C182" s="130">
        <f>VLOOKUP(B182,'Badge-Info'!$B$2:$E$350,3,FALSE)</f>
        <v>371.10199999999998</v>
      </c>
      <c r="D182" s="130">
        <f>VLOOKUP(B182,'Badge-Info'!$B$2:$E$350,4,FALSE)</f>
        <v>1</v>
      </c>
      <c r="E182" s="130">
        <f>VLOOKUP(B182,'Badge-Info'!$B$2:$I$350,5,FALSE)</f>
        <v>1</v>
      </c>
      <c r="F182" s="131" t="str">
        <f>VLOOKUP(B182,'Badge-Info'!$B$2:$E$350,2,FALSE)</f>
        <v>300</v>
      </c>
      <c r="AM182" s="169" t="s">
        <v>844</v>
      </c>
      <c r="AT182" s="190">
        <f t="shared" si="24"/>
        <v>0</v>
      </c>
      <c r="AU182" s="191">
        <f t="shared" si="25"/>
        <v>0</v>
      </c>
      <c r="AV182" s="191">
        <f t="shared" si="26"/>
        <v>0</v>
      </c>
      <c r="AW182" s="191">
        <f t="shared" si="27"/>
        <v>0</v>
      </c>
      <c r="AX182" s="191">
        <f t="shared" si="28"/>
        <v>0</v>
      </c>
      <c r="AY182" s="191">
        <f t="shared" si="29"/>
        <v>0</v>
      </c>
    </row>
    <row r="183" spans="1:51" ht="15">
      <c r="B183" s="129" t="s">
        <v>993</v>
      </c>
      <c r="C183" s="130">
        <f>VLOOKUP(B183,'Badge-Info'!$B$2:$E$350,3,FALSE)</f>
        <v>171.8</v>
      </c>
      <c r="D183" s="130">
        <f>VLOOKUP(B183,'Badge-Info'!$B$2:$E$350,4,FALSE)</f>
        <v>1</v>
      </c>
      <c r="E183" s="130">
        <f>VLOOKUP(B183,'Badge-Info'!$B$2:$I$350,5,FALSE)</f>
        <v>1</v>
      </c>
      <c r="F183" s="131" t="str">
        <f>VLOOKUP(B183,'Badge-Info'!$B$2:$E$350,2,FALSE)</f>
        <v>100</v>
      </c>
      <c r="O183" s="169" t="s">
        <v>1103</v>
      </c>
      <c r="AB183" s="169" t="s">
        <v>933</v>
      </c>
      <c r="AT183" s="190">
        <f t="shared" si="24"/>
        <v>1</v>
      </c>
      <c r="AU183" s="191">
        <f t="shared" si="25"/>
        <v>0</v>
      </c>
      <c r="AV183" s="191">
        <f t="shared" si="26"/>
        <v>0</v>
      </c>
      <c r="AW183" s="191">
        <f t="shared" si="27"/>
        <v>0</v>
      </c>
      <c r="AX183" s="191">
        <f t="shared" si="28"/>
        <v>0</v>
      </c>
      <c r="AY183" s="191">
        <f t="shared" si="29"/>
        <v>1</v>
      </c>
    </row>
    <row r="184" spans="1:51" ht="15">
      <c r="B184" s="129" t="s">
        <v>714</v>
      </c>
      <c r="C184" s="130">
        <f>VLOOKUP(B184,'Badge-Info'!$B$2:$E$350,3,FALSE)</f>
        <v>306.48419999999999</v>
      </c>
      <c r="D184" s="130">
        <f>VLOOKUP(B184,'Badge-Info'!$B$2:$E$350,4,FALSE)</f>
        <v>1</v>
      </c>
      <c r="E184" s="130">
        <f>VLOOKUP(B184,'Badge-Info'!$B$2:$I$350,5,FALSE)</f>
        <v>1</v>
      </c>
      <c r="F184" s="131" t="str">
        <f>VLOOKUP(B184,'Badge-Info'!$B$2:$E$350,2,FALSE)</f>
        <v>300</v>
      </c>
      <c r="W184" s="169" t="s">
        <v>935</v>
      </c>
      <c r="X184" s="169" t="s">
        <v>841</v>
      </c>
      <c r="AB184" s="169" t="s">
        <v>850</v>
      </c>
      <c r="AK184" s="169" t="s">
        <v>841</v>
      </c>
      <c r="AT184" s="190">
        <f t="shared" si="24"/>
        <v>3</v>
      </c>
      <c r="AU184" s="191">
        <f t="shared" si="25"/>
        <v>0</v>
      </c>
      <c r="AV184" s="191">
        <f t="shared" si="26"/>
        <v>0</v>
      </c>
      <c r="AW184" s="191">
        <f t="shared" si="27"/>
        <v>2</v>
      </c>
      <c r="AX184" s="191">
        <f t="shared" si="28"/>
        <v>1</v>
      </c>
      <c r="AY184" s="191">
        <f t="shared" si="29"/>
        <v>0</v>
      </c>
    </row>
    <row r="185" spans="1:51" ht="15">
      <c r="B185" s="129" t="s">
        <v>869</v>
      </c>
      <c r="C185" s="130">
        <f>VLOOKUP(B185,'Badge-Info'!$B$2:$E$350,3,FALSE)</f>
        <v>629.45399999999995</v>
      </c>
      <c r="D185" s="130">
        <f>VLOOKUP(B185,'Badge-Info'!$B$2:$E$350,4,FALSE)</f>
        <v>1</v>
      </c>
      <c r="E185" s="130">
        <f>VLOOKUP(B185,'Badge-Info'!$B$2:$I$350,5,FALSE)</f>
        <v>1</v>
      </c>
      <c r="F185" s="131" t="str">
        <f>VLOOKUP(B185,'Badge-Info'!$B$2:$E$350,2,FALSE)</f>
        <v>600</v>
      </c>
      <c r="AE185" s="169" t="s">
        <v>850</v>
      </c>
      <c r="AT185" s="190">
        <f t="shared" si="24"/>
        <v>0</v>
      </c>
      <c r="AU185" s="191">
        <f t="shared" si="25"/>
        <v>0</v>
      </c>
      <c r="AV185" s="191">
        <f t="shared" si="26"/>
        <v>0</v>
      </c>
      <c r="AW185" s="191">
        <f t="shared" si="27"/>
        <v>0</v>
      </c>
      <c r="AX185" s="191">
        <f t="shared" si="28"/>
        <v>0</v>
      </c>
      <c r="AY185" s="191">
        <f t="shared" si="29"/>
        <v>0</v>
      </c>
    </row>
    <row r="186" spans="1:51" ht="15">
      <c r="B186" s="129" t="s">
        <v>967</v>
      </c>
      <c r="C186" s="130">
        <f>VLOOKUP(B186,'Badge-Info'!$B$2:$E$350,3,FALSE)</f>
        <v>646.72019999999998</v>
      </c>
      <c r="D186" s="130">
        <f>VLOOKUP(B186,'Badge-Info'!$B$2:$E$350,4,FALSE)</f>
        <v>1</v>
      </c>
      <c r="E186" s="130">
        <f>VLOOKUP(B186,'Badge-Info'!$B$2:$I$350,5,FALSE)</f>
        <v>1</v>
      </c>
      <c r="F186" s="131" t="str">
        <f>VLOOKUP(B186,'Badge-Info'!$B$2:$E$350,2,FALSE)</f>
        <v>600</v>
      </c>
      <c r="AP186" s="169" t="s">
        <v>952</v>
      </c>
      <c r="AT186" s="190">
        <f t="shared" si="24"/>
        <v>1</v>
      </c>
      <c r="AU186" s="191">
        <f t="shared" si="25"/>
        <v>0</v>
      </c>
      <c r="AV186" s="191">
        <f t="shared" si="26"/>
        <v>0</v>
      </c>
      <c r="AW186" s="191">
        <f t="shared" si="27"/>
        <v>0</v>
      </c>
      <c r="AX186" s="191">
        <f t="shared" si="28"/>
        <v>1</v>
      </c>
      <c r="AY186" s="191">
        <f t="shared" si="29"/>
        <v>0</v>
      </c>
    </row>
    <row r="187" spans="1:51" ht="15">
      <c r="A187" s="129">
        <v>145</v>
      </c>
      <c r="B187" s="129" t="s">
        <v>288</v>
      </c>
      <c r="C187" s="130">
        <f>VLOOKUP(B187,'Badge-Info'!$B$2:$E$350,3,FALSE)</f>
        <v>708</v>
      </c>
      <c r="D187" s="130">
        <f>VLOOKUP(B187,'Badge-Info'!$B$2:$E$350,4,FALSE)</f>
        <v>1</v>
      </c>
      <c r="E187" s="130">
        <f>VLOOKUP(B187,'Badge-Info'!$B$2:$I$350,5,FALSE)</f>
        <v>1</v>
      </c>
      <c r="F187" s="131" t="str">
        <f>VLOOKUP(B187,'Badge-Info'!$B$2:$E$350,2,FALSE)</f>
        <v>700</v>
      </c>
      <c r="AB187" s="169" t="s">
        <v>842</v>
      </c>
      <c r="AT187" s="190">
        <f t="shared" si="24"/>
        <v>0</v>
      </c>
      <c r="AU187" s="191">
        <f t="shared" si="25"/>
        <v>0</v>
      </c>
      <c r="AV187" s="191">
        <f t="shared" si="26"/>
        <v>0</v>
      </c>
      <c r="AW187" s="191">
        <f t="shared" si="27"/>
        <v>0</v>
      </c>
      <c r="AX187" s="191">
        <f t="shared" si="28"/>
        <v>0</v>
      </c>
      <c r="AY187" s="191">
        <f t="shared" si="29"/>
        <v>0</v>
      </c>
    </row>
    <row r="188" spans="1:51" ht="15">
      <c r="A188" s="129">
        <v>146</v>
      </c>
      <c r="B188" s="129" t="s">
        <v>332</v>
      </c>
      <c r="C188" s="130">
        <f>VLOOKUP(B188,'Badge-Info'!$B$2:$E$350,3,FALSE)</f>
        <v>973.07500000000005</v>
      </c>
      <c r="D188" s="130">
        <f>VLOOKUP(B188,'Badge-Info'!$B$2:$E$350,4,FALSE)</f>
        <v>1</v>
      </c>
      <c r="E188" s="130">
        <f>VLOOKUP(B188,'Badge-Info'!$B$2:$I$350,5,FALSE)</f>
        <v>1</v>
      </c>
      <c r="F188" s="131" t="str">
        <f>VLOOKUP(B188,'Badge-Info'!$B$2:$E$350,2,FALSE)</f>
        <v>900</v>
      </c>
      <c r="AB188" s="169" t="s">
        <v>842</v>
      </c>
      <c r="AT188" s="190">
        <f t="shared" si="24"/>
        <v>0</v>
      </c>
      <c r="AU188" s="191">
        <f t="shared" si="25"/>
        <v>0</v>
      </c>
      <c r="AV188" s="191">
        <f t="shared" si="26"/>
        <v>0</v>
      </c>
      <c r="AW188" s="191">
        <f t="shared" si="27"/>
        <v>0</v>
      </c>
      <c r="AX188" s="191">
        <f t="shared" si="28"/>
        <v>0</v>
      </c>
      <c r="AY188" s="191">
        <f t="shared" si="29"/>
        <v>0</v>
      </c>
    </row>
    <row r="189" spans="1:51" ht="15">
      <c r="A189" s="129">
        <v>144</v>
      </c>
      <c r="B189" s="129" t="s">
        <v>507</v>
      </c>
      <c r="C189" s="130">
        <f>VLOOKUP(B189,'Badge-Info'!$B$2:$E$350,3,FALSE)</f>
        <v>508.07</v>
      </c>
      <c r="D189" s="130">
        <f>VLOOKUP(B189,'Badge-Info'!$B$2:$E$350,4,FALSE)</f>
        <v>1</v>
      </c>
      <c r="E189" s="130">
        <f>VLOOKUP(B189,'Badge-Info'!$B$2:$I$350,5,FALSE)</f>
        <v>1</v>
      </c>
      <c r="F189" s="131" t="str">
        <f>VLOOKUP(B189,'Badge-Info'!$B$2:$E$350,2,FALSE)</f>
        <v>500</v>
      </c>
      <c r="AB189" s="169" t="s">
        <v>842</v>
      </c>
      <c r="AT189" s="190">
        <f t="shared" si="24"/>
        <v>0</v>
      </c>
      <c r="AU189" s="191">
        <f t="shared" si="25"/>
        <v>0</v>
      </c>
      <c r="AV189" s="191">
        <f t="shared" si="26"/>
        <v>0</v>
      </c>
      <c r="AW189" s="191">
        <f t="shared" si="27"/>
        <v>0</v>
      </c>
      <c r="AX189" s="191">
        <f t="shared" si="28"/>
        <v>0</v>
      </c>
      <c r="AY189" s="191">
        <f t="shared" si="29"/>
        <v>0</v>
      </c>
    </row>
    <row r="190" spans="1:51" ht="15">
      <c r="A190" s="129">
        <v>26</v>
      </c>
      <c r="B190" s="129" t="s">
        <v>434</v>
      </c>
      <c r="C190" s="130">
        <f>VLOOKUP(B190,'Badge-Info'!$B$2:$E$350,3,FALSE)</f>
        <v>579.6</v>
      </c>
      <c r="D190" s="130">
        <f>VLOOKUP(B190,'Badge-Info'!$B$2:$E$350,4,FALSE)</f>
        <v>1</v>
      </c>
      <c r="E190" s="130">
        <f>VLOOKUP(B190,'Badge-Info'!$B$2:$I$350,5,FALSE)</f>
        <v>1</v>
      </c>
      <c r="F190" s="131" t="str">
        <f>VLOOKUP(B190,'Badge-Info'!$B$2:$E$350,2,FALSE)</f>
        <v>500</v>
      </c>
      <c r="L190" s="169" t="s">
        <v>839</v>
      </c>
      <c r="M190" s="169" t="s">
        <v>840</v>
      </c>
      <c r="AB190" s="169" t="s">
        <v>844</v>
      </c>
      <c r="AT190" s="190">
        <f t="shared" si="24"/>
        <v>2</v>
      </c>
      <c r="AU190" s="191">
        <f t="shared" si="25"/>
        <v>1</v>
      </c>
      <c r="AV190" s="191">
        <f t="shared" si="26"/>
        <v>1</v>
      </c>
      <c r="AW190" s="191">
        <f t="shared" si="27"/>
        <v>0</v>
      </c>
      <c r="AX190" s="191">
        <f t="shared" si="28"/>
        <v>0</v>
      </c>
      <c r="AY190" s="191">
        <f t="shared" si="29"/>
        <v>0</v>
      </c>
    </row>
    <row r="191" spans="1:51" ht="15">
      <c r="A191" s="129">
        <v>65</v>
      </c>
      <c r="B191" s="129" t="s">
        <v>19</v>
      </c>
      <c r="C191" s="130">
        <f>VLOOKUP(B191,'Badge-Info'!$B$2:$E$350,3,FALSE)</f>
        <v>808.3</v>
      </c>
      <c r="D191" s="130">
        <f>VLOOKUP(B191,'Badge-Info'!$B$2:$E$350,4,FALSE)</f>
        <v>1</v>
      </c>
      <c r="E191" s="130">
        <f>VLOOKUP(B191,'Badge-Info'!$B$2:$I$350,5,FALSE)</f>
        <v>1</v>
      </c>
      <c r="F191" s="131" t="str">
        <f>VLOOKUP(B191,'Badge-Info'!$B$2:$E$350,2,FALSE)</f>
        <v>800</v>
      </c>
      <c r="J191" s="169" t="s">
        <v>844</v>
      </c>
      <c r="P191" s="169" t="s">
        <v>839</v>
      </c>
      <c r="AI191" s="169" t="s">
        <v>935</v>
      </c>
      <c r="AT191" s="190">
        <f t="shared" si="24"/>
        <v>2</v>
      </c>
      <c r="AU191" s="191">
        <f t="shared" si="25"/>
        <v>1</v>
      </c>
      <c r="AV191" s="191">
        <f t="shared" si="26"/>
        <v>0</v>
      </c>
      <c r="AW191" s="191">
        <f t="shared" si="27"/>
        <v>0</v>
      </c>
      <c r="AX191" s="191">
        <f t="shared" si="28"/>
        <v>1</v>
      </c>
      <c r="AY191" s="191">
        <f t="shared" si="29"/>
        <v>0</v>
      </c>
    </row>
    <row r="192" spans="1:51" ht="15">
      <c r="B192" s="129" t="s">
        <v>691</v>
      </c>
      <c r="C192" s="130">
        <f>VLOOKUP(B192,'Badge-Info'!$B$2:$E$350,3,FALSE)</f>
        <v>796.81500000000005</v>
      </c>
      <c r="D192" s="130">
        <f>VLOOKUP(B192,'Badge-Info'!$B$2:$E$350,4,FALSE)</f>
        <v>1</v>
      </c>
      <c r="E192" s="130">
        <f>VLOOKUP(B192,'Badge-Info'!$B$2:$I$350,5,FALSE)</f>
        <v>1</v>
      </c>
      <c r="F192" s="131" t="str">
        <f>VLOOKUP(B192,'Badge-Info'!$B$2:$E$350,2,FALSE)</f>
        <v>700</v>
      </c>
      <c r="P192" s="169" t="s">
        <v>850</v>
      </c>
      <c r="AT192" s="190">
        <f t="shared" si="24"/>
        <v>0</v>
      </c>
      <c r="AU192" s="191">
        <f t="shared" si="25"/>
        <v>0</v>
      </c>
      <c r="AV192" s="191">
        <f t="shared" si="26"/>
        <v>0</v>
      </c>
      <c r="AW192" s="191">
        <f t="shared" si="27"/>
        <v>0</v>
      </c>
      <c r="AX192" s="191">
        <f t="shared" si="28"/>
        <v>0</v>
      </c>
      <c r="AY192" s="191">
        <f t="shared" si="29"/>
        <v>0</v>
      </c>
    </row>
    <row r="193" spans="1:51" ht="15">
      <c r="B193" s="129" t="s">
        <v>1002</v>
      </c>
      <c r="C193" s="130">
        <f>VLOOKUP(B193,'Badge-Info'!$B$2:$E$350,3,FALSE)</f>
        <v>646.72699999999998</v>
      </c>
      <c r="D193" s="130">
        <f>VLOOKUP(B193,'Badge-Info'!$B$2:$E$350,4,FALSE)</f>
        <v>1</v>
      </c>
      <c r="E193" s="130">
        <f>VLOOKUP(B193,'Badge-Info'!$B$2:$I$350,5,FALSE)</f>
        <v>1</v>
      </c>
      <c r="F193" s="131" t="str">
        <f>VLOOKUP(B193,'Badge-Info'!$B$2:$E$350,2,FALSE)</f>
        <v>600</v>
      </c>
      <c r="M193" s="169" t="s">
        <v>935</v>
      </c>
      <c r="W193" s="169" t="s">
        <v>952</v>
      </c>
      <c r="AT193" s="190">
        <f t="shared" si="24"/>
        <v>2</v>
      </c>
      <c r="AU193" s="191">
        <f t="shared" si="25"/>
        <v>0</v>
      </c>
      <c r="AV193" s="191">
        <f t="shared" si="26"/>
        <v>0</v>
      </c>
      <c r="AW193" s="191">
        <f t="shared" si="27"/>
        <v>0</v>
      </c>
      <c r="AX193" s="191">
        <f t="shared" si="28"/>
        <v>2</v>
      </c>
      <c r="AY193" s="191">
        <f t="shared" si="29"/>
        <v>0</v>
      </c>
    </row>
    <row r="194" spans="1:51" ht="15">
      <c r="A194" s="129">
        <v>151</v>
      </c>
      <c r="B194" s="129" t="s">
        <v>334</v>
      </c>
      <c r="C194" s="130">
        <f>VLOOKUP(B194,'Badge-Info'!$B$2:$E$350,3,FALSE)</f>
        <v>973.03</v>
      </c>
      <c r="D194" s="130">
        <f>VLOOKUP(B194,'Badge-Info'!$B$2:$E$350,4,FALSE)</f>
        <v>1</v>
      </c>
      <c r="E194" s="130">
        <f>VLOOKUP(B194,'Badge-Info'!$B$2:$I$350,5,FALSE)</f>
        <v>1</v>
      </c>
      <c r="F194" s="131" t="str">
        <f>VLOOKUP(B194,'Badge-Info'!$B$2:$E$350,2,FALSE)</f>
        <v>900</v>
      </c>
      <c r="AB194" s="169" t="s">
        <v>846</v>
      </c>
      <c r="AK194" s="169" t="s">
        <v>840</v>
      </c>
      <c r="AT194" s="190">
        <f t="shared" si="24"/>
        <v>2</v>
      </c>
      <c r="AU194" s="191">
        <f t="shared" si="25"/>
        <v>0</v>
      </c>
      <c r="AV194" s="191">
        <f t="shared" si="26"/>
        <v>2</v>
      </c>
      <c r="AW194" s="191">
        <f t="shared" si="27"/>
        <v>0</v>
      </c>
      <c r="AX194" s="191">
        <f t="shared" si="28"/>
        <v>0</v>
      </c>
      <c r="AY194" s="191">
        <f t="shared" si="29"/>
        <v>0</v>
      </c>
    </row>
    <row r="195" spans="1:51" ht="15">
      <c r="B195" s="129" t="s">
        <v>896</v>
      </c>
      <c r="C195" s="130">
        <f>VLOOKUP(B195,'Badge-Info'!$B$2:$E$350,3,FALSE)</f>
        <v>917.04499999999996</v>
      </c>
      <c r="D195" s="130">
        <f>VLOOKUP(B195,'Badge-Info'!$B$2:$E$350,4,FALSE)</f>
        <v>1</v>
      </c>
      <c r="E195" s="130">
        <f>VLOOKUP(B195,'Badge-Info'!$B$2:$I$350,5,FALSE)</f>
        <v>1</v>
      </c>
      <c r="F195" s="131" t="str">
        <f>VLOOKUP(B195,'Badge-Info'!$B$2:$E$350,2,FALSE)</f>
        <v>900</v>
      </c>
      <c r="AB195" s="169" t="s">
        <v>971</v>
      </c>
      <c r="AT195" s="190">
        <f t="shared" si="24"/>
        <v>1</v>
      </c>
      <c r="AU195" s="191">
        <f t="shared" si="25"/>
        <v>0</v>
      </c>
      <c r="AV195" s="191">
        <f t="shared" si="26"/>
        <v>0</v>
      </c>
      <c r="AW195" s="191">
        <f t="shared" si="27"/>
        <v>0</v>
      </c>
      <c r="AX195" s="191">
        <f t="shared" si="28"/>
        <v>1</v>
      </c>
      <c r="AY195" s="191">
        <f t="shared" si="29"/>
        <v>0</v>
      </c>
    </row>
    <row r="196" spans="1:51" ht="15">
      <c r="A196" s="129">
        <v>28</v>
      </c>
      <c r="B196" s="129" t="s">
        <v>437</v>
      </c>
      <c r="C196" s="130">
        <f>VLOOKUP(B196,'Badge-Info'!$B$2:$E$350,3,FALSE)</f>
        <v>581.9</v>
      </c>
      <c r="D196" s="130">
        <f>VLOOKUP(B196,'Badge-Info'!$B$2:$E$350,4,FALSE)</f>
        <v>1</v>
      </c>
      <c r="E196" s="130">
        <f>VLOOKUP(B196,'Badge-Info'!$B$2:$I$350,5,FALSE)</f>
        <v>1</v>
      </c>
      <c r="F196" s="131" t="str">
        <f>VLOOKUP(B196,'Badge-Info'!$B$2:$E$350,2,FALSE)</f>
        <v>500</v>
      </c>
      <c r="Y196" s="169" t="s">
        <v>844</v>
      </c>
      <c r="AT196" s="190">
        <f t="shared" si="24"/>
        <v>0</v>
      </c>
      <c r="AU196" s="191">
        <f t="shared" si="25"/>
        <v>0</v>
      </c>
      <c r="AV196" s="191">
        <f t="shared" si="26"/>
        <v>0</v>
      </c>
      <c r="AW196" s="191">
        <f t="shared" si="27"/>
        <v>0</v>
      </c>
      <c r="AX196" s="191">
        <f t="shared" si="28"/>
        <v>0</v>
      </c>
      <c r="AY196" s="191">
        <f t="shared" si="29"/>
        <v>0</v>
      </c>
    </row>
    <row r="197" spans="1:51" ht="15">
      <c r="A197" s="129">
        <v>23</v>
      </c>
      <c r="B197" s="129" t="s">
        <v>407</v>
      </c>
      <c r="C197" s="130">
        <f>VLOOKUP(B197,'Badge-Info'!$B$2:$E$350,3,FALSE)</f>
        <v>621.56399999999996</v>
      </c>
      <c r="D197" s="130">
        <f>VLOOKUP(B197,'Badge-Info'!$B$2:$E$350,4,FALSE)</f>
        <v>1</v>
      </c>
      <c r="E197" s="130">
        <f>VLOOKUP(B197,'Badge-Info'!$B$2:$I$350,5,FALSE)</f>
        <v>1</v>
      </c>
      <c r="F197" s="131" t="str">
        <f>VLOOKUP(B197,'Badge-Info'!$B$2:$E$350,2,FALSE)</f>
        <v>600</v>
      </c>
      <c r="J197" s="169" t="s">
        <v>844</v>
      </c>
      <c r="AT197" s="190">
        <f t="shared" si="24"/>
        <v>0</v>
      </c>
      <c r="AU197" s="191">
        <f t="shared" si="25"/>
        <v>0</v>
      </c>
      <c r="AV197" s="191">
        <f t="shared" si="26"/>
        <v>0</v>
      </c>
      <c r="AW197" s="191">
        <f t="shared" si="27"/>
        <v>0</v>
      </c>
      <c r="AX197" s="191">
        <f t="shared" si="28"/>
        <v>0</v>
      </c>
      <c r="AY197" s="191">
        <f t="shared" si="29"/>
        <v>0</v>
      </c>
    </row>
    <row r="198" spans="1:51" ht="15">
      <c r="A198" s="129">
        <v>110</v>
      </c>
      <c r="B198" s="129" t="s">
        <v>424</v>
      </c>
      <c r="C198" s="130" t="str">
        <f>VLOOKUP(B198,'Badge-Info'!$B$2:$E$350,3,FALSE)</f>
        <v>028.1</v>
      </c>
      <c r="D198" s="130">
        <f>VLOOKUP(B198,'Badge-Info'!$B$2:$E$350,4,FALSE)</f>
        <v>1</v>
      </c>
      <c r="E198" s="130">
        <f>VLOOKUP(B198,'Badge-Info'!$B$2:$I$350,5,FALSE)</f>
        <v>1</v>
      </c>
      <c r="F198" s="131" t="str">
        <f>VLOOKUP(B198,'Badge-Info'!$B$2:$E$350,2,FALSE)</f>
        <v>000</v>
      </c>
      <c r="J198" s="169" t="s">
        <v>857</v>
      </c>
      <c r="L198" s="169" t="s">
        <v>840</v>
      </c>
      <c r="N198" s="169" t="s">
        <v>840</v>
      </c>
      <c r="O198" s="169" t="s">
        <v>840</v>
      </c>
      <c r="P198" s="169" t="s">
        <v>840</v>
      </c>
      <c r="S198" s="169" t="s">
        <v>840</v>
      </c>
      <c r="AB198" s="169" t="s">
        <v>846</v>
      </c>
      <c r="AK198" s="169" t="s">
        <v>840</v>
      </c>
      <c r="AL198" s="169" t="s">
        <v>1103</v>
      </c>
      <c r="AO198" s="169" t="s">
        <v>841</v>
      </c>
      <c r="AT198" s="190">
        <f t="shared" si="24"/>
        <v>10</v>
      </c>
      <c r="AU198" s="191">
        <f t="shared" si="25"/>
        <v>0</v>
      </c>
      <c r="AV198" s="191">
        <f t="shared" si="26"/>
        <v>8</v>
      </c>
      <c r="AW198" s="191">
        <f t="shared" si="27"/>
        <v>1</v>
      </c>
      <c r="AX198" s="191">
        <f t="shared" si="28"/>
        <v>0</v>
      </c>
      <c r="AY198" s="191">
        <f t="shared" si="29"/>
        <v>1</v>
      </c>
    </row>
    <row r="199" spans="1:51" ht="15">
      <c r="A199" s="129">
        <v>75</v>
      </c>
      <c r="B199" s="129" t="s">
        <v>515</v>
      </c>
      <c r="C199" s="130">
        <f>VLOOKUP(B199,'Badge-Info'!$B$2:$E$350,3,FALSE)</f>
        <v>304.66300000000001</v>
      </c>
      <c r="D199" s="130">
        <f>VLOOKUP(B199,'Badge-Info'!$B$2:$E$350,4,FALSE)</f>
        <v>1</v>
      </c>
      <c r="E199" s="130">
        <f>VLOOKUP(B199,'Badge-Info'!$B$2:$I$350,5,FALSE)</f>
        <v>1</v>
      </c>
      <c r="F199" s="131" t="str">
        <f>VLOOKUP(B199,'Badge-Info'!$B$2:$E$350,2,FALSE)</f>
        <v>300</v>
      </c>
      <c r="L199" s="169" t="s">
        <v>839</v>
      </c>
      <c r="S199" s="169" t="s">
        <v>839</v>
      </c>
      <c r="V199" s="169" t="s">
        <v>839</v>
      </c>
      <c r="Y199" s="169" t="s">
        <v>839</v>
      </c>
      <c r="AB199" s="169" t="s">
        <v>839</v>
      </c>
      <c r="AE199" s="169" t="s">
        <v>851</v>
      </c>
      <c r="AK199" s="169" t="s">
        <v>839</v>
      </c>
      <c r="AR199" s="169" t="s">
        <v>839</v>
      </c>
      <c r="AS199" s="169" t="s">
        <v>839</v>
      </c>
      <c r="AT199" s="190">
        <f t="shared" si="24"/>
        <v>9</v>
      </c>
      <c r="AU199" s="191">
        <f t="shared" si="25"/>
        <v>9</v>
      </c>
      <c r="AV199" s="191">
        <f t="shared" si="26"/>
        <v>0</v>
      </c>
      <c r="AW199" s="191">
        <f t="shared" si="27"/>
        <v>0</v>
      </c>
      <c r="AX199" s="191">
        <f t="shared" si="28"/>
        <v>0</v>
      </c>
      <c r="AY199" s="191">
        <f t="shared" si="29"/>
        <v>0</v>
      </c>
    </row>
    <row r="200" spans="1:51" ht="15">
      <c r="A200" s="129">
        <v>140</v>
      </c>
      <c r="B200" s="129" t="s">
        <v>480</v>
      </c>
      <c r="C200" s="130">
        <f>VLOOKUP(B200,'Badge-Info'!$B$2:$E$350,3,FALSE)</f>
        <v>363.8</v>
      </c>
      <c r="D200" s="130">
        <f>VLOOKUP(B200,'Badge-Info'!$B$2:$E$350,4,FALSE)</f>
        <v>1</v>
      </c>
      <c r="E200" s="130">
        <f>VLOOKUP(B200,'Badge-Info'!$B$2:$I$350,5,FALSE)</f>
        <v>1</v>
      </c>
      <c r="F200" s="131" t="str">
        <f>VLOOKUP(B200,'Badge-Info'!$B$2:$E$350,2,FALSE)</f>
        <v>300</v>
      </c>
      <c r="G200" s="170" t="s">
        <v>833</v>
      </c>
      <c r="H200" s="170" t="s">
        <v>833</v>
      </c>
      <c r="L200" s="169" t="s">
        <v>840</v>
      </c>
      <c r="O200" s="169" t="s">
        <v>840</v>
      </c>
      <c r="Y200" s="169" t="s">
        <v>840</v>
      </c>
      <c r="AB200" s="169" t="s">
        <v>860</v>
      </c>
      <c r="AE200" s="169" t="s">
        <v>840</v>
      </c>
      <c r="AI200" s="169" t="s">
        <v>841</v>
      </c>
      <c r="AK200" s="169" t="s">
        <v>840</v>
      </c>
      <c r="AM200" s="169" t="s">
        <v>840</v>
      </c>
      <c r="AN200" s="169" t="s">
        <v>841</v>
      </c>
      <c r="AS200" s="169" t="s">
        <v>840</v>
      </c>
      <c r="AT200" s="190">
        <f t="shared" si="24"/>
        <v>12</v>
      </c>
      <c r="AU200" s="191">
        <f t="shared" si="25"/>
        <v>0</v>
      </c>
      <c r="AV200" s="191">
        <f t="shared" si="26"/>
        <v>10</v>
      </c>
      <c r="AW200" s="191">
        <f t="shared" si="27"/>
        <v>2</v>
      </c>
      <c r="AX200" s="191">
        <f t="shared" si="28"/>
        <v>0</v>
      </c>
      <c r="AY200" s="191">
        <f t="shared" si="29"/>
        <v>0</v>
      </c>
    </row>
    <row r="201" spans="1:51" ht="15">
      <c r="A201" s="129">
        <v>47</v>
      </c>
      <c r="B201" s="129" t="s">
        <v>326</v>
      </c>
      <c r="C201" s="130">
        <f>VLOOKUP(B201,'Badge-Info'!$B$2:$E$350,3,FALSE)</f>
        <v>557.95000000000005</v>
      </c>
      <c r="D201" s="130">
        <f>VLOOKUP(B201,'Badge-Info'!$B$2:$E$350,4,FALSE)</f>
        <v>1</v>
      </c>
      <c r="E201" s="130">
        <f>VLOOKUP(B201,'Badge-Info'!$B$2:$I$350,5,FALSE)</f>
        <v>1</v>
      </c>
      <c r="F201" s="131" t="str">
        <f>VLOOKUP(B201,'Badge-Info'!$B$2:$E$350,2,FALSE)</f>
        <v>500</v>
      </c>
      <c r="Y201" s="169" t="s">
        <v>844</v>
      </c>
      <c r="AB201" s="169" t="s">
        <v>840</v>
      </c>
      <c r="AM201" s="169" t="s">
        <v>840</v>
      </c>
      <c r="AS201" s="169" t="s">
        <v>840</v>
      </c>
      <c r="AT201" s="190">
        <f t="shared" si="24"/>
        <v>3</v>
      </c>
      <c r="AU201" s="191">
        <f t="shared" si="25"/>
        <v>0</v>
      </c>
      <c r="AV201" s="191">
        <f t="shared" si="26"/>
        <v>3</v>
      </c>
      <c r="AW201" s="191">
        <f t="shared" si="27"/>
        <v>0</v>
      </c>
      <c r="AX201" s="191">
        <f t="shared" si="28"/>
        <v>0</v>
      </c>
      <c r="AY201" s="191">
        <f t="shared" si="29"/>
        <v>0</v>
      </c>
    </row>
    <row r="202" spans="1:51" ht="15">
      <c r="A202" s="129">
        <v>43</v>
      </c>
      <c r="B202" s="129" t="s">
        <v>303</v>
      </c>
      <c r="C202" s="130">
        <f>VLOOKUP(B202,'Badge-Info'!$B$2:$E$350,3,FALSE)</f>
        <v>917.80399999999997</v>
      </c>
      <c r="D202" s="130">
        <f>VLOOKUP(B202,'Badge-Info'!$B$2:$E$350,4,FALSE)</f>
        <v>1</v>
      </c>
      <c r="E202" s="130">
        <f>VLOOKUP(B202,'Badge-Info'!$B$2:$I$350,5,FALSE)</f>
        <v>1</v>
      </c>
      <c r="F202" s="131" t="str">
        <f>VLOOKUP(B202,'Badge-Info'!$B$2:$E$350,2,FALSE)</f>
        <v>900</v>
      </c>
      <c r="AB202" s="169" t="s">
        <v>844</v>
      </c>
      <c r="AT202" s="190">
        <f t="shared" si="24"/>
        <v>0</v>
      </c>
      <c r="AU202" s="191">
        <f t="shared" si="25"/>
        <v>0</v>
      </c>
      <c r="AV202" s="191">
        <f t="shared" si="26"/>
        <v>0</v>
      </c>
      <c r="AW202" s="191">
        <f t="shared" si="27"/>
        <v>0</v>
      </c>
      <c r="AX202" s="191">
        <f t="shared" si="28"/>
        <v>0</v>
      </c>
      <c r="AY202" s="191">
        <f t="shared" si="29"/>
        <v>0</v>
      </c>
    </row>
    <row r="203" spans="1:51" ht="15">
      <c r="B203" s="129" t="s">
        <v>1044</v>
      </c>
      <c r="C203" s="130">
        <f>VLOOKUP(B203,'Badge-Info'!$B$2:$E$350,3,FALSE)</f>
        <v>917.95</v>
      </c>
      <c r="D203" s="130">
        <f>VLOOKUP(B203,'Badge-Info'!$B$2:$E$350,4,FALSE)</f>
        <v>1</v>
      </c>
      <c r="E203" s="130">
        <f>VLOOKUP(B203,'Badge-Info'!$B$2:$I$350,5,FALSE)</f>
        <v>1</v>
      </c>
      <c r="F203" s="131" t="str">
        <f>VLOOKUP(B203,'Badge-Info'!$B$2:$E$350,2,FALSE)</f>
        <v>900</v>
      </c>
      <c r="O203" s="169" t="s">
        <v>933</v>
      </c>
      <c r="S203" s="169" t="s">
        <v>935</v>
      </c>
      <c r="U203" s="169" t="s">
        <v>935</v>
      </c>
      <c r="Y203" s="169" t="s">
        <v>935</v>
      </c>
      <c r="AB203" s="169" t="s">
        <v>935</v>
      </c>
      <c r="AD203" s="169" t="s">
        <v>935</v>
      </c>
      <c r="AH203" s="169" t="s">
        <v>935</v>
      </c>
      <c r="AI203" s="169" t="s">
        <v>935</v>
      </c>
      <c r="AK203" s="169" t="s">
        <v>935</v>
      </c>
      <c r="AT203" s="190">
        <f t="shared" si="24"/>
        <v>8</v>
      </c>
      <c r="AU203" s="191">
        <f t="shared" si="25"/>
        <v>0</v>
      </c>
      <c r="AV203" s="191">
        <f t="shared" si="26"/>
        <v>0</v>
      </c>
      <c r="AW203" s="191">
        <f t="shared" si="27"/>
        <v>0</v>
      </c>
      <c r="AX203" s="191">
        <f t="shared" si="28"/>
        <v>8</v>
      </c>
      <c r="AY203" s="191">
        <f t="shared" si="29"/>
        <v>0</v>
      </c>
    </row>
    <row r="204" spans="1:51" ht="15">
      <c r="A204" s="129">
        <v>46</v>
      </c>
      <c r="B204" s="129" t="s">
        <v>457</v>
      </c>
      <c r="C204" s="130">
        <f>VLOOKUP(B204,'Badge-Info'!$B$2:$E$350,3,FALSE)</f>
        <v>796.58</v>
      </c>
      <c r="D204" s="130">
        <f>VLOOKUP(B204,'Badge-Info'!$B$2:$E$350,4,FALSE)</f>
        <v>1</v>
      </c>
      <c r="E204" s="130">
        <f>VLOOKUP(B204,'Badge-Info'!$B$2:$I$350,5,FALSE)</f>
        <v>1</v>
      </c>
      <c r="F204" s="131" t="str">
        <f>VLOOKUP(B204,'Badge-Info'!$B$2:$E$350,2,FALSE)</f>
        <v>700</v>
      </c>
      <c r="J204" s="169" t="s">
        <v>844</v>
      </c>
      <c r="N204" s="169" t="s">
        <v>935</v>
      </c>
      <c r="O204" s="169" t="s">
        <v>839</v>
      </c>
      <c r="Y204" s="169" t="s">
        <v>935</v>
      </c>
      <c r="AB204" s="169" t="s">
        <v>935</v>
      </c>
      <c r="AK204" s="169" t="s">
        <v>935</v>
      </c>
      <c r="AT204" s="190">
        <f t="shared" si="24"/>
        <v>5</v>
      </c>
      <c r="AU204" s="191">
        <f t="shared" si="25"/>
        <v>1</v>
      </c>
      <c r="AV204" s="191">
        <f t="shared" si="26"/>
        <v>0</v>
      </c>
      <c r="AW204" s="191">
        <f t="shared" si="27"/>
        <v>0</v>
      </c>
      <c r="AX204" s="191">
        <f t="shared" si="28"/>
        <v>4</v>
      </c>
      <c r="AY204" s="191">
        <f t="shared" si="29"/>
        <v>0</v>
      </c>
    </row>
    <row r="205" spans="1:51" ht="15">
      <c r="B205" s="129" t="s">
        <v>930</v>
      </c>
      <c r="C205" s="130">
        <f>VLOOKUP(B205,'Badge-Info'!$B$2:$E$350,3,FALSE)</f>
        <v>791.43079</v>
      </c>
      <c r="D205" s="130">
        <f>VLOOKUP(B205,'Badge-Info'!$B$2:$E$350,4,FALSE)</f>
        <v>1</v>
      </c>
      <c r="E205" s="130">
        <f>VLOOKUP(B205,'Badge-Info'!$B$2:$I$350,5,FALSE)</f>
        <v>1</v>
      </c>
      <c r="F205" s="131" t="str">
        <f>VLOOKUP(B205,'Badge-Info'!$B$2:$E$350,2,FALSE)</f>
        <v>700</v>
      </c>
      <c r="N205" s="169" t="s">
        <v>933</v>
      </c>
      <c r="AP205" s="169" t="s">
        <v>935</v>
      </c>
      <c r="AT205" s="190">
        <f t="shared" si="24"/>
        <v>1</v>
      </c>
      <c r="AU205" s="191">
        <f t="shared" si="25"/>
        <v>0</v>
      </c>
      <c r="AV205" s="191">
        <f t="shared" si="26"/>
        <v>0</v>
      </c>
      <c r="AW205" s="191">
        <f t="shared" si="27"/>
        <v>0</v>
      </c>
      <c r="AX205" s="191">
        <f t="shared" si="28"/>
        <v>1</v>
      </c>
      <c r="AY205" s="191">
        <f t="shared" si="29"/>
        <v>0</v>
      </c>
    </row>
    <row r="206" spans="1:51" ht="15">
      <c r="B206" s="129" t="s">
        <v>639</v>
      </c>
      <c r="C206" s="130">
        <f>VLOOKUP(B206,'Badge-Info'!$B$2:$E$350,3,FALSE)</f>
        <v>351.76100000000002</v>
      </c>
      <c r="D206" s="130">
        <f>VLOOKUP(B206,'Badge-Info'!$B$2:$E$350,4,FALSE)</f>
        <v>1</v>
      </c>
      <c r="E206" s="130">
        <f>VLOOKUP(B206,'Badge-Info'!$B$2:$I$350,5,FALSE)</f>
        <v>1</v>
      </c>
      <c r="F206" s="131" t="str">
        <f>VLOOKUP(B206,'Badge-Info'!$B$2:$E$350,2,FALSE)</f>
        <v>300</v>
      </c>
      <c r="N206" s="169" t="s">
        <v>842</v>
      </c>
      <c r="AT206" s="190">
        <f t="shared" si="24"/>
        <v>0</v>
      </c>
      <c r="AU206" s="191">
        <f t="shared" si="25"/>
        <v>0</v>
      </c>
      <c r="AV206" s="191">
        <f t="shared" si="26"/>
        <v>0</v>
      </c>
      <c r="AW206" s="191">
        <f t="shared" si="27"/>
        <v>0</v>
      </c>
      <c r="AX206" s="191">
        <f t="shared" si="28"/>
        <v>0</v>
      </c>
      <c r="AY206" s="191">
        <f t="shared" si="29"/>
        <v>0</v>
      </c>
    </row>
    <row r="207" spans="1:51" ht="15">
      <c r="B207" s="129" t="s">
        <v>1080</v>
      </c>
      <c r="C207" s="130">
        <f>VLOOKUP(B207,'Badge-Info'!$B$2:$E$350,3,FALSE)</f>
        <v>648.1</v>
      </c>
      <c r="D207" s="130">
        <f>VLOOKUP(B207,'Badge-Info'!$B$2:$E$350,4,FALSE)</f>
        <v>1</v>
      </c>
      <c r="E207" s="130">
        <f>VLOOKUP(B207,'Badge-Info'!$B$2:$I$350,5,FALSE)</f>
        <v>1</v>
      </c>
      <c r="F207" s="131" t="str">
        <f>VLOOKUP(B207,'Badge-Info'!$B$2:$E$350,2,FALSE)</f>
        <v>600</v>
      </c>
      <c r="AB207" s="169" t="s">
        <v>933</v>
      </c>
      <c r="AT207" s="190">
        <f t="shared" si="24"/>
        <v>0</v>
      </c>
      <c r="AU207" s="191">
        <f t="shared" si="25"/>
        <v>0</v>
      </c>
      <c r="AV207" s="191">
        <f t="shared" si="26"/>
        <v>0</v>
      </c>
      <c r="AW207" s="191">
        <f t="shared" si="27"/>
        <v>0</v>
      </c>
      <c r="AX207" s="191">
        <f t="shared" si="28"/>
        <v>0</v>
      </c>
      <c r="AY207" s="191">
        <f t="shared" si="29"/>
        <v>0</v>
      </c>
    </row>
    <row r="208" spans="1:51" ht="15">
      <c r="A208" s="129">
        <v>95</v>
      </c>
      <c r="B208" s="129" t="s">
        <v>366</v>
      </c>
      <c r="C208" s="130">
        <f>VLOOKUP(B208,'Badge-Info'!$B$2:$E$350,3,FALSE)</f>
        <v>620</v>
      </c>
      <c r="D208" s="130">
        <f>VLOOKUP(B208,'Badge-Info'!$B$2:$E$350,4,FALSE)</f>
        <v>1</v>
      </c>
      <c r="E208" s="130">
        <f>VLOOKUP(B208,'Badge-Info'!$B$2:$I$350,5,FALSE)</f>
        <v>1</v>
      </c>
      <c r="F208" s="131" t="str">
        <f>VLOOKUP(B208,'Badge-Info'!$B$2:$E$350,2,FALSE)</f>
        <v>600</v>
      </c>
      <c r="O208" s="169" t="s">
        <v>844</v>
      </c>
      <c r="AB208" s="169" t="s">
        <v>841</v>
      </c>
      <c r="AT208" s="190">
        <f t="shared" si="24"/>
        <v>1</v>
      </c>
      <c r="AU208" s="191">
        <f t="shared" si="25"/>
        <v>0</v>
      </c>
      <c r="AV208" s="191">
        <f t="shared" si="26"/>
        <v>0</v>
      </c>
      <c r="AW208" s="191">
        <f t="shared" si="27"/>
        <v>1</v>
      </c>
      <c r="AX208" s="191">
        <f t="shared" si="28"/>
        <v>0</v>
      </c>
      <c r="AY208" s="191">
        <f t="shared" si="29"/>
        <v>0</v>
      </c>
    </row>
    <row r="209" spans="1:51" ht="15">
      <c r="A209" s="129">
        <v>32</v>
      </c>
      <c r="B209" s="129" t="s">
        <v>536</v>
      </c>
      <c r="C209" s="130">
        <f>VLOOKUP(B209,'Badge-Info'!$B$2:$E$350,3,FALSE)</f>
        <v>629.13199999999995</v>
      </c>
      <c r="D209" s="130">
        <f>VLOOKUP(B209,'Badge-Info'!$B$2:$E$350,4,FALSE)</f>
        <v>1</v>
      </c>
      <c r="E209" s="130">
        <f>VLOOKUP(B209,'Badge-Info'!$B$2:$I$350,5,FALSE)</f>
        <v>1</v>
      </c>
      <c r="F209" s="131" t="str">
        <f>VLOOKUP(B209,'Badge-Info'!$B$2:$E$350,2,FALSE)</f>
        <v>600</v>
      </c>
      <c r="G209" s="170" t="s">
        <v>833</v>
      </c>
      <c r="H209" s="170" t="s">
        <v>833</v>
      </c>
      <c r="J209" s="169" t="s">
        <v>844</v>
      </c>
      <c r="L209" s="169" t="s">
        <v>840</v>
      </c>
      <c r="M209" s="169" t="s">
        <v>840</v>
      </c>
      <c r="N209" s="169" t="s">
        <v>857</v>
      </c>
      <c r="O209" s="169" t="s">
        <v>840</v>
      </c>
      <c r="S209" s="169" t="s">
        <v>840</v>
      </c>
      <c r="Y209" s="169" t="s">
        <v>840</v>
      </c>
      <c r="AB209" s="169" t="s">
        <v>840</v>
      </c>
      <c r="AE209" s="169" t="s">
        <v>840</v>
      </c>
      <c r="AK209" s="169" t="s">
        <v>840</v>
      </c>
      <c r="AR209" s="169" t="s">
        <v>840</v>
      </c>
      <c r="AT209" s="190">
        <f t="shared" si="24"/>
        <v>12</v>
      </c>
      <c r="AU209" s="191">
        <f t="shared" si="25"/>
        <v>0</v>
      </c>
      <c r="AV209" s="191">
        <f t="shared" si="26"/>
        <v>12</v>
      </c>
      <c r="AW209" s="191">
        <f t="shared" si="27"/>
        <v>0</v>
      </c>
      <c r="AX209" s="191">
        <f t="shared" si="28"/>
        <v>0</v>
      </c>
      <c r="AY209" s="191">
        <f t="shared" si="29"/>
        <v>0</v>
      </c>
    </row>
    <row r="210" spans="1:51" ht="15">
      <c r="B210" s="129" t="s">
        <v>1036</v>
      </c>
      <c r="C210" s="130">
        <f>VLOOKUP(B210,'Badge-Info'!$B$2:$E$350,3,FALSE)</f>
        <v>736.9</v>
      </c>
      <c r="D210" s="130">
        <f>VLOOKUP(B210,'Badge-Info'!$B$2:$E$350,4,FALSE)</f>
        <v>1</v>
      </c>
      <c r="E210" s="130">
        <f>VLOOKUP(B210,'Badge-Info'!$B$2:$I$350,5,FALSE)</f>
        <v>1</v>
      </c>
      <c r="F210" s="131" t="str">
        <f>VLOOKUP(B210,'Badge-Info'!$B$2:$E$350,2,FALSE)</f>
        <v>700</v>
      </c>
      <c r="G210" s="170"/>
      <c r="H210" s="170"/>
      <c r="AB210" s="169" t="s">
        <v>933</v>
      </c>
      <c r="AT210" s="190">
        <f t="shared" si="24"/>
        <v>0</v>
      </c>
      <c r="AU210" s="191">
        <f t="shared" si="25"/>
        <v>0</v>
      </c>
      <c r="AV210" s="191">
        <f t="shared" si="26"/>
        <v>0</v>
      </c>
      <c r="AW210" s="191">
        <f t="shared" si="27"/>
        <v>0</v>
      </c>
      <c r="AX210" s="191">
        <f t="shared" si="28"/>
        <v>0</v>
      </c>
      <c r="AY210" s="191">
        <f t="shared" si="29"/>
        <v>0</v>
      </c>
    </row>
    <row r="211" spans="1:51" ht="15">
      <c r="A211" s="129">
        <v>15</v>
      </c>
      <c r="B211" s="129" t="s">
        <v>367</v>
      </c>
      <c r="C211" s="130">
        <f>VLOOKUP(B211,'Badge-Info'!$B$2:$E$350,3,FALSE)</f>
        <v>132.19999999999999</v>
      </c>
      <c r="D211" s="130">
        <f>VLOOKUP(B211,'Badge-Info'!$B$2:$E$350,4,FALSE)</f>
        <v>1</v>
      </c>
      <c r="E211" s="130">
        <f>VLOOKUP(B211,'Badge-Info'!$B$2:$I$350,5,FALSE)</f>
        <v>1</v>
      </c>
      <c r="F211" s="131" t="str">
        <f>VLOOKUP(B211,'Badge-Info'!$B$2:$E$350,2,FALSE)</f>
        <v>100</v>
      </c>
      <c r="J211" s="169" t="s">
        <v>843</v>
      </c>
      <c r="M211" s="169" t="s">
        <v>841</v>
      </c>
      <c r="N211" s="169" t="s">
        <v>841</v>
      </c>
      <c r="AB211" s="169" t="s">
        <v>839</v>
      </c>
      <c r="AO211" s="169" t="s">
        <v>841</v>
      </c>
      <c r="AT211" s="190">
        <f t="shared" si="24"/>
        <v>5</v>
      </c>
      <c r="AU211" s="191">
        <f t="shared" si="25"/>
        <v>2</v>
      </c>
      <c r="AV211" s="191">
        <f t="shared" si="26"/>
        <v>0</v>
      </c>
      <c r="AW211" s="191">
        <f t="shared" si="27"/>
        <v>3</v>
      </c>
      <c r="AX211" s="191">
        <f t="shared" si="28"/>
        <v>0</v>
      </c>
      <c r="AY211" s="191">
        <f t="shared" si="29"/>
        <v>0</v>
      </c>
    </row>
    <row r="212" spans="1:51" ht="15">
      <c r="B212" s="129" t="s">
        <v>768</v>
      </c>
      <c r="C212" s="130">
        <f>VLOOKUP(B212,'Badge-Info'!$B$2:$E$350,3,FALSE)</f>
        <v>207.2</v>
      </c>
      <c r="D212" s="130">
        <f>VLOOKUP(B212,'Badge-Info'!$B$2:$E$350,4,FALSE)</f>
        <v>1</v>
      </c>
      <c r="E212" s="130">
        <f>VLOOKUP(B212,'Badge-Info'!$B$2:$I$350,5,FALSE)</f>
        <v>1</v>
      </c>
      <c r="F212" s="131" t="str">
        <f>VLOOKUP(B212,'Badge-Info'!$B$2:$E$350,2,FALSE)</f>
        <v>200</v>
      </c>
      <c r="P212" s="169" t="s">
        <v>852</v>
      </c>
      <c r="V212" s="169" t="s">
        <v>1103</v>
      </c>
      <c r="AN212" s="169" t="s">
        <v>935</v>
      </c>
      <c r="AQ212" s="169" t="s">
        <v>841</v>
      </c>
      <c r="AT212" s="190">
        <f t="shared" si="24"/>
        <v>4</v>
      </c>
      <c r="AU212" s="191">
        <f t="shared" si="25"/>
        <v>0</v>
      </c>
      <c r="AV212" s="191">
        <f t="shared" si="26"/>
        <v>0</v>
      </c>
      <c r="AW212" s="191">
        <f t="shared" si="27"/>
        <v>2</v>
      </c>
      <c r="AX212" s="191">
        <f t="shared" si="28"/>
        <v>1</v>
      </c>
      <c r="AY212" s="191">
        <f t="shared" si="29"/>
        <v>1</v>
      </c>
    </row>
    <row r="213" spans="1:51" ht="15">
      <c r="B213" s="129" t="s">
        <v>556</v>
      </c>
      <c r="C213" s="130">
        <f>VLOOKUP(B213,'Badge-Info'!$B$2:$E$350,3,FALSE)</f>
        <v>796.60910000000001</v>
      </c>
      <c r="D213" s="130">
        <f>VLOOKUP(B213,'Badge-Info'!$B$2:$E$350,4,FALSE)</f>
        <v>1</v>
      </c>
      <c r="E213" s="130">
        <f>VLOOKUP(B213,'Badge-Info'!$B$2:$I$350,5,FALSE)</f>
        <v>1</v>
      </c>
      <c r="F213" s="131" t="str">
        <f>VLOOKUP(B213,'Badge-Info'!$B$2:$E$350,2,FALSE)</f>
        <v>700</v>
      </c>
      <c r="M213" s="169" t="s">
        <v>842</v>
      </c>
      <c r="AT213" s="190">
        <f t="shared" si="24"/>
        <v>0</v>
      </c>
      <c r="AU213" s="191">
        <f t="shared" si="25"/>
        <v>0</v>
      </c>
      <c r="AV213" s="191">
        <f t="shared" si="26"/>
        <v>0</v>
      </c>
      <c r="AW213" s="191">
        <f t="shared" si="27"/>
        <v>0</v>
      </c>
      <c r="AX213" s="191">
        <f t="shared" si="28"/>
        <v>0</v>
      </c>
      <c r="AY213" s="191">
        <f t="shared" si="29"/>
        <v>0</v>
      </c>
    </row>
    <row r="214" spans="1:51" ht="15">
      <c r="B214" s="129" t="s">
        <v>976</v>
      </c>
      <c r="C214" s="130">
        <f>VLOOKUP(B214,'Badge-Info'!$B$2:$E$350,3,FALSE)</f>
        <v>808.86</v>
      </c>
      <c r="D214" s="130">
        <f>VLOOKUP(B214,'Badge-Info'!$B$2:$E$350,4,FALSE)</f>
        <v>1</v>
      </c>
      <c r="E214" s="130">
        <f>VLOOKUP(B214,'Badge-Info'!$B$2:$I$350,5,FALSE)</f>
        <v>1</v>
      </c>
      <c r="F214" s="131" t="str">
        <f>VLOOKUP(B214,'Badge-Info'!$B$2:$E$350,2,FALSE)</f>
        <v>800</v>
      </c>
      <c r="AB214" s="169" t="s">
        <v>933</v>
      </c>
      <c r="AT214" s="190">
        <f t="shared" si="24"/>
        <v>0</v>
      </c>
      <c r="AU214" s="191">
        <f t="shared" si="25"/>
        <v>0</v>
      </c>
      <c r="AV214" s="191">
        <f t="shared" si="26"/>
        <v>0</v>
      </c>
      <c r="AW214" s="191">
        <f t="shared" si="27"/>
        <v>0</v>
      </c>
      <c r="AX214" s="191">
        <f t="shared" si="28"/>
        <v>0</v>
      </c>
      <c r="AY214" s="191">
        <f t="shared" si="29"/>
        <v>0</v>
      </c>
    </row>
    <row r="215" spans="1:51" ht="15">
      <c r="A215" s="129">
        <v>9</v>
      </c>
      <c r="B215" s="129" t="s">
        <v>312</v>
      </c>
      <c r="C215" s="130">
        <f>VLOOKUP(B215,'Badge-Info'!$B$2:$E$350,3,FALSE)</f>
        <v>746.43209000000002</v>
      </c>
      <c r="D215" s="130">
        <f>VLOOKUP(B215,'Badge-Info'!$B$2:$E$350,4,FALSE)</f>
        <v>1</v>
      </c>
      <c r="E215" s="130">
        <f>VLOOKUP(B215,'Badge-Info'!$B$2:$I$350,5,FALSE)</f>
        <v>1</v>
      </c>
      <c r="F215" s="131" t="str">
        <f>VLOOKUP(B215,'Badge-Info'!$B$2:$E$350,2,FALSE)</f>
        <v>700</v>
      </c>
      <c r="L215" s="169" t="s">
        <v>844</v>
      </c>
      <c r="AT215" s="190">
        <f t="shared" si="24"/>
        <v>0</v>
      </c>
      <c r="AU215" s="191">
        <f t="shared" si="25"/>
        <v>0</v>
      </c>
      <c r="AV215" s="191">
        <f t="shared" si="26"/>
        <v>0</v>
      </c>
      <c r="AW215" s="191">
        <f t="shared" si="27"/>
        <v>0</v>
      </c>
      <c r="AX215" s="191">
        <f t="shared" si="28"/>
        <v>0</v>
      </c>
      <c r="AY215" s="191">
        <f t="shared" si="29"/>
        <v>0</v>
      </c>
    </row>
    <row r="216" spans="1:51" ht="15">
      <c r="B216" s="129" t="s">
        <v>520</v>
      </c>
      <c r="C216" s="130">
        <f>VLOOKUP(B216,'Badge-Info'!$B$2:$E$350,3,FALSE)</f>
        <v>641.673</v>
      </c>
      <c r="D216" s="130">
        <f>VLOOKUP(B216,'Badge-Info'!$B$2:$E$350,4,FALSE)</f>
        <v>1</v>
      </c>
      <c r="E216" s="130">
        <f>VLOOKUP(B216,'Badge-Info'!$B$2:$I$350,5,FALSE)</f>
        <v>1</v>
      </c>
      <c r="F216" s="131" t="str">
        <f>VLOOKUP(B216,'Badge-Info'!$B$2:$E$350,2,FALSE)</f>
        <v>600</v>
      </c>
      <c r="AB216" s="169" t="s">
        <v>842</v>
      </c>
      <c r="AT216" s="190">
        <f t="shared" si="24"/>
        <v>0</v>
      </c>
      <c r="AU216" s="191">
        <f t="shared" si="25"/>
        <v>0</v>
      </c>
      <c r="AV216" s="191">
        <f t="shared" si="26"/>
        <v>0</v>
      </c>
      <c r="AW216" s="191">
        <f t="shared" si="27"/>
        <v>0</v>
      </c>
      <c r="AX216" s="191">
        <f t="shared" si="28"/>
        <v>0</v>
      </c>
      <c r="AY216" s="191">
        <f t="shared" si="29"/>
        <v>0</v>
      </c>
    </row>
    <row r="217" spans="1:51" ht="15">
      <c r="A217" s="129">
        <v>20</v>
      </c>
      <c r="B217" s="129" t="s">
        <v>368</v>
      </c>
      <c r="C217" s="130">
        <f>VLOOKUP(B217,'Badge-Info'!$B$2:$E$350,3,FALSE)</f>
        <v>137.30000000000001</v>
      </c>
      <c r="D217" s="130">
        <f>VLOOKUP(B217,'Badge-Info'!$B$2:$E$350,4,FALSE)</f>
        <v>1</v>
      </c>
      <c r="E217" s="130">
        <f>VLOOKUP(B217,'Badge-Info'!$B$2:$I$350,5,FALSE)</f>
        <v>1</v>
      </c>
      <c r="F217" s="131" t="str">
        <f>VLOOKUP(B217,'Badge-Info'!$B$2:$E$350,2,FALSE)</f>
        <v>100</v>
      </c>
      <c r="L217" s="169" t="s">
        <v>848</v>
      </c>
      <c r="P217" s="169" t="s">
        <v>841</v>
      </c>
      <c r="AB217" s="169" t="s">
        <v>839</v>
      </c>
      <c r="AE217" s="169" t="s">
        <v>858</v>
      </c>
      <c r="AS217" s="169" t="s">
        <v>840</v>
      </c>
      <c r="AT217" s="190">
        <f t="shared" si="24"/>
        <v>5</v>
      </c>
      <c r="AU217" s="191">
        <f t="shared" si="25"/>
        <v>3</v>
      </c>
      <c r="AV217" s="191">
        <f t="shared" si="26"/>
        <v>1</v>
      </c>
      <c r="AW217" s="191">
        <f t="shared" si="27"/>
        <v>1</v>
      </c>
      <c r="AX217" s="191">
        <f t="shared" si="28"/>
        <v>0</v>
      </c>
      <c r="AY217" s="191">
        <f t="shared" si="29"/>
        <v>0</v>
      </c>
    </row>
    <row r="218" spans="1:51" ht="15">
      <c r="B218" s="129" t="s">
        <v>277</v>
      </c>
      <c r="C218" s="130">
        <f>VLOOKUP(B218,'Badge-Info'!$B$2:$E$350,3,FALSE)</f>
        <v>153.30000000000001</v>
      </c>
      <c r="D218" s="130">
        <f>VLOOKUP(B218,'Badge-Info'!$B$2:$E$350,4,FALSE)</f>
        <v>1</v>
      </c>
      <c r="E218" s="130">
        <f>VLOOKUP(B218,'Badge-Info'!$B$2:$I$350,5,FALSE)</f>
        <v>1</v>
      </c>
      <c r="F218" s="131" t="str">
        <f>VLOOKUP(B218,'Badge-Info'!$B$2:$E$350,2,FALSE)</f>
        <v>100</v>
      </c>
      <c r="O218" s="169" t="s">
        <v>840</v>
      </c>
      <c r="AB218" s="169" t="s">
        <v>844</v>
      </c>
      <c r="AT218" s="190">
        <f t="shared" si="24"/>
        <v>1</v>
      </c>
      <c r="AU218" s="191">
        <f t="shared" si="25"/>
        <v>0</v>
      </c>
      <c r="AV218" s="191">
        <f t="shared" si="26"/>
        <v>1</v>
      </c>
      <c r="AW218" s="191">
        <f t="shared" si="27"/>
        <v>0</v>
      </c>
      <c r="AX218" s="191">
        <f t="shared" si="28"/>
        <v>0</v>
      </c>
      <c r="AY218" s="191">
        <f t="shared" si="29"/>
        <v>0</v>
      </c>
    </row>
    <row r="219" spans="1:51" ht="15">
      <c r="A219" s="129">
        <v>13</v>
      </c>
      <c r="B219" s="129" t="s">
        <v>510</v>
      </c>
      <c r="C219" s="130">
        <f>VLOOKUP(B219,'Badge-Info'!$B$2:$E$350,3,FALSE)</f>
        <v>108.2</v>
      </c>
      <c r="D219" s="130">
        <f>VLOOKUP(B219,'Badge-Info'!$B$2:$E$350,4,FALSE)</f>
        <v>1</v>
      </c>
      <c r="E219" s="130">
        <f>VLOOKUP(B219,'Badge-Info'!$B$2:$I$350,5,FALSE)</f>
        <v>1</v>
      </c>
      <c r="F219" s="131" t="str">
        <f>VLOOKUP(B219,'Badge-Info'!$B$2:$E$350,2,FALSE)</f>
        <v>100</v>
      </c>
      <c r="J219" s="169" t="s">
        <v>844</v>
      </c>
      <c r="X219" s="169" t="s">
        <v>841</v>
      </c>
      <c r="AT219" s="190">
        <f t="shared" si="24"/>
        <v>1</v>
      </c>
      <c r="AU219" s="191">
        <f t="shared" si="25"/>
        <v>0</v>
      </c>
      <c r="AV219" s="191">
        <f t="shared" si="26"/>
        <v>0</v>
      </c>
      <c r="AW219" s="191">
        <f t="shared" si="27"/>
        <v>1</v>
      </c>
      <c r="AX219" s="191">
        <f t="shared" si="28"/>
        <v>0</v>
      </c>
      <c r="AY219" s="191">
        <f t="shared" si="29"/>
        <v>0</v>
      </c>
    </row>
    <row r="220" spans="1:51" ht="15">
      <c r="A220" s="129">
        <v>72</v>
      </c>
      <c r="B220" s="129" t="s">
        <v>301</v>
      </c>
      <c r="C220" s="130">
        <f>VLOOKUP(B220,'Badge-Info'!$B$2:$E$350,3,FALSE)</f>
        <v>770.97299999999996</v>
      </c>
      <c r="D220" s="130">
        <f>VLOOKUP(B220,'Badge-Info'!$B$2:$E$350,4,FALSE)</f>
        <v>1</v>
      </c>
      <c r="E220" s="130">
        <f>VLOOKUP(B220,'Badge-Info'!$B$2:$I$350,5,FALSE)</f>
        <v>1</v>
      </c>
      <c r="F220" s="131" t="str">
        <f>VLOOKUP(B220,'Badge-Info'!$B$2:$E$350,2,FALSE)</f>
        <v>700</v>
      </c>
      <c r="AM220" s="169" t="s">
        <v>844</v>
      </c>
      <c r="AT220" s="190">
        <f t="shared" si="24"/>
        <v>0</v>
      </c>
      <c r="AU220" s="191">
        <f t="shared" si="25"/>
        <v>0</v>
      </c>
      <c r="AV220" s="191">
        <f t="shared" si="26"/>
        <v>0</v>
      </c>
      <c r="AW220" s="191">
        <f t="shared" si="27"/>
        <v>0</v>
      </c>
      <c r="AX220" s="191">
        <f t="shared" si="28"/>
        <v>0</v>
      </c>
      <c r="AY220" s="191">
        <f t="shared" si="29"/>
        <v>0</v>
      </c>
    </row>
    <row r="221" spans="1:51" ht="30">
      <c r="B221" s="129" t="s">
        <v>81</v>
      </c>
      <c r="C221" s="130">
        <f>VLOOKUP(B221,'Badge-Info'!$B$2:$E$350,3,FALSE)</f>
        <v>770.28</v>
      </c>
      <c r="D221" s="130">
        <f>VLOOKUP(B221,'Badge-Info'!$B$2:$E$350,4,FALSE)</f>
        <v>1</v>
      </c>
      <c r="E221" s="130">
        <f>VLOOKUP(B221,'Badge-Info'!$B$2:$I$350,5,FALSE)</f>
        <v>1</v>
      </c>
      <c r="F221" s="131" t="str">
        <f>VLOOKUP(B221,'Badge-Info'!$B$2:$E$350,2,FALSE)</f>
        <v>700</v>
      </c>
      <c r="AK221" s="169" t="s">
        <v>849</v>
      </c>
      <c r="AT221" s="190">
        <f t="shared" si="24"/>
        <v>1</v>
      </c>
      <c r="AU221" s="191">
        <f t="shared" si="25"/>
        <v>0</v>
      </c>
      <c r="AV221" s="191">
        <f t="shared" si="26"/>
        <v>1</v>
      </c>
      <c r="AW221" s="191">
        <f t="shared" si="27"/>
        <v>0</v>
      </c>
      <c r="AX221" s="191">
        <f t="shared" si="28"/>
        <v>0</v>
      </c>
      <c r="AY221" s="191">
        <f t="shared" si="29"/>
        <v>0</v>
      </c>
    </row>
    <row r="222" spans="1:51" ht="15">
      <c r="A222" s="129">
        <v>57</v>
      </c>
      <c r="B222" s="129" t="s">
        <v>191</v>
      </c>
      <c r="C222" s="130">
        <f>VLOOKUP(B222,'Badge-Info'!$B$2:$E$350,3,FALSE)</f>
        <v>770.28200000000004</v>
      </c>
      <c r="D222" s="130">
        <f>VLOOKUP(B222,'Badge-Info'!$B$2:$E$350,4,FALSE)</f>
        <v>1</v>
      </c>
      <c r="E222" s="130">
        <f>VLOOKUP(B222,'Badge-Info'!$B$2:$I$350,5,FALSE)</f>
        <v>1</v>
      </c>
      <c r="F222" s="131" t="str">
        <f>VLOOKUP(B222,'Badge-Info'!$B$2:$E$350,2,FALSE)</f>
        <v>700</v>
      </c>
      <c r="X222" s="169" t="s">
        <v>841</v>
      </c>
      <c r="AR222" s="169" t="s">
        <v>844</v>
      </c>
      <c r="AT222" s="190">
        <f t="shared" si="24"/>
        <v>1</v>
      </c>
      <c r="AU222" s="191">
        <f t="shared" si="25"/>
        <v>0</v>
      </c>
      <c r="AV222" s="191">
        <f t="shared" si="26"/>
        <v>0</v>
      </c>
      <c r="AW222" s="191">
        <f t="shared" si="27"/>
        <v>1</v>
      </c>
      <c r="AX222" s="191">
        <f t="shared" si="28"/>
        <v>0</v>
      </c>
      <c r="AY222" s="191">
        <f t="shared" si="29"/>
        <v>0</v>
      </c>
    </row>
    <row r="223" spans="1:51" ht="15">
      <c r="A223" s="129">
        <v>55</v>
      </c>
      <c r="B223" s="129" t="s">
        <v>534</v>
      </c>
      <c r="C223" s="130" t="str">
        <f>VLOOKUP(B223,'Badge-Info'!$B$2:$E$350,3,FALSE)</f>
        <v>006.6869</v>
      </c>
      <c r="D223" s="130">
        <f>VLOOKUP(B223,'Badge-Info'!$B$2:$E$350,4,FALSE)</f>
        <v>1</v>
      </c>
      <c r="E223" s="130">
        <f>VLOOKUP(B223,'Badge-Info'!$B$2:$I$350,5,FALSE)</f>
        <v>1</v>
      </c>
      <c r="F223" s="131" t="str">
        <f>VLOOKUP(B223,'Badge-Info'!$B$2:$E$350,2,FALSE)</f>
        <v>000</v>
      </c>
      <c r="AR223" s="169" t="s">
        <v>844</v>
      </c>
      <c r="AT223" s="190">
        <f t="shared" si="24"/>
        <v>0</v>
      </c>
      <c r="AU223" s="191">
        <f t="shared" si="25"/>
        <v>0</v>
      </c>
      <c r="AV223" s="191">
        <f t="shared" si="26"/>
        <v>0</v>
      </c>
      <c r="AW223" s="191">
        <f t="shared" si="27"/>
        <v>0</v>
      </c>
      <c r="AX223" s="191">
        <f t="shared" si="28"/>
        <v>0</v>
      </c>
      <c r="AY223" s="191">
        <f t="shared" si="29"/>
        <v>0</v>
      </c>
    </row>
    <row r="224" spans="1:51" ht="15">
      <c r="A224" s="129">
        <v>53</v>
      </c>
      <c r="B224" s="129" t="s">
        <v>369</v>
      </c>
      <c r="C224" s="130">
        <f>VLOOKUP(B224,'Badge-Info'!$B$2:$E$350,3,FALSE)</f>
        <v>155.9</v>
      </c>
      <c r="D224" s="130">
        <f>VLOOKUP(B224,'Badge-Info'!$B$2:$E$350,4,FALSE)</f>
        <v>1</v>
      </c>
      <c r="E224" s="130">
        <f>VLOOKUP(B224,'Badge-Info'!$B$2:$I$350,5,FALSE)</f>
        <v>1</v>
      </c>
      <c r="F224" s="131" t="str">
        <f>VLOOKUP(B224,'Badge-Info'!$B$2:$E$350,2,FALSE)</f>
        <v>100</v>
      </c>
      <c r="L224" s="169" t="s">
        <v>846</v>
      </c>
      <c r="AT224" s="190">
        <f t="shared" si="24"/>
        <v>1</v>
      </c>
      <c r="AU224" s="191">
        <f t="shared" si="25"/>
        <v>0</v>
      </c>
      <c r="AV224" s="191">
        <f t="shared" si="26"/>
        <v>1</v>
      </c>
      <c r="AW224" s="191">
        <f t="shared" si="27"/>
        <v>0</v>
      </c>
      <c r="AX224" s="191">
        <f t="shared" si="28"/>
        <v>0</v>
      </c>
      <c r="AY224" s="191">
        <f t="shared" si="29"/>
        <v>0</v>
      </c>
    </row>
    <row r="225" spans="1:51" ht="15">
      <c r="B225" s="136" t="s">
        <v>124</v>
      </c>
      <c r="C225" s="130">
        <f>VLOOKUP(B225,'Badge-Info'!$B$2:$E$350,3,FALSE)</f>
        <v>683.32</v>
      </c>
      <c r="D225" s="130">
        <f>VLOOKUP(B225,'Badge-Info'!$B$2:$E$350,4,FALSE)</f>
        <v>1</v>
      </c>
      <c r="E225" s="130">
        <f>VLOOKUP(B225,'Badge-Info'!$B$2:$I$350,5,FALSE)</f>
        <v>1</v>
      </c>
      <c r="F225" s="131" t="str">
        <f>VLOOKUP(B225,'Badge-Info'!$B$2:$E$350,2,FALSE)</f>
        <v>600</v>
      </c>
      <c r="G225" s="170" t="s">
        <v>833</v>
      </c>
      <c r="H225" s="170" t="s">
        <v>833</v>
      </c>
      <c r="L225" s="169" t="s">
        <v>857</v>
      </c>
      <c r="AB225" s="169" t="s">
        <v>842</v>
      </c>
      <c r="AT225" s="190">
        <f t="shared" si="24"/>
        <v>3</v>
      </c>
      <c r="AU225" s="191">
        <f t="shared" si="25"/>
        <v>0</v>
      </c>
      <c r="AV225" s="191">
        <f t="shared" si="26"/>
        <v>3</v>
      </c>
      <c r="AW225" s="191">
        <f t="shared" si="27"/>
        <v>0</v>
      </c>
      <c r="AX225" s="191">
        <f t="shared" si="28"/>
        <v>0</v>
      </c>
      <c r="AY225" s="191">
        <f t="shared" si="29"/>
        <v>0</v>
      </c>
    </row>
    <row r="226" spans="1:51" ht="15">
      <c r="A226" s="129">
        <v>49</v>
      </c>
      <c r="B226" s="129" t="s">
        <v>530</v>
      </c>
      <c r="C226" s="130">
        <f>VLOOKUP(B226,'Badge-Info'!$B$2:$E$350,3,FALSE)</f>
        <v>736.98</v>
      </c>
      <c r="D226" s="130">
        <f>VLOOKUP(B226,'Badge-Info'!$B$2:$E$350,4,FALSE)</f>
        <v>1</v>
      </c>
      <c r="E226" s="130">
        <f>VLOOKUP(B226,'Badge-Info'!$B$2:$I$350,5,FALSE)</f>
        <v>1</v>
      </c>
      <c r="F226" s="131" t="str">
        <f>VLOOKUP(B226,'Badge-Info'!$B$2:$E$350,2,FALSE)</f>
        <v>700</v>
      </c>
      <c r="J226" s="169" t="s">
        <v>844</v>
      </c>
      <c r="O226" s="169" t="s">
        <v>841</v>
      </c>
      <c r="AB226" s="169" t="s">
        <v>873</v>
      </c>
      <c r="AK226" s="169" t="s">
        <v>841</v>
      </c>
      <c r="AT226" s="190">
        <f t="shared" si="24"/>
        <v>3</v>
      </c>
      <c r="AU226" s="191">
        <f t="shared" si="25"/>
        <v>0</v>
      </c>
      <c r="AV226" s="191">
        <f t="shared" si="26"/>
        <v>0</v>
      </c>
      <c r="AW226" s="191">
        <f t="shared" si="27"/>
        <v>3</v>
      </c>
      <c r="AX226" s="191">
        <f t="shared" si="28"/>
        <v>0</v>
      </c>
      <c r="AY226" s="191">
        <f t="shared" si="29"/>
        <v>0</v>
      </c>
    </row>
    <row r="227" spans="1:51" ht="15">
      <c r="A227" s="129">
        <v>78</v>
      </c>
      <c r="B227" s="129" t="s">
        <v>516</v>
      </c>
      <c r="C227" s="130">
        <f>VLOOKUP(B227,'Badge-Info'!$B$2:$E$350,3,FALSE)</f>
        <v>580.70000000000005</v>
      </c>
      <c r="D227" s="130">
        <f>VLOOKUP(B227,'Badge-Info'!$B$2:$E$350,4,FALSE)</f>
        <v>1</v>
      </c>
      <c r="E227" s="130">
        <f>VLOOKUP(B227,'Badge-Info'!$B$2:$I$350,5,FALSE)</f>
        <v>1</v>
      </c>
      <c r="F227" s="131" t="str">
        <f>VLOOKUP(B227,'Badge-Info'!$B$2:$E$350,2,FALSE)</f>
        <v>500</v>
      </c>
      <c r="V227" s="169" t="s">
        <v>840</v>
      </c>
      <c r="AM227" s="169" t="s">
        <v>844</v>
      </c>
      <c r="AN227" s="169" t="s">
        <v>841</v>
      </c>
      <c r="AO227" s="169" t="s">
        <v>841</v>
      </c>
      <c r="AT227" s="190">
        <f t="shared" si="24"/>
        <v>3</v>
      </c>
      <c r="AU227" s="191">
        <f t="shared" si="25"/>
        <v>0</v>
      </c>
      <c r="AV227" s="191">
        <f t="shared" si="26"/>
        <v>1</v>
      </c>
      <c r="AW227" s="191">
        <f t="shared" si="27"/>
        <v>2</v>
      </c>
      <c r="AX227" s="191">
        <f t="shared" si="28"/>
        <v>0</v>
      </c>
      <c r="AY227" s="191">
        <f t="shared" si="29"/>
        <v>0</v>
      </c>
    </row>
    <row r="228" spans="1:51" ht="15">
      <c r="A228" s="129">
        <v>61</v>
      </c>
      <c r="B228" s="129" t="s">
        <v>244</v>
      </c>
      <c r="C228" s="130">
        <f>VLOOKUP(B228,'Badge-Info'!$B$2:$E$350,3,FALSE)</f>
        <v>302.23430000000002</v>
      </c>
      <c r="D228" s="130">
        <f>VLOOKUP(B228,'Badge-Info'!$B$2:$E$350,4,FALSE)</f>
        <v>1</v>
      </c>
      <c r="E228" s="130">
        <f>VLOOKUP(B228,'Badge-Info'!$B$2:$I$350,5,FALSE)</f>
        <v>1</v>
      </c>
      <c r="F228" s="131" t="str">
        <f>VLOOKUP(B228,'Badge-Info'!$B$2:$E$350,2,FALSE)</f>
        <v>300</v>
      </c>
      <c r="AB228" s="169" t="s">
        <v>844</v>
      </c>
      <c r="AT228" s="190">
        <f t="shared" si="24"/>
        <v>0</v>
      </c>
      <c r="AU228" s="191">
        <f t="shared" si="25"/>
        <v>0</v>
      </c>
      <c r="AV228" s="191">
        <f t="shared" si="26"/>
        <v>0</v>
      </c>
      <c r="AW228" s="191">
        <f t="shared" si="27"/>
        <v>0</v>
      </c>
      <c r="AX228" s="191">
        <f t="shared" si="28"/>
        <v>0</v>
      </c>
      <c r="AY228" s="191">
        <f t="shared" si="29"/>
        <v>0</v>
      </c>
    </row>
    <row r="229" spans="1:51" ht="15">
      <c r="A229" s="129">
        <v>4</v>
      </c>
      <c r="B229" s="129" t="s">
        <v>468</v>
      </c>
      <c r="C229" s="130">
        <f>VLOOKUP(B229,'Badge-Info'!$B$2:$E$350,3,FALSE)</f>
        <v>158.10919999999999</v>
      </c>
      <c r="D229" s="130">
        <f>VLOOKUP(B229,'Badge-Info'!$B$2:$E$350,4,FALSE)</f>
        <v>1</v>
      </c>
      <c r="E229" s="130">
        <f>VLOOKUP(B229,'Badge-Info'!$B$2:$I$350,5,FALSE)</f>
        <v>1</v>
      </c>
      <c r="F229" s="131" t="str">
        <f>VLOOKUP(B229,'Badge-Info'!$B$2:$E$350,2,FALSE)</f>
        <v>100</v>
      </c>
      <c r="J229" s="169" t="s">
        <v>844</v>
      </c>
      <c r="M229" s="169" t="s">
        <v>840</v>
      </c>
      <c r="AT229" s="190">
        <f t="shared" si="24"/>
        <v>1</v>
      </c>
      <c r="AU229" s="191">
        <f t="shared" si="25"/>
        <v>0</v>
      </c>
      <c r="AV229" s="191">
        <f t="shared" si="26"/>
        <v>1</v>
      </c>
      <c r="AW229" s="191">
        <f t="shared" si="27"/>
        <v>0</v>
      </c>
      <c r="AX229" s="191">
        <f t="shared" si="28"/>
        <v>0</v>
      </c>
      <c r="AY229" s="191">
        <f t="shared" si="29"/>
        <v>0</v>
      </c>
    </row>
    <row r="230" spans="1:51" ht="15">
      <c r="A230" s="129">
        <v>42</v>
      </c>
      <c r="B230" s="129" t="s">
        <v>302</v>
      </c>
      <c r="C230" s="130">
        <f>VLOOKUP(B230,'Badge-Info'!$B$2:$E$350,3,FALSE)</f>
        <v>979.54899999999998</v>
      </c>
      <c r="D230" s="130">
        <f>VLOOKUP(B230,'Badge-Info'!$B$2:$E$350,4,FALSE)</f>
        <v>1</v>
      </c>
      <c r="E230" s="130">
        <f>VLOOKUP(B230,'Badge-Info'!$B$2:$I$350,5,FALSE)</f>
        <v>1</v>
      </c>
      <c r="F230" s="131" t="str">
        <f>VLOOKUP(B230,'Badge-Info'!$B$2:$E$350,2,FALSE)</f>
        <v>900</v>
      </c>
      <c r="AB230" s="169" t="s">
        <v>844</v>
      </c>
      <c r="AT230" s="190">
        <f t="shared" si="24"/>
        <v>0</v>
      </c>
      <c r="AU230" s="191">
        <f t="shared" si="25"/>
        <v>0</v>
      </c>
      <c r="AV230" s="191">
        <f t="shared" si="26"/>
        <v>0</v>
      </c>
      <c r="AW230" s="191">
        <f t="shared" si="27"/>
        <v>0</v>
      </c>
      <c r="AX230" s="191">
        <f t="shared" si="28"/>
        <v>0</v>
      </c>
      <c r="AY230" s="191">
        <f t="shared" si="29"/>
        <v>0</v>
      </c>
    </row>
    <row r="231" spans="1:51" ht="15">
      <c r="A231" s="129">
        <v>41</v>
      </c>
      <c r="B231" s="129" t="s">
        <v>185</v>
      </c>
      <c r="C231" s="130">
        <f>VLOOKUP(B231,'Badge-Info'!$B$2:$E$350,3,FALSE)</f>
        <v>917.95399999999995</v>
      </c>
      <c r="D231" s="130">
        <f>VLOOKUP(B231,'Badge-Info'!$B$2:$E$350,4,FALSE)</f>
        <v>1</v>
      </c>
      <c r="E231" s="130">
        <f>VLOOKUP(B231,'Badge-Info'!$B$2:$I$350,5,FALSE)</f>
        <v>1</v>
      </c>
      <c r="F231" s="131" t="str">
        <f>VLOOKUP(B231,'Badge-Info'!$B$2:$E$350,2,FALSE)</f>
        <v>900</v>
      </c>
      <c r="AB231" s="169" t="s">
        <v>844</v>
      </c>
      <c r="AT231" s="190">
        <f t="shared" si="24"/>
        <v>0</v>
      </c>
      <c r="AU231" s="191">
        <f t="shared" si="25"/>
        <v>0</v>
      </c>
      <c r="AV231" s="191">
        <f t="shared" si="26"/>
        <v>0</v>
      </c>
      <c r="AW231" s="191">
        <f t="shared" si="27"/>
        <v>0</v>
      </c>
      <c r="AX231" s="191">
        <f t="shared" si="28"/>
        <v>0</v>
      </c>
      <c r="AY231" s="191">
        <f t="shared" si="29"/>
        <v>0</v>
      </c>
    </row>
    <row r="232" spans="1:51" ht="15">
      <c r="A232" s="129">
        <v>115</v>
      </c>
      <c r="B232" s="129" t="s">
        <v>415</v>
      </c>
      <c r="C232" s="130" t="str">
        <f>VLOOKUP(B232,'Badge-Info'!$B$2:$E$350,3,FALSE)</f>
        <v>082.0</v>
      </c>
      <c r="D232" s="130">
        <f>VLOOKUP(B232,'Badge-Info'!$B$2:$E$350,4,FALSE)</f>
        <v>1</v>
      </c>
      <c r="E232" s="130">
        <f>VLOOKUP(B232,'Badge-Info'!$B$2:$I$350,5,FALSE)</f>
        <v>1</v>
      </c>
      <c r="F232" s="131" t="str">
        <f>VLOOKUP(B232,'Badge-Info'!$B$2:$E$350,2,FALSE)</f>
        <v>000</v>
      </c>
      <c r="AM232" s="169" t="s">
        <v>844</v>
      </c>
      <c r="AT232" s="190">
        <f t="shared" si="24"/>
        <v>0</v>
      </c>
      <c r="AU232" s="191">
        <f t="shared" si="25"/>
        <v>0</v>
      </c>
      <c r="AV232" s="191">
        <f t="shared" si="26"/>
        <v>0</v>
      </c>
      <c r="AW232" s="191">
        <f t="shared" si="27"/>
        <v>0</v>
      </c>
      <c r="AX232" s="191">
        <f t="shared" si="28"/>
        <v>0</v>
      </c>
      <c r="AY232" s="191">
        <f t="shared" si="29"/>
        <v>0</v>
      </c>
    </row>
    <row r="233" spans="1:51" ht="15">
      <c r="B233" s="129" t="s">
        <v>584</v>
      </c>
      <c r="C233" s="130">
        <f>VLOOKUP(B233,'Badge-Info'!$B$2:$E$350,3,FALSE)</f>
        <v>973.09900000000005</v>
      </c>
      <c r="D233" s="130">
        <f>VLOOKUP(B233,'Badge-Info'!$B$2:$E$350,4,FALSE)</f>
        <v>1</v>
      </c>
      <c r="E233" s="130">
        <f>VLOOKUP(B233,'Badge-Info'!$B$2:$I$350,5,FALSE)</f>
        <v>1</v>
      </c>
      <c r="F233" s="131" t="str">
        <f>VLOOKUP(B233,'Badge-Info'!$B$2:$E$350,2,FALSE)</f>
        <v>900</v>
      </c>
      <c r="AP233" s="169" t="s">
        <v>842</v>
      </c>
      <c r="AT233" s="190">
        <f t="shared" si="24"/>
        <v>0</v>
      </c>
      <c r="AU233" s="191">
        <f t="shared" si="25"/>
        <v>0</v>
      </c>
      <c r="AV233" s="191">
        <f t="shared" si="26"/>
        <v>0</v>
      </c>
      <c r="AW233" s="191">
        <f t="shared" si="27"/>
        <v>0</v>
      </c>
      <c r="AX233" s="191">
        <f t="shared" si="28"/>
        <v>0</v>
      </c>
      <c r="AY233" s="191">
        <f t="shared" si="29"/>
        <v>0</v>
      </c>
    </row>
    <row r="234" spans="1:51" ht="15">
      <c r="B234" s="129" t="s">
        <v>828</v>
      </c>
      <c r="C234" s="130">
        <f>VLOOKUP(B234,'Badge-Info'!$B$2:$E$350,3,FALSE)</f>
        <v>378.36599999999999</v>
      </c>
      <c r="D234" s="130">
        <f>VLOOKUP(B234,'Badge-Info'!$B$2:$E$350,4,FALSE)</f>
        <v>1</v>
      </c>
      <c r="E234" s="130">
        <f>VLOOKUP(B234,'Badge-Info'!$B$2:$I$350,5,FALSE)</f>
        <v>1</v>
      </c>
      <c r="F234" s="131" t="str">
        <f>VLOOKUP(B234,'Badge-Info'!$B$2:$E$350,2,FALSE)</f>
        <v>300</v>
      </c>
      <c r="W234" s="169" t="s">
        <v>935</v>
      </c>
      <c r="AB234" s="169" t="s">
        <v>850</v>
      </c>
      <c r="AT234" s="190">
        <f t="shared" si="24"/>
        <v>1</v>
      </c>
      <c r="AU234" s="191">
        <f t="shared" si="25"/>
        <v>0</v>
      </c>
      <c r="AV234" s="191">
        <f t="shared" si="26"/>
        <v>0</v>
      </c>
      <c r="AW234" s="191">
        <f t="shared" si="27"/>
        <v>0</v>
      </c>
      <c r="AX234" s="191">
        <f t="shared" si="28"/>
        <v>1</v>
      </c>
      <c r="AY234" s="191">
        <f t="shared" si="29"/>
        <v>0</v>
      </c>
    </row>
    <row r="235" spans="1:51" ht="15">
      <c r="A235" s="129">
        <v>111</v>
      </c>
      <c r="B235" s="129" t="s">
        <v>487</v>
      </c>
      <c r="C235" s="130">
        <f>VLOOKUP(B235,'Badge-Info'!$B$2:$E$350,3,FALSE)</f>
        <v>631.54200000000003</v>
      </c>
      <c r="D235" s="130">
        <f>VLOOKUP(B235,'Badge-Info'!$B$2:$E$350,4,FALSE)</f>
        <v>1</v>
      </c>
      <c r="E235" s="130">
        <f>VLOOKUP(B235,'Badge-Info'!$B$2:$I$350,5,FALSE)</f>
        <v>1</v>
      </c>
      <c r="F235" s="131" t="str">
        <f>VLOOKUP(B235,'Badge-Info'!$B$2:$E$350,2,FALSE)</f>
        <v>600</v>
      </c>
      <c r="Y235" s="169" t="s">
        <v>844</v>
      </c>
      <c r="AB235" s="169" t="s">
        <v>840</v>
      </c>
      <c r="AP235" s="169" t="s">
        <v>857</v>
      </c>
      <c r="AT235" s="190">
        <f t="shared" si="24"/>
        <v>2</v>
      </c>
      <c r="AU235" s="191">
        <f t="shared" si="25"/>
        <v>0</v>
      </c>
      <c r="AV235" s="191">
        <f t="shared" si="26"/>
        <v>2</v>
      </c>
      <c r="AW235" s="191">
        <f t="shared" si="27"/>
        <v>0</v>
      </c>
      <c r="AX235" s="191">
        <f t="shared" si="28"/>
        <v>0</v>
      </c>
      <c r="AY235" s="191">
        <f t="shared" si="29"/>
        <v>0</v>
      </c>
    </row>
    <row r="236" spans="1:51" ht="15">
      <c r="A236" s="129">
        <v>112</v>
      </c>
      <c r="B236" s="129" t="s">
        <v>476</v>
      </c>
      <c r="C236" s="130">
        <f>VLOOKUP(B236,'Badge-Info'!$B$2:$E$350,3,FALSE)</f>
        <v>613.19399999999996</v>
      </c>
      <c r="D236" s="130">
        <f>VLOOKUP(B236,'Badge-Info'!$B$2:$E$350,4,FALSE)</f>
        <v>1</v>
      </c>
      <c r="E236" s="130">
        <f>VLOOKUP(B236,'Badge-Info'!$B$2:$I$350,5,FALSE)</f>
        <v>1</v>
      </c>
      <c r="F236" s="131" t="str">
        <f>VLOOKUP(B236,'Badge-Info'!$B$2:$E$350,2,FALSE)</f>
        <v>600</v>
      </c>
      <c r="L236" s="169" t="s">
        <v>840</v>
      </c>
      <c r="AB236" s="169" t="s">
        <v>840</v>
      </c>
      <c r="AE236" s="169" t="s">
        <v>840</v>
      </c>
      <c r="AM236" s="169" t="s">
        <v>840</v>
      </c>
      <c r="AR236" s="169" t="s">
        <v>844</v>
      </c>
      <c r="AT236" s="190">
        <f t="shared" si="24"/>
        <v>4</v>
      </c>
      <c r="AU236" s="191">
        <f t="shared" si="25"/>
        <v>0</v>
      </c>
      <c r="AV236" s="191">
        <f t="shared" si="26"/>
        <v>4</v>
      </c>
      <c r="AW236" s="191">
        <f t="shared" si="27"/>
        <v>0</v>
      </c>
      <c r="AX236" s="191">
        <f t="shared" si="28"/>
        <v>0</v>
      </c>
      <c r="AY236" s="191">
        <f t="shared" si="29"/>
        <v>0</v>
      </c>
    </row>
    <row r="237" spans="1:51" ht="15">
      <c r="A237" s="129">
        <v>113</v>
      </c>
      <c r="B237" s="129" t="s">
        <v>401</v>
      </c>
      <c r="C237" s="130">
        <f>VLOOKUP(B237,'Badge-Info'!$B$2:$E$350,3,FALSE)</f>
        <v>662.1</v>
      </c>
      <c r="D237" s="130">
        <f>VLOOKUP(B237,'Badge-Info'!$B$2:$E$350,4,FALSE)</f>
        <v>1</v>
      </c>
      <c r="E237" s="130">
        <f>VLOOKUP(B237,'Badge-Info'!$B$2:$I$350,5,FALSE)</f>
        <v>1</v>
      </c>
      <c r="F237" s="131" t="str">
        <f>VLOOKUP(B237,'Badge-Info'!$B$2:$E$350,2,FALSE)</f>
        <v>600</v>
      </c>
      <c r="P237" s="169" t="s">
        <v>839</v>
      </c>
      <c r="AB237" s="169" t="s">
        <v>839</v>
      </c>
      <c r="AK237" s="169" t="s">
        <v>858</v>
      </c>
      <c r="AR237" s="169" t="s">
        <v>839</v>
      </c>
      <c r="AT237" s="190">
        <f t="shared" si="24"/>
        <v>4</v>
      </c>
      <c r="AU237" s="191">
        <f t="shared" si="25"/>
        <v>4</v>
      </c>
      <c r="AV237" s="191">
        <f t="shared" si="26"/>
        <v>0</v>
      </c>
      <c r="AW237" s="191">
        <f t="shared" si="27"/>
        <v>0</v>
      </c>
      <c r="AX237" s="191">
        <f t="shared" si="28"/>
        <v>0</v>
      </c>
      <c r="AY237" s="191">
        <f t="shared" si="29"/>
        <v>0</v>
      </c>
    </row>
    <row r="238" spans="1:51" ht="15">
      <c r="A238" s="129">
        <v>98</v>
      </c>
      <c r="B238" s="129" t="s">
        <v>544</v>
      </c>
      <c r="C238" s="130">
        <f>VLOOKUP(B238,'Badge-Info'!$B$2:$E$350,3,FALSE)</f>
        <v>746.46</v>
      </c>
      <c r="D238" s="130">
        <f>VLOOKUP(B238,'Badge-Info'!$B$2:$E$350,4,FALSE)</f>
        <v>1</v>
      </c>
      <c r="E238" s="130">
        <f>VLOOKUP(B238,'Badge-Info'!$B$2:$I$350,5,FALSE)</f>
        <v>1</v>
      </c>
      <c r="F238" s="131" t="str">
        <f>VLOOKUP(B238,'Badge-Info'!$B$2:$E$350,2,FALSE)</f>
        <v>700</v>
      </c>
      <c r="O238" s="169" t="s">
        <v>844</v>
      </c>
      <c r="AT238" s="190">
        <f t="shared" si="24"/>
        <v>0</v>
      </c>
      <c r="AU238" s="191">
        <f t="shared" si="25"/>
        <v>0</v>
      </c>
      <c r="AV238" s="191">
        <f t="shared" si="26"/>
        <v>0</v>
      </c>
      <c r="AW238" s="191">
        <f t="shared" si="27"/>
        <v>0</v>
      </c>
      <c r="AX238" s="191">
        <f t="shared" si="28"/>
        <v>0</v>
      </c>
      <c r="AY238" s="191">
        <f t="shared" si="29"/>
        <v>0</v>
      </c>
    </row>
    <row r="239" spans="1:51" ht="15">
      <c r="A239" s="129">
        <v>99</v>
      </c>
      <c r="B239" s="129" t="s">
        <v>372</v>
      </c>
      <c r="C239" s="130">
        <f>VLOOKUP(B239,'Badge-Info'!$B$2:$E$350,3,FALSE)</f>
        <v>331.702</v>
      </c>
      <c r="D239" s="130">
        <f>VLOOKUP(B239,'Badge-Info'!$B$2:$E$350,4,FALSE)</f>
        <v>1</v>
      </c>
      <c r="E239" s="130">
        <f>VLOOKUP(B239,'Badge-Info'!$B$2:$I$350,5,FALSE)</f>
        <v>1</v>
      </c>
      <c r="F239" s="131" t="str">
        <f>VLOOKUP(B239,'Badge-Info'!$B$2:$E$350,2,FALSE)</f>
        <v>300</v>
      </c>
      <c r="O239" s="169" t="s">
        <v>846</v>
      </c>
      <c r="AC239" s="169" t="s">
        <v>840</v>
      </c>
      <c r="AN239" s="169" t="s">
        <v>935</v>
      </c>
      <c r="AT239" s="190">
        <f t="shared" si="24"/>
        <v>3</v>
      </c>
      <c r="AU239" s="191">
        <f t="shared" si="25"/>
        <v>0</v>
      </c>
      <c r="AV239" s="191">
        <f t="shared" si="26"/>
        <v>2</v>
      </c>
      <c r="AW239" s="191">
        <f t="shared" si="27"/>
        <v>0</v>
      </c>
      <c r="AX239" s="191">
        <f t="shared" si="28"/>
        <v>1</v>
      </c>
      <c r="AY239" s="191">
        <f t="shared" si="29"/>
        <v>0</v>
      </c>
    </row>
    <row r="240" spans="1:51" ht="15">
      <c r="B240" s="129" t="s">
        <v>13</v>
      </c>
      <c r="C240" s="130">
        <f>VLOOKUP(B240,'Badge-Info'!$B$2:$E$350,3,FALSE)</f>
        <v>428.43</v>
      </c>
      <c r="D240" s="130">
        <f>VLOOKUP(B240,'Badge-Info'!$B$2:$E$350,4,FALSE)</f>
        <v>1</v>
      </c>
      <c r="E240" s="130">
        <f>VLOOKUP(B240,'Badge-Info'!$B$2:$I$350,5,FALSE)</f>
        <v>1</v>
      </c>
      <c r="F240" s="131" t="str">
        <f>VLOOKUP(B240,'Badge-Info'!$B$2:$E$350,2,FALSE)</f>
        <v>400</v>
      </c>
      <c r="X240" s="169" t="s">
        <v>841</v>
      </c>
      <c r="AB240" s="169" t="s">
        <v>847</v>
      </c>
      <c r="AI240" s="169" t="s">
        <v>1103</v>
      </c>
      <c r="AT240" s="190">
        <f t="shared" si="24"/>
        <v>3</v>
      </c>
      <c r="AU240" s="191">
        <f t="shared" si="25"/>
        <v>0</v>
      </c>
      <c r="AV240" s="191">
        <f t="shared" si="26"/>
        <v>0</v>
      </c>
      <c r="AW240" s="191">
        <f t="shared" si="27"/>
        <v>2</v>
      </c>
      <c r="AX240" s="191">
        <f t="shared" si="28"/>
        <v>0</v>
      </c>
      <c r="AY240" s="191">
        <f t="shared" si="29"/>
        <v>1</v>
      </c>
    </row>
    <row r="241" spans="1:51" ht="15">
      <c r="B241" s="129" t="s">
        <v>1133</v>
      </c>
      <c r="C241" s="130"/>
      <c r="D241" s="130"/>
      <c r="E241" s="130"/>
      <c r="F241" s="131"/>
      <c r="AT241" s="190"/>
    </row>
    <row r="242" spans="1:51" ht="15">
      <c r="B242" s="129" t="s">
        <v>1076</v>
      </c>
      <c r="C242" s="130" t="str">
        <f>VLOOKUP(B242,'Badge-Info'!$B$2:$E$350,3,FALSE)</f>
        <v>070.43</v>
      </c>
      <c r="D242" s="130">
        <f>VLOOKUP(B242,'Badge-Info'!$B$2:$E$350,4,FALSE)</f>
        <v>1</v>
      </c>
      <c r="E242" s="130">
        <f>VLOOKUP(B242,'Badge-Info'!$B$2:$I$350,5,FALSE)</f>
        <v>1</v>
      </c>
      <c r="F242" s="131" t="str">
        <f>VLOOKUP(B242,'Badge-Info'!$B$2:$E$350,2,FALSE)</f>
        <v>000</v>
      </c>
      <c r="AB242" s="169" t="s">
        <v>933</v>
      </c>
      <c r="AT242" s="190">
        <f t="shared" si="24"/>
        <v>0</v>
      </c>
      <c r="AU242" s="191">
        <f t="shared" si="25"/>
        <v>0</v>
      </c>
      <c r="AV242" s="191">
        <f t="shared" si="26"/>
        <v>0</v>
      </c>
      <c r="AW242" s="191">
        <f t="shared" si="27"/>
        <v>0</v>
      </c>
      <c r="AX242" s="191">
        <f t="shared" si="28"/>
        <v>0</v>
      </c>
      <c r="AY242" s="191">
        <f t="shared" si="29"/>
        <v>0</v>
      </c>
    </row>
    <row r="243" spans="1:51" ht="15">
      <c r="B243" s="129" t="s">
        <v>950</v>
      </c>
      <c r="C243" s="130">
        <f>VLOOKUP(B243,'Badge-Info'!$B$2:$E$350,3,FALSE)</f>
        <v>230.995</v>
      </c>
      <c r="D243" s="130">
        <f>VLOOKUP(B243,'Badge-Info'!$B$2:$E$350,4,FALSE)</f>
        <v>1</v>
      </c>
      <c r="E243" s="130">
        <f>VLOOKUP(B243,'Badge-Info'!$B$2:$I$350,5,FALSE)</f>
        <v>1</v>
      </c>
      <c r="F243" s="131" t="str">
        <f>VLOOKUP(B243,'Badge-Info'!$B$2:$E$350,2,FALSE)</f>
        <v>200</v>
      </c>
      <c r="O243" s="169" t="s">
        <v>952</v>
      </c>
      <c r="AT243" s="190">
        <f t="shared" ref="AT243:AT308" si="30">COUNTIF(G243:AS243,"*12e*")+COUNTIF(G243:AS243,"*13e*")+COUNTIF(G243:AS243,"*14e*")+COUNTIF(G243:AS243,"*15e*")+COUNTIF(G243:AS243,"*16e*")</f>
        <v>1</v>
      </c>
      <c r="AU243" s="191">
        <f t="shared" ref="AU243:AU308" si="31">COUNTIF($G243:$AS243,"*12e*")</f>
        <v>0</v>
      </c>
      <c r="AV243" s="191">
        <f t="shared" ref="AV243:AV308" si="32">COUNTIF($G243:$AS243,"*13e*")</f>
        <v>0</v>
      </c>
      <c r="AW243" s="191">
        <f t="shared" ref="AW243:AW308" si="33">COUNTIF($G243:$AS243,"*14e*")</f>
        <v>0</v>
      </c>
      <c r="AX243" s="191">
        <f t="shared" ref="AX243:AX308" si="34">COUNTIF($G243:$AS243,"*15e*")</f>
        <v>1</v>
      </c>
      <c r="AY243" s="191">
        <f t="shared" ref="AY243:AY308" si="35">COUNTIF($G243:$AS243,"*16e*")</f>
        <v>0</v>
      </c>
    </row>
    <row r="244" spans="1:51" ht="15">
      <c r="B244" s="129" t="s">
        <v>560</v>
      </c>
      <c r="C244" s="130">
        <f>VLOOKUP(B244,'Badge-Info'!$B$2:$E$350,3,FALSE)</f>
        <v>200.922</v>
      </c>
      <c r="D244" s="130">
        <f>VLOOKUP(B244,'Badge-Info'!$B$2:$E$350,4,FALSE)</f>
        <v>1</v>
      </c>
      <c r="E244" s="130">
        <f>VLOOKUP(B244,'Badge-Info'!$B$2:$I$350,5,FALSE)</f>
        <v>1</v>
      </c>
      <c r="F244" s="131" t="str">
        <f>VLOOKUP(B244,'Badge-Info'!$B$2:$E$350,2,FALSE)</f>
        <v>200</v>
      </c>
      <c r="AS244" s="169" t="s">
        <v>849</v>
      </c>
      <c r="AT244" s="190">
        <f t="shared" si="30"/>
        <v>1</v>
      </c>
      <c r="AU244" s="191">
        <f t="shared" si="31"/>
        <v>0</v>
      </c>
      <c r="AV244" s="191">
        <f t="shared" si="32"/>
        <v>1</v>
      </c>
      <c r="AW244" s="191">
        <f t="shared" si="33"/>
        <v>0</v>
      </c>
      <c r="AX244" s="191">
        <f t="shared" si="34"/>
        <v>0</v>
      </c>
      <c r="AY244" s="191">
        <f t="shared" si="35"/>
        <v>0</v>
      </c>
    </row>
    <row r="245" spans="1:51" ht="15">
      <c r="A245" s="129">
        <v>114</v>
      </c>
      <c r="B245" s="129" t="s">
        <v>310</v>
      </c>
      <c r="C245" s="130">
        <f>VLOOKUP(B245,'Badge-Info'!$B$2:$E$350,3,FALSE)</f>
        <v>201.709</v>
      </c>
      <c r="D245" s="130">
        <f>VLOOKUP(B245,'Badge-Info'!$B$2:$E$350,4,FALSE)</f>
        <v>1</v>
      </c>
      <c r="E245" s="130">
        <f>VLOOKUP(B245,'Badge-Info'!$B$2:$I$350,5,FALSE)</f>
        <v>1</v>
      </c>
      <c r="F245" s="131" t="str">
        <f>VLOOKUP(B245,'Badge-Info'!$B$2:$E$350,2,FALSE)</f>
        <v>200</v>
      </c>
      <c r="AB245" s="169" t="s">
        <v>846</v>
      </c>
      <c r="AI245" s="169" t="s">
        <v>841</v>
      </c>
      <c r="AK245" s="169" t="s">
        <v>840</v>
      </c>
      <c r="AR245" s="169" t="s">
        <v>857</v>
      </c>
      <c r="AT245" s="190">
        <f t="shared" si="30"/>
        <v>4</v>
      </c>
      <c r="AU245" s="191">
        <f t="shared" si="31"/>
        <v>0</v>
      </c>
      <c r="AV245" s="191">
        <f t="shared" si="32"/>
        <v>3</v>
      </c>
      <c r="AW245" s="191">
        <f t="shared" si="33"/>
        <v>1</v>
      </c>
      <c r="AX245" s="191">
        <f t="shared" si="34"/>
        <v>0</v>
      </c>
      <c r="AY245" s="191">
        <f t="shared" si="35"/>
        <v>0</v>
      </c>
    </row>
    <row r="246" spans="1:51" ht="15">
      <c r="B246" s="129" t="s">
        <v>1024</v>
      </c>
      <c r="C246" s="130">
        <f>VLOOKUP(B246,'Badge-Info'!$B$2:$E$350,3,FALSE)</f>
        <v>745.58399999999995</v>
      </c>
      <c r="D246" s="130">
        <f>VLOOKUP(B246,'Badge-Info'!$B$2:$E$350,4,FALSE)</f>
        <v>1</v>
      </c>
      <c r="E246" s="130">
        <f>VLOOKUP(B246,'Badge-Info'!$B$2:$I$350,5,FALSE)</f>
        <v>1</v>
      </c>
      <c r="F246" s="131" t="str">
        <f>VLOOKUP(B246,'Badge-Info'!$B$2:$E$350,2,FALSE)</f>
        <v>700</v>
      </c>
      <c r="W246" s="169" t="s">
        <v>933</v>
      </c>
      <c r="AT246" s="190">
        <f t="shared" si="30"/>
        <v>0</v>
      </c>
      <c r="AU246" s="191">
        <f t="shared" si="31"/>
        <v>0</v>
      </c>
      <c r="AV246" s="191">
        <f t="shared" si="32"/>
        <v>0</v>
      </c>
      <c r="AW246" s="191">
        <f t="shared" si="33"/>
        <v>0</v>
      </c>
      <c r="AX246" s="191">
        <f t="shared" si="34"/>
        <v>0</v>
      </c>
      <c r="AY246" s="191">
        <f t="shared" si="35"/>
        <v>0</v>
      </c>
    </row>
    <row r="247" spans="1:51" ht="15">
      <c r="B247" s="129" t="s">
        <v>823</v>
      </c>
      <c r="C247" s="130" t="str">
        <f>VLOOKUP(B247,'Badge-Info'!$B$2:$E$350,3,FALSE)</f>
        <v>001.4</v>
      </c>
      <c r="D247" s="130">
        <f>VLOOKUP(B247,'Badge-Info'!$B$2:$E$350,4,FALSE)</f>
        <v>1</v>
      </c>
      <c r="E247" s="130">
        <f>VLOOKUP(B247,'Badge-Info'!$B$2:$I$350,5,FALSE)</f>
        <v>1</v>
      </c>
      <c r="F247" s="131" t="str">
        <f>VLOOKUP(B247,'Badge-Info'!$B$2:$E$350,2,FALSE)</f>
        <v>000</v>
      </c>
      <c r="AB247" s="169" t="s">
        <v>850</v>
      </c>
      <c r="AO247" s="169" t="s">
        <v>935</v>
      </c>
      <c r="AT247" s="190">
        <f t="shared" si="30"/>
        <v>1</v>
      </c>
      <c r="AU247" s="191">
        <f t="shared" si="31"/>
        <v>0</v>
      </c>
      <c r="AV247" s="191">
        <f t="shared" si="32"/>
        <v>0</v>
      </c>
      <c r="AW247" s="191">
        <f t="shared" si="33"/>
        <v>0</v>
      </c>
      <c r="AX247" s="191">
        <f t="shared" si="34"/>
        <v>1</v>
      </c>
      <c r="AY247" s="191">
        <f t="shared" si="35"/>
        <v>0</v>
      </c>
    </row>
    <row r="248" spans="1:51" ht="15">
      <c r="B248" s="129" t="s">
        <v>688</v>
      </c>
      <c r="C248" s="130">
        <f>VLOOKUP(B248,'Badge-Info'!$B$2:$E$350,3,FALSE)</f>
        <v>170.44</v>
      </c>
      <c r="D248" s="130">
        <f>VLOOKUP(B248,'Badge-Info'!$B$2:$E$350,4,FALSE)</f>
        <v>1</v>
      </c>
      <c r="E248" s="130">
        <f>VLOOKUP(B248,'Badge-Info'!$B$2:$I$350,5,FALSE)</f>
        <v>1</v>
      </c>
      <c r="F248" s="131" t="str">
        <f>VLOOKUP(B248,'Badge-Info'!$B$2:$E$350,2,FALSE)</f>
        <v>100</v>
      </c>
      <c r="M248" s="169" t="s">
        <v>1103</v>
      </c>
      <c r="AB248" s="169" t="s">
        <v>842</v>
      </c>
      <c r="AT248" s="190">
        <f t="shared" si="30"/>
        <v>1</v>
      </c>
      <c r="AU248" s="191">
        <f t="shared" si="31"/>
        <v>0</v>
      </c>
      <c r="AV248" s="191">
        <f t="shared" si="32"/>
        <v>0</v>
      </c>
      <c r="AW248" s="191">
        <f t="shared" si="33"/>
        <v>0</v>
      </c>
      <c r="AX248" s="191">
        <f t="shared" si="34"/>
        <v>0</v>
      </c>
      <c r="AY248" s="191">
        <f t="shared" si="35"/>
        <v>1</v>
      </c>
    </row>
    <row r="249" spans="1:51" ht="15">
      <c r="A249" s="129">
        <v>101</v>
      </c>
      <c r="B249" s="129" t="s">
        <v>83</v>
      </c>
      <c r="C249" s="130">
        <f>VLOOKUP(B249,'Badge-Info'!$B$2:$E$350,3,FALSE)</f>
        <v>332.024</v>
      </c>
      <c r="D249" s="130">
        <f>VLOOKUP(B249,'Badge-Info'!$B$2:$E$350,4,FALSE)</f>
        <v>1</v>
      </c>
      <c r="E249" s="130">
        <f>VLOOKUP(B249,'Badge-Info'!$B$2:$I$350,5,FALSE)</f>
        <v>1</v>
      </c>
      <c r="F249" s="131" t="str">
        <f>VLOOKUP(B249,'Badge-Info'!$B$2:$E$350,2,FALSE)</f>
        <v>300</v>
      </c>
      <c r="N249" s="169" t="s">
        <v>1103</v>
      </c>
      <c r="AJ249" s="169" t="s">
        <v>1103</v>
      </c>
      <c r="AN249" s="169" t="s">
        <v>935</v>
      </c>
      <c r="AO249" s="169" t="s">
        <v>935</v>
      </c>
      <c r="AR249" s="169" t="s">
        <v>1028</v>
      </c>
      <c r="AT249" s="190">
        <f t="shared" si="30"/>
        <v>4</v>
      </c>
      <c r="AU249" s="191">
        <f t="shared" si="31"/>
        <v>0</v>
      </c>
      <c r="AV249" s="191">
        <f t="shared" si="32"/>
        <v>0</v>
      </c>
      <c r="AW249" s="191">
        <f t="shared" si="33"/>
        <v>0</v>
      </c>
      <c r="AX249" s="191">
        <f t="shared" si="34"/>
        <v>2</v>
      </c>
      <c r="AY249" s="191">
        <f t="shared" si="35"/>
        <v>2</v>
      </c>
    </row>
    <row r="250" spans="1:51" ht="15">
      <c r="A250" s="129">
        <v>116</v>
      </c>
      <c r="B250" s="129" t="s">
        <v>549</v>
      </c>
      <c r="C250" s="130">
        <f>VLOOKUP(B250,'Badge-Info'!$B$2:$E$350,3,FALSE)</f>
        <v>684.12</v>
      </c>
      <c r="D250" s="130">
        <f>VLOOKUP(B250,'Badge-Info'!$B$2:$E$350,4,FALSE)</f>
        <v>1</v>
      </c>
      <c r="E250" s="130">
        <f>VLOOKUP(B250,'Badge-Info'!$B$2:$I$350,5,FALSE)</f>
        <v>1</v>
      </c>
      <c r="F250" s="131" t="str">
        <f>VLOOKUP(B250,'Badge-Info'!$B$2:$E$350,2,FALSE)</f>
        <v>600</v>
      </c>
      <c r="J250" s="169" t="s">
        <v>844</v>
      </c>
      <c r="M250" s="169" t="s">
        <v>935</v>
      </c>
      <c r="O250" s="169" t="s">
        <v>840</v>
      </c>
      <c r="W250" s="169" t="s">
        <v>857</v>
      </c>
      <c r="AT250" s="190">
        <f t="shared" si="30"/>
        <v>3</v>
      </c>
      <c r="AU250" s="191">
        <f t="shared" si="31"/>
        <v>0</v>
      </c>
      <c r="AV250" s="191">
        <f t="shared" si="32"/>
        <v>2</v>
      </c>
      <c r="AW250" s="191">
        <f t="shared" si="33"/>
        <v>0</v>
      </c>
      <c r="AX250" s="191">
        <f t="shared" si="34"/>
        <v>1</v>
      </c>
      <c r="AY250" s="191">
        <f t="shared" si="35"/>
        <v>0</v>
      </c>
    </row>
    <row r="251" spans="1:51" ht="15">
      <c r="B251" s="129" t="s">
        <v>927</v>
      </c>
      <c r="C251" s="130">
        <f>VLOOKUP(B251,'Badge-Info'!$B$2:$E$350,3,FALSE)</f>
        <v>394.26139999999998</v>
      </c>
      <c r="D251" s="130">
        <f>VLOOKUP(B251,'Badge-Info'!$B$2:$E$350,4,FALSE)</f>
        <v>1</v>
      </c>
      <c r="E251" s="130">
        <f>VLOOKUP(B251,'Badge-Info'!$B$2:$I$350,5,FALSE)</f>
        <v>1</v>
      </c>
      <c r="F251" s="131" t="str">
        <f>VLOOKUP(B251,'Badge-Info'!$B$2:$E$350,2,FALSE)</f>
        <v>300</v>
      </c>
      <c r="AB251" s="169" t="s">
        <v>934</v>
      </c>
      <c r="AE251" s="169" t="s">
        <v>935</v>
      </c>
      <c r="AG251" s="169" t="s">
        <v>935</v>
      </c>
      <c r="AK251" s="169" t="s">
        <v>935</v>
      </c>
      <c r="AR251" s="169" t="s">
        <v>935</v>
      </c>
      <c r="AT251" s="190">
        <f t="shared" si="30"/>
        <v>5</v>
      </c>
      <c r="AU251" s="191">
        <f t="shared" si="31"/>
        <v>0</v>
      </c>
      <c r="AV251" s="191">
        <f t="shared" si="32"/>
        <v>0</v>
      </c>
      <c r="AW251" s="191">
        <f t="shared" si="33"/>
        <v>0</v>
      </c>
      <c r="AX251" s="191">
        <f t="shared" si="34"/>
        <v>5</v>
      </c>
      <c r="AY251" s="191">
        <f t="shared" si="35"/>
        <v>0</v>
      </c>
    </row>
    <row r="252" spans="1:51" ht="15">
      <c r="B252" s="129" t="s">
        <v>676</v>
      </c>
      <c r="C252" s="130">
        <f>VLOOKUP(B252,'Badge-Info'!$B$2:$E$350,3,FALSE)</f>
        <v>917.30489999999998</v>
      </c>
      <c r="D252" s="130">
        <f>VLOOKUP(B252,'Badge-Info'!$B$2:$E$350,4,FALSE)</f>
        <v>1</v>
      </c>
      <c r="E252" s="130">
        <f>VLOOKUP(B252,'Badge-Info'!$B$2:$I$350,5,FALSE)</f>
        <v>1</v>
      </c>
      <c r="F252" s="131" t="str">
        <f>VLOOKUP(B252,'Badge-Info'!$B$2:$E$350,2,FALSE)</f>
        <v>900</v>
      </c>
      <c r="I252" s="169" t="s">
        <v>841</v>
      </c>
      <c r="O252" s="169" t="s">
        <v>841</v>
      </c>
      <c r="R252" s="169" t="s">
        <v>842</v>
      </c>
      <c r="AB252" s="169" t="s">
        <v>841</v>
      </c>
      <c r="AC252" s="169" t="s">
        <v>841</v>
      </c>
      <c r="AQ252" s="169" t="s">
        <v>841</v>
      </c>
      <c r="AT252" s="190">
        <f t="shared" si="30"/>
        <v>5</v>
      </c>
      <c r="AU252" s="191">
        <f t="shared" si="31"/>
        <v>0</v>
      </c>
      <c r="AV252" s="191">
        <f t="shared" si="32"/>
        <v>0</v>
      </c>
      <c r="AW252" s="191">
        <f t="shared" si="33"/>
        <v>5</v>
      </c>
      <c r="AX252" s="191">
        <f t="shared" si="34"/>
        <v>0</v>
      </c>
      <c r="AY252" s="191">
        <f t="shared" si="35"/>
        <v>0</v>
      </c>
    </row>
    <row r="253" spans="1:51" ht="15">
      <c r="A253" s="129">
        <v>117</v>
      </c>
      <c r="B253" s="129" t="s">
        <v>395</v>
      </c>
      <c r="C253" s="130">
        <f>VLOOKUP(B253,'Badge-Info'!$B$2:$E$350,3,FALSE)</f>
        <v>796.52229999999997</v>
      </c>
      <c r="D253" s="130">
        <f>VLOOKUP(B253,'Badge-Info'!$B$2:$E$350,4,FALSE)</f>
        <v>1</v>
      </c>
      <c r="E253" s="130">
        <f>VLOOKUP(B253,'Badge-Info'!$B$2:$I$350,5,FALSE)</f>
        <v>1</v>
      </c>
      <c r="F253" s="131" t="str">
        <f>VLOOKUP(B253,'Badge-Info'!$B$2:$E$350,2,FALSE)</f>
        <v>700</v>
      </c>
      <c r="G253" s="170" t="s">
        <v>833</v>
      </c>
      <c r="H253" s="170" t="s">
        <v>833</v>
      </c>
      <c r="L253" s="169" t="s">
        <v>857</v>
      </c>
      <c r="V253" s="169" t="s">
        <v>840</v>
      </c>
      <c r="X253" s="169" t="s">
        <v>841</v>
      </c>
      <c r="AB253" s="169" t="s">
        <v>840</v>
      </c>
      <c r="AM253" s="169" t="s">
        <v>840</v>
      </c>
      <c r="AR253" s="169" t="s">
        <v>844</v>
      </c>
      <c r="AS253" s="169" t="s">
        <v>840</v>
      </c>
      <c r="AT253" s="190">
        <f t="shared" si="30"/>
        <v>8</v>
      </c>
      <c r="AU253" s="191">
        <f t="shared" si="31"/>
        <v>0</v>
      </c>
      <c r="AV253" s="191">
        <f t="shared" si="32"/>
        <v>7</v>
      </c>
      <c r="AW253" s="191">
        <f t="shared" si="33"/>
        <v>1</v>
      </c>
      <c r="AX253" s="191">
        <f t="shared" si="34"/>
        <v>0</v>
      </c>
      <c r="AY253" s="191">
        <f t="shared" si="35"/>
        <v>0</v>
      </c>
    </row>
    <row r="254" spans="1:51" ht="15">
      <c r="B254" s="129" t="s">
        <v>865</v>
      </c>
      <c r="C254" s="130">
        <f>VLOOKUP(B254,'Badge-Info'!$B$2:$E$350,3,FALSE)</f>
        <v>629.47500000000002</v>
      </c>
      <c r="D254" s="130">
        <f>VLOOKUP(B254,'Badge-Info'!$B$2:$E$350,4,FALSE)</f>
        <v>1</v>
      </c>
      <c r="E254" s="130">
        <f>VLOOKUP(B254,'Badge-Info'!$B$2:$I$350,5,FALSE)</f>
        <v>1</v>
      </c>
      <c r="F254" s="131" t="str">
        <f>VLOOKUP(B254,'Badge-Info'!$B$2:$E$350,2,FALSE)</f>
        <v>600</v>
      </c>
      <c r="G254" s="170"/>
      <c r="H254" s="170"/>
      <c r="N254" s="169" t="s">
        <v>841</v>
      </c>
      <c r="AB254" s="169" t="s">
        <v>850</v>
      </c>
      <c r="AT254" s="190">
        <f t="shared" si="30"/>
        <v>1</v>
      </c>
      <c r="AU254" s="191">
        <f t="shared" si="31"/>
        <v>0</v>
      </c>
      <c r="AV254" s="191">
        <f t="shared" si="32"/>
        <v>0</v>
      </c>
      <c r="AW254" s="191">
        <f t="shared" si="33"/>
        <v>1</v>
      </c>
      <c r="AX254" s="191">
        <f t="shared" si="34"/>
        <v>0</v>
      </c>
      <c r="AY254" s="191">
        <f t="shared" si="35"/>
        <v>0</v>
      </c>
    </row>
    <row r="255" spans="1:51" ht="15">
      <c r="B255" s="129" t="s">
        <v>700</v>
      </c>
      <c r="C255" s="130">
        <f>VLOOKUP(B255,'Badge-Info'!$B$2:$E$350,3,FALSE)</f>
        <v>613.71699999999998</v>
      </c>
      <c r="D255" s="130">
        <f>VLOOKUP(B255,'Badge-Info'!$B$2:$E$350,4,FALSE)</f>
        <v>1</v>
      </c>
      <c r="E255" s="130">
        <f>VLOOKUP(B255,'Badge-Info'!$B$2:$I$350,5,FALSE)</f>
        <v>1</v>
      </c>
      <c r="F255" s="131" t="str">
        <f>VLOOKUP(B255,'Badge-Info'!$B$2:$E$350,2,FALSE)</f>
        <v>600</v>
      </c>
      <c r="M255" s="169" t="s">
        <v>935</v>
      </c>
      <c r="P255" s="169" t="s">
        <v>971</v>
      </c>
      <c r="X255" s="169" t="s">
        <v>841</v>
      </c>
      <c r="AN255" s="169" t="s">
        <v>841</v>
      </c>
      <c r="AT255" s="190">
        <f t="shared" si="30"/>
        <v>4</v>
      </c>
      <c r="AU255" s="191">
        <f t="shared" si="31"/>
        <v>0</v>
      </c>
      <c r="AV255" s="191">
        <f t="shared" si="32"/>
        <v>0</v>
      </c>
      <c r="AW255" s="191">
        <f t="shared" si="33"/>
        <v>2</v>
      </c>
      <c r="AX255" s="191">
        <f t="shared" si="34"/>
        <v>2</v>
      </c>
      <c r="AY255" s="191">
        <f t="shared" si="35"/>
        <v>0</v>
      </c>
    </row>
    <row r="256" spans="1:51" ht="15">
      <c r="B256" s="129" t="s">
        <v>631</v>
      </c>
      <c r="C256" s="130">
        <f>VLOOKUP(B256,'Badge-Info'!$B$2:$E$350,3,FALSE)</f>
        <v>307.72000000000003</v>
      </c>
      <c r="D256" s="130">
        <f>VLOOKUP(B256,'Badge-Info'!$B$2:$E$350,4,FALSE)</f>
        <v>1</v>
      </c>
      <c r="E256" s="130">
        <f>VLOOKUP(B256,'Badge-Info'!$B$2:$I$350,5,FALSE)</f>
        <v>1</v>
      </c>
      <c r="F256" s="131" t="str">
        <f>VLOOKUP(B256,'Badge-Info'!$B$2:$E$350,2,FALSE)</f>
        <v>300</v>
      </c>
      <c r="O256" s="169" t="s">
        <v>849</v>
      </c>
      <c r="AI256" s="169" t="s">
        <v>1103</v>
      </c>
      <c r="AT256" s="190">
        <f t="shared" si="30"/>
        <v>2</v>
      </c>
      <c r="AU256" s="191">
        <f t="shared" si="31"/>
        <v>0</v>
      </c>
      <c r="AV256" s="191">
        <f t="shared" si="32"/>
        <v>1</v>
      </c>
      <c r="AW256" s="191">
        <f t="shared" si="33"/>
        <v>0</v>
      </c>
      <c r="AX256" s="191">
        <f t="shared" si="34"/>
        <v>0</v>
      </c>
      <c r="AY256" s="191">
        <f t="shared" si="35"/>
        <v>1</v>
      </c>
    </row>
    <row r="257" spans="1:51" ht="15">
      <c r="B257" s="129" t="s">
        <v>1041</v>
      </c>
      <c r="C257" s="130">
        <f>VLOOKUP(B257,'Badge-Info'!$B$2:$E$350,3,FALSE)</f>
        <v>383.14</v>
      </c>
      <c r="D257" s="130">
        <f>VLOOKUP(B257,'Badge-Info'!$B$2:$E$350,4,FALSE)</f>
        <v>1</v>
      </c>
      <c r="E257" s="130">
        <f>VLOOKUP(B257,'Badge-Info'!$B$2:$I$350,5,FALSE)</f>
        <v>1</v>
      </c>
      <c r="F257" s="131" t="str">
        <f>VLOOKUP(B257,'Badge-Info'!$B$2:$E$350,2,FALSE)</f>
        <v>300</v>
      </c>
      <c r="AB257" s="169" t="s">
        <v>952</v>
      </c>
      <c r="AT257" s="190">
        <f t="shared" si="30"/>
        <v>1</v>
      </c>
      <c r="AU257" s="191">
        <f t="shared" si="31"/>
        <v>0</v>
      </c>
      <c r="AV257" s="191">
        <f t="shared" si="32"/>
        <v>0</v>
      </c>
      <c r="AW257" s="191">
        <f t="shared" si="33"/>
        <v>0</v>
      </c>
      <c r="AX257" s="191">
        <f t="shared" si="34"/>
        <v>1</v>
      </c>
      <c r="AY257" s="191">
        <f t="shared" si="35"/>
        <v>0</v>
      </c>
    </row>
    <row r="258" spans="1:51" ht="15">
      <c r="B258" s="129" t="s">
        <v>906</v>
      </c>
      <c r="C258" s="130">
        <f>VLOOKUP(B258,'Badge-Info'!$B$2:$E$350,3,FALSE)</f>
        <v>624.17600000000004</v>
      </c>
      <c r="D258" s="130">
        <f>VLOOKUP(B258,'Badge-Info'!$B$2:$E$350,4,FALSE)</f>
        <v>1</v>
      </c>
      <c r="E258" s="130">
        <f>VLOOKUP(B258,'Badge-Info'!$B$2:$I$350,5,FALSE)</f>
        <v>1</v>
      </c>
      <c r="F258" s="131" t="str">
        <f>VLOOKUP(B258,'Badge-Info'!$B$2:$E$350,2,FALSE)</f>
        <v>600</v>
      </c>
      <c r="AB258" s="169" t="s">
        <v>852</v>
      </c>
      <c r="AK258" s="169" t="s">
        <v>841</v>
      </c>
      <c r="AT258" s="190">
        <f t="shared" si="30"/>
        <v>2</v>
      </c>
      <c r="AU258" s="191">
        <f t="shared" si="31"/>
        <v>0</v>
      </c>
      <c r="AV258" s="191">
        <f t="shared" si="32"/>
        <v>0</v>
      </c>
      <c r="AW258" s="191">
        <f t="shared" si="33"/>
        <v>2</v>
      </c>
      <c r="AX258" s="191">
        <f t="shared" si="34"/>
        <v>0</v>
      </c>
      <c r="AY258" s="191">
        <f t="shared" si="35"/>
        <v>0</v>
      </c>
    </row>
    <row r="259" spans="1:51" ht="15">
      <c r="A259" s="129">
        <v>118</v>
      </c>
      <c r="B259" s="129" t="s">
        <v>209</v>
      </c>
      <c r="C259" s="130">
        <f>VLOOKUP(B259,'Badge-Info'!$B$2:$E$350,3,FALSE)</f>
        <v>796.14</v>
      </c>
      <c r="D259" s="130">
        <f>VLOOKUP(B259,'Badge-Info'!$B$2:$E$350,4,FALSE)</f>
        <v>1</v>
      </c>
      <c r="E259" s="130">
        <f>VLOOKUP(B259,'Badge-Info'!$B$2:$I$350,5,FALSE)</f>
        <v>1</v>
      </c>
      <c r="F259" s="131" t="str">
        <f>VLOOKUP(B259,'Badge-Info'!$B$2:$E$350,2,FALSE)</f>
        <v>700</v>
      </c>
      <c r="AB259" s="169" t="s">
        <v>844</v>
      </c>
      <c r="AT259" s="190">
        <f t="shared" si="30"/>
        <v>0</v>
      </c>
      <c r="AU259" s="191">
        <f t="shared" si="31"/>
        <v>0</v>
      </c>
      <c r="AV259" s="191">
        <f t="shared" si="32"/>
        <v>0</v>
      </c>
      <c r="AW259" s="191">
        <f t="shared" si="33"/>
        <v>0</v>
      </c>
      <c r="AX259" s="191">
        <f t="shared" si="34"/>
        <v>0</v>
      </c>
      <c r="AY259" s="191">
        <f t="shared" si="35"/>
        <v>0</v>
      </c>
    </row>
    <row r="260" spans="1:51" ht="15">
      <c r="A260" s="129">
        <v>119</v>
      </c>
      <c r="B260" s="129" t="s">
        <v>488</v>
      </c>
      <c r="C260" s="130">
        <f>VLOOKUP(B260,'Badge-Info'!$B$2:$E$350,3,FALSE)</f>
        <v>507.44</v>
      </c>
      <c r="D260" s="130">
        <f>VLOOKUP(B260,'Badge-Info'!$B$2:$E$350,4,FALSE)</f>
        <v>1</v>
      </c>
      <c r="E260" s="130">
        <f>VLOOKUP(B260,'Badge-Info'!$B$2:$I$350,5,FALSE)</f>
        <v>1</v>
      </c>
      <c r="F260" s="131" t="str">
        <f>VLOOKUP(B260,'Badge-Info'!$B$2:$E$350,2,FALSE)</f>
        <v>500</v>
      </c>
      <c r="N260" s="169" t="s">
        <v>840</v>
      </c>
      <c r="O260" s="169" t="s">
        <v>840</v>
      </c>
      <c r="Q260" s="169" t="s">
        <v>840</v>
      </c>
      <c r="AB260" s="169" t="s">
        <v>848</v>
      </c>
      <c r="AS260" s="169" t="s">
        <v>839</v>
      </c>
      <c r="AT260" s="190">
        <f t="shared" si="30"/>
        <v>5</v>
      </c>
      <c r="AU260" s="191">
        <f t="shared" si="31"/>
        <v>2</v>
      </c>
      <c r="AV260" s="191">
        <f t="shared" si="32"/>
        <v>3</v>
      </c>
      <c r="AW260" s="191">
        <f t="shared" si="33"/>
        <v>0</v>
      </c>
      <c r="AX260" s="191">
        <f t="shared" si="34"/>
        <v>0</v>
      </c>
      <c r="AY260" s="191">
        <f t="shared" si="35"/>
        <v>0</v>
      </c>
    </row>
    <row r="261" spans="1:51" ht="15">
      <c r="A261" s="129">
        <v>120</v>
      </c>
      <c r="B261" s="129" t="s">
        <v>210</v>
      </c>
      <c r="C261" s="130">
        <f>VLOOKUP(B261,'Badge-Info'!$B$2:$E$350,3,FALSE)</f>
        <v>613.12199999999996</v>
      </c>
      <c r="D261" s="130">
        <f>VLOOKUP(B261,'Badge-Info'!$B$2:$E$350,4,FALSE)</f>
        <v>1</v>
      </c>
      <c r="E261" s="130">
        <f>VLOOKUP(B261,'Badge-Info'!$B$2:$I$350,5,FALSE)</f>
        <v>1</v>
      </c>
      <c r="F261" s="131" t="str">
        <f>VLOOKUP(B261,'Badge-Info'!$B$2:$E$350,2,FALSE)</f>
        <v>600</v>
      </c>
      <c r="AT261" s="190">
        <f t="shared" si="30"/>
        <v>0</v>
      </c>
      <c r="AU261" s="191">
        <f t="shared" si="31"/>
        <v>0</v>
      </c>
      <c r="AV261" s="191">
        <f t="shared" si="32"/>
        <v>0</v>
      </c>
      <c r="AW261" s="191">
        <f t="shared" si="33"/>
        <v>0</v>
      </c>
      <c r="AX261" s="191">
        <f t="shared" si="34"/>
        <v>0</v>
      </c>
      <c r="AY261" s="191">
        <f t="shared" si="35"/>
        <v>0</v>
      </c>
    </row>
    <row r="262" spans="1:51" ht="15">
      <c r="A262" s="129">
        <v>121</v>
      </c>
      <c r="B262" s="129" t="s">
        <v>478</v>
      </c>
      <c r="C262" s="130">
        <f>VLOOKUP(B262,'Badge-Info'!$B$2:$E$350,3,FALSE)</f>
        <v>613.66</v>
      </c>
      <c r="D262" s="130">
        <f>VLOOKUP(B262,'Badge-Info'!$B$2:$E$350,4,FALSE)</f>
        <v>1</v>
      </c>
      <c r="E262" s="130">
        <f>VLOOKUP(B262,'Badge-Info'!$B$2:$I$350,5,FALSE)</f>
        <v>1</v>
      </c>
      <c r="F262" s="131" t="str">
        <f>VLOOKUP(B262,'Badge-Info'!$B$2:$E$350,2,FALSE)</f>
        <v>600</v>
      </c>
      <c r="J262" s="169" t="s">
        <v>844</v>
      </c>
      <c r="AT262" s="190">
        <f t="shared" si="30"/>
        <v>0</v>
      </c>
      <c r="AU262" s="191">
        <f t="shared" si="31"/>
        <v>0</v>
      </c>
      <c r="AV262" s="191">
        <f t="shared" si="32"/>
        <v>0</v>
      </c>
      <c r="AW262" s="191">
        <f t="shared" si="33"/>
        <v>0</v>
      </c>
      <c r="AX262" s="191">
        <f t="shared" si="34"/>
        <v>0</v>
      </c>
      <c r="AY262" s="191">
        <f t="shared" si="35"/>
        <v>0</v>
      </c>
    </row>
    <row r="263" spans="1:51" ht="15">
      <c r="B263" s="129" t="s">
        <v>279</v>
      </c>
      <c r="C263" s="130">
        <f>VLOOKUP(B263,'Badge-Info'!$B$2:$E$350,3,FALSE)</f>
        <v>646.20000000000005</v>
      </c>
      <c r="D263" s="130">
        <f>VLOOKUP(B263,'Badge-Info'!$B$2:$E$350,4,FALSE)</f>
        <v>1</v>
      </c>
      <c r="E263" s="130">
        <f>VLOOKUP(B263,'Badge-Info'!$B$2:$I$350,5,FALSE)</f>
        <v>1</v>
      </c>
      <c r="F263" s="131" t="str">
        <f>VLOOKUP(B263,'Badge-Info'!$B$2:$E$350,2,FALSE)</f>
        <v>600</v>
      </c>
      <c r="L263" s="169" t="s">
        <v>840</v>
      </c>
      <c r="M263" s="169" t="s">
        <v>840</v>
      </c>
      <c r="O263" s="169" t="s">
        <v>840</v>
      </c>
      <c r="V263" s="169" t="s">
        <v>846</v>
      </c>
      <c r="Y263" s="169" t="s">
        <v>857</v>
      </c>
      <c r="AB263" s="169" t="s">
        <v>840</v>
      </c>
      <c r="AC263" s="169" t="s">
        <v>840</v>
      </c>
      <c r="AM263" s="169" t="s">
        <v>840</v>
      </c>
      <c r="AT263" s="190">
        <f t="shared" si="30"/>
        <v>8</v>
      </c>
      <c r="AU263" s="191">
        <f t="shared" si="31"/>
        <v>0</v>
      </c>
      <c r="AV263" s="191">
        <f t="shared" si="32"/>
        <v>8</v>
      </c>
      <c r="AW263" s="191">
        <f t="shared" si="33"/>
        <v>0</v>
      </c>
      <c r="AX263" s="191">
        <f t="shared" si="34"/>
        <v>0</v>
      </c>
      <c r="AY263" s="191">
        <f t="shared" si="35"/>
        <v>0</v>
      </c>
    </row>
    <row r="264" spans="1:51" ht="15">
      <c r="A264" s="129">
        <v>138</v>
      </c>
      <c r="B264" s="129" t="s">
        <v>287</v>
      </c>
      <c r="C264" s="130">
        <f>VLOOKUP(B264,'Badge-Info'!$B$2:$E$350,3,FALSE)</f>
        <v>646.29999999999995</v>
      </c>
      <c r="D264" s="130">
        <f>VLOOKUP(B264,'Badge-Info'!$B$2:$E$350,4,FALSE)</f>
        <v>1</v>
      </c>
      <c r="E264" s="130">
        <f>VLOOKUP(B264,'Badge-Info'!$B$2:$I$350,5,FALSE)</f>
        <v>1</v>
      </c>
      <c r="F264" s="131" t="str">
        <f>VLOOKUP(B264,'Badge-Info'!$B$2:$E$350,2,FALSE)</f>
        <v>600</v>
      </c>
      <c r="V264" s="169" t="s">
        <v>844</v>
      </c>
      <c r="AT264" s="190">
        <f t="shared" si="30"/>
        <v>0</v>
      </c>
      <c r="AU264" s="191">
        <f t="shared" si="31"/>
        <v>0</v>
      </c>
      <c r="AV264" s="191">
        <f t="shared" si="32"/>
        <v>0</v>
      </c>
      <c r="AW264" s="191">
        <f t="shared" si="33"/>
        <v>0</v>
      </c>
      <c r="AX264" s="191">
        <f t="shared" si="34"/>
        <v>0</v>
      </c>
      <c r="AY264" s="191">
        <f t="shared" si="35"/>
        <v>0</v>
      </c>
    </row>
    <row r="265" spans="1:51" ht="15">
      <c r="A265" s="129">
        <v>100</v>
      </c>
      <c r="B265" s="129" t="s">
        <v>546</v>
      </c>
      <c r="C265" s="130">
        <f>VLOOKUP(B265,'Badge-Info'!$B$2:$E$350,3,FALSE)</f>
        <v>646.4</v>
      </c>
      <c r="D265" s="130">
        <f>VLOOKUP(B265,'Badge-Info'!$B$2:$E$350,4,FALSE)</f>
        <v>1</v>
      </c>
      <c r="E265" s="130">
        <f>VLOOKUP(B265,'Badge-Info'!$B$2:$I$350,5,FALSE)</f>
        <v>1</v>
      </c>
      <c r="F265" s="131" t="str">
        <f>VLOOKUP(B265,'Badge-Info'!$B$2:$E$350,2,FALSE)</f>
        <v>600</v>
      </c>
      <c r="O265" s="169" t="s">
        <v>1104</v>
      </c>
      <c r="AT265" s="190">
        <f t="shared" si="30"/>
        <v>2</v>
      </c>
      <c r="AU265" s="191">
        <f t="shared" si="31"/>
        <v>0</v>
      </c>
      <c r="AV265" s="191">
        <f t="shared" si="32"/>
        <v>0</v>
      </c>
      <c r="AW265" s="191">
        <f t="shared" si="33"/>
        <v>0</v>
      </c>
      <c r="AX265" s="191">
        <f t="shared" si="34"/>
        <v>1</v>
      </c>
      <c r="AY265" s="191">
        <f t="shared" si="35"/>
        <v>1</v>
      </c>
    </row>
    <row r="266" spans="1:51" ht="15">
      <c r="B266" s="129" t="s">
        <v>715</v>
      </c>
      <c r="C266" s="130">
        <f>VLOOKUP(B266,'Badge-Info'!$B$2:$E$350,3,FALSE)</f>
        <v>799.20280000000002</v>
      </c>
      <c r="D266" s="130">
        <f>VLOOKUP(B266,'Badge-Info'!$B$2:$E$350,4,FALSE)</f>
        <v>1</v>
      </c>
      <c r="E266" s="130">
        <f>VLOOKUP(B266,'Badge-Info'!$B$2:$I$350,5,FALSE)</f>
        <v>1</v>
      </c>
      <c r="F266" s="131" t="str">
        <f>VLOOKUP(B266,'Badge-Info'!$B$2:$E$350,2,FALSE)</f>
        <v>700</v>
      </c>
      <c r="R266" s="169" t="s">
        <v>852</v>
      </c>
      <c r="X266" s="169" t="s">
        <v>841</v>
      </c>
      <c r="AT266" s="190">
        <f t="shared" si="30"/>
        <v>2</v>
      </c>
      <c r="AU266" s="191">
        <f t="shared" si="31"/>
        <v>0</v>
      </c>
      <c r="AV266" s="191">
        <f t="shared" si="32"/>
        <v>0</v>
      </c>
      <c r="AW266" s="191">
        <f t="shared" si="33"/>
        <v>2</v>
      </c>
      <c r="AX266" s="191">
        <f t="shared" si="34"/>
        <v>0</v>
      </c>
      <c r="AY266" s="191">
        <f t="shared" si="35"/>
        <v>0</v>
      </c>
    </row>
    <row r="267" spans="1:51" ht="15">
      <c r="A267" s="129">
        <v>105</v>
      </c>
      <c r="B267" s="129" t="s">
        <v>473</v>
      </c>
      <c r="C267" s="130">
        <f>VLOOKUP(B267,'Badge-Info'!$B$2:$E$350,3,FALSE)</f>
        <v>394.13</v>
      </c>
      <c r="D267" s="130">
        <f>VLOOKUP(B267,'Badge-Info'!$B$2:$E$350,4,FALSE)</f>
        <v>1</v>
      </c>
      <c r="E267" s="130">
        <f>VLOOKUP(B267,'Badge-Info'!$B$2:$I$350,5,FALSE)</f>
        <v>1</v>
      </c>
      <c r="F267" s="131" t="str">
        <f>VLOOKUP(B267,'Badge-Info'!$B$2:$E$350,2,FALSE)</f>
        <v>300</v>
      </c>
      <c r="M267" s="169" t="s">
        <v>935</v>
      </c>
      <c r="N267" s="169" t="s">
        <v>841</v>
      </c>
      <c r="O267" s="169" t="s">
        <v>839</v>
      </c>
      <c r="AB267" s="169" t="s">
        <v>848</v>
      </c>
      <c r="AG267" s="169" t="s">
        <v>839</v>
      </c>
      <c r="AK267" s="169" t="s">
        <v>839</v>
      </c>
      <c r="AR267" s="169" t="s">
        <v>839</v>
      </c>
      <c r="AT267" s="190">
        <f t="shared" si="30"/>
        <v>7</v>
      </c>
      <c r="AU267" s="191">
        <f t="shared" si="31"/>
        <v>5</v>
      </c>
      <c r="AV267" s="191">
        <f t="shared" si="32"/>
        <v>0</v>
      </c>
      <c r="AW267" s="191">
        <f t="shared" si="33"/>
        <v>1</v>
      </c>
      <c r="AX267" s="191">
        <f t="shared" si="34"/>
        <v>1</v>
      </c>
      <c r="AY267" s="191">
        <f t="shared" si="35"/>
        <v>0</v>
      </c>
    </row>
    <row r="268" spans="1:51" ht="15">
      <c r="A268" s="129">
        <v>122</v>
      </c>
      <c r="B268" s="129" t="s">
        <v>492</v>
      </c>
      <c r="C268" s="130">
        <f>VLOOKUP(B268,'Badge-Info'!$B$2:$E$350,3,FALSE)</f>
        <v>625.51</v>
      </c>
      <c r="D268" s="130">
        <f>VLOOKUP(B268,'Badge-Info'!$B$2:$E$350,4,FALSE)</f>
        <v>1</v>
      </c>
      <c r="E268" s="130">
        <f>VLOOKUP(B268,'Badge-Info'!$B$2:$I$350,5,FALSE)</f>
        <v>1</v>
      </c>
      <c r="F268" s="131" t="str">
        <f>VLOOKUP(B268,'Badge-Info'!$B$2:$E$350,2,FALSE)</f>
        <v>600</v>
      </c>
      <c r="M268" s="169" t="s">
        <v>840</v>
      </c>
      <c r="U268" s="169" t="s">
        <v>935</v>
      </c>
      <c r="W268" s="169" t="s">
        <v>935</v>
      </c>
      <c r="Y268" s="169" t="s">
        <v>839</v>
      </c>
      <c r="AB268" s="169" t="s">
        <v>935</v>
      </c>
      <c r="AG268" s="169" t="s">
        <v>839</v>
      </c>
      <c r="AK268" s="169" t="s">
        <v>839</v>
      </c>
      <c r="AR268" s="169" t="s">
        <v>851</v>
      </c>
      <c r="AT268" s="190">
        <f t="shared" si="30"/>
        <v>8</v>
      </c>
      <c r="AU268" s="191">
        <f t="shared" si="31"/>
        <v>4</v>
      </c>
      <c r="AV268" s="191">
        <f t="shared" si="32"/>
        <v>1</v>
      </c>
      <c r="AW268" s="191">
        <f t="shared" si="33"/>
        <v>0</v>
      </c>
      <c r="AX268" s="191">
        <f t="shared" si="34"/>
        <v>3</v>
      </c>
      <c r="AY268" s="191">
        <f t="shared" si="35"/>
        <v>0</v>
      </c>
    </row>
    <row r="269" spans="1:51" ht="15">
      <c r="A269" s="129">
        <v>123</v>
      </c>
      <c r="B269" s="129" t="s">
        <v>490</v>
      </c>
      <c r="C269" s="130">
        <f>VLOOKUP(B269,'Badge-Info'!$B$2:$E$350,3,FALSE)</f>
        <v>663.8</v>
      </c>
      <c r="D269" s="130">
        <f>VLOOKUP(B269,'Badge-Info'!$B$2:$E$350,4,FALSE)</f>
        <v>1</v>
      </c>
      <c r="E269" s="130">
        <f>VLOOKUP(B269,'Badge-Info'!$B$2:$I$350,5,FALSE)</f>
        <v>1</v>
      </c>
      <c r="F269" s="131" t="str">
        <f>VLOOKUP(B269,'Badge-Info'!$B$2:$E$350,2,FALSE)</f>
        <v>600</v>
      </c>
      <c r="H269" s="170" t="s">
        <v>833</v>
      </c>
      <c r="J269" s="169" t="s">
        <v>840</v>
      </c>
      <c r="L269" s="169" t="s">
        <v>839</v>
      </c>
      <c r="M269" s="169" t="s">
        <v>840</v>
      </c>
      <c r="O269" s="169" t="s">
        <v>840</v>
      </c>
      <c r="Q269" s="169" t="s">
        <v>840</v>
      </c>
      <c r="S269" s="169" t="s">
        <v>840</v>
      </c>
      <c r="AB269" s="169" t="s">
        <v>839</v>
      </c>
      <c r="AE269" s="169" t="s">
        <v>839</v>
      </c>
      <c r="AF269" s="169" t="s">
        <v>840</v>
      </c>
      <c r="AK269" s="169" t="s">
        <v>840</v>
      </c>
      <c r="AL269" s="169" t="s">
        <v>841</v>
      </c>
      <c r="AM269" s="169" t="s">
        <v>840</v>
      </c>
      <c r="AN269" s="169" t="s">
        <v>841</v>
      </c>
      <c r="AP269" s="169" t="s">
        <v>840</v>
      </c>
      <c r="AR269" s="169" t="s">
        <v>848</v>
      </c>
      <c r="AT269" s="190">
        <f t="shared" si="30"/>
        <v>16</v>
      </c>
      <c r="AU269" s="191">
        <f t="shared" si="31"/>
        <v>4</v>
      </c>
      <c r="AV269" s="191">
        <f t="shared" si="32"/>
        <v>10</v>
      </c>
      <c r="AW269" s="191">
        <f t="shared" si="33"/>
        <v>2</v>
      </c>
      <c r="AX269" s="191">
        <f t="shared" si="34"/>
        <v>0</v>
      </c>
      <c r="AY269" s="191">
        <f t="shared" si="35"/>
        <v>0</v>
      </c>
    </row>
    <row r="270" spans="1:51" ht="15">
      <c r="A270" s="129">
        <v>124</v>
      </c>
      <c r="B270" s="129" t="s">
        <v>396</v>
      </c>
      <c r="C270" s="130">
        <f>VLOOKUP(B270,'Badge-Info'!$B$2:$E$350,3,FALSE)</f>
        <v>764.8</v>
      </c>
      <c r="D270" s="130">
        <f>VLOOKUP(B270,'Badge-Info'!$B$2:$E$350,4,FALSE)</f>
        <v>1</v>
      </c>
      <c r="E270" s="130">
        <f>VLOOKUP(B270,'Badge-Info'!$B$2:$I$350,5,FALSE)</f>
        <v>1</v>
      </c>
      <c r="F270" s="131" t="str">
        <f>VLOOKUP(B270,'Badge-Info'!$B$2:$E$350,2,FALSE)</f>
        <v>700</v>
      </c>
      <c r="J270" s="169" t="s">
        <v>841</v>
      </c>
      <c r="O270" s="169" t="s">
        <v>841</v>
      </c>
      <c r="AB270" s="169" t="s">
        <v>853</v>
      </c>
      <c r="AC270" s="169" t="s">
        <v>888</v>
      </c>
      <c r="AK270" s="169" t="s">
        <v>841</v>
      </c>
      <c r="AM270" s="169" t="s">
        <v>841</v>
      </c>
      <c r="AN270" s="169" t="s">
        <v>841</v>
      </c>
      <c r="AR270" s="169" t="s">
        <v>841</v>
      </c>
      <c r="AT270" s="190">
        <f t="shared" si="30"/>
        <v>8</v>
      </c>
      <c r="AU270" s="191">
        <f t="shared" si="31"/>
        <v>0</v>
      </c>
      <c r="AV270" s="191">
        <f t="shared" si="32"/>
        <v>0</v>
      </c>
      <c r="AW270" s="191">
        <f t="shared" si="33"/>
        <v>8</v>
      </c>
      <c r="AX270" s="191">
        <f t="shared" si="34"/>
        <v>0</v>
      </c>
      <c r="AY270" s="191">
        <f t="shared" si="35"/>
        <v>0</v>
      </c>
    </row>
    <row r="271" spans="1:51" ht="15">
      <c r="A271" s="129">
        <v>125</v>
      </c>
      <c r="B271" s="129" t="s">
        <v>466</v>
      </c>
      <c r="C271" s="130">
        <f>VLOOKUP(B271,'Badge-Info'!$B$2:$E$350,3,FALSE)</f>
        <v>153.97999999999999</v>
      </c>
      <c r="D271" s="130">
        <f>VLOOKUP(B271,'Badge-Info'!$B$2:$E$350,4,FALSE)</f>
        <v>1</v>
      </c>
      <c r="E271" s="130">
        <f>VLOOKUP(B271,'Badge-Info'!$B$2:$I$350,5,FALSE)</f>
        <v>1</v>
      </c>
      <c r="F271" s="131" t="str">
        <f>VLOOKUP(B271,'Badge-Info'!$B$2:$E$350,2,FALSE)</f>
        <v>100</v>
      </c>
      <c r="M271" s="169" t="s">
        <v>840</v>
      </c>
      <c r="AB271" s="169" t="s">
        <v>844</v>
      </c>
      <c r="AI271" s="169" t="s">
        <v>1103</v>
      </c>
      <c r="AT271" s="190">
        <f t="shared" si="30"/>
        <v>2</v>
      </c>
      <c r="AU271" s="191">
        <f t="shared" si="31"/>
        <v>0</v>
      </c>
      <c r="AV271" s="191">
        <f t="shared" si="32"/>
        <v>1</v>
      </c>
      <c r="AW271" s="191">
        <f t="shared" si="33"/>
        <v>0</v>
      </c>
      <c r="AX271" s="191">
        <f t="shared" si="34"/>
        <v>0</v>
      </c>
      <c r="AY271" s="191">
        <f t="shared" si="35"/>
        <v>1</v>
      </c>
    </row>
    <row r="272" spans="1:51" ht="15">
      <c r="B272" s="129" t="s">
        <v>594</v>
      </c>
      <c r="C272" s="130">
        <f>VLOOKUP(B272,'Badge-Info'!$B$2:$E$350,3,FALSE)</f>
        <v>508.01</v>
      </c>
      <c r="D272" s="130">
        <f>VLOOKUP(B272,'Badge-Info'!$B$2:$E$350,4,FALSE)</f>
        <v>1</v>
      </c>
      <c r="E272" s="130">
        <f>VLOOKUP(B272,'Badge-Info'!$B$2:$I$350,5,FALSE)</f>
        <v>1</v>
      </c>
      <c r="F272" s="131" t="str">
        <f>VLOOKUP(B272,'Badge-Info'!$B$2:$E$350,2,FALSE)</f>
        <v>500</v>
      </c>
      <c r="H272" s="170" t="s">
        <v>834</v>
      </c>
      <c r="AB272" s="169" t="s">
        <v>840</v>
      </c>
      <c r="AT272" s="190">
        <f t="shared" si="30"/>
        <v>2</v>
      </c>
      <c r="AU272" s="191">
        <f t="shared" si="31"/>
        <v>0</v>
      </c>
      <c r="AV272" s="191">
        <f t="shared" si="32"/>
        <v>2</v>
      </c>
      <c r="AW272" s="191">
        <f t="shared" si="33"/>
        <v>0</v>
      </c>
      <c r="AX272" s="191">
        <f t="shared" si="34"/>
        <v>0</v>
      </c>
      <c r="AY272" s="191">
        <f t="shared" si="35"/>
        <v>0</v>
      </c>
    </row>
    <row r="273" spans="1:51" ht="15">
      <c r="B273" s="129" t="s">
        <v>958</v>
      </c>
      <c r="C273" s="130">
        <f>VLOOKUP(B273,'Badge-Info'!$B$2:$E$350,3,FALSE)</f>
        <v>364.1</v>
      </c>
      <c r="D273" s="130">
        <f>VLOOKUP(B273,'Badge-Info'!$B$2:$E$350,4,FALSE)</f>
        <v>1</v>
      </c>
      <c r="E273" s="130">
        <f>VLOOKUP(B273,'Badge-Info'!$B$2:$I$350,5,FALSE)</f>
        <v>1</v>
      </c>
      <c r="F273" s="131" t="str">
        <f>VLOOKUP(B273,'Badge-Info'!$B$2:$E$350,2,FALSE)</f>
        <v>300</v>
      </c>
      <c r="H273" s="170"/>
      <c r="M273" s="169" t="s">
        <v>1103</v>
      </c>
      <c r="W273" s="169" t="s">
        <v>1103</v>
      </c>
      <c r="AB273" s="169" t="s">
        <v>1112</v>
      </c>
      <c r="AT273" s="190">
        <f t="shared" si="30"/>
        <v>3</v>
      </c>
      <c r="AU273" s="191">
        <f t="shared" si="31"/>
        <v>0</v>
      </c>
      <c r="AV273" s="191">
        <f t="shared" si="32"/>
        <v>0</v>
      </c>
      <c r="AW273" s="191">
        <f t="shared" si="33"/>
        <v>0</v>
      </c>
      <c r="AX273" s="191">
        <f t="shared" si="34"/>
        <v>0</v>
      </c>
      <c r="AY273" s="191">
        <f t="shared" si="35"/>
        <v>3</v>
      </c>
    </row>
    <row r="274" spans="1:51" ht="15">
      <c r="B274" s="129" t="s">
        <v>981</v>
      </c>
      <c r="C274" s="130">
        <f>VLOOKUP(B274,'Badge-Info'!$B$2:$E$350,3,FALSE)</f>
        <v>363.88200000000001</v>
      </c>
      <c r="D274" s="130">
        <f>VLOOKUP(B274,'Badge-Info'!$B$2:$E$350,4,FALSE)</f>
        <v>1</v>
      </c>
      <c r="E274" s="130">
        <f>VLOOKUP(B274,'Badge-Info'!$B$2:$I$350,5,FALSE)</f>
        <v>1</v>
      </c>
      <c r="F274" s="131" t="str">
        <f>VLOOKUP(B274,'Badge-Info'!$B$2:$E$350,2,FALSE)</f>
        <v>300</v>
      </c>
      <c r="H274" s="170"/>
      <c r="AB274" s="169" t="s">
        <v>933</v>
      </c>
      <c r="AT274" s="190">
        <f t="shared" si="30"/>
        <v>0</v>
      </c>
      <c r="AU274" s="191">
        <f t="shared" si="31"/>
        <v>0</v>
      </c>
      <c r="AV274" s="191">
        <f t="shared" si="32"/>
        <v>0</v>
      </c>
      <c r="AW274" s="191">
        <f t="shared" si="33"/>
        <v>0</v>
      </c>
      <c r="AX274" s="191">
        <f t="shared" si="34"/>
        <v>0</v>
      </c>
      <c r="AY274" s="191">
        <f t="shared" si="35"/>
        <v>0</v>
      </c>
    </row>
    <row r="275" spans="1:51" ht="15">
      <c r="B275" s="129" t="s">
        <v>755</v>
      </c>
      <c r="C275" s="130">
        <f>VLOOKUP(B275,'Badge-Info'!$B$2:$E$350,3,FALSE)</f>
        <v>736.94</v>
      </c>
      <c r="D275" s="130">
        <f>VLOOKUP(B275,'Badge-Info'!$B$2:$E$350,4,FALSE)</f>
        <v>1</v>
      </c>
      <c r="E275" s="130">
        <f>VLOOKUP(B275,'Badge-Info'!$B$2:$I$350,5,FALSE)</f>
        <v>1</v>
      </c>
      <c r="F275" s="131" t="str">
        <f>VLOOKUP(B275,'Badge-Info'!$B$2:$E$350,2,FALSE)</f>
        <v>700</v>
      </c>
      <c r="R275" s="169" t="s">
        <v>841</v>
      </c>
      <c r="AB275" s="169" t="s">
        <v>850</v>
      </c>
      <c r="AN275" s="169" t="s">
        <v>841</v>
      </c>
      <c r="AT275" s="190">
        <f t="shared" si="30"/>
        <v>2</v>
      </c>
      <c r="AU275" s="191">
        <f t="shared" si="31"/>
        <v>0</v>
      </c>
      <c r="AV275" s="191">
        <f t="shared" si="32"/>
        <v>0</v>
      </c>
      <c r="AW275" s="191">
        <f t="shared" si="33"/>
        <v>2</v>
      </c>
      <c r="AX275" s="191">
        <f t="shared" si="34"/>
        <v>0</v>
      </c>
      <c r="AY275" s="191">
        <f t="shared" si="35"/>
        <v>0</v>
      </c>
    </row>
    <row r="276" spans="1:51" ht="15">
      <c r="A276" s="129">
        <v>103</v>
      </c>
      <c r="B276" s="136" t="s">
        <v>123</v>
      </c>
      <c r="C276" s="130">
        <f>VLOOKUP(B276,'Badge-Info'!$B$2:$E$350,3,FALSE)</f>
        <v>796.93</v>
      </c>
      <c r="D276" s="130">
        <f>VLOOKUP(B276,'Badge-Info'!$B$2:$E$350,4,FALSE)</f>
        <v>1</v>
      </c>
      <c r="E276" s="130">
        <f>VLOOKUP(B276,'Badge-Info'!$B$2:$I$350,5,FALSE)</f>
        <v>1</v>
      </c>
      <c r="F276" s="131" t="str">
        <f>VLOOKUP(B276,'Badge-Info'!$B$2:$E$350,2,FALSE)</f>
        <v>700</v>
      </c>
      <c r="G276" s="170" t="s">
        <v>833</v>
      </c>
      <c r="H276" s="170" t="s">
        <v>833</v>
      </c>
      <c r="N276" s="169" t="s">
        <v>840</v>
      </c>
      <c r="O276" s="169" t="s">
        <v>846</v>
      </c>
      <c r="S276" s="169" t="s">
        <v>857</v>
      </c>
      <c r="W276" s="169" t="s">
        <v>1103</v>
      </c>
      <c r="X276" s="169" t="s">
        <v>841</v>
      </c>
      <c r="Y276" s="169" t="s">
        <v>840</v>
      </c>
      <c r="AB276" s="169" t="s">
        <v>840</v>
      </c>
      <c r="AM276" s="169" t="s">
        <v>840</v>
      </c>
      <c r="AN276" s="169" t="s">
        <v>841</v>
      </c>
      <c r="AS276" s="169" t="s">
        <v>840</v>
      </c>
      <c r="AT276" s="190">
        <f t="shared" si="30"/>
        <v>12</v>
      </c>
      <c r="AU276" s="191">
        <f t="shared" si="31"/>
        <v>0</v>
      </c>
      <c r="AV276" s="191">
        <f t="shared" si="32"/>
        <v>9</v>
      </c>
      <c r="AW276" s="191">
        <f t="shared" si="33"/>
        <v>2</v>
      </c>
      <c r="AX276" s="191">
        <f t="shared" si="34"/>
        <v>0</v>
      </c>
      <c r="AY276" s="191">
        <f t="shared" si="35"/>
        <v>1</v>
      </c>
    </row>
    <row r="277" spans="1:51" ht="15">
      <c r="B277" s="129" t="s">
        <v>880</v>
      </c>
      <c r="C277" s="130">
        <f>VLOOKUP(B277,'Badge-Info'!$B$2:$E$350,3,FALSE)</f>
        <v>796.54092000000003</v>
      </c>
      <c r="D277" s="130">
        <f>VLOOKUP(B277,'Badge-Info'!$B$2:$E$350,4,FALSE)</f>
        <v>1</v>
      </c>
      <c r="E277" s="130">
        <f>VLOOKUP(B277,'Badge-Info'!$B$2:$I$350,5,FALSE)</f>
        <v>1</v>
      </c>
      <c r="F277" s="131" t="str">
        <f>VLOOKUP(B277,'Badge-Info'!$B$2:$E$350,2,FALSE)</f>
        <v>700</v>
      </c>
      <c r="H277" s="170"/>
      <c r="I277" s="169" t="s">
        <v>841</v>
      </c>
      <c r="AB277" s="169" t="s">
        <v>841</v>
      </c>
      <c r="AC277" s="169" t="s">
        <v>841</v>
      </c>
      <c r="AK277" s="169" t="s">
        <v>852</v>
      </c>
      <c r="AT277" s="190">
        <f t="shared" si="30"/>
        <v>4</v>
      </c>
      <c r="AU277" s="191">
        <f t="shared" si="31"/>
        <v>0</v>
      </c>
      <c r="AV277" s="191">
        <f t="shared" si="32"/>
        <v>0</v>
      </c>
      <c r="AW277" s="191">
        <f t="shared" si="33"/>
        <v>4</v>
      </c>
      <c r="AX277" s="191">
        <f t="shared" si="34"/>
        <v>0</v>
      </c>
      <c r="AY277" s="191">
        <f t="shared" si="35"/>
        <v>0</v>
      </c>
    </row>
    <row r="278" spans="1:51" ht="15">
      <c r="B278" s="129" t="s">
        <v>570</v>
      </c>
      <c r="C278" s="130">
        <f>VLOOKUP(B278,'Badge-Info'!$B$2:$E$350,3,FALSE)</f>
        <v>920.02</v>
      </c>
      <c r="D278" s="130">
        <f>VLOOKUP(B278,'Badge-Info'!$B$2:$E$350,4,FALSE)</f>
        <v>1</v>
      </c>
      <c r="E278" s="130">
        <f>VLOOKUP(B278,'Badge-Info'!$B$2:$I$350,5,FALSE)</f>
        <v>1</v>
      </c>
      <c r="F278" s="131" t="str">
        <f>VLOOKUP(B278,'Badge-Info'!$B$2:$E$350,2,FALSE)</f>
        <v>900</v>
      </c>
      <c r="N278" s="169" t="s">
        <v>935</v>
      </c>
      <c r="O278" s="169" t="s">
        <v>842</v>
      </c>
      <c r="AB278" s="169" t="s">
        <v>841</v>
      </c>
      <c r="AK278" s="169" t="s">
        <v>935</v>
      </c>
      <c r="AT278" s="190">
        <f t="shared" si="30"/>
        <v>3</v>
      </c>
      <c r="AU278" s="191">
        <f t="shared" si="31"/>
        <v>0</v>
      </c>
      <c r="AV278" s="191">
        <f t="shared" si="32"/>
        <v>0</v>
      </c>
      <c r="AW278" s="191">
        <f t="shared" si="33"/>
        <v>1</v>
      </c>
      <c r="AX278" s="191">
        <f t="shared" si="34"/>
        <v>2</v>
      </c>
      <c r="AY278" s="191">
        <f t="shared" si="35"/>
        <v>0</v>
      </c>
    </row>
    <row r="279" spans="1:51" ht="15">
      <c r="B279" s="129" t="s">
        <v>658</v>
      </c>
      <c r="C279" s="130">
        <f>VLOOKUP(B279,'Badge-Info'!$B$2:$E$350,3,FALSE)</f>
        <v>133.12200000000001</v>
      </c>
      <c r="D279" s="130">
        <f>VLOOKUP(B279,'Badge-Info'!$B$2:$E$350,4,FALSE)</f>
        <v>1</v>
      </c>
      <c r="E279" s="130">
        <f>VLOOKUP(B279,'Badge-Info'!$B$2:$I$350,5,FALSE)</f>
        <v>1</v>
      </c>
      <c r="F279" s="131" t="str">
        <f>VLOOKUP(B279,'Badge-Info'!$B$2:$E$350,2,FALSE)</f>
        <v>100</v>
      </c>
      <c r="M279" s="169" t="s">
        <v>935</v>
      </c>
      <c r="N279" s="169" t="s">
        <v>847</v>
      </c>
      <c r="P279" s="169" t="s">
        <v>841</v>
      </c>
      <c r="U279" s="169" t="s">
        <v>1103</v>
      </c>
      <c r="AF279" s="169" t="s">
        <v>841</v>
      </c>
      <c r="AT279" s="190">
        <f t="shared" si="30"/>
        <v>5</v>
      </c>
      <c r="AU279" s="191">
        <f t="shared" si="31"/>
        <v>0</v>
      </c>
      <c r="AV279" s="191">
        <f t="shared" si="32"/>
        <v>0</v>
      </c>
      <c r="AW279" s="191">
        <f t="shared" si="33"/>
        <v>3</v>
      </c>
      <c r="AX279" s="191">
        <f t="shared" si="34"/>
        <v>1</v>
      </c>
      <c r="AY279" s="191">
        <f t="shared" si="35"/>
        <v>1</v>
      </c>
    </row>
    <row r="280" spans="1:51" ht="15">
      <c r="B280" s="129" t="s">
        <v>601</v>
      </c>
      <c r="C280" s="130">
        <f>VLOOKUP(B280,'Badge-Info'!$B$2:$E$350,3,FALSE)</f>
        <v>641.81899999999996</v>
      </c>
      <c r="D280" s="130">
        <f>VLOOKUP(B280,'Badge-Info'!$B$2:$E$350,4,FALSE)</f>
        <v>1</v>
      </c>
      <c r="E280" s="130">
        <f>VLOOKUP(B280,'Badge-Info'!$B$2:$I$350,5,FALSE)</f>
        <v>1</v>
      </c>
      <c r="F280" s="131" t="str">
        <f>VLOOKUP(B280,'Badge-Info'!$B$2:$E$350,2,FALSE)</f>
        <v>600</v>
      </c>
      <c r="AK280" s="169" t="s">
        <v>849</v>
      </c>
      <c r="AT280" s="190">
        <f t="shared" si="30"/>
        <v>1</v>
      </c>
      <c r="AU280" s="191">
        <f t="shared" si="31"/>
        <v>0</v>
      </c>
      <c r="AV280" s="191">
        <f t="shared" si="32"/>
        <v>1</v>
      </c>
      <c r="AW280" s="191">
        <f t="shared" si="33"/>
        <v>0</v>
      </c>
      <c r="AX280" s="191">
        <f t="shared" si="34"/>
        <v>0</v>
      </c>
      <c r="AY280" s="191">
        <f t="shared" si="35"/>
        <v>0</v>
      </c>
    </row>
    <row r="281" spans="1:51" ht="15">
      <c r="B281" s="129" t="s">
        <v>1127</v>
      </c>
      <c r="C281" s="130">
        <f>VLOOKUP(B281,'Badge-Info'!$B$2:$E$350,3,FALSE)</f>
        <v>428.43200000000002</v>
      </c>
      <c r="D281" s="130">
        <f>VLOOKUP(B281,'Badge-Info'!$B$2:$E$350,4,FALSE)</f>
        <v>1</v>
      </c>
      <c r="E281" s="130">
        <f>VLOOKUP(B281,'Badge-Info'!$B$2:$I$350,5,FALSE)</f>
        <v>1</v>
      </c>
      <c r="F281" s="131" t="str">
        <f>VLOOKUP(B281,'Badge-Info'!$B$2:$E$350,2,FALSE)</f>
        <v>400</v>
      </c>
      <c r="AI281" s="169" t="s">
        <v>1107</v>
      </c>
      <c r="AT281" s="190"/>
    </row>
    <row r="282" spans="1:51" ht="15">
      <c r="B282" s="129" t="s">
        <v>16</v>
      </c>
      <c r="C282" s="130">
        <f>VLOOKUP(B282,'Badge-Info'!$B$2:$E$350,3,FALSE)</f>
        <v>664.07</v>
      </c>
      <c r="D282" s="130">
        <f>VLOOKUP(B282,'Badge-Info'!$B$2:$E$350,4,FALSE)</f>
        <v>1</v>
      </c>
      <c r="E282" s="130">
        <f>VLOOKUP(B282,'Badge-Info'!$B$2:$I$350,5,FALSE)</f>
        <v>1</v>
      </c>
      <c r="F282" s="131" t="str">
        <f>VLOOKUP(B282,'Badge-Info'!$B$2:$E$350,2,FALSE)</f>
        <v>600</v>
      </c>
      <c r="AB282" s="169" t="s">
        <v>842</v>
      </c>
      <c r="AT282" s="190">
        <f t="shared" si="30"/>
        <v>0</v>
      </c>
      <c r="AU282" s="191">
        <f t="shared" si="31"/>
        <v>0</v>
      </c>
      <c r="AV282" s="191">
        <f t="shared" si="32"/>
        <v>0</v>
      </c>
      <c r="AW282" s="191">
        <f t="shared" si="33"/>
        <v>0</v>
      </c>
      <c r="AX282" s="191">
        <f t="shared" si="34"/>
        <v>0</v>
      </c>
      <c r="AY282" s="191">
        <f t="shared" si="35"/>
        <v>0</v>
      </c>
    </row>
    <row r="283" spans="1:51" ht="15">
      <c r="B283" s="129" t="s">
        <v>987</v>
      </c>
      <c r="C283" s="130">
        <f>VLOOKUP(B283,'Badge-Info'!$B$2:$E$350,3,FALSE)</f>
        <v>202.12</v>
      </c>
      <c r="D283" s="130">
        <f>VLOOKUP(B283,'Badge-Info'!$B$2:$E$350,4,FALSE)</f>
        <v>1</v>
      </c>
      <c r="E283" s="130">
        <f>VLOOKUP(B283,'Badge-Info'!$B$2:$I$350,5,FALSE)</f>
        <v>1</v>
      </c>
      <c r="F283" s="131" t="str">
        <f>VLOOKUP(B283,'Badge-Info'!$B$2:$E$350,2,FALSE)</f>
        <v>200</v>
      </c>
      <c r="AB283" s="169" t="s">
        <v>935</v>
      </c>
      <c r="AK283" s="169" t="s">
        <v>952</v>
      </c>
      <c r="AT283" s="190">
        <f t="shared" si="30"/>
        <v>2</v>
      </c>
      <c r="AU283" s="191">
        <f t="shared" si="31"/>
        <v>0</v>
      </c>
      <c r="AV283" s="191">
        <f t="shared" si="32"/>
        <v>0</v>
      </c>
      <c r="AW283" s="191">
        <f t="shared" si="33"/>
        <v>0</v>
      </c>
      <c r="AX283" s="191">
        <f t="shared" si="34"/>
        <v>2</v>
      </c>
      <c r="AY283" s="191">
        <f t="shared" si="35"/>
        <v>0</v>
      </c>
    </row>
    <row r="284" spans="1:51" ht="15">
      <c r="B284" s="129" t="s">
        <v>1083</v>
      </c>
      <c r="C284" s="130">
        <f>VLOOKUP(B284,'Badge-Info'!$B$2:$E$350,3,FALSE)</f>
        <v>648.79999999999995</v>
      </c>
      <c r="D284" s="130">
        <f>VLOOKUP(B284,'Badge-Info'!$B$2:$E$350,4,FALSE)</f>
        <v>1</v>
      </c>
      <c r="E284" s="130">
        <f>VLOOKUP(B284,'Badge-Info'!$B$2:$I$350,5,FALSE)</f>
        <v>1</v>
      </c>
      <c r="F284" s="131" t="str">
        <f>VLOOKUP(B284,'Badge-Info'!$B$2:$E$350,2,FALSE)</f>
        <v>600</v>
      </c>
      <c r="AB284" s="169" t="s">
        <v>933</v>
      </c>
      <c r="AT284" s="190">
        <f t="shared" si="30"/>
        <v>0</v>
      </c>
      <c r="AU284" s="191">
        <f t="shared" si="31"/>
        <v>0</v>
      </c>
      <c r="AV284" s="191">
        <f t="shared" si="32"/>
        <v>0</v>
      </c>
      <c r="AW284" s="191">
        <f t="shared" si="33"/>
        <v>0</v>
      </c>
      <c r="AX284" s="191">
        <f t="shared" si="34"/>
        <v>0</v>
      </c>
      <c r="AY284" s="191">
        <f t="shared" si="35"/>
        <v>0</v>
      </c>
    </row>
    <row r="285" spans="1:51" ht="15">
      <c r="B285" s="129" t="s">
        <v>618</v>
      </c>
      <c r="C285" s="130">
        <f>VLOOKUP(B285,'Badge-Info'!$B$2:$E$350,3,FALSE)</f>
        <v>353.97950086319997</v>
      </c>
      <c r="D285" s="130">
        <f>VLOOKUP(B285,'Badge-Info'!$B$2:$E$350,4,FALSE)</f>
        <v>1</v>
      </c>
      <c r="E285" s="130">
        <f>VLOOKUP(B285,'Badge-Info'!$B$2:$I$350,5,FALSE)</f>
        <v>1</v>
      </c>
      <c r="F285" s="131" t="str">
        <f>VLOOKUP(B285,'Badge-Info'!$B$2:$E$350,2,FALSE)</f>
        <v>300</v>
      </c>
      <c r="O285" s="169" t="s">
        <v>842</v>
      </c>
      <c r="AT285" s="190">
        <f t="shared" si="30"/>
        <v>0</v>
      </c>
      <c r="AU285" s="191">
        <f t="shared" si="31"/>
        <v>0</v>
      </c>
      <c r="AV285" s="191">
        <f t="shared" si="32"/>
        <v>0</v>
      </c>
      <c r="AW285" s="191">
        <f t="shared" si="33"/>
        <v>0</v>
      </c>
      <c r="AX285" s="191">
        <f t="shared" si="34"/>
        <v>0</v>
      </c>
      <c r="AY285" s="191">
        <f t="shared" si="35"/>
        <v>0</v>
      </c>
    </row>
    <row r="286" spans="1:51" ht="15">
      <c r="A286" s="134"/>
      <c r="B286" s="134" t="s">
        <v>413</v>
      </c>
      <c r="C286" s="130">
        <f>VLOOKUP(B286,'Badge-Info'!$B$2:$E$350,3,FALSE)</f>
        <v>332.6</v>
      </c>
      <c r="D286" s="130">
        <f>VLOOKUP(B286,'Badge-Info'!$B$2:$E$350,4,FALSE)</f>
        <v>1</v>
      </c>
      <c r="E286" s="130">
        <f>VLOOKUP(B286,'Badge-Info'!$B$2:$I$350,5,FALSE)</f>
        <v>1</v>
      </c>
      <c r="F286" s="131" t="str">
        <f>VLOOKUP(B286,'Badge-Info'!$B$2:$E$350,2,FALSE)</f>
        <v>300</v>
      </c>
      <c r="O286" s="169" t="s">
        <v>844</v>
      </c>
      <c r="AT286" s="190">
        <f t="shared" si="30"/>
        <v>0</v>
      </c>
      <c r="AU286" s="191">
        <f t="shared" si="31"/>
        <v>0</v>
      </c>
      <c r="AV286" s="191">
        <f t="shared" si="32"/>
        <v>0</v>
      </c>
      <c r="AW286" s="191">
        <f t="shared" si="33"/>
        <v>0</v>
      </c>
      <c r="AX286" s="191">
        <f t="shared" si="34"/>
        <v>0</v>
      </c>
      <c r="AY286" s="191">
        <f t="shared" si="35"/>
        <v>0</v>
      </c>
    </row>
    <row r="287" spans="1:51" ht="15">
      <c r="B287" s="129" t="s">
        <v>565</v>
      </c>
      <c r="C287" s="130">
        <f>VLOOKUP(B287,'Badge-Info'!$B$2:$E$350,3,FALSE)</f>
        <v>808.06854299999998</v>
      </c>
      <c r="D287" s="130">
        <f>VLOOKUP(B287,'Badge-Info'!$B$2:$E$350,4,FALSE)</f>
        <v>1</v>
      </c>
      <c r="E287" s="130">
        <f>VLOOKUP(B287,'Badge-Info'!$B$2:$I$350,5,FALSE)</f>
        <v>1</v>
      </c>
      <c r="F287" s="131" t="str">
        <f>VLOOKUP(B287,'Badge-Info'!$B$2:$E$350,2,FALSE)</f>
        <v>800</v>
      </c>
      <c r="X287" s="169" t="s">
        <v>841</v>
      </c>
      <c r="AB287" s="169" t="s">
        <v>842</v>
      </c>
      <c r="AT287" s="190">
        <f t="shared" si="30"/>
        <v>1</v>
      </c>
      <c r="AU287" s="191">
        <f t="shared" si="31"/>
        <v>0</v>
      </c>
      <c r="AV287" s="191">
        <f t="shared" si="32"/>
        <v>0</v>
      </c>
      <c r="AW287" s="191">
        <f t="shared" si="33"/>
        <v>1</v>
      </c>
      <c r="AX287" s="191">
        <f t="shared" si="34"/>
        <v>0</v>
      </c>
      <c r="AY287" s="191">
        <f t="shared" si="35"/>
        <v>0</v>
      </c>
    </row>
    <row r="288" spans="1:51" ht="15">
      <c r="B288" s="129" t="s">
        <v>617</v>
      </c>
      <c r="C288" s="130">
        <f>VLOOKUP(B288,'Badge-Info'!$B$2:$E$350,3,FALSE)</f>
        <v>391.02</v>
      </c>
      <c r="D288" s="130">
        <f>VLOOKUP(B288,'Badge-Info'!$B$2:$E$350,4,FALSE)</f>
        <v>1</v>
      </c>
      <c r="E288" s="130">
        <f>VLOOKUP(B288,'Badge-Info'!$B$2:$I$350,5,FALSE)</f>
        <v>1</v>
      </c>
      <c r="F288" s="131" t="str">
        <f>VLOOKUP(B288,'Badge-Info'!$B$2:$E$350,2,FALSE)</f>
        <v>300</v>
      </c>
      <c r="AP288" s="169" t="s">
        <v>842</v>
      </c>
      <c r="AT288" s="190">
        <f t="shared" si="30"/>
        <v>0</v>
      </c>
      <c r="AU288" s="191">
        <f t="shared" si="31"/>
        <v>0</v>
      </c>
      <c r="AV288" s="191">
        <f t="shared" si="32"/>
        <v>0</v>
      </c>
      <c r="AW288" s="191">
        <f t="shared" si="33"/>
        <v>0</v>
      </c>
      <c r="AX288" s="191">
        <f t="shared" si="34"/>
        <v>0</v>
      </c>
      <c r="AY288" s="191">
        <f t="shared" si="35"/>
        <v>0</v>
      </c>
    </row>
    <row r="289" spans="1:51" ht="30">
      <c r="B289" s="129" t="s">
        <v>893</v>
      </c>
      <c r="C289" s="130">
        <f>VLOOKUP(B289,'Badge-Info'!$B$2:$E$350,3,FALSE)</f>
        <v>551.48</v>
      </c>
      <c r="D289" s="130">
        <f>VLOOKUP(B289,'Badge-Info'!$B$2:$E$350,4,FALSE)</f>
        <v>1</v>
      </c>
      <c r="E289" s="130">
        <f>VLOOKUP(B289,'Badge-Info'!$B$2:$I$350,5,FALSE)</f>
        <v>1</v>
      </c>
      <c r="F289" s="131" t="str">
        <f>VLOOKUP(B289,'Badge-Info'!$B$2:$E$350,2,FALSE)</f>
        <v>500</v>
      </c>
      <c r="S289" s="169" t="s">
        <v>852</v>
      </c>
      <c r="AB289" s="169" t="s">
        <v>841</v>
      </c>
      <c r="AC289" s="169" t="s">
        <v>841</v>
      </c>
      <c r="AT289" s="190">
        <f t="shared" si="30"/>
        <v>3</v>
      </c>
      <c r="AU289" s="191">
        <f t="shared" si="31"/>
        <v>0</v>
      </c>
      <c r="AV289" s="191">
        <f t="shared" si="32"/>
        <v>0</v>
      </c>
      <c r="AW289" s="191">
        <f t="shared" si="33"/>
        <v>3</v>
      </c>
      <c r="AX289" s="191">
        <f t="shared" si="34"/>
        <v>0</v>
      </c>
      <c r="AY289" s="191">
        <f t="shared" si="35"/>
        <v>0</v>
      </c>
    </row>
    <row r="290" spans="1:51" ht="15">
      <c r="B290" s="129" t="s">
        <v>450</v>
      </c>
      <c r="C290" s="130">
        <f>VLOOKUP(B290,'Badge-Info'!$B$2:$E$350,3,FALSE)</f>
        <v>917.95489999999995</v>
      </c>
      <c r="D290" s="130">
        <f>VLOOKUP(B290,'Badge-Info'!$B$2:$E$350,4,FALSE)</f>
        <v>1</v>
      </c>
      <c r="E290" s="130">
        <f>VLOOKUP(B290,'Badge-Info'!$B$2:$I$350,5,FALSE)</f>
        <v>1</v>
      </c>
      <c r="F290" s="131" t="str">
        <f>VLOOKUP(B290,'Badge-Info'!$B$2:$E$350,2,FALSE)</f>
        <v>900</v>
      </c>
      <c r="Q290" s="169" t="s">
        <v>840</v>
      </c>
      <c r="AB290" s="169" t="s">
        <v>842</v>
      </c>
      <c r="AT290" s="190">
        <f t="shared" si="30"/>
        <v>1</v>
      </c>
      <c r="AU290" s="191">
        <f t="shared" si="31"/>
        <v>0</v>
      </c>
      <c r="AV290" s="191">
        <f t="shared" si="32"/>
        <v>1</v>
      </c>
      <c r="AW290" s="191">
        <f t="shared" si="33"/>
        <v>0</v>
      </c>
      <c r="AX290" s="191">
        <f t="shared" si="34"/>
        <v>0</v>
      </c>
      <c r="AY290" s="191">
        <f t="shared" si="35"/>
        <v>0</v>
      </c>
    </row>
    <row r="291" spans="1:51" ht="15">
      <c r="A291" s="129">
        <v>127</v>
      </c>
      <c r="B291" s="129" t="s">
        <v>212</v>
      </c>
      <c r="C291" s="130">
        <f>VLOOKUP(B291,'Badge-Info'!$B$2:$E$350,3,FALSE)</f>
        <v>323.64999999999998</v>
      </c>
      <c r="D291" s="130">
        <f>VLOOKUP(B291,'Badge-Info'!$B$2:$E$350,4,FALSE)</f>
        <v>1</v>
      </c>
      <c r="E291" s="130">
        <f>VLOOKUP(B291,'Badge-Info'!$B$2:$I$350,5,FALSE)</f>
        <v>1</v>
      </c>
      <c r="F291" s="131" t="str">
        <f>VLOOKUP(B291,'Badge-Info'!$B$2:$E$350,2,FALSE)</f>
        <v>300</v>
      </c>
      <c r="S291" s="169" t="s">
        <v>858</v>
      </c>
      <c r="Y291" s="169" t="s">
        <v>839</v>
      </c>
      <c r="AB291" s="169" t="s">
        <v>848</v>
      </c>
      <c r="AT291" s="190">
        <f t="shared" si="30"/>
        <v>3</v>
      </c>
      <c r="AU291" s="191">
        <f t="shared" si="31"/>
        <v>3</v>
      </c>
      <c r="AV291" s="191">
        <f t="shared" si="32"/>
        <v>0</v>
      </c>
      <c r="AW291" s="191">
        <f t="shared" si="33"/>
        <v>0</v>
      </c>
      <c r="AX291" s="191">
        <f t="shared" si="34"/>
        <v>0</v>
      </c>
      <c r="AY291" s="191">
        <f t="shared" si="35"/>
        <v>0</v>
      </c>
    </row>
    <row r="292" spans="1:51" ht="15">
      <c r="A292" s="129">
        <v>128</v>
      </c>
      <c r="B292" s="129" t="s">
        <v>214</v>
      </c>
      <c r="C292" s="130">
        <f>VLOOKUP(B292,'Badge-Info'!$B$2:$E$350,3,FALSE)</f>
        <v>797.21097950000001</v>
      </c>
      <c r="D292" s="130">
        <f>VLOOKUP(B292,'Badge-Info'!$B$2:$E$350,4,FALSE)</f>
        <v>1</v>
      </c>
      <c r="E292" s="130">
        <f>VLOOKUP(B292,'Badge-Info'!$B$2:$I$350,5,FALSE)</f>
        <v>1</v>
      </c>
      <c r="F292" s="131" t="str">
        <f>VLOOKUP(B292,'Badge-Info'!$B$2:$E$350,2,FALSE)</f>
        <v>700</v>
      </c>
      <c r="M292" s="169" t="s">
        <v>841</v>
      </c>
      <c r="X292" s="169" t="s">
        <v>841</v>
      </c>
      <c r="AM292" s="169" t="s">
        <v>844</v>
      </c>
      <c r="AT292" s="190">
        <f t="shared" si="30"/>
        <v>2</v>
      </c>
      <c r="AU292" s="191">
        <f t="shared" si="31"/>
        <v>0</v>
      </c>
      <c r="AV292" s="191">
        <f t="shared" si="32"/>
        <v>0</v>
      </c>
      <c r="AW292" s="191">
        <f t="shared" si="33"/>
        <v>2</v>
      </c>
      <c r="AX292" s="191">
        <f t="shared" si="34"/>
        <v>0</v>
      </c>
      <c r="AY292" s="191">
        <f t="shared" si="35"/>
        <v>0</v>
      </c>
    </row>
    <row r="293" spans="1:51" ht="15">
      <c r="B293" s="129" t="s">
        <v>1053</v>
      </c>
      <c r="C293" s="130">
        <f>VLOOKUP(B293,'Badge-Info'!$B$2:$E$350,3,FALSE)</f>
        <v>411.09</v>
      </c>
      <c r="D293" s="130">
        <f>VLOOKUP(B293,'Badge-Info'!$B$2:$E$350,4,FALSE)</f>
        <v>1</v>
      </c>
      <c r="E293" s="130">
        <f>VLOOKUP(B293,'Badge-Info'!$B$2:$I$350,5,FALSE)</f>
        <v>1</v>
      </c>
      <c r="F293" s="131" t="str">
        <f>VLOOKUP(B293,'Badge-Info'!$B$2:$E$350,2,FALSE)</f>
        <v>400</v>
      </c>
      <c r="AB293" s="169" t="s">
        <v>933</v>
      </c>
      <c r="AT293" s="190">
        <f t="shared" si="30"/>
        <v>0</v>
      </c>
      <c r="AU293" s="191">
        <f t="shared" si="31"/>
        <v>0</v>
      </c>
      <c r="AV293" s="191">
        <f t="shared" si="32"/>
        <v>0</v>
      </c>
      <c r="AW293" s="191">
        <f t="shared" si="33"/>
        <v>0</v>
      </c>
      <c r="AX293" s="191">
        <f t="shared" si="34"/>
        <v>0</v>
      </c>
      <c r="AY293" s="191">
        <f t="shared" si="35"/>
        <v>0</v>
      </c>
    </row>
    <row r="294" spans="1:51" ht="15">
      <c r="B294" s="129" t="s">
        <v>605</v>
      </c>
      <c r="C294" s="130">
        <f>VLOOKUP(B294,'Badge-Info'!$B$2:$E$350,3,FALSE)</f>
        <v>155.232</v>
      </c>
      <c r="D294" s="130">
        <f>VLOOKUP(B294,'Badge-Info'!$B$2:$E$350,4,FALSE)</f>
        <v>1</v>
      </c>
      <c r="E294" s="130">
        <f>VLOOKUP(B294,'Badge-Info'!$B$2:$I$350,5,FALSE)</f>
        <v>1</v>
      </c>
      <c r="F294" s="131" t="str">
        <f>VLOOKUP(B294,'Badge-Info'!$B$2:$E$350,2,FALSE)</f>
        <v>100</v>
      </c>
      <c r="AB294" s="169" t="s">
        <v>842</v>
      </c>
      <c r="AR294" s="169" t="s">
        <v>840</v>
      </c>
      <c r="AT294" s="190">
        <f t="shared" si="30"/>
        <v>1</v>
      </c>
      <c r="AU294" s="191">
        <f t="shared" si="31"/>
        <v>0</v>
      </c>
      <c r="AV294" s="191">
        <f t="shared" si="32"/>
        <v>1</v>
      </c>
      <c r="AW294" s="191">
        <f t="shared" si="33"/>
        <v>0</v>
      </c>
      <c r="AX294" s="191">
        <f t="shared" si="34"/>
        <v>0</v>
      </c>
      <c r="AY294" s="191">
        <f t="shared" si="35"/>
        <v>0</v>
      </c>
    </row>
    <row r="295" spans="1:51" ht="15">
      <c r="B295" s="129" t="s">
        <v>774</v>
      </c>
      <c r="C295" s="130">
        <f>VLOOKUP(B295,'Badge-Info'!$B$2:$E$350,3,FALSE)</f>
        <v>664.072</v>
      </c>
      <c r="D295" s="130">
        <f>VLOOKUP(B295,'Badge-Info'!$B$2:$E$350,4,FALSE)</f>
        <v>1</v>
      </c>
      <c r="E295" s="130">
        <f>VLOOKUP(B295,'Badge-Info'!$B$2:$I$350,5,FALSE)</f>
        <v>1</v>
      </c>
      <c r="F295" s="131" t="str">
        <f>VLOOKUP(B295,'Badge-Info'!$B$2:$E$350,2,FALSE)</f>
        <v>600</v>
      </c>
      <c r="P295" s="169" t="s">
        <v>841</v>
      </c>
      <c r="AB295" s="169" t="s">
        <v>850</v>
      </c>
      <c r="AO295" s="169" t="s">
        <v>1103</v>
      </c>
      <c r="AR295" s="169" t="s">
        <v>841</v>
      </c>
      <c r="AT295" s="190">
        <f t="shared" si="30"/>
        <v>3</v>
      </c>
      <c r="AU295" s="191">
        <f t="shared" si="31"/>
        <v>0</v>
      </c>
      <c r="AV295" s="191">
        <f t="shared" si="32"/>
        <v>0</v>
      </c>
      <c r="AW295" s="191">
        <f t="shared" si="33"/>
        <v>2</v>
      </c>
      <c r="AX295" s="191">
        <f t="shared" si="34"/>
        <v>0</v>
      </c>
      <c r="AY295" s="191">
        <f t="shared" si="35"/>
        <v>1</v>
      </c>
    </row>
    <row r="296" spans="1:51" ht="15">
      <c r="A296" s="129">
        <v>91</v>
      </c>
      <c r="B296" s="129" t="s">
        <v>330</v>
      </c>
      <c r="C296" s="130">
        <f>VLOOKUP(B296,'Badge-Info'!$B$2:$E$350,3,FALSE)</f>
        <v>391.65</v>
      </c>
      <c r="D296" s="130">
        <f>VLOOKUP(B296,'Badge-Info'!$B$2:$E$350,4,FALSE)</f>
        <v>1</v>
      </c>
      <c r="E296" s="130">
        <f>VLOOKUP(B296,'Badge-Info'!$B$2:$I$350,5,FALSE)</f>
        <v>1</v>
      </c>
      <c r="F296" s="131" t="str">
        <f>VLOOKUP(B296,'Badge-Info'!$B$2:$E$350,2,FALSE)</f>
        <v>300</v>
      </c>
      <c r="P296" s="169" t="s">
        <v>935</v>
      </c>
      <c r="R296" s="169" t="s">
        <v>841</v>
      </c>
      <c r="AL296" s="169" t="s">
        <v>841</v>
      </c>
      <c r="AO296" s="169" t="s">
        <v>841</v>
      </c>
      <c r="AT296" s="190">
        <f t="shared" si="30"/>
        <v>4</v>
      </c>
      <c r="AU296" s="191">
        <f t="shared" si="31"/>
        <v>0</v>
      </c>
      <c r="AV296" s="191">
        <f t="shared" si="32"/>
        <v>0</v>
      </c>
      <c r="AW296" s="191">
        <f t="shared" si="33"/>
        <v>3</v>
      </c>
      <c r="AX296" s="191">
        <f t="shared" si="34"/>
        <v>1</v>
      </c>
      <c r="AY296" s="191">
        <f t="shared" si="35"/>
        <v>0</v>
      </c>
    </row>
    <row r="297" spans="1:51" ht="15">
      <c r="A297" s="129">
        <v>106</v>
      </c>
      <c r="B297" s="129" t="s">
        <v>474</v>
      </c>
      <c r="C297" s="130">
        <f>VLOOKUP(B297,'Badge-Info'!$B$2:$E$350,3,FALSE)</f>
        <v>361.4</v>
      </c>
      <c r="D297" s="130">
        <f>VLOOKUP(B297,'Badge-Info'!$B$2:$E$350,4,FALSE)</f>
        <v>1</v>
      </c>
      <c r="E297" s="130">
        <f>VLOOKUP(B297,'Badge-Info'!$B$2:$I$350,5,FALSE)</f>
        <v>1</v>
      </c>
      <c r="F297" s="131" t="str">
        <f>VLOOKUP(B297,'Badge-Info'!$B$2:$E$350,2,FALSE)</f>
        <v>300</v>
      </c>
      <c r="H297" s="170" t="s">
        <v>833</v>
      </c>
      <c r="M297" s="169" t="s">
        <v>840</v>
      </c>
      <c r="O297" s="169" t="s">
        <v>839</v>
      </c>
      <c r="W297" s="169" t="s">
        <v>840</v>
      </c>
      <c r="AB297" s="169" t="s">
        <v>851</v>
      </c>
      <c r="AT297" s="190">
        <f t="shared" si="30"/>
        <v>5</v>
      </c>
      <c r="AU297" s="191">
        <f t="shared" si="31"/>
        <v>2</v>
      </c>
      <c r="AV297" s="191">
        <f t="shared" si="32"/>
        <v>3</v>
      </c>
      <c r="AW297" s="191">
        <f t="shared" si="33"/>
        <v>0</v>
      </c>
      <c r="AX297" s="191">
        <f t="shared" si="34"/>
        <v>0</v>
      </c>
      <c r="AY297" s="191">
        <f t="shared" si="35"/>
        <v>0</v>
      </c>
    </row>
    <row r="298" spans="1:51" ht="15">
      <c r="A298" s="129">
        <v>60</v>
      </c>
      <c r="B298" s="129" t="s">
        <v>258</v>
      </c>
      <c r="C298" s="130">
        <f>VLOOKUP(B298,'Badge-Info'!$B$2:$E$350,3,FALSE)</f>
        <v>700.97</v>
      </c>
      <c r="D298" s="130">
        <f>VLOOKUP(B298,'Badge-Info'!$B$2:$E$350,4,FALSE)</f>
        <v>1</v>
      </c>
      <c r="E298" s="130">
        <f>VLOOKUP(B298,'Badge-Info'!$B$2:$I$350,5,FALSE)</f>
        <v>1</v>
      </c>
      <c r="F298" s="131" t="str">
        <f>VLOOKUP(B298,'Badge-Info'!$B$2:$E$350,2,FALSE)</f>
        <v>700</v>
      </c>
      <c r="AB298" s="169" t="s">
        <v>844</v>
      </c>
      <c r="AT298" s="190">
        <f t="shared" si="30"/>
        <v>0</v>
      </c>
      <c r="AU298" s="191">
        <f t="shared" si="31"/>
        <v>0</v>
      </c>
      <c r="AV298" s="191">
        <f t="shared" si="32"/>
        <v>0</v>
      </c>
      <c r="AW298" s="191">
        <f t="shared" si="33"/>
        <v>0</v>
      </c>
      <c r="AX298" s="191">
        <f t="shared" si="34"/>
        <v>0</v>
      </c>
      <c r="AY298" s="191">
        <f t="shared" si="35"/>
        <v>0</v>
      </c>
    </row>
    <row r="299" spans="1:51" ht="15">
      <c r="B299" s="129" t="s">
        <v>1137</v>
      </c>
      <c r="C299" s="130">
        <f>VLOOKUP(B299,'Badge-Info'!$B$2:$E$350,3,FALSE)</f>
        <v>621.38300000000004</v>
      </c>
      <c r="D299" s="130">
        <f>VLOOKUP(B299,'Badge-Info'!$B$2:$E$350,4,FALSE)</f>
        <v>1</v>
      </c>
      <c r="E299" s="130">
        <f>VLOOKUP(B299,'Badge-Info'!$B$2:$I$350,5,FALSE)</f>
        <v>0</v>
      </c>
      <c r="F299" s="131" t="str">
        <f>VLOOKUP(B299,'Badge-Info'!$B$2:$E$350,2,FALSE)</f>
        <v>600</v>
      </c>
      <c r="AB299" s="169" t="s">
        <v>1107</v>
      </c>
      <c r="AT299" s="190">
        <f t="shared" si="30"/>
        <v>0</v>
      </c>
      <c r="AU299" s="191">
        <f t="shared" si="31"/>
        <v>0</v>
      </c>
      <c r="AV299" s="191">
        <f t="shared" si="32"/>
        <v>0</v>
      </c>
      <c r="AW299" s="191">
        <f t="shared" si="33"/>
        <v>0</v>
      </c>
      <c r="AX299" s="191">
        <f t="shared" si="34"/>
        <v>0</v>
      </c>
      <c r="AY299" s="191">
        <f t="shared" si="35"/>
        <v>0</v>
      </c>
    </row>
    <row r="300" spans="1:51" ht="15">
      <c r="B300" s="129" t="s">
        <v>979</v>
      </c>
      <c r="C300" s="130">
        <f>VLOOKUP(B300,'Badge-Info'!$B$2:$E$350,3,FALSE)</f>
        <v>641.67499999999995</v>
      </c>
      <c r="D300" s="130">
        <f>VLOOKUP(B300,'Badge-Info'!$B$2:$E$350,4,FALSE)</f>
        <v>1</v>
      </c>
      <c r="E300" s="130">
        <f>VLOOKUP(B300,'Badge-Info'!$B$2:$I$350,5,FALSE)</f>
        <v>1</v>
      </c>
      <c r="F300" s="131" t="str">
        <f>VLOOKUP(B300,'Badge-Info'!$B$2:$E$350,2,FALSE)</f>
        <v>600</v>
      </c>
      <c r="AB300" s="169" t="s">
        <v>933</v>
      </c>
      <c r="AT300" s="190">
        <f t="shared" si="30"/>
        <v>0</v>
      </c>
      <c r="AU300" s="191">
        <f t="shared" si="31"/>
        <v>0</v>
      </c>
      <c r="AV300" s="191">
        <f t="shared" si="32"/>
        <v>0</v>
      </c>
      <c r="AW300" s="191">
        <f t="shared" si="33"/>
        <v>0</v>
      </c>
      <c r="AX300" s="191">
        <f t="shared" si="34"/>
        <v>0</v>
      </c>
      <c r="AY300" s="191">
        <f t="shared" si="35"/>
        <v>0</v>
      </c>
    </row>
    <row r="301" spans="1:51" ht="15">
      <c r="B301" s="129" t="s">
        <v>924</v>
      </c>
      <c r="C301" s="130">
        <f>VLOOKUP(B301,'Badge-Info'!$B$2:$E$350,3,FALSE)</f>
        <v>646.48</v>
      </c>
      <c r="D301" s="130">
        <f>VLOOKUP(B301,'Badge-Info'!$B$2:$E$350,4,FALSE)</f>
        <v>1</v>
      </c>
      <c r="E301" s="130">
        <f>VLOOKUP(B301,'Badge-Info'!$B$2:$I$350,5,FALSE)</f>
        <v>1</v>
      </c>
      <c r="F301" s="131" t="str">
        <f>VLOOKUP(B301,'Badge-Info'!$B$2:$E$350,2,FALSE)</f>
        <v>600</v>
      </c>
      <c r="R301" s="169" t="s">
        <v>841</v>
      </c>
      <c r="AB301" s="169" t="s">
        <v>850</v>
      </c>
      <c r="AT301" s="190">
        <f t="shared" si="30"/>
        <v>1</v>
      </c>
      <c r="AU301" s="191">
        <f t="shared" si="31"/>
        <v>0</v>
      </c>
      <c r="AV301" s="191">
        <f t="shared" si="32"/>
        <v>0</v>
      </c>
      <c r="AW301" s="191">
        <f t="shared" si="33"/>
        <v>1</v>
      </c>
      <c r="AX301" s="191">
        <f t="shared" si="34"/>
        <v>0</v>
      </c>
      <c r="AY301" s="191">
        <f t="shared" si="35"/>
        <v>0</v>
      </c>
    </row>
    <row r="302" spans="1:51" ht="15">
      <c r="B302" s="129" t="s">
        <v>874</v>
      </c>
      <c r="C302" s="130">
        <f>VLOOKUP(B302,'Badge-Info'!$B$2:$E$350,3,FALSE)</f>
        <v>613.69000000000005</v>
      </c>
      <c r="D302" s="130">
        <f>VLOOKUP(B302,'Badge-Info'!$B$2:$E$350,4,FALSE)</f>
        <v>1</v>
      </c>
      <c r="E302" s="130">
        <f>VLOOKUP(B302,'Badge-Info'!$B$2:$I$350,5,FALSE)</f>
        <v>1</v>
      </c>
      <c r="F302" s="131" t="str">
        <f>VLOOKUP(B302,'Badge-Info'!$B$2:$E$350,2,FALSE)</f>
        <v>600</v>
      </c>
      <c r="O302" s="169" t="s">
        <v>850</v>
      </c>
      <c r="AT302" s="190">
        <f t="shared" si="30"/>
        <v>0</v>
      </c>
      <c r="AU302" s="191">
        <f t="shared" si="31"/>
        <v>0</v>
      </c>
      <c r="AV302" s="191">
        <f t="shared" si="32"/>
        <v>0</v>
      </c>
      <c r="AW302" s="191">
        <f t="shared" si="33"/>
        <v>0</v>
      </c>
      <c r="AX302" s="191">
        <f t="shared" si="34"/>
        <v>0</v>
      </c>
      <c r="AY302" s="191">
        <f t="shared" si="35"/>
        <v>0</v>
      </c>
    </row>
    <row r="303" spans="1:51" ht="15">
      <c r="A303" s="129">
        <v>129</v>
      </c>
      <c r="B303" s="129" t="s">
        <v>506</v>
      </c>
      <c r="C303" s="130">
        <f>VLOOKUP(B303,'Badge-Info'!$B$2:$E$350,3,FALSE)</f>
        <v>414.6</v>
      </c>
      <c r="D303" s="130">
        <f>VLOOKUP(B303,'Badge-Info'!$B$2:$E$350,4,FALSE)</f>
        <v>1</v>
      </c>
      <c r="E303" s="130">
        <f>VLOOKUP(B303,'Badge-Info'!$B$2:$I$350,5,FALSE)</f>
        <v>1</v>
      </c>
      <c r="F303" s="131" t="str">
        <f>VLOOKUP(B303,'Badge-Info'!$B$2:$E$350,2,FALSE)</f>
        <v>400</v>
      </c>
      <c r="J303" s="169" t="s">
        <v>844</v>
      </c>
      <c r="AT303" s="190">
        <f t="shared" si="30"/>
        <v>0</v>
      </c>
      <c r="AU303" s="191">
        <f t="shared" si="31"/>
        <v>0</v>
      </c>
      <c r="AV303" s="191">
        <f t="shared" si="32"/>
        <v>0</v>
      </c>
      <c r="AW303" s="191">
        <f t="shared" si="33"/>
        <v>0</v>
      </c>
      <c r="AX303" s="191">
        <f t="shared" si="34"/>
        <v>0</v>
      </c>
      <c r="AY303" s="191">
        <f t="shared" si="35"/>
        <v>0</v>
      </c>
    </row>
    <row r="304" spans="1:51" ht="15">
      <c r="A304" s="129">
        <v>160</v>
      </c>
      <c r="B304" s="129" t="s">
        <v>251</v>
      </c>
      <c r="C304" s="130">
        <f>VLOOKUP(B304,'Badge-Info'!$B$2:$E$350,3,FALSE)</f>
        <v>792.02700000000004</v>
      </c>
      <c r="D304" s="130">
        <f>VLOOKUP(B304,'Badge-Info'!$B$2:$E$350,4,FALSE)</f>
        <v>1</v>
      </c>
      <c r="E304" s="130">
        <f>VLOOKUP(B304,'Badge-Info'!$B$2:$I$350,5,FALSE)</f>
        <v>1</v>
      </c>
      <c r="F304" s="131" t="str">
        <f>VLOOKUP(B304,'Badge-Info'!$B$2:$E$350,2,FALSE)</f>
        <v>700</v>
      </c>
      <c r="AR304" s="169" t="s">
        <v>842</v>
      </c>
      <c r="AT304" s="190">
        <f t="shared" si="30"/>
        <v>0</v>
      </c>
      <c r="AU304" s="191">
        <f t="shared" si="31"/>
        <v>0</v>
      </c>
      <c r="AV304" s="191">
        <f t="shared" si="32"/>
        <v>0</v>
      </c>
      <c r="AW304" s="191">
        <f t="shared" si="33"/>
        <v>0</v>
      </c>
      <c r="AX304" s="191">
        <f t="shared" si="34"/>
        <v>0</v>
      </c>
      <c r="AY304" s="191">
        <f t="shared" si="35"/>
        <v>0</v>
      </c>
    </row>
    <row r="305" spans="1:51" ht="15">
      <c r="A305" s="129">
        <v>155</v>
      </c>
      <c r="B305" s="129" t="s">
        <v>250</v>
      </c>
      <c r="C305" s="130">
        <f>VLOOKUP(B305,'Badge-Info'!$B$2:$E$350,3,FALSE)</f>
        <v>751.4</v>
      </c>
      <c r="D305" s="130">
        <f>VLOOKUP(B305,'Badge-Info'!$B$2:$E$350,4,FALSE)</f>
        <v>1</v>
      </c>
      <c r="E305" s="130">
        <f>VLOOKUP(B305,'Badge-Info'!$B$2:$I$350,5,FALSE)</f>
        <v>1</v>
      </c>
      <c r="F305" s="131" t="str">
        <f>VLOOKUP(B305,'Badge-Info'!$B$2:$E$350,2,FALSE)</f>
        <v>700</v>
      </c>
      <c r="AR305" s="169" t="s">
        <v>842</v>
      </c>
      <c r="AT305" s="190">
        <f t="shared" si="30"/>
        <v>0</v>
      </c>
      <c r="AU305" s="191">
        <f t="shared" si="31"/>
        <v>0</v>
      </c>
      <c r="AV305" s="191">
        <f t="shared" si="32"/>
        <v>0</v>
      </c>
      <c r="AW305" s="191">
        <f t="shared" si="33"/>
        <v>0</v>
      </c>
      <c r="AX305" s="191">
        <f t="shared" si="34"/>
        <v>0</v>
      </c>
      <c r="AY305" s="191">
        <f t="shared" si="35"/>
        <v>0</v>
      </c>
    </row>
    <row r="306" spans="1:51" ht="15">
      <c r="A306" s="129">
        <v>130</v>
      </c>
      <c r="B306" s="129" t="s">
        <v>493</v>
      </c>
      <c r="C306" s="130">
        <f>VLOOKUP(B306,'Badge-Info'!$B$2:$E$350,3,FALSE)</f>
        <v>641.59762999999998</v>
      </c>
      <c r="D306" s="130">
        <f>VLOOKUP(B306,'Badge-Info'!$B$2:$E$350,4,FALSE)</f>
        <v>1</v>
      </c>
      <c r="E306" s="130">
        <f>VLOOKUP(B306,'Badge-Info'!$B$2:$I$350,5,FALSE)</f>
        <v>1</v>
      </c>
      <c r="F306" s="131" t="str">
        <f>VLOOKUP(B306,'Badge-Info'!$B$2:$E$350,2,FALSE)</f>
        <v>600</v>
      </c>
      <c r="AR306" s="169" t="s">
        <v>844</v>
      </c>
      <c r="AT306" s="190">
        <f t="shared" si="30"/>
        <v>0</v>
      </c>
      <c r="AU306" s="191">
        <f t="shared" si="31"/>
        <v>0</v>
      </c>
      <c r="AV306" s="191">
        <f t="shared" si="32"/>
        <v>0</v>
      </c>
      <c r="AW306" s="191">
        <f t="shared" si="33"/>
        <v>0</v>
      </c>
      <c r="AX306" s="191">
        <f t="shared" si="34"/>
        <v>0</v>
      </c>
      <c r="AY306" s="191">
        <f t="shared" si="35"/>
        <v>0</v>
      </c>
    </row>
    <row r="307" spans="1:51" ht="15">
      <c r="A307" s="129">
        <v>131</v>
      </c>
      <c r="B307" s="129" t="s">
        <v>416</v>
      </c>
      <c r="C307" s="130">
        <f>VLOOKUP(B307,'Badge-Info'!$B$2:$E$350,3,FALSE)</f>
        <v>796.81</v>
      </c>
      <c r="D307" s="130">
        <f>VLOOKUP(B307,'Badge-Info'!$B$2:$E$350,4,FALSE)</f>
        <v>1</v>
      </c>
      <c r="E307" s="130">
        <f>VLOOKUP(B307,'Badge-Info'!$B$2:$I$350,5,FALSE)</f>
        <v>1</v>
      </c>
      <c r="F307" s="131" t="str">
        <f>VLOOKUP(B307,'Badge-Info'!$B$2:$E$350,2,FALSE)</f>
        <v>700</v>
      </c>
      <c r="AR307" s="169" t="s">
        <v>844</v>
      </c>
      <c r="AT307" s="190">
        <f t="shared" si="30"/>
        <v>0</v>
      </c>
      <c r="AU307" s="191">
        <f t="shared" si="31"/>
        <v>0</v>
      </c>
      <c r="AV307" s="191">
        <f t="shared" si="32"/>
        <v>0</v>
      </c>
      <c r="AW307" s="191">
        <f t="shared" si="33"/>
        <v>0</v>
      </c>
      <c r="AX307" s="191">
        <f t="shared" si="34"/>
        <v>0</v>
      </c>
      <c r="AY307" s="191">
        <f t="shared" si="35"/>
        <v>0</v>
      </c>
    </row>
    <row r="308" spans="1:51" ht="15">
      <c r="B308" s="129" t="s">
        <v>984</v>
      </c>
      <c r="C308" s="130">
        <f>VLOOKUP(B308,'Badge-Info'!$B$2:$E$350,3,FALSE)</f>
        <v>303.48329999999999</v>
      </c>
      <c r="D308" s="130">
        <f>VLOOKUP(B308,'Badge-Info'!$B$2:$E$350,4,FALSE)</f>
        <v>1</v>
      </c>
      <c r="E308" s="130">
        <f>VLOOKUP(B308,'Badge-Info'!$B$2:$I$350,5,FALSE)</f>
        <v>1</v>
      </c>
      <c r="F308" s="131" t="str">
        <f>VLOOKUP(B308,'Badge-Info'!$B$2:$E$350,2,FALSE)</f>
        <v>300</v>
      </c>
      <c r="AL308" s="241" t="s">
        <v>1103</v>
      </c>
      <c r="AT308" s="190">
        <f t="shared" si="30"/>
        <v>1</v>
      </c>
      <c r="AU308" s="191">
        <f t="shared" si="31"/>
        <v>0</v>
      </c>
      <c r="AV308" s="191">
        <f t="shared" si="32"/>
        <v>0</v>
      </c>
      <c r="AW308" s="191">
        <f t="shared" si="33"/>
        <v>0</v>
      </c>
      <c r="AX308" s="191">
        <f t="shared" si="34"/>
        <v>0</v>
      </c>
      <c r="AY308" s="191">
        <f t="shared" si="35"/>
        <v>1</v>
      </c>
    </row>
    <row r="309" spans="1:51" ht="15">
      <c r="B309" s="129" t="s">
        <v>604</v>
      </c>
      <c r="C309" s="130">
        <f>VLOOKUP(B309,'Badge-Info'!$B$2:$E$350,3,FALSE)</f>
        <v>634.79999999999995</v>
      </c>
      <c r="D309" s="130">
        <f>VLOOKUP(B309,'Badge-Info'!$B$2:$E$350,4,FALSE)</f>
        <v>1</v>
      </c>
      <c r="E309" s="130">
        <f>VLOOKUP(B309,'Badge-Info'!$B$2:$I$350,5,FALSE)</f>
        <v>1</v>
      </c>
      <c r="F309" s="131" t="str">
        <f>VLOOKUP(B309,'Badge-Info'!$B$2:$E$350,2,FALSE)</f>
        <v>600</v>
      </c>
      <c r="O309" s="169" t="s">
        <v>842</v>
      </c>
      <c r="AT309" s="190">
        <f t="shared" ref="AT309:AT329" si="36">COUNTIF(G309:AS309,"*12e*")+COUNTIF(G309:AS309,"*13e*")+COUNTIF(G309:AS309,"*14e*")+COUNTIF(G309:AS309,"*15e*")+COUNTIF(G309:AS309,"*16e*")</f>
        <v>0</v>
      </c>
      <c r="AU309" s="191">
        <f t="shared" ref="AU309:AU329" si="37">COUNTIF($G309:$AS309,"*12e*")</f>
        <v>0</v>
      </c>
      <c r="AV309" s="191">
        <f t="shared" ref="AV309:AV329" si="38">COUNTIF($G309:$AS309,"*13e*")</f>
        <v>0</v>
      </c>
      <c r="AW309" s="191">
        <f t="shared" ref="AW309:AW329" si="39">COUNTIF($G309:$AS309,"*14e*")</f>
        <v>0</v>
      </c>
      <c r="AX309" s="191">
        <f t="shared" ref="AX309:AX330" si="40">COUNTIF($G309:$AS309,"*15e*")</f>
        <v>0</v>
      </c>
      <c r="AY309" s="191">
        <f t="shared" ref="AY309:AY329" si="41">COUNTIF($G309:$AS309,"*16e*")</f>
        <v>0</v>
      </c>
    </row>
    <row r="310" spans="1:51" ht="15">
      <c r="B310" s="129" t="s">
        <v>999</v>
      </c>
      <c r="C310" s="130">
        <f>VLOOKUP(B310,'Badge-Info'!$B$2:$E$350,3,FALSE)</f>
        <v>306.70285467799999</v>
      </c>
      <c r="D310" s="130">
        <f>VLOOKUP(B310,'Badge-Info'!$B$2:$E$350,4,FALSE)</f>
        <v>1</v>
      </c>
      <c r="E310" s="130">
        <f>VLOOKUP(B310,'Badge-Info'!$B$2:$I$350,5,FALSE)</f>
        <v>1</v>
      </c>
      <c r="F310" s="131" t="str">
        <f>VLOOKUP(B310,'Badge-Info'!$B$2:$E$350,2,FALSE)</f>
        <v>300</v>
      </c>
      <c r="AP310" s="169" t="s">
        <v>933</v>
      </c>
      <c r="AT310" s="190">
        <f t="shared" si="36"/>
        <v>0</v>
      </c>
      <c r="AU310" s="191">
        <f t="shared" si="37"/>
        <v>0</v>
      </c>
      <c r="AV310" s="191">
        <f t="shared" si="38"/>
        <v>0</v>
      </c>
      <c r="AW310" s="191">
        <f t="shared" si="39"/>
        <v>0</v>
      </c>
      <c r="AX310" s="191">
        <f t="shared" si="40"/>
        <v>0</v>
      </c>
      <c r="AY310" s="191">
        <f t="shared" si="41"/>
        <v>0</v>
      </c>
    </row>
    <row r="311" spans="1:51" ht="30">
      <c r="B311" s="129" t="s">
        <v>784</v>
      </c>
      <c r="C311" s="130">
        <f>VLOOKUP(B311,'Badge-Info'!$B$2:$E$350,3,FALSE)</f>
        <v>153.32</v>
      </c>
      <c r="D311" s="130">
        <f>VLOOKUP(B311,'Badge-Info'!$B$2:$E$350,4,FALSE)</f>
        <v>1</v>
      </c>
      <c r="E311" s="130">
        <f>VLOOKUP(B311,'Badge-Info'!$B$2:$I$350,5,FALSE)</f>
        <v>1</v>
      </c>
      <c r="F311" s="131" t="str">
        <f>VLOOKUP(B311,'Badge-Info'!$B$2:$E$350,2,FALSE)</f>
        <v>100</v>
      </c>
      <c r="J311" s="169" t="s">
        <v>841</v>
      </c>
      <c r="M311" s="169" t="s">
        <v>1108</v>
      </c>
      <c r="R311" s="169" t="s">
        <v>841</v>
      </c>
      <c r="S311" s="169" t="s">
        <v>1109</v>
      </c>
      <c r="U311" s="169" t="s">
        <v>1103</v>
      </c>
      <c r="W311" s="169" t="s">
        <v>1103</v>
      </c>
      <c r="AB311" s="169" t="s">
        <v>841</v>
      </c>
      <c r="AD311" s="169" t="s">
        <v>1103</v>
      </c>
      <c r="AK311" s="169" t="s">
        <v>841</v>
      </c>
      <c r="AL311" s="169" t="s">
        <v>841</v>
      </c>
      <c r="AO311" s="169" t="s">
        <v>841</v>
      </c>
      <c r="AP311" s="169" t="s">
        <v>1109</v>
      </c>
      <c r="AR311" s="169" t="s">
        <v>1110</v>
      </c>
      <c r="AT311" s="190">
        <f t="shared" si="36"/>
        <v>16</v>
      </c>
      <c r="AU311" s="191">
        <f t="shared" si="37"/>
        <v>0</v>
      </c>
      <c r="AV311" s="191">
        <f t="shared" si="38"/>
        <v>0</v>
      </c>
      <c r="AW311" s="191">
        <f t="shared" si="39"/>
        <v>9</v>
      </c>
      <c r="AX311" s="191">
        <f t="shared" si="40"/>
        <v>1</v>
      </c>
      <c r="AY311" s="191">
        <f t="shared" si="41"/>
        <v>6</v>
      </c>
    </row>
    <row r="312" spans="1:51" ht="15">
      <c r="A312" s="138">
        <v>132</v>
      </c>
      <c r="B312" s="129" t="s">
        <v>274</v>
      </c>
      <c r="C312" s="130">
        <f>VLOOKUP(B312,'Badge-Info'!$B$2:$E$350,3,FALSE)</f>
        <v>551.21</v>
      </c>
      <c r="D312" s="130">
        <f>VLOOKUP(B312,'Badge-Info'!$B$2:$E$350,4,FALSE)</f>
        <v>1</v>
      </c>
      <c r="E312" s="130">
        <f>VLOOKUP(B312,'Badge-Info'!$B$2:$I$350,5,FALSE)</f>
        <v>1</v>
      </c>
      <c r="F312" s="131" t="str">
        <f>VLOOKUP(B312,'Badge-Info'!$B$2:$E$350,2,FALSE)</f>
        <v>500</v>
      </c>
      <c r="J312" s="169" t="s">
        <v>844</v>
      </c>
      <c r="AT312" s="190">
        <f t="shared" si="36"/>
        <v>0</v>
      </c>
      <c r="AU312" s="191">
        <f t="shared" si="37"/>
        <v>0</v>
      </c>
      <c r="AV312" s="191">
        <f t="shared" si="38"/>
        <v>0</v>
      </c>
      <c r="AW312" s="191">
        <f t="shared" si="39"/>
        <v>0</v>
      </c>
      <c r="AX312" s="191">
        <f t="shared" si="40"/>
        <v>0</v>
      </c>
      <c r="AY312" s="191">
        <f t="shared" si="41"/>
        <v>0</v>
      </c>
    </row>
    <row r="313" spans="1:51" ht="15">
      <c r="A313" s="129">
        <v>102</v>
      </c>
      <c r="B313" s="129" t="s">
        <v>248</v>
      </c>
      <c r="C313" s="130">
        <f>VLOOKUP(B313,'Badge-Info'!$B$2:$E$350,3,FALSE)</f>
        <v>361.3</v>
      </c>
      <c r="D313" s="130">
        <f>VLOOKUP(B313,'Badge-Info'!$B$2:$E$350,4,FALSE)</f>
        <v>1</v>
      </c>
      <c r="E313" s="130">
        <f>VLOOKUP(B313,'Badge-Info'!$B$2:$I$350,5,FALSE)</f>
        <v>1</v>
      </c>
      <c r="F313" s="131" t="str">
        <f>VLOOKUP(B313,'Badge-Info'!$B$2:$E$350,2,FALSE)</f>
        <v>300</v>
      </c>
      <c r="H313" s="169" t="s">
        <v>1103</v>
      </c>
      <c r="N313" s="169" t="s">
        <v>840</v>
      </c>
      <c r="O313" s="169" t="s">
        <v>844</v>
      </c>
      <c r="R313" s="169" t="s">
        <v>935</v>
      </c>
      <c r="AB313" s="169" t="s">
        <v>840</v>
      </c>
      <c r="AC313" s="169" t="s">
        <v>840</v>
      </c>
      <c r="AI313" s="169" t="s">
        <v>841</v>
      </c>
      <c r="AK313" s="169" t="s">
        <v>840</v>
      </c>
      <c r="AN313" s="169" t="s">
        <v>841</v>
      </c>
      <c r="AS313" s="169" t="s">
        <v>839</v>
      </c>
      <c r="AT313" s="190">
        <f t="shared" si="36"/>
        <v>9</v>
      </c>
      <c r="AU313" s="191">
        <f t="shared" si="37"/>
        <v>1</v>
      </c>
      <c r="AV313" s="191">
        <f t="shared" si="38"/>
        <v>4</v>
      </c>
      <c r="AW313" s="191">
        <f t="shared" si="39"/>
        <v>2</v>
      </c>
      <c r="AX313" s="191">
        <f t="shared" si="40"/>
        <v>1</v>
      </c>
      <c r="AY313" s="191">
        <f t="shared" si="41"/>
        <v>1</v>
      </c>
    </row>
    <row r="314" spans="1:51" ht="15">
      <c r="B314" s="129" t="s">
        <v>596</v>
      </c>
      <c r="C314" s="130">
        <f>VLOOKUP(B314,'Badge-Info'!$B$2:$E$350,3,FALSE)</f>
        <v>641.63789999999995</v>
      </c>
      <c r="D314" s="130">
        <f>VLOOKUP(B314,'Badge-Info'!$B$2:$E$350,4,FALSE)</f>
        <v>1</v>
      </c>
      <c r="E314" s="130">
        <f>VLOOKUP(B314,'Badge-Info'!$B$2:$I$350,5,FALSE)</f>
        <v>1</v>
      </c>
      <c r="F314" s="131" t="str">
        <f>VLOOKUP(B314,'Badge-Info'!$B$2:$E$350,2,FALSE)</f>
        <v>600</v>
      </c>
      <c r="M314" s="169" t="s">
        <v>935</v>
      </c>
      <c r="R314" s="169" t="s">
        <v>841</v>
      </c>
      <c r="AK314" s="169" t="s">
        <v>841</v>
      </c>
      <c r="AM314" s="169" t="s">
        <v>840</v>
      </c>
      <c r="AN314" s="169" t="s">
        <v>840</v>
      </c>
      <c r="AR314" s="169" t="s">
        <v>849</v>
      </c>
      <c r="AT314" s="190">
        <f t="shared" si="36"/>
        <v>6</v>
      </c>
      <c r="AU314" s="191">
        <f t="shared" si="37"/>
        <v>0</v>
      </c>
      <c r="AV314" s="191">
        <f t="shared" si="38"/>
        <v>3</v>
      </c>
      <c r="AW314" s="191">
        <f t="shared" si="39"/>
        <v>2</v>
      </c>
      <c r="AX314" s="191">
        <f t="shared" si="40"/>
        <v>1</v>
      </c>
      <c r="AY314" s="191">
        <f t="shared" si="41"/>
        <v>0</v>
      </c>
    </row>
    <row r="315" spans="1:51" ht="30">
      <c r="A315" s="129">
        <v>133</v>
      </c>
      <c r="B315" s="129" t="s">
        <v>44</v>
      </c>
      <c r="C315" s="130">
        <f>VLOOKUP(B315,'Badge-Info'!$B$2:$E$350,3,FALSE)</f>
        <v>361.70600000000002</v>
      </c>
      <c r="D315" s="130">
        <f>VLOOKUP(B315,'Badge-Info'!$B$2:$E$350,4,FALSE)</f>
        <v>1</v>
      </c>
      <c r="E315" s="130">
        <f>VLOOKUP(B315,'Badge-Info'!$B$2:$I$350,5,FALSE)</f>
        <v>1</v>
      </c>
      <c r="F315" s="131" t="str">
        <f>VLOOKUP(B315,'Badge-Info'!$B$2:$E$350,2,FALSE)</f>
        <v>300</v>
      </c>
      <c r="J315" s="169" t="s">
        <v>840</v>
      </c>
      <c r="L315" s="169" t="s">
        <v>840</v>
      </c>
      <c r="AB315" s="169" t="s">
        <v>846</v>
      </c>
      <c r="AF315" s="169" t="s">
        <v>854</v>
      </c>
      <c r="AI315" s="169" t="s">
        <v>1103</v>
      </c>
      <c r="AN315" s="169" t="s">
        <v>841</v>
      </c>
      <c r="AQ315" s="169" t="s">
        <v>840</v>
      </c>
      <c r="AT315" s="190">
        <f t="shared" si="36"/>
        <v>7</v>
      </c>
      <c r="AU315" s="191">
        <f t="shared" si="37"/>
        <v>0</v>
      </c>
      <c r="AV315" s="191">
        <f t="shared" si="38"/>
        <v>5</v>
      </c>
      <c r="AW315" s="191">
        <f t="shared" si="39"/>
        <v>1</v>
      </c>
      <c r="AX315" s="191">
        <f t="shared" si="40"/>
        <v>0</v>
      </c>
      <c r="AY315" s="191">
        <f t="shared" si="41"/>
        <v>1</v>
      </c>
    </row>
    <row r="316" spans="1:51" ht="15">
      <c r="B316" s="129" t="s">
        <v>1045</v>
      </c>
      <c r="C316" s="130">
        <f>VLOOKUP(B316,'Badge-Info'!$B$2:$E$350,3,FALSE)</f>
        <v>628.16719999999998</v>
      </c>
      <c r="D316" s="130">
        <f>VLOOKUP(B316,'Badge-Info'!$B$2:$E$350,4,FALSE)</f>
        <v>1</v>
      </c>
      <c r="E316" s="130">
        <f>VLOOKUP(B316,'Badge-Info'!$B$2:$I$350,5,FALSE)</f>
        <v>1</v>
      </c>
      <c r="F316" s="131" t="str">
        <f>VLOOKUP(B316,'Badge-Info'!$B$2:$E$350,2,FALSE)</f>
        <v>600</v>
      </c>
      <c r="AE316" s="169" t="s">
        <v>952</v>
      </c>
      <c r="AT316" s="190">
        <f t="shared" si="36"/>
        <v>1</v>
      </c>
      <c r="AU316" s="191">
        <f t="shared" si="37"/>
        <v>0</v>
      </c>
      <c r="AV316" s="191">
        <f t="shared" si="38"/>
        <v>0</v>
      </c>
      <c r="AW316" s="191">
        <f t="shared" si="39"/>
        <v>0</v>
      </c>
      <c r="AX316" s="191">
        <f t="shared" si="40"/>
        <v>1</v>
      </c>
      <c r="AY316" s="191">
        <f t="shared" si="41"/>
        <v>0</v>
      </c>
    </row>
    <row r="317" spans="1:51" ht="15">
      <c r="A317" s="129">
        <v>134</v>
      </c>
      <c r="B317" s="129" t="s">
        <v>311</v>
      </c>
      <c r="C317" s="130">
        <f>VLOOKUP(B317,'Badge-Info'!$B$2:$E$350,3,FALSE)</f>
        <v>392.5</v>
      </c>
      <c r="D317" s="130">
        <f>VLOOKUP(B317,'Badge-Info'!$B$2:$E$350,4,FALSE)</f>
        <v>1</v>
      </c>
      <c r="E317" s="130">
        <f>VLOOKUP(B317,'Badge-Info'!$B$2:$I$350,5,FALSE)</f>
        <v>1</v>
      </c>
      <c r="F317" s="131" t="str">
        <f>VLOOKUP(B317,'Badge-Info'!$B$2:$E$350,2,FALSE)</f>
        <v>300</v>
      </c>
      <c r="J317" s="169" t="s">
        <v>844</v>
      </c>
      <c r="AT317" s="190">
        <f t="shared" si="36"/>
        <v>0</v>
      </c>
      <c r="AU317" s="191">
        <f t="shared" si="37"/>
        <v>0</v>
      </c>
      <c r="AV317" s="191">
        <f t="shared" si="38"/>
        <v>0</v>
      </c>
      <c r="AW317" s="191">
        <f t="shared" si="39"/>
        <v>0</v>
      </c>
      <c r="AX317" s="191">
        <f t="shared" si="40"/>
        <v>0</v>
      </c>
      <c r="AY317" s="191">
        <f t="shared" si="41"/>
        <v>0</v>
      </c>
    </row>
    <row r="318" spans="1:51" ht="15">
      <c r="B318" s="129" t="s">
        <v>50</v>
      </c>
      <c r="C318" s="130">
        <f>VLOOKUP(B318,'Badge-Info'!$B$2:$E$350,3,FALSE)</f>
        <v>796.51020000000005</v>
      </c>
      <c r="D318" s="130">
        <f>VLOOKUP(B318,'Badge-Info'!$B$2:$E$350,4,FALSE)</f>
        <v>1</v>
      </c>
      <c r="E318" s="130">
        <f>VLOOKUP(B318,'Badge-Info'!$B$2:$I$350,5,FALSE)</f>
        <v>1</v>
      </c>
      <c r="F318" s="131" t="str">
        <f>VLOOKUP(B318,'Badge-Info'!$B$2:$E$350,2,FALSE)</f>
        <v>700</v>
      </c>
      <c r="X318" s="169" t="s">
        <v>841</v>
      </c>
      <c r="AE318" s="169" t="s">
        <v>849</v>
      </c>
      <c r="AT318" s="190">
        <f t="shared" si="36"/>
        <v>2</v>
      </c>
      <c r="AU318" s="191">
        <f t="shared" si="37"/>
        <v>0</v>
      </c>
      <c r="AV318" s="191">
        <f t="shared" si="38"/>
        <v>1</v>
      </c>
      <c r="AW318" s="191">
        <f t="shared" si="39"/>
        <v>1</v>
      </c>
      <c r="AX318" s="191">
        <f t="shared" si="40"/>
        <v>0</v>
      </c>
      <c r="AY318" s="191">
        <f t="shared" si="41"/>
        <v>0</v>
      </c>
    </row>
    <row r="319" spans="1:51" ht="15">
      <c r="B319" s="129" t="s">
        <v>1012</v>
      </c>
      <c r="C319" s="130">
        <f>VLOOKUP(B319,'Badge-Info'!$B$2:$E$350,3,FALSE)</f>
        <v>623.80999999999995</v>
      </c>
      <c r="D319" s="130">
        <f>VLOOKUP(B319,'Badge-Info'!$B$2:$E$350,4,FALSE)</f>
        <v>1</v>
      </c>
      <c r="E319" s="130">
        <f>VLOOKUP(B319,'Badge-Info'!$B$2:$I$350,5,FALSE)</f>
        <v>1</v>
      </c>
      <c r="F319" s="131" t="str">
        <f>VLOOKUP(B319,'Badge-Info'!$B$2:$E$350,2,FALSE)</f>
        <v>600</v>
      </c>
      <c r="AB319" s="169" t="s">
        <v>933</v>
      </c>
      <c r="AT319" s="190">
        <f t="shared" si="36"/>
        <v>0</v>
      </c>
      <c r="AU319" s="191">
        <f t="shared" si="37"/>
        <v>0</v>
      </c>
      <c r="AV319" s="191">
        <f t="shared" si="38"/>
        <v>0</v>
      </c>
      <c r="AW319" s="191">
        <f t="shared" si="39"/>
        <v>0</v>
      </c>
      <c r="AX319" s="191">
        <f t="shared" si="40"/>
        <v>0</v>
      </c>
      <c r="AY319" s="191">
        <f t="shared" si="41"/>
        <v>0</v>
      </c>
    </row>
    <row r="320" spans="1:51" ht="15">
      <c r="B320" s="129" t="s">
        <v>600</v>
      </c>
      <c r="C320" s="130">
        <f>VLOOKUP(B320,'Badge-Info'!$B$2:$E$350,3,FALSE)</f>
        <v>797.12199999999996</v>
      </c>
      <c r="D320" s="130">
        <f>VLOOKUP(B320,'Badge-Info'!$B$2:$E$350,4,FALSE)</f>
        <v>1</v>
      </c>
      <c r="E320" s="130">
        <f>VLOOKUP(B320,'Badge-Info'!$B$2:$I$350,5,FALSE)</f>
        <v>1</v>
      </c>
      <c r="F320" s="131" t="str">
        <f>VLOOKUP(B320,'Badge-Info'!$B$2:$E$350,2,FALSE)</f>
        <v>700</v>
      </c>
      <c r="I320" s="169" t="s">
        <v>841</v>
      </c>
      <c r="N320" s="169" t="s">
        <v>840</v>
      </c>
      <c r="O320" s="169" t="s">
        <v>849</v>
      </c>
      <c r="U320" s="169" t="s">
        <v>935</v>
      </c>
      <c r="AM320" s="169" t="s">
        <v>840</v>
      </c>
      <c r="AN320" s="169" t="s">
        <v>840</v>
      </c>
      <c r="AT320" s="190">
        <f t="shared" si="36"/>
        <v>6</v>
      </c>
      <c r="AU320" s="191">
        <f t="shared" si="37"/>
        <v>0</v>
      </c>
      <c r="AV320" s="191">
        <f t="shared" si="38"/>
        <v>4</v>
      </c>
      <c r="AW320" s="191">
        <f t="shared" si="39"/>
        <v>1</v>
      </c>
      <c r="AX320" s="191">
        <f t="shared" si="40"/>
        <v>1</v>
      </c>
      <c r="AY320" s="191">
        <f t="shared" si="41"/>
        <v>0</v>
      </c>
    </row>
    <row r="321" spans="1:51" ht="15">
      <c r="B321" s="129" t="s">
        <v>728</v>
      </c>
      <c r="C321" s="130">
        <f>VLOOKUP(B321,'Badge-Info'!$B$2:$E$350,3,FALSE)</f>
        <v>646.72400000000005</v>
      </c>
      <c r="D321" s="130">
        <f>VLOOKUP(B321,'Badge-Info'!$B$2:$E$350,4,FALSE)</f>
        <v>1</v>
      </c>
      <c r="E321" s="130">
        <f>VLOOKUP(B321,'Badge-Info'!$B$2:$I$350,5,FALSE)</f>
        <v>1</v>
      </c>
      <c r="F321" s="131" t="str">
        <f>VLOOKUP(B321,'Badge-Info'!$B$2:$E$350,2,FALSE)</f>
        <v>600</v>
      </c>
      <c r="AB321" s="169" t="s">
        <v>971</v>
      </c>
      <c r="AT321" s="190">
        <f t="shared" si="36"/>
        <v>1</v>
      </c>
      <c r="AU321" s="191">
        <f t="shared" si="37"/>
        <v>0</v>
      </c>
      <c r="AV321" s="191">
        <f t="shared" si="38"/>
        <v>0</v>
      </c>
      <c r="AW321" s="191">
        <f t="shared" si="39"/>
        <v>0</v>
      </c>
      <c r="AX321" s="191">
        <f t="shared" si="40"/>
        <v>1</v>
      </c>
      <c r="AY321" s="191">
        <f t="shared" si="41"/>
        <v>0</v>
      </c>
    </row>
    <row r="322" spans="1:51" ht="15">
      <c r="A322" s="129">
        <v>135</v>
      </c>
      <c r="B322" s="129" t="s">
        <v>417</v>
      </c>
      <c r="C322" s="130">
        <f>VLOOKUP(B322,'Badge-Info'!$B$2:$E$350,3,FALSE)</f>
        <v>306.48200000000003</v>
      </c>
      <c r="D322" s="130">
        <f>VLOOKUP(B322,'Badge-Info'!$B$2:$E$350,4,FALSE)</f>
        <v>1</v>
      </c>
      <c r="E322" s="130">
        <f>VLOOKUP(B322,'Badge-Info'!$B$2:$I$350,5,FALSE)</f>
        <v>1</v>
      </c>
      <c r="F322" s="131" t="str">
        <f>VLOOKUP(B322,'Badge-Info'!$B$2:$E$350,2,FALSE)</f>
        <v>300</v>
      </c>
      <c r="AB322" s="169" t="s">
        <v>844</v>
      </c>
      <c r="AJ322" s="241" t="s">
        <v>1103</v>
      </c>
      <c r="AT322" s="190">
        <f t="shared" si="36"/>
        <v>1</v>
      </c>
      <c r="AU322" s="191">
        <f t="shared" si="37"/>
        <v>0</v>
      </c>
      <c r="AV322" s="191">
        <f t="shared" si="38"/>
        <v>0</v>
      </c>
      <c r="AW322" s="191">
        <f t="shared" si="39"/>
        <v>0</v>
      </c>
      <c r="AX322" s="191">
        <f t="shared" si="40"/>
        <v>0</v>
      </c>
      <c r="AY322" s="191">
        <f t="shared" si="41"/>
        <v>1</v>
      </c>
    </row>
    <row r="323" spans="1:51" ht="15">
      <c r="B323" s="136" t="s">
        <v>229</v>
      </c>
      <c r="C323" s="130">
        <f>VLOOKUP(B323,'Badge-Info'!$B$2:$E$350,3,FALSE)</f>
        <v>641.22</v>
      </c>
      <c r="D323" s="130">
        <f>VLOOKUP(B323,'Badge-Info'!$B$2:$E$350,4,FALSE)</f>
        <v>1</v>
      </c>
      <c r="E323" s="130">
        <f>VLOOKUP(B323,'Badge-Info'!$B$2:$I$350,5,FALSE)</f>
        <v>1</v>
      </c>
      <c r="F323" s="131" t="str">
        <f>VLOOKUP(B323,'Badge-Info'!$B$2:$E$350,2,FALSE)</f>
        <v>600</v>
      </c>
      <c r="AB323" s="169" t="s">
        <v>842</v>
      </c>
      <c r="AT323" s="190">
        <f t="shared" si="36"/>
        <v>0</v>
      </c>
      <c r="AU323" s="191">
        <f t="shared" si="37"/>
        <v>0</v>
      </c>
      <c r="AV323" s="191">
        <f t="shared" si="38"/>
        <v>0</v>
      </c>
      <c r="AW323" s="191">
        <f t="shared" si="39"/>
        <v>0</v>
      </c>
      <c r="AX323" s="191">
        <f t="shared" si="40"/>
        <v>0</v>
      </c>
      <c r="AY323" s="191">
        <f t="shared" si="41"/>
        <v>0</v>
      </c>
    </row>
    <row r="324" spans="1:51" ht="15">
      <c r="B324" s="129" t="s">
        <v>609</v>
      </c>
      <c r="C324" s="130">
        <f>VLOOKUP(B324,'Badge-Info'!$B$2:$E$350,3,FALSE)</f>
        <v>663.2</v>
      </c>
      <c r="D324" s="130">
        <f>VLOOKUP(B324,'Badge-Info'!$B$2:$E$350,4,FALSE)</f>
        <v>1</v>
      </c>
      <c r="E324" s="130">
        <f>VLOOKUP(B324,'Badge-Info'!$B$2:$I$350,5,FALSE)</f>
        <v>1</v>
      </c>
      <c r="F324" s="131" t="str">
        <f>VLOOKUP(B324,'Badge-Info'!$B$2:$E$350,2,FALSE)</f>
        <v>600</v>
      </c>
      <c r="O324" s="169" t="s">
        <v>849</v>
      </c>
      <c r="AO324" s="169" t="s">
        <v>1103</v>
      </c>
      <c r="AT324" s="190">
        <f t="shared" si="36"/>
        <v>2</v>
      </c>
      <c r="AU324" s="191">
        <f t="shared" si="37"/>
        <v>0</v>
      </c>
      <c r="AV324" s="191">
        <f t="shared" si="38"/>
        <v>1</v>
      </c>
      <c r="AW324" s="191">
        <f t="shared" si="39"/>
        <v>0</v>
      </c>
      <c r="AX324" s="191">
        <f t="shared" si="40"/>
        <v>0</v>
      </c>
      <c r="AY324" s="191">
        <f t="shared" si="41"/>
        <v>1</v>
      </c>
    </row>
    <row r="325" spans="1:51" ht="15">
      <c r="A325" s="129">
        <v>3</v>
      </c>
      <c r="B325" s="129" t="s">
        <v>253</v>
      </c>
      <c r="C325" s="130">
        <f>VLOOKUP(B325,'Badge-Info'!$B$2:$E$350,3,FALSE)</f>
        <v>648.08000000000004</v>
      </c>
      <c r="D325" s="130">
        <f>VLOOKUP(B325,'Badge-Info'!$B$2:$E$350,4,FALSE)</f>
        <v>1</v>
      </c>
      <c r="E325" s="130">
        <f>VLOOKUP(B325,'Badge-Info'!$B$2:$I$350,5,FALSE)</f>
        <v>1</v>
      </c>
      <c r="F325" s="131" t="str">
        <f>VLOOKUP(B325,'Badge-Info'!$B$2:$E$350,2,FALSE)</f>
        <v>600</v>
      </c>
      <c r="O325" s="169" t="s">
        <v>844</v>
      </c>
      <c r="AE325" s="169" t="s">
        <v>839</v>
      </c>
      <c r="AT325" s="190">
        <f t="shared" si="36"/>
        <v>1</v>
      </c>
      <c r="AU325" s="191">
        <f t="shared" si="37"/>
        <v>1</v>
      </c>
      <c r="AV325" s="191">
        <f t="shared" si="38"/>
        <v>0</v>
      </c>
      <c r="AW325" s="191">
        <f t="shared" si="39"/>
        <v>0</v>
      </c>
      <c r="AX325" s="191">
        <f t="shared" si="40"/>
        <v>0</v>
      </c>
      <c r="AY325" s="191">
        <f t="shared" si="41"/>
        <v>0</v>
      </c>
    </row>
    <row r="326" spans="1:51" ht="15">
      <c r="A326" s="129">
        <v>104</v>
      </c>
      <c r="B326" s="129" t="s">
        <v>208</v>
      </c>
      <c r="C326" s="130">
        <f>VLOOKUP(B326,'Badge-Info'!$B$2:$E$350,3,FALSE)</f>
        <v>910.7</v>
      </c>
      <c r="D326" s="130">
        <f>VLOOKUP(B326,'Badge-Info'!$B$2:$E$350,4,FALSE)</f>
        <v>1</v>
      </c>
      <c r="E326" s="130">
        <f>VLOOKUP(B326,'Badge-Info'!$B$2:$I$350,5,FALSE)</f>
        <v>1</v>
      </c>
      <c r="F326" s="131" t="str">
        <f>VLOOKUP(B326,'Badge-Info'!$B$2:$E$350,2,FALSE)</f>
        <v>900</v>
      </c>
      <c r="O326" s="169" t="s">
        <v>844</v>
      </c>
      <c r="AT326" s="190">
        <f t="shared" si="36"/>
        <v>0</v>
      </c>
      <c r="AU326" s="191">
        <f t="shared" si="37"/>
        <v>0</v>
      </c>
      <c r="AV326" s="191">
        <f t="shared" si="38"/>
        <v>0</v>
      </c>
      <c r="AW326" s="191">
        <f t="shared" si="39"/>
        <v>0</v>
      </c>
      <c r="AX326" s="191">
        <f t="shared" si="40"/>
        <v>0</v>
      </c>
      <c r="AY326" s="191">
        <f t="shared" si="41"/>
        <v>0</v>
      </c>
    </row>
    <row r="327" spans="1:51" ht="15">
      <c r="B327" s="129" t="s">
        <v>42</v>
      </c>
      <c r="C327" s="130">
        <f>VLOOKUP(B327,'Badge-Info'!$B$2:$E$350,3,FALSE)</f>
        <v>388.4</v>
      </c>
      <c r="D327" s="130">
        <f>VLOOKUP(B327,'Badge-Info'!$B$2:$E$350,4,FALSE)</f>
        <v>1</v>
      </c>
      <c r="E327" s="130">
        <f>VLOOKUP(B327,'Badge-Info'!$B$2:$I$350,5,FALSE)</f>
        <v>1</v>
      </c>
      <c r="F327" s="131" t="str">
        <f>VLOOKUP(B327,'Badge-Info'!$B$2:$E$350,2,FALSE)</f>
        <v>300</v>
      </c>
      <c r="L327" s="169" t="s">
        <v>849</v>
      </c>
      <c r="AT327" s="190">
        <f t="shared" si="36"/>
        <v>1</v>
      </c>
      <c r="AU327" s="191">
        <f t="shared" si="37"/>
        <v>0</v>
      </c>
      <c r="AV327" s="191">
        <f t="shared" si="38"/>
        <v>1</v>
      </c>
      <c r="AW327" s="191">
        <f t="shared" si="39"/>
        <v>0</v>
      </c>
      <c r="AX327" s="191">
        <f t="shared" si="40"/>
        <v>0</v>
      </c>
      <c r="AY327" s="191">
        <f t="shared" si="41"/>
        <v>0</v>
      </c>
    </row>
    <row r="328" spans="1:51" ht="15">
      <c r="A328" s="129">
        <v>136</v>
      </c>
      <c r="B328" s="129" t="s">
        <v>305</v>
      </c>
      <c r="C328" s="130" t="str">
        <f>VLOOKUP(B328,'Badge-Info'!$B$2:$E$350,3,FALSE)</f>
        <v>070.593</v>
      </c>
      <c r="D328" s="130">
        <f>VLOOKUP(B328,'Badge-Info'!$B$2:$E$350,4,FALSE)</f>
        <v>1</v>
      </c>
      <c r="E328" s="130">
        <f>VLOOKUP(B328,'Badge-Info'!$B$2:$I$350,5,FALSE)</f>
        <v>1</v>
      </c>
      <c r="F328" s="131" t="str">
        <f>VLOOKUP(B328,'Badge-Info'!$B$2:$E$350,2,FALSE)</f>
        <v>000</v>
      </c>
      <c r="Y328" s="169" t="s">
        <v>844</v>
      </c>
      <c r="AT328" s="190">
        <f t="shared" si="36"/>
        <v>0</v>
      </c>
      <c r="AU328" s="191">
        <f t="shared" si="37"/>
        <v>0</v>
      </c>
      <c r="AV328" s="191">
        <f t="shared" si="38"/>
        <v>0</v>
      </c>
      <c r="AW328" s="191">
        <f t="shared" si="39"/>
        <v>0</v>
      </c>
      <c r="AX328" s="191">
        <f t="shared" si="40"/>
        <v>0</v>
      </c>
      <c r="AY328" s="191">
        <f t="shared" si="41"/>
        <v>0</v>
      </c>
    </row>
    <row r="329" spans="1:51" ht="15">
      <c r="A329" s="129">
        <v>107</v>
      </c>
      <c r="B329" s="129" t="s">
        <v>548</v>
      </c>
      <c r="C329" s="130">
        <f>VLOOKUP(B329,'Badge-Info'!$B$2:$E$350,3,FALSE)</f>
        <v>796.5</v>
      </c>
      <c r="D329" s="130">
        <f>VLOOKUP(B329,'Badge-Info'!$B$2:$E$350,4,FALSE)</f>
        <v>1</v>
      </c>
      <c r="E329" s="130">
        <f>VLOOKUP(B329,'Badge-Info'!$B$2:$I$350,5,FALSE)</f>
        <v>1</v>
      </c>
      <c r="F329" s="131" t="str">
        <f>VLOOKUP(B329,'Badge-Info'!$B$2:$E$350,2,FALSE)</f>
        <v>700</v>
      </c>
      <c r="L329" s="169" t="s">
        <v>839</v>
      </c>
      <c r="M329" s="169" t="s">
        <v>840</v>
      </c>
      <c r="O329" s="169" t="s">
        <v>839</v>
      </c>
      <c r="V329" s="169" t="s">
        <v>839</v>
      </c>
      <c r="Y329" s="169" t="s">
        <v>844</v>
      </c>
      <c r="AB329" s="169" t="s">
        <v>839</v>
      </c>
      <c r="AE329" s="169" t="s">
        <v>839</v>
      </c>
      <c r="AG329" s="169" t="s">
        <v>839</v>
      </c>
      <c r="AK329" s="169" t="s">
        <v>839</v>
      </c>
      <c r="AP329" s="169" t="s">
        <v>841</v>
      </c>
      <c r="AR329" s="169" t="s">
        <v>848</v>
      </c>
      <c r="AS329" s="169" t="s">
        <v>839</v>
      </c>
      <c r="AT329" s="190">
        <f t="shared" si="36"/>
        <v>11</v>
      </c>
      <c r="AU329" s="191">
        <f t="shared" si="37"/>
        <v>9</v>
      </c>
      <c r="AV329" s="191">
        <f t="shared" si="38"/>
        <v>1</v>
      </c>
      <c r="AW329" s="191">
        <f t="shared" si="39"/>
        <v>1</v>
      </c>
      <c r="AX329" s="191">
        <f t="shared" si="40"/>
        <v>0</v>
      </c>
      <c r="AY329" s="191">
        <f t="shared" si="41"/>
        <v>0</v>
      </c>
    </row>
    <row r="330" spans="1:51" s="134" customFormat="1" ht="15">
      <c r="A330" s="129">
        <v>137</v>
      </c>
      <c r="B330" s="129" t="s">
        <v>495</v>
      </c>
      <c r="C330" s="130">
        <f>VLOOKUP(B330,'Badge-Info'!$B$2:$E$350,3,FALSE)</f>
        <v>646.20439999999996</v>
      </c>
      <c r="D330" s="130">
        <f>VLOOKUP(B330,'Badge-Info'!$B$2:$E$350,4,FALSE)</f>
        <v>1</v>
      </c>
      <c r="E330" s="130">
        <f>VLOOKUP(B330,'Badge-Info'!$B$2:$I$350,5,FALSE)</f>
        <v>1</v>
      </c>
      <c r="F330" s="131" t="str">
        <f>VLOOKUP(B330,'Badge-Info'!$B$2:$E$350,2,FALSE)</f>
        <v>600</v>
      </c>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c r="AQ330" s="169"/>
      <c r="AR330" s="169"/>
      <c r="AS330" s="169"/>
      <c r="AT330" s="196">
        <f>COUNTIF(G330:AS330,"*15e*")+COUNTIF(G330:AS330,"*15e*")+COUNTIF(G330:AS330,"*15e*")+COUNTIF(G330:AS330,"*15e*")</f>
        <v>0</v>
      </c>
      <c r="AU330" s="191">
        <f>COUNTIF($G330:$AS330,"*15e*")</f>
        <v>0</v>
      </c>
      <c r="AV330" s="191">
        <f>COUNTIF($G330:$AS330,"*15e*")</f>
        <v>0</v>
      </c>
      <c r="AW330" s="191">
        <f>COUNTIF($G330:$AS330,"*15e*")</f>
        <v>0</v>
      </c>
      <c r="AX330" s="191">
        <f t="shared" si="40"/>
        <v>0</v>
      </c>
      <c r="AY330" s="191">
        <f>COUNTIF($G330:$AS330,"*15e*")</f>
        <v>0</v>
      </c>
    </row>
    <row r="331" spans="1:51" s="134" customFormat="1" ht="15">
      <c r="A331" s="129"/>
      <c r="B331" s="129"/>
      <c r="C331" s="130"/>
      <c r="D331" s="130"/>
      <c r="E331" s="130"/>
      <c r="F331" s="131"/>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c r="AQ331" s="169"/>
      <c r="AR331" s="169"/>
      <c r="AS331" s="169"/>
      <c r="AT331" s="196"/>
      <c r="AU331" s="191"/>
      <c r="AV331" s="191"/>
      <c r="AW331" s="191"/>
      <c r="AX331" s="191"/>
      <c r="AY331" s="191"/>
    </row>
    <row r="332" spans="1:51" s="134" customFormat="1" ht="15">
      <c r="A332" s="129"/>
      <c r="B332" s="129"/>
      <c r="F332" s="13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c r="AQ332" s="169"/>
      <c r="AR332" s="169"/>
      <c r="AS332" s="169"/>
      <c r="AT332" s="125"/>
      <c r="AU332" s="191"/>
      <c r="AV332" s="191"/>
      <c r="AW332" s="191"/>
      <c r="AX332" s="191"/>
      <c r="AY332" s="191"/>
    </row>
    <row r="333" spans="1:51" s="140" customFormat="1" ht="15">
      <c r="A333" s="227"/>
      <c r="B333" s="227" t="s">
        <v>345</v>
      </c>
      <c r="C333" s="227"/>
      <c r="D333" s="227"/>
      <c r="E333" s="227"/>
      <c r="F333" s="228"/>
      <c r="G333" s="229">
        <f t="shared" ref="G333:Z333" si="42">SUM(G2:G330)</f>
        <v>0</v>
      </c>
      <c r="H333" s="229">
        <f t="shared" si="42"/>
        <v>0</v>
      </c>
      <c r="I333" s="229">
        <f t="shared" si="42"/>
        <v>0</v>
      </c>
      <c r="J333" s="229">
        <f t="shared" si="42"/>
        <v>0</v>
      </c>
      <c r="K333" s="229">
        <f t="shared" si="42"/>
        <v>0</v>
      </c>
      <c r="L333" s="229">
        <f t="shared" si="42"/>
        <v>0</v>
      </c>
      <c r="M333" s="229">
        <f t="shared" si="42"/>
        <v>0</v>
      </c>
      <c r="N333" s="229">
        <f t="shared" si="42"/>
        <v>0</v>
      </c>
      <c r="O333" s="229">
        <f t="shared" si="42"/>
        <v>0</v>
      </c>
      <c r="P333" s="229">
        <f t="shared" si="42"/>
        <v>0</v>
      </c>
      <c r="Q333" s="229">
        <f t="shared" si="42"/>
        <v>0</v>
      </c>
      <c r="R333" s="229">
        <f t="shared" si="42"/>
        <v>0</v>
      </c>
      <c r="S333" s="229">
        <f t="shared" si="42"/>
        <v>0</v>
      </c>
      <c r="T333" s="229">
        <f t="shared" si="42"/>
        <v>0</v>
      </c>
      <c r="U333" s="229">
        <f t="shared" si="42"/>
        <v>0</v>
      </c>
      <c r="V333" s="229">
        <f t="shared" si="42"/>
        <v>0</v>
      </c>
      <c r="W333" s="229">
        <f t="shared" si="42"/>
        <v>0</v>
      </c>
      <c r="X333" s="229">
        <f t="shared" si="42"/>
        <v>0</v>
      </c>
      <c r="Y333" s="229">
        <f t="shared" si="42"/>
        <v>0</v>
      </c>
      <c r="Z333" s="229">
        <f t="shared" si="42"/>
        <v>0</v>
      </c>
      <c r="AA333" s="229"/>
      <c r="AB333" s="229">
        <f t="shared" ref="AB333:AS333" si="43">SUM(AB2:AB330)</f>
        <v>0</v>
      </c>
      <c r="AC333" s="229">
        <f t="shared" si="43"/>
        <v>0</v>
      </c>
      <c r="AD333" s="229">
        <f t="shared" si="43"/>
        <v>0</v>
      </c>
      <c r="AE333" s="229">
        <f t="shared" si="43"/>
        <v>0</v>
      </c>
      <c r="AF333" s="229">
        <f t="shared" si="43"/>
        <v>0</v>
      </c>
      <c r="AG333" s="229">
        <f t="shared" si="43"/>
        <v>0</v>
      </c>
      <c r="AH333" s="229">
        <f t="shared" si="43"/>
        <v>0</v>
      </c>
      <c r="AI333" s="229">
        <f t="shared" si="43"/>
        <v>0</v>
      </c>
      <c r="AJ333" s="229">
        <f t="shared" si="43"/>
        <v>0</v>
      </c>
      <c r="AK333" s="229">
        <f t="shared" si="43"/>
        <v>0</v>
      </c>
      <c r="AL333" s="229">
        <f t="shared" si="43"/>
        <v>0</v>
      </c>
      <c r="AM333" s="229">
        <f t="shared" si="43"/>
        <v>0</v>
      </c>
      <c r="AN333" s="229">
        <f t="shared" si="43"/>
        <v>0</v>
      </c>
      <c r="AO333" s="229">
        <f t="shared" si="43"/>
        <v>0</v>
      </c>
      <c r="AP333" s="229">
        <f t="shared" si="43"/>
        <v>0</v>
      </c>
      <c r="AQ333" s="229">
        <f t="shared" si="43"/>
        <v>0</v>
      </c>
      <c r="AR333" s="229">
        <f t="shared" si="43"/>
        <v>0</v>
      </c>
      <c r="AS333" s="229">
        <f t="shared" si="43"/>
        <v>0</v>
      </c>
      <c r="AT333" s="230"/>
      <c r="AU333" s="231">
        <f>SUM(AU2:AU331)</f>
        <v>169</v>
      </c>
      <c r="AV333" s="231">
        <f>SUM(AV2:AV331)</f>
        <v>279</v>
      </c>
      <c r="AW333" s="231">
        <f>SUM(AW2:AW331)</f>
        <v>250</v>
      </c>
      <c r="AX333" s="231">
        <f>SUM(AX2:AX331)</f>
        <v>133</v>
      </c>
      <c r="AY333" s="231">
        <f>SUM(AY2:AY331)</f>
        <v>55</v>
      </c>
    </row>
    <row r="334" spans="1:51" ht="15">
      <c r="B334" s="193" t="s">
        <v>802</v>
      </c>
      <c r="G334" s="169">
        <f t="shared" ref="G334:AR334" si="44">(COUNTIF(G$2:G$330,"*12e*"))</f>
        <v>0</v>
      </c>
      <c r="H334" s="169">
        <f t="shared" si="44"/>
        <v>0</v>
      </c>
      <c r="I334" s="169">
        <f t="shared" si="44"/>
        <v>0</v>
      </c>
      <c r="J334" s="169">
        <f t="shared" si="44"/>
        <v>7</v>
      </c>
      <c r="K334" s="169">
        <f t="shared" si="44"/>
        <v>0</v>
      </c>
      <c r="L334" s="169">
        <f t="shared" si="44"/>
        <v>17</v>
      </c>
      <c r="M334" s="169">
        <f t="shared" si="44"/>
        <v>0</v>
      </c>
      <c r="N334" s="169">
        <f t="shared" si="44"/>
        <v>0</v>
      </c>
      <c r="O334" s="169">
        <f t="shared" si="44"/>
        <v>17</v>
      </c>
      <c r="P334" s="169">
        <f t="shared" si="44"/>
        <v>11</v>
      </c>
      <c r="Q334" s="169">
        <f t="shared" si="44"/>
        <v>0</v>
      </c>
      <c r="R334" s="169">
        <f t="shared" si="44"/>
        <v>0</v>
      </c>
      <c r="S334" s="169">
        <f t="shared" si="44"/>
        <v>5</v>
      </c>
      <c r="T334" s="169">
        <f t="shared" si="44"/>
        <v>0</v>
      </c>
      <c r="U334" s="169">
        <f t="shared" si="44"/>
        <v>0</v>
      </c>
      <c r="V334" s="169">
        <f t="shared" si="44"/>
        <v>5</v>
      </c>
      <c r="W334" s="169">
        <f t="shared" si="44"/>
        <v>0</v>
      </c>
      <c r="X334" s="169">
        <f t="shared" si="44"/>
        <v>0</v>
      </c>
      <c r="Y334" s="169">
        <f t="shared" si="44"/>
        <v>8</v>
      </c>
      <c r="Z334" s="169">
        <f t="shared" si="44"/>
        <v>0</v>
      </c>
      <c r="AA334" s="169">
        <f t="shared" si="44"/>
        <v>0</v>
      </c>
      <c r="AB334" s="169">
        <f t="shared" si="44"/>
        <v>31</v>
      </c>
      <c r="AC334" s="169">
        <f t="shared" si="44"/>
        <v>0</v>
      </c>
      <c r="AD334" s="169">
        <f t="shared" si="44"/>
        <v>0</v>
      </c>
      <c r="AE334" s="169">
        <f t="shared" si="44"/>
        <v>15</v>
      </c>
      <c r="AF334" s="169">
        <f t="shared" si="44"/>
        <v>0</v>
      </c>
      <c r="AG334" s="169">
        <f t="shared" si="44"/>
        <v>12</v>
      </c>
      <c r="AH334" s="169">
        <f t="shared" si="44"/>
        <v>0</v>
      </c>
      <c r="AI334" s="169">
        <f t="shared" si="44"/>
        <v>0</v>
      </c>
      <c r="AJ334" s="169">
        <f t="shared" si="44"/>
        <v>0</v>
      </c>
      <c r="AK334" s="169">
        <f t="shared" si="44"/>
        <v>13</v>
      </c>
      <c r="AL334" s="169">
        <f t="shared" si="44"/>
        <v>0</v>
      </c>
      <c r="AM334" s="169">
        <f t="shared" si="44"/>
        <v>5</v>
      </c>
      <c r="AN334" s="169">
        <f t="shared" si="44"/>
        <v>0</v>
      </c>
      <c r="AO334" s="169">
        <f t="shared" si="44"/>
        <v>0</v>
      </c>
      <c r="AP334" s="169">
        <f t="shared" si="44"/>
        <v>0</v>
      </c>
      <c r="AQ334" s="169">
        <f t="shared" si="44"/>
        <v>0</v>
      </c>
      <c r="AR334" s="169">
        <f t="shared" si="44"/>
        <v>12</v>
      </c>
      <c r="AS334" s="169">
        <f>(COUNTIF(AS$2:AS$330,"*15e*"))</f>
        <v>0</v>
      </c>
      <c r="AT334" s="192">
        <f>SUM(C334:AR334)</f>
        <v>158</v>
      </c>
    </row>
    <row r="335" spans="1:51" ht="15">
      <c r="A335" s="134"/>
      <c r="B335" s="194" t="s">
        <v>803</v>
      </c>
      <c r="F335" s="195"/>
      <c r="G335" s="172">
        <f t="shared" ref="G335:AS335" si="45">(COUNTIF(G$2:G$330,"*13e*"))</f>
        <v>12</v>
      </c>
      <c r="H335" s="172">
        <f t="shared" si="45"/>
        <v>16</v>
      </c>
      <c r="I335" s="172">
        <f t="shared" si="45"/>
        <v>3</v>
      </c>
      <c r="J335" s="172">
        <f t="shared" si="45"/>
        <v>6</v>
      </c>
      <c r="K335" s="172">
        <f t="shared" si="45"/>
        <v>0</v>
      </c>
      <c r="L335" s="172">
        <f t="shared" si="45"/>
        <v>22</v>
      </c>
      <c r="M335" s="172">
        <f t="shared" si="45"/>
        <v>18</v>
      </c>
      <c r="N335" s="172">
        <f t="shared" si="45"/>
        <v>17</v>
      </c>
      <c r="O335" s="172">
        <f t="shared" si="45"/>
        <v>23</v>
      </c>
      <c r="P335" s="172">
        <f t="shared" si="45"/>
        <v>3</v>
      </c>
      <c r="Q335" s="172">
        <f t="shared" si="45"/>
        <v>7</v>
      </c>
      <c r="R335" s="172">
        <f t="shared" si="45"/>
        <v>1</v>
      </c>
      <c r="S335" s="172">
        <f t="shared" si="45"/>
        <v>8</v>
      </c>
      <c r="T335" s="172">
        <f t="shared" si="45"/>
        <v>0</v>
      </c>
      <c r="U335" s="172">
        <f t="shared" si="45"/>
        <v>0</v>
      </c>
      <c r="V335" s="172">
        <f t="shared" si="45"/>
        <v>7</v>
      </c>
      <c r="W335" s="172">
        <f t="shared" si="45"/>
        <v>4</v>
      </c>
      <c r="X335" s="172">
        <f t="shared" si="45"/>
        <v>0</v>
      </c>
      <c r="Y335" s="172">
        <f t="shared" si="45"/>
        <v>8</v>
      </c>
      <c r="Z335" s="172">
        <f t="shared" si="45"/>
        <v>0</v>
      </c>
      <c r="AA335" s="172">
        <f t="shared" si="45"/>
        <v>0</v>
      </c>
      <c r="AB335" s="172">
        <f t="shared" si="45"/>
        <v>27</v>
      </c>
      <c r="AC335" s="172">
        <f t="shared" si="45"/>
        <v>4</v>
      </c>
      <c r="AD335" s="172">
        <f t="shared" si="45"/>
        <v>0</v>
      </c>
      <c r="AE335" s="172">
        <f t="shared" si="45"/>
        <v>11</v>
      </c>
      <c r="AF335" s="172">
        <f t="shared" si="45"/>
        <v>5</v>
      </c>
      <c r="AG335" s="172">
        <f t="shared" si="45"/>
        <v>4</v>
      </c>
      <c r="AH335" s="172">
        <f t="shared" si="45"/>
        <v>0</v>
      </c>
      <c r="AI335" s="172">
        <f t="shared" si="45"/>
        <v>2</v>
      </c>
      <c r="AJ335" s="172">
        <f t="shared" si="45"/>
        <v>0</v>
      </c>
      <c r="AK335" s="172">
        <f t="shared" si="45"/>
        <v>22</v>
      </c>
      <c r="AL335" s="172">
        <f t="shared" si="45"/>
        <v>0</v>
      </c>
      <c r="AM335" s="172">
        <f t="shared" si="45"/>
        <v>14</v>
      </c>
      <c r="AN335" s="172">
        <f t="shared" si="45"/>
        <v>4</v>
      </c>
      <c r="AO335" s="172">
        <f t="shared" si="45"/>
        <v>0</v>
      </c>
      <c r="AP335" s="172">
        <f t="shared" si="45"/>
        <v>6</v>
      </c>
      <c r="AQ335" s="172">
        <f t="shared" si="45"/>
        <v>5</v>
      </c>
      <c r="AR335" s="172">
        <f t="shared" si="45"/>
        <v>12</v>
      </c>
      <c r="AS335" s="172">
        <f t="shared" si="45"/>
        <v>8</v>
      </c>
      <c r="AT335" s="192">
        <f>SUM(C335:AR335)</f>
        <v>271</v>
      </c>
      <c r="AU335" s="176">
        <f>SUMIFS($D$2:$D$330,AU$2:AU$330,2013)</f>
        <v>0</v>
      </c>
      <c r="AV335" s="176">
        <f>SUMIFS($D$2:$D$330,AV$2:AV$330,"*15e*")</f>
        <v>0</v>
      </c>
      <c r="AW335" s="176">
        <f>SUMIFS($D$2:$D$330,AW$2:AW$330,"*15e*")</f>
        <v>0</v>
      </c>
      <c r="AX335" s="176">
        <f>SUMIFS($D$2:$D$330,AX$2:AX$330,"*15e*")</f>
        <v>0</v>
      </c>
      <c r="AY335" s="176">
        <f>SUMIFS($D$2:$D$330,AY$2:AY$330,"*15e*")</f>
        <v>0</v>
      </c>
    </row>
    <row r="336" spans="1:51" ht="15">
      <c r="A336" s="134"/>
      <c r="B336" s="194" t="s">
        <v>804</v>
      </c>
      <c r="F336" s="195"/>
      <c r="G336" s="172">
        <f t="shared" ref="G336:AS336" si="46">(COUNTIF(G$2:G$330,"*14e*"))</f>
        <v>2</v>
      </c>
      <c r="H336" s="172">
        <f t="shared" si="46"/>
        <v>1</v>
      </c>
      <c r="I336" s="172">
        <f t="shared" si="46"/>
        <v>11</v>
      </c>
      <c r="J336" s="172">
        <f t="shared" si="46"/>
        <v>4</v>
      </c>
      <c r="K336" s="172">
        <f t="shared" si="46"/>
        <v>0</v>
      </c>
      <c r="L336" s="172">
        <f t="shared" si="46"/>
        <v>5</v>
      </c>
      <c r="M336" s="172">
        <f t="shared" si="46"/>
        <v>12</v>
      </c>
      <c r="N336" s="172">
        <f t="shared" si="46"/>
        <v>11</v>
      </c>
      <c r="O336" s="172">
        <f t="shared" si="46"/>
        <v>8</v>
      </c>
      <c r="P336" s="172">
        <f t="shared" si="46"/>
        <v>11</v>
      </c>
      <c r="Q336" s="172">
        <f t="shared" si="46"/>
        <v>0</v>
      </c>
      <c r="R336" s="172">
        <f t="shared" si="46"/>
        <v>12</v>
      </c>
      <c r="S336" s="172">
        <f t="shared" si="46"/>
        <v>9</v>
      </c>
      <c r="T336" s="172">
        <f t="shared" si="46"/>
        <v>0</v>
      </c>
      <c r="U336" s="172">
        <f t="shared" si="46"/>
        <v>0</v>
      </c>
      <c r="V336" s="172">
        <f t="shared" si="46"/>
        <v>1</v>
      </c>
      <c r="W336" s="172">
        <f t="shared" si="46"/>
        <v>9</v>
      </c>
      <c r="X336" s="172">
        <f t="shared" si="46"/>
        <v>30</v>
      </c>
      <c r="Y336" s="172">
        <f t="shared" si="46"/>
        <v>3</v>
      </c>
      <c r="Z336" s="172">
        <f t="shared" si="46"/>
        <v>2</v>
      </c>
      <c r="AA336" s="172">
        <f t="shared" si="46"/>
        <v>0</v>
      </c>
      <c r="AB336" s="172">
        <f t="shared" si="46"/>
        <v>18</v>
      </c>
      <c r="AC336" s="172">
        <f t="shared" si="46"/>
        <v>11</v>
      </c>
      <c r="AD336" s="172">
        <f t="shared" si="46"/>
        <v>1</v>
      </c>
      <c r="AE336" s="172">
        <f t="shared" si="46"/>
        <v>3</v>
      </c>
      <c r="AF336" s="172">
        <f t="shared" si="46"/>
        <v>1</v>
      </c>
      <c r="AG336" s="172">
        <f t="shared" si="46"/>
        <v>0</v>
      </c>
      <c r="AH336" s="172">
        <f t="shared" si="46"/>
        <v>0</v>
      </c>
      <c r="AI336" s="172">
        <f t="shared" si="46"/>
        <v>8</v>
      </c>
      <c r="AJ336" s="172">
        <f t="shared" si="46"/>
        <v>0</v>
      </c>
      <c r="AK336" s="172">
        <f t="shared" si="46"/>
        <v>14</v>
      </c>
      <c r="AL336" s="172">
        <f t="shared" si="46"/>
        <v>9</v>
      </c>
      <c r="AM336" s="172">
        <f t="shared" si="46"/>
        <v>2</v>
      </c>
      <c r="AN336" s="172">
        <f t="shared" si="46"/>
        <v>14</v>
      </c>
      <c r="AO336" s="172">
        <f t="shared" si="46"/>
        <v>13</v>
      </c>
      <c r="AP336" s="172">
        <f t="shared" si="46"/>
        <v>11</v>
      </c>
      <c r="AQ336" s="172">
        <f t="shared" si="46"/>
        <v>7</v>
      </c>
      <c r="AR336" s="172">
        <f t="shared" si="46"/>
        <v>6</v>
      </c>
      <c r="AS336" s="172">
        <f t="shared" si="46"/>
        <v>1</v>
      </c>
      <c r="AT336" s="192">
        <f>SUM(C336:AR336)</f>
        <v>249</v>
      </c>
      <c r="AU336" s="194"/>
      <c r="AV336" s="194"/>
      <c r="AW336" s="194"/>
      <c r="AX336" s="194"/>
      <c r="AY336" s="194"/>
    </row>
    <row r="337" spans="1:51" ht="15">
      <c r="A337" s="134"/>
      <c r="B337" s="194" t="s">
        <v>936</v>
      </c>
      <c r="F337" s="195"/>
      <c r="G337" s="172">
        <f t="shared" ref="G337:AS337" si="47">(COUNTIF(G$2:G$330,"*15e*"))</f>
        <v>2</v>
      </c>
      <c r="H337" s="172">
        <f t="shared" si="47"/>
        <v>0</v>
      </c>
      <c r="I337" s="172">
        <f t="shared" si="47"/>
        <v>0</v>
      </c>
      <c r="J337" s="172">
        <f t="shared" si="47"/>
        <v>0</v>
      </c>
      <c r="K337" s="172">
        <f t="shared" si="47"/>
        <v>1</v>
      </c>
      <c r="L337" s="172">
        <f t="shared" si="47"/>
        <v>0</v>
      </c>
      <c r="M337" s="172">
        <f t="shared" si="47"/>
        <v>12</v>
      </c>
      <c r="N337" s="172">
        <f t="shared" si="47"/>
        <v>11</v>
      </c>
      <c r="O337" s="172">
        <f t="shared" si="47"/>
        <v>3</v>
      </c>
      <c r="P337" s="172">
        <f t="shared" si="47"/>
        <v>5</v>
      </c>
      <c r="Q337" s="172">
        <f t="shared" si="47"/>
        <v>0</v>
      </c>
      <c r="R337" s="172">
        <f t="shared" si="47"/>
        <v>7</v>
      </c>
      <c r="S337" s="172">
        <f t="shared" si="47"/>
        <v>2</v>
      </c>
      <c r="T337" s="172">
        <f t="shared" si="47"/>
        <v>1</v>
      </c>
      <c r="U337" s="172">
        <f t="shared" si="47"/>
        <v>12</v>
      </c>
      <c r="V337" s="172">
        <f t="shared" si="47"/>
        <v>0</v>
      </c>
      <c r="W337" s="172">
        <f t="shared" si="47"/>
        <v>9</v>
      </c>
      <c r="X337" s="172">
        <f t="shared" si="47"/>
        <v>0</v>
      </c>
      <c r="Y337" s="172">
        <f t="shared" si="47"/>
        <v>8</v>
      </c>
      <c r="Z337" s="172">
        <f t="shared" si="47"/>
        <v>0</v>
      </c>
      <c r="AA337" s="172">
        <f t="shared" si="47"/>
        <v>1</v>
      </c>
      <c r="AB337" s="172">
        <f t="shared" si="47"/>
        <v>14</v>
      </c>
      <c r="AC337" s="172">
        <f t="shared" si="47"/>
        <v>1</v>
      </c>
      <c r="AD337" s="172">
        <f t="shared" si="47"/>
        <v>4</v>
      </c>
      <c r="AE337" s="172">
        <f t="shared" si="47"/>
        <v>3</v>
      </c>
      <c r="AF337" s="172">
        <f t="shared" si="47"/>
        <v>0</v>
      </c>
      <c r="AG337" s="172">
        <f t="shared" si="47"/>
        <v>1</v>
      </c>
      <c r="AH337" s="172">
        <f t="shared" si="47"/>
        <v>3</v>
      </c>
      <c r="AI337" s="172">
        <f t="shared" si="47"/>
        <v>8</v>
      </c>
      <c r="AJ337" s="172">
        <f t="shared" si="47"/>
        <v>0</v>
      </c>
      <c r="AK337" s="172">
        <f t="shared" si="47"/>
        <v>11</v>
      </c>
      <c r="AL337" s="172">
        <f t="shared" si="47"/>
        <v>1</v>
      </c>
      <c r="AM337" s="172">
        <f t="shared" si="47"/>
        <v>2</v>
      </c>
      <c r="AN337" s="172">
        <f t="shared" si="47"/>
        <v>4</v>
      </c>
      <c r="AO337" s="172">
        <f t="shared" si="47"/>
        <v>2</v>
      </c>
      <c r="AP337" s="172">
        <f t="shared" si="47"/>
        <v>2</v>
      </c>
      <c r="AQ337" s="172">
        <f t="shared" si="47"/>
        <v>0</v>
      </c>
      <c r="AR337" s="172">
        <f t="shared" si="47"/>
        <v>3</v>
      </c>
      <c r="AS337" s="172">
        <f t="shared" si="47"/>
        <v>0</v>
      </c>
      <c r="AT337" s="192">
        <f>SUM(C337:AR337)</f>
        <v>133</v>
      </c>
      <c r="AU337" s="194"/>
      <c r="AV337" s="194"/>
      <c r="AW337" s="194"/>
      <c r="AX337" s="194"/>
      <c r="AY337" s="194"/>
    </row>
    <row r="338" spans="1:51" ht="15">
      <c r="A338" s="134"/>
      <c r="B338" s="194" t="s">
        <v>1100</v>
      </c>
      <c r="F338" s="195"/>
      <c r="G338" s="172">
        <f t="shared" ref="G338:AS338" si="48">(COUNTIF(G$2:G$330,"*16e*"))</f>
        <v>0</v>
      </c>
      <c r="H338" s="172">
        <f t="shared" si="48"/>
        <v>1</v>
      </c>
      <c r="I338" s="172">
        <f t="shared" si="48"/>
        <v>0</v>
      </c>
      <c r="J338" s="172">
        <f t="shared" si="48"/>
        <v>0</v>
      </c>
      <c r="K338" s="172">
        <f t="shared" si="48"/>
        <v>0</v>
      </c>
      <c r="L338" s="172">
        <f t="shared" si="48"/>
        <v>0</v>
      </c>
      <c r="M338" s="172">
        <f t="shared" si="48"/>
        <v>7</v>
      </c>
      <c r="N338" s="172">
        <f t="shared" si="48"/>
        <v>3</v>
      </c>
      <c r="O338" s="172">
        <f t="shared" si="48"/>
        <v>7</v>
      </c>
      <c r="P338" s="172">
        <f t="shared" si="48"/>
        <v>0</v>
      </c>
      <c r="Q338" s="172">
        <f t="shared" si="48"/>
        <v>0</v>
      </c>
      <c r="R338" s="172">
        <f t="shared" si="48"/>
        <v>0</v>
      </c>
      <c r="S338" s="172">
        <f t="shared" si="48"/>
        <v>1</v>
      </c>
      <c r="T338" s="172">
        <f t="shared" si="48"/>
        <v>0</v>
      </c>
      <c r="U338" s="172">
        <f t="shared" si="48"/>
        <v>6</v>
      </c>
      <c r="V338" s="172">
        <f t="shared" si="48"/>
        <v>1</v>
      </c>
      <c r="W338" s="172">
        <f t="shared" si="48"/>
        <v>5</v>
      </c>
      <c r="X338" s="172">
        <f t="shared" si="48"/>
        <v>0</v>
      </c>
      <c r="Y338" s="172">
        <f t="shared" si="48"/>
        <v>0</v>
      </c>
      <c r="Z338" s="172">
        <f t="shared" si="48"/>
        <v>0</v>
      </c>
      <c r="AA338" s="172">
        <f t="shared" si="48"/>
        <v>0</v>
      </c>
      <c r="AB338" s="172">
        <f t="shared" si="48"/>
        <v>1</v>
      </c>
      <c r="AC338" s="172">
        <f t="shared" si="48"/>
        <v>0</v>
      </c>
      <c r="AD338" s="172">
        <f t="shared" si="48"/>
        <v>1</v>
      </c>
      <c r="AE338" s="172">
        <f t="shared" si="48"/>
        <v>0</v>
      </c>
      <c r="AF338" s="172">
        <f t="shared" si="48"/>
        <v>0</v>
      </c>
      <c r="AG338" s="172">
        <f t="shared" si="48"/>
        <v>0</v>
      </c>
      <c r="AH338" s="172">
        <f t="shared" si="48"/>
        <v>0</v>
      </c>
      <c r="AI338" s="172">
        <f t="shared" si="48"/>
        <v>7</v>
      </c>
      <c r="AJ338" s="172">
        <f t="shared" si="48"/>
        <v>5</v>
      </c>
      <c r="AK338" s="172">
        <f t="shared" si="48"/>
        <v>0</v>
      </c>
      <c r="AL338" s="172">
        <f t="shared" si="48"/>
        <v>6</v>
      </c>
      <c r="AM338" s="172">
        <f t="shared" si="48"/>
        <v>0</v>
      </c>
      <c r="AN338" s="172">
        <f t="shared" si="48"/>
        <v>0</v>
      </c>
      <c r="AO338" s="172">
        <f t="shared" si="48"/>
        <v>5</v>
      </c>
      <c r="AP338" s="172">
        <f t="shared" si="48"/>
        <v>1</v>
      </c>
      <c r="AQ338" s="172">
        <f t="shared" si="48"/>
        <v>0</v>
      </c>
      <c r="AR338" s="172">
        <f t="shared" si="48"/>
        <v>1</v>
      </c>
      <c r="AS338" s="172">
        <f t="shared" si="48"/>
        <v>0</v>
      </c>
      <c r="AT338" s="192">
        <f>SUM(C338:AR338)</f>
        <v>58</v>
      </c>
      <c r="AU338" s="194"/>
      <c r="AV338" s="194"/>
      <c r="AW338" s="194"/>
      <c r="AX338" s="194"/>
      <c r="AY338" s="194"/>
    </row>
    <row r="339" spans="1:51" s="134" customFormat="1" ht="15">
      <c r="A339" s="129"/>
      <c r="B339" s="129"/>
      <c r="C339" s="130"/>
      <c r="D339" s="130"/>
      <c r="E339" s="130"/>
      <c r="F339" s="131"/>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c r="AQ339" s="169"/>
      <c r="AR339" s="169"/>
      <c r="AS339" s="169"/>
      <c r="AT339" s="196">
        <f>COUNTIF(G339:AS339,"*15e*")+COUNTIF(G339:AS339,"*15e*")+COUNTIF(G339:AS339,"*15e*")+COUNTIF(G339:AS339,"*15e*")</f>
        <v>0</v>
      </c>
      <c r="AU339" s="191">
        <f t="shared" ref="AU339:AY340" si="49">COUNTIF($G339:$AS339,"*15e*")</f>
        <v>0</v>
      </c>
      <c r="AV339" s="191">
        <f t="shared" si="49"/>
        <v>0</v>
      </c>
      <c r="AW339" s="191">
        <f t="shared" si="49"/>
        <v>0</v>
      </c>
      <c r="AX339" s="191">
        <f t="shared" si="49"/>
        <v>0</v>
      </c>
      <c r="AY339" s="191">
        <f t="shared" si="49"/>
        <v>0</v>
      </c>
    </row>
    <row r="340" spans="1:51" s="143" customFormat="1" ht="15">
      <c r="A340" s="186"/>
      <c r="B340" s="186"/>
      <c r="C340" s="186"/>
      <c r="D340" s="186"/>
      <c r="E340" s="186"/>
      <c r="F340" s="187"/>
      <c r="G340" s="188"/>
      <c r="H340" s="188"/>
      <c r="I340" s="188"/>
      <c r="J340" s="188"/>
      <c r="K340" s="188"/>
      <c r="L340" s="188"/>
      <c r="M340" s="188"/>
      <c r="N340" s="188"/>
      <c r="O340" s="188"/>
      <c r="P340" s="188"/>
      <c r="Q340" s="188"/>
      <c r="R340" s="188"/>
      <c r="S340" s="188"/>
      <c r="T340" s="188"/>
      <c r="U340" s="188"/>
      <c r="V340" s="188"/>
      <c r="W340" s="188"/>
      <c r="X340" s="188"/>
      <c r="Y340" s="188"/>
      <c r="Z340" s="188"/>
      <c r="AA340" s="188"/>
      <c r="AB340" s="188"/>
      <c r="AC340" s="188"/>
      <c r="AD340" s="188"/>
      <c r="AE340" s="188"/>
      <c r="AF340" s="188"/>
      <c r="AG340" s="188"/>
      <c r="AH340" s="188"/>
      <c r="AI340" s="188"/>
      <c r="AJ340" s="188"/>
      <c r="AK340" s="188"/>
      <c r="AL340" s="188"/>
      <c r="AM340" s="188"/>
      <c r="AN340" s="188"/>
      <c r="AO340" s="188"/>
      <c r="AP340" s="188"/>
      <c r="AQ340" s="188"/>
      <c r="AR340" s="188"/>
      <c r="AS340" s="188"/>
      <c r="AT340" s="197"/>
      <c r="AU340" s="198">
        <f t="shared" si="49"/>
        <v>0</v>
      </c>
      <c r="AV340" s="198">
        <f t="shared" si="49"/>
        <v>0</v>
      </c>
      <c r="AW340" s="198">
        <f t="shared" si="49"/>
        <v>0</v>
      </c>
      <c r="AX340" s="198">
        <f t="shared" si="49"/>
        <v>0</v>
      </c>
      <c r="AY340" s="198">
        <f t="shared" si="49"/>
        <v>0</v>
      </c>
    </row>
    <row r="341" spans="1:51" ht="15">
      <c r="B341" s="137"/>
      <c r="F341" s="195"/>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c r="AC341" s="172"/>
      <c r="AD341" s="172"/>
      <c r="AE341" s="172"/>
      <c r="AF341" s="172"/>
      <c r="AG341" s="172"/>
      <c r="AH341" s="172"/>
      <c r="AI341" s="172"/>
      <c r="AJ341" s="172"/>
      <c r="AK341" s="172"/>
      <c r="AL341" s="172"/>
      <c r="AM341" s="172"/>
      <c r="AN341" s="172"/>
      <c r="AO341" s="172"/>
      <c r="AP341" s="172"/>
      <c r="AQ341" s="172"/>
      <c r="AR341" s="172"/>
      <c r="AS341" s="172"/>
      <c r="AT341" s="184"/>
    </row>
    <row r="342" spans="1:51" ht="15">
      <c r="A342" s="124" t="s">
        <v>481</v>
      </c>
      <c r="B342" s="124" t="s">
        <v>350</v>
      </c>
      <c r="C342" s="125"/>
      <c r="D342" s="125"/>
      <c r="E342" s="125"/>
      <c r="F342" s="126"/>
      <c r="G342" s="168" t="s">
        <v>483</v>
      </c>
      <c r="H342" s="168" t="s">
        <v>484</v>
      </c>
      <c r="I342" s="168" t="s">
        <v>656</v>
      </c>
      <c r="J342" s="168" t="s">
        <v>731</v>
      </c>
      <c r="K342" s="168" t="s">
        <v>1089</v>
      </c>
      <c r="L342" s="168" t="s">
        <v>486</v>
      </c>
      <c r="M342" s="168" t="s">
        <v>426</v>
      </c>
      <c r="N342" s="168" t="s">
        <v>427</v>
      </c>
      <c r="O342" s="168" t="s">
        <v>428</v>
      </c>
      <c r="P342" s="168" t="s">
        <v>429</v>
      </c>
      <c r="Q342" s="168" t="s">
        <v>593</v>
      </c>
      <c r="R342" s="168" t="s">
        <v>655</v>
      </c>
      <c r="S342" s="168" t="s">
        <v>430</v>
      </c>
      <c r="T342" s="168" t="s">
        <v>1005</v>
      </c>
      <c r="U342" s="168" t="s">
        <v>1022</v>
      </c>
      <c r="V342" s="168" t="s">
        <v>431</v>
      </c>
      <c r="W342" s="168" t="s">
        <v>599</v>
      </c>
      <c r="X342" s="168" t="s">
        <v>735</v>
      </c>
      <c r="Y342" s="168" t="s">
        <v>438</v>
      </c>
      <c r="Z342" s="168" t="s">
        <v>657</v>
      </c>
      <c r="AA342" s="168" t="s">
        <v>1075</v>
      </c>
      <c r="AB342" s="168" t="s">
        <v>439</v>
      </c>
      <c r="AC342" s="168" t="s">
        <v>645</v>
      </c>
      <c r="AD342" s="168" t="s">
        <v>1031</v>
      </c>
      <c r="AE342" s="168" t="s">
        <v>440</v>
      </c>
      <c r="AF342" s="168" t="s">
        <v>441</v>
      </c>
      <c r="AG342" s="168" t="s">
        <v>442</v>
      </c>
      <c r="AH342" s="168" t="s">
        <v>1061</v>
      </c>
      <c r="AI342" s="168" t="s">
        <v>766</v>
      </c>
      <c r="AJ342" s="168" t="s">
        <v>1090</v>
      </c>
      <c r="AK342" s="168" t="s">
        <v>443</v>
      </c>
      <c r="AL342" s="168" t="s">
        <v>791</v>
      </c>
      <c r="AM342" s="168" t="s">
        <v>444</v>
      </c>
      <c r="AN342" s="168" t="s">
        <v>646</v>
      </c>
      <c r="AO342" s="168" t="s">
        <v>790</v>
      </c>
      <c r="AP342" s="168" t="s">
        <v>652</v>
      </c>
      <c r="AQ342" s="168" t="s">
        <v>598</v>
      </c>
      <c r="AR342" s="168" t="s">
        <v>446</v>
      </c>
      <c r="AS342" s="168" t="s">
        <v>447</v>
      </c>
      <c r="AT342" s="184"/>
    </row>
    <row r="343" spans="1:51" ht="15">
      <c r="B343" s="136" t="s">
        <v>216</v>
      </c>
      <c r="C343" s="129"/>
      <c r="D343" s="129"/>
      <c r="E343" s="129"/>
      <c r="F343" s="129"/>
      <c r="G343" s="169">
        <f t="shared" ref="G343:AS343" si="50">COUNTIFS($F$2:$F$330,"000",G$2:G$330,"*e*")</f>
        <v>1</v>
      </c>
      <c r="H343" s="169">
        <f t="shared" si="50"/>
        <v>2</v>
      </c>
      <c r="I343" s="169">
        <f t="shared" si="50"/>
        <v>2</v>
      </c>
      <c r="J343" s="169">
        <f t="shared" si="50"/>
        <v>2</v>
      </c>
      <c r="K343" s="169">
        <f t="shared" si="50"/>
        <v>0</v>
      </c>
      <c r="L343" s="169">
        <f t="shared" si="50"/>
        <v>2</v>
      </c>
      <c r="M343" s="169">
        <f t="shared" si="50"/>
        <v>1</v>
      </c>
      <c r="N343" s="169">
        <f t="shared" si="50"/>
        <v>2</v>
      </c>
      <c r="O343" s="169">
        <f t="shared" si="50"/>
        <v>2</v>
      </c>
      <c r="P343" s="169">
        <f t="shared" si="50"/>
        <v>3</v>
      </c>
      <c r="Q343" s="169">
        <f t="shared" si="50"/>
        <v>1</v>
      </c>
      <c r="R343" s="169">
        <f t="shared" si="50"/>
        <v>1</v>
      </c>
      <c r="S343" s="169">
        <f t="shared" si="50"/>
        <v>2</v>
      </c>
      <c r="T343" s="169">
        <f t="shared" si="50"/>
        <v>1</v>
      </c>
      <c r="U343" s="169">
        <f t="shared" si="50"/>
        <v>1</v>
      </c>
      <c r="V343" s="169">
        <f t="shared" si="50"/>
        <v>2</v>
      </c>
      <c r="W343" s="169">
        <f t="shared" si="50"/>
        <v>1</v>
      </c>
      <c r="X343" s="169">
        <f t="shared" si="50"/>
        <v>1</v>
      </c>
      <c r="Y343" s="169">
        <f t="shared" si="50"/>
        <v>1</v>
      </c>
      <c r="Z343" s="169">
        <f t="shared" si="50"/>
        <v>1</v>
      </c>
      <c r="AA343" s="169">
        <f t="shared" si="50"/>
        <v>1</v>
      </c>
      <c r="AB343" s="169">
        <f t="shared" si="50"/>
        <v>4</v>
      </c>
      <c r="AC343" s="169">
        <f t="shared" si="50"/>
        <v>1</v>
      </c>
      <c r="AD343" s="169">
        <f t="shared" si="50"/>
        <v>1</v>
      </c>
      <c r="AE343" s="169">
        <f t="shared" si="50"/>
        <v>2</v>
      </c>
      <c r="AF343" s="169">
        <f t="shared" si="50"/>
        <v>1</v>
      </c>
      <c r="AG343" s="169">
        <f t="shared" si="50"/>
        <v>1</v>
      </c>
      <c r="AH343" s="169">
        <f t="shared" si="50"/>
        <v>0</v>
      </c>
      <c r="AI343" s="169">
        <f t="shared" si="50"/>
        <v>1</v>
      </c>
      <c r="AJ343" s="169">
        <f t="shared" si="50"/>
        <v>1</v>
      </c>
      <c r="AK343" s="169">
        <f t="shared" si="50"/>
        <v>2</v>
      </c>
      <c r="AL343" s="169">
        <f t="shared" si="50"/>
        <v>2</v>
      </c>
      <c r="AM343" s="169">
        <f t="shared" si="50"/>
        <v>2</v>
      </c>
      <c r="AN343" s="169">
        <f t="shared" si="50"/>
        <v>1</v>
      </c>
      <c r="AO343" s="169">
        <f t="shared" si="50"/>
        <v>3</v>
      </c>
      <c r="AP343" s="169">
        <f t="shared" si="50"/>
        <v>1</v>
      </c>
      <c r="AQ343" s="169">
        <f t="shared" si="50"/>
        <v>2</v>
      </c>
      <c r="AR343" s="169">
        <f t="shared" si="50"/>
        <v>1</v>
      </c>
      <c r="AS343" s="169">
        <f t="shared" si="50"/>
        <v>1</v>
      </c>
      <c r="AT343" s="199"/>
    </row>
    <row r="344" spans="1:51" ht="15">
      <c r="B344" s="136" t="s">
        <v>217</v>
      </c>
      <c r="G344" s="169">
        <f t="shared" ref="G344:AS344" si="51">COUNTIFS($F$2:$F$330,"100",G$2:G$330,"*e*")</f>
        <v>1</v>
      </c>
      <c r="H344" s="169">
        <f t="shared" si="51"/>
        <v>0</v>
      </c>
      <c r="I344" s="169">
        <f t="shared" si="51"/>
        <v>1</v>
      </c>
      <c r="J344" s="169">
        <f t="shared" si="51"/>
        <v>2</v>
      </c>
      <c r="K344" s="169">
        <f t="shared" si="51"/>
        <v>1</v>
      </c>
      <c r="L344" s="169">
        <f t="shared" si="51"/>
        <v>4</v>
      </c>
      <c r="M344" s="169">
        <f t="shared" si="51"/>
        <v>9</v>
      </c>
      <c r="N344" s="169">
        <f t="shared" si="51"/>
        <v>4</v>
      </c>
      <c r="O344" s="169">
        <f t="shared" si="51"/>
        <v>6</v>
      </c>
      <c r="P344" s="169">
        <f t="shared" si="51"/>
        <v>3</v>
      </c>
      <c r="Q344" s="169">
        <f t="shared" si="51"/>
        <v>0</v>
      </c>
      <c r="R344" s="169">
        <f t="shared" si="51"/>
        <v>1</v>
      </c>
      <c r="S344" s="169">
        <f t="shared" si="51"/>
        <v>2</v>
      </c>
      <c r="T344" s="169">
        <f t="shared" si="51"/>
        <v>0</v>
      </c>
      <c r="U344" s="169">
        <f t="shared" si="51"/>
        <v>3</v>
      </c>
      <c r="V344" s="169">
        <f t="shared" si="51"/>
        <v>0</v>
      </c>
      <c r="W344" s="169">
        <f t="shared" si="51"/>
        <v>5</v>
      </c>
      <c r="X344" s="169">
        <f t="shared" si="51"/>
        <v>1</v>
      </c>
      <c r="Y344" s="169">
        <f t="shared" si="51"/>
        <v>1</v>
      </c>
      <c r="Z344" s="169">
        <f t="shared" si="51"/>
        <v>0</v>
      </c>
      <c r="AA344" s="169">
        <f t="shared" si="51"/>
        <v>0</v>
      </c>
      <c r="AB344" s="169">
        <f t="shared" si="51"/>
        <v>5</v>
      </c>
      <c r="AC344" s="169">
        <f t="shared" si="51"/>
        <v>1</v>
      </c>
      <c r="AD344" s="169">
        <f t="shared" si="51"/>
        <v>1</v>
      </c>
      <c r="AE344" s="169">
        <f t="shared" si="51"/>
        <v>3</v>
      </c>
      <c r="AF344" s="169">
        <f t="shared" si="51"/>
        <v>1</v>
      </c>
      <c r="AG344" s="169">
        <f t="shared" si="51"/>
        <v>1</v>
      </c>
      <c r="AH344" s="169">
        <f t="shared" si="51"/>
        <v>0</v>
      </c>
      <c r="AI344" s="169">
        <f t="shared" si="51"/>
        <v>2</v>
      </c>
      <c r="AJ344" s="169">
        <f t="shared" si="51"/>
        <v>1</v>
      </c>
      <c r="AK344" s="169">
        <f t="shared" si="51"/>
        <v>1</v>
      </c>
      <c r="AL344" s="169">
        <f t="shared" si="51"/>
        <v>2</v>
      </c>
      <c r="AM344" s="169">
        <f t="shared" si="51"/>
        <v>0</v>
      </c>
      <c r="AN344" s="169">
        <f t="shared" si="51"/>
        <v>1</v>
      </c>
      <c r="AO344" s="169">
        <f t="shared" si="51"/>
        <v>3</v>
      </c>
      <c r="AP344" s="169">
        <f t="shared" si="51"/>
        <v>2</v>
      </c>
      <c r="AQ344" s="169">
        <f t="shared" si="51"/>
        <v>0</v>
      </c>
      <c r="AR344" s="169">
        <f t="shared" si="51"/>
        <v>3</v>
      </c>
      <c r="AS344" s="169">
        <f t="shared" si="51"/>
        <v>1</v>
      </c>
      <c r="AT344" s="199"/>
    </row>
    <row r="345" spans="1:51" ht="15">
      <c r="B345" s="136" t="s">
        <v>218</v>
      </c>
      <c r="G345" s="169">
        <f t="shared" ref="G345:AS345" si="52">COUNTIFS($F$2:$F$330,"200",G$2:G$330,"*e*")</f>
        <v>0</v>
      </c>
      <c r="H345" s="169">
        <f t="shared" si="52"/>
        <v>0</v>
      </c>
      <c r="I345" s="169">
        <f t="shared" si="52"/>
        <v>0</v>
      </c>
      <c r="J345" s="169">
        <f t="shared" si="52"/>
        <v>0</v>
      </c>
      <c r="K345" s="169">
        <f t="shared" si="52"/>
        <v>0</v>
      </c>
      <c r="L345" s="169">
        <f t="shared" si="52"/>
        <v>0</v>
      </c>
      <c r="M345" s="169">
        <f t="shared" si="52"/>
        <v>1</v>
      </c>
      <c r="N345" s="169">
        <f t="shared" si="52"/>
        <v>1</v>
      </c>
      <c r="O345" s="169">
        <f t="shared" si="52"/>
        <v>1</v>
      </c>
      <c r="P345" s="169">
        <f t="shared" si="52"/>
        <v>1</v>
      </c>
      <c r="Q345" s="169">
        <f t="shared" si="52"/>
        <v>0</v>
      </c>
      <c r="R345" s="169">
        <f t="shared" si="52"/>
        <v>0</v>
      </c>
      <c r="S345" s="169">
        <f t="shared" si="52"/>
        <v>0</v>
      </c>
      <c r="T345" s="169">
        <f t="shared" si="52"/>
        <v>0</v>
      </c>
      <c r="U345" s="169">
        <f t="shared" si="52"/>
        <v>1</v>
      </c>
      <c r="V345" s="169">
        <f t="shared" si="52"/>
        <v>1</v>
      </c>
      <c r="W345" s="169">
        <f t="shared" si="52"/>
        <v>1</v>
      </c>
      <c r="X345" s="169">
        <f t="shared" si="52"/>
        <v>1</v>
      </c>
      <c r="Y345" s="169">
        <f t="shared" si="52"/>
        <v>0</v>
      </c>
      <c r="Z345" s="169">
        <f t="shared" si="52"/>
        <v>0</v>
      </c>
      <c r="AA345" s="169">
        <f t="shared" si="52"/>
        <v>0</v>
      </c>
      <c r="AB345" s="169">
        <f t="shared" si="52"/>
        <v>4</v>
      </c>
      <c r="AC345" s="169">
        <f t="shared" si="52"/>
        <v>1</v>
      </c>
      <c r="AD345" s="169">
        <f t="shared" si="52"/>
        <v>0</v>
      </c>
      <c r="AE345" s="169">
        <f t="shared" si="52"/>
        <v>0</v>
      </c>
      <c r="AF345" s="169">
        <f t="shared" si="52"/>
        <v>0</v>
      </c>
      <c r="AG345" s="169">
        <f t="shared" si="52"/>
        <v>0</v>
      </c>
      <c r="AH345" s="169">
        <f t="shared" si="52"/>
        <v>0</v>
      </c>
      <c r="AI345" s="169">
        <f t="shared" si="52"/>
        <v>1</v>
      </c>
      <c r="AJ345" s="169">
        <f t="shared" si="52"/>
        <v>0</v>
      </c>
      <c r="AK345" s="169">
        <f t="shared" si="52"/>
        <v>4</v>
      </c>
      <c r="AL345" s="169">
        <f t="shared" si="52"/>
        <v>0</v>
      </c>
      <c r="AM345" s="169">
        <f t="shared" si="52"/>
        <v>0</v>
      </c>
      <c r="AN345" s="169">
        <f t="shared" si="52"/>
        <v>1</v>
      </c>
      <c r="AO345" s="169">
        <f t="shared" si="52"/>
        <v>0</v>
      </c>
      <c r="AP345" s="169">
        <f t="shared" si="52"/>
        <v>0</v>
      </c>
      <c r="AQ345" s="169">
        <f t="shared" si="52"/>
        <v>1</v>
      </c>
      <c r="AR345" s="169">
        <f t="shared" si="52"/>
        <v>2</v>
      </c>
      <c r="AS345" s="169">
        <f t="shared" si="52"/>
        <v>1</v>
      </c>
      <c r="AT345" s="199"/>
    </row>
    <row r="346" spans="1:51" ht="15">
      <c r="B346" s="136" t="s">
        <v>219</v>
      </c>
      <c r="G346" s="169">
        <f t="shared" ref="G346:AS346" si="53">COUNTIFS($F$2:$F$330,"300",G$2:G$330,"*e*")</f>
        <v>4</v>
      </c>
      <c r="H346" s="169">
        <f t="shared" si="53"/>
        <v>6</v>
      </c>
      <c r="I346" s="169">
        <f t="shared" si="53"/>
        <v>3</v>
      </c>
      <c r="J346" s="169">
        <f t="shared" si="53"/>
        <v>3</v>
      </c>
      <c r="K346" s="169">
        <f t="shared" si="53"/>
        <v>0</v>
      </c>
      <c r="L346" s="169">
        <f t="shared" si="53"/>
        <v>7</v>
      </c>
      <c r="M346" s="169">
        <f t="shared" si="53"/>
        <v>8</v>
      </c>
      <c r="N346" s="169">
        <f t="shared" si="53"/>
        <v>6</v>
      </c>
      <c r="O346" s="169">
        <f t="shared" si="53"/>
        <v>14</v>
      </c>
      <c r="P346" s="169">
        <f t="shared" si="53"/>
        <v>4</v>
      </c>
      <c r="Q346" s="169">
        <f t="shared" si="53"/>
        <v>1</v>
      </c>
      <c r="R346" s="169">
        <f t="shared" si="53"/>
        <v>4</v>
      </c>
      <c r="S346" s="169">
        <f t="shared" si="53"/>
        <v>6</v>
      </c>
      <c r="T346" s="169">
        <f t="shared" si="53"/>
        <v>0</v>
      </c>
      <c r="U346" s="169">
        <f t="shared" si="53"/>
        <v>4</v>
      </c>
      <c r="V346" s="169">
        <f t="shared" si="53"/>
        <v>1</v>
      </c>
      <c r="W346" s="169">
        <f t="shared" si="53"/>
        <v>10</v>
      </c>
      <c r="X346" s="169">
        <f t="shared" si="53"/>
        <v>2</v>
      </c>
      <c r="Y346" s="169">
        <f t="shared" si="53"/>
        <v>6</v>
      </c>
      <c r="Z346" s="169">
        <f t="shared" si="53"/>
        <v>0</v>
      </c>
      <c r="AA346" s="169">
        <f t="shared" si="53"/>
        <v>0</v>
      </c>
      <c r="AB346" s="169">
        <f t="shared" si="53"/>
        <v>21</v>
      </c>
      <c r="AC346" s="169">
        <f t="shared" si="53"/>
        <v>5</v>
      </c>
      <c r="AD346" s="169">
        <f t="shared" si="53"/>
        <v>2</v>
      </c>
      <c r="AE346" s="169">
        <f t="shared" si="53"/>
        <v>7</v>
      </c>
      <c r="AF346" s="169">
        <f t="shared" si="53"/>
        <v>2</v>
      </c>
      <c r="AG346" s="169">
        <f t="shared" si="53"/>
        <v>4</v>
      </c>
      <c r="AH346" s="169">
        <f t="shared" si="53"/>
        <v>0</v>
      </c>
      <c r="AI346" s="169">
        <f t="shared" si="53"/>
        <v>10</v>
      </c>
      <c r="AJ346" s="169">
        <f t="shared" si="53"/>
        <v>3</v>
      </c>
      <c r="AK346" s="169">
        <f t="shared" si="53"/>
        <v>13</v>
      </c>
      <c r="AL346" s="169">
        <f t="shared" si="53"/>
        <v>5</v>
      </c>
      <c r="AM346" s="169">
        <f t="shared" si="53"/>
        <v>4</v>
      </c>
      <c r="AN346" s="169">
        <f t="shared" si="53"/>
        <v>6</v>
      </c>
      <c r="AO346" s="169">
        <f t="shared" si="53"/>
        <v>3</v>
      </c>
      <c r="AP346" s="169">
        <f t="shared" si="53"/>
        <v>5</v>
      </c>
      <c r="AQ346" s="169">
        <f t="shared" si="53"/>
        <v>3</v>
      </c>
      <c r="AR346" s="169">
        <f t="shared" si="53"/>
        <v>8</v>
      </c>
      <c r="AS346" s="169">
        <f t="shared" si="53"/>
        <v>4</v>
      </c>
      <c r="AT346" s="199"/>
    </row>
    <row r="347" spans="1:51" ht="15">
      <c r="B347" s="136" t="s">
        <v>220</v>
      </c>
      <c r="G347" s="169">
        <f t="shared" ref="G347:AS347" si="54">COUNTIFS($F$2:$F$330,"400",G$2:G$330,"*e*")</f>
        <v>0</v>
      </c>
      <c r="H347" s="169">
        <f t="shared" si="54"/>
        <v>0</v>
      </c>
      <c r="I347" s="169">
        <f t="shared" si="54"/>
        <v>0</v>
      </c>
      <c r="J347" s="169">
        <f t="shared" si="54"/>
        <v>0</v>
      </c>
      <c r="K347" s="169">
        <f t="shared" si="54"/>
        <v>0</v>
      </c>
      <c r="L347" s="169">
        <f t="shared" si="54"/>
        <v>1</v>
      </c>
      <c r="M347" s="169">
        <f t="shared" si="54"/>
        <v>0</v>
      </c>
      <c r="N347" s="169">
        <f t="shared" si="54"/>
        <v>0</v>
      </c>
      <c r="O347" s="169">
        <f t="shared" si="54"/>
        <v>1</v>
      </c>
      <c r="P347" s="169">
        <f t="shared" si="54"/>
        <v>0</v>
      </c>
      <c r="Q347" s="169">
        <f t="shared" si="54"/>
        <v>0</v>
      </c>
      <c r="R347" s="169">
        <f t="shared" si="54"/>
        <v>2</v>
      </c>
      <c r="S347" s="169">
        <f t="shared" si="54"/>
        <v>0</v>
      </c>
      <c r="T347" s="169">
        <f t="shared" si="54"/>
        <v>0</v>
      </c>
      <c r="U347" s="169">
        <f t="shared" si="54"/>
        <v>0</v>
      </c>
      <c r="V347" s="169">
        <f t="shared" si="54"/>
        <v>0</v>
      </c>
      <c r="W347" s="169">
        <f t="shared" si="54"/>
        <v>0</v>
      </c>
      <c r="X347" s="169">
        <f t="shared" si="54"/>
        <v>2</v>
      </c>
      <c r="Y347" s="169">
        <f t="shared" si="54"/>
        <v>0</v>
      </c>
      <c r="Z347" s="169">
        <f t="shared" si="54"/>
        <v>0</v>
      </c>
      <c r="AA347" s="169">
        <f t="shared" si="54"/>
        <v>0</v>
      </c>
      <c r="AB347" s="169">
        <f t="shared" si="54"/>
        <v>1</v>
      </c>
      <c r="AC347" s="169">
        <f t="shared" si="54"/>
        <v>0</v>
      </c>
      <c r="AD347" s="169">
        <f t="shared" si="54"/>
        <v>0</v>
      </c>
      <c r="AE347" s="169">
        <f t="shared" si="54"/>
        <v>0</v>
      </c>
      <c r="AF347" s="169">
        <f t="shared" si="54"/>
        <v>0</v>
      </c>
      <c r="AG347" s="169">
        <f t="shared" si="54"/>
        <v>2</v>
      </c>
      <c r="AH347" s="169">
        <f t="shared" si="54"/>
        <v>0</v>
      </c>
      <c r="AI347" s="169">
        <f t="shared" si="54"/>
        <v>1</v>
      </c>
      <c r="AJ347" s="169">
        <f t="shared" si="54"/>
        <v>0</v>
      </c>
      <c r="AK347" s="169">
        <f t="shared" si="54"/>
        <v>1</v>
      </c>
      <c r="AL347" s="169">
        <f t="shared" si="54"/>
        <v>0</v>
      </c>
      <c r="AM347" s="169">
        <f t="shared" si="54"/>
        <v>0</v>
      </c>
      <c r="AN347" s="169">
        <f t="shared" si="54"/>
        <v>0</v>
      </c>
      <c r="AO347" s="169">
        <f t="shared" si="54"/>
        <v>0</v>
      </c>
      <c r="AP347" s="169">
        <f t="shared" si="54"/>
        <v>0</v>
      </c>
      <c r="AQ347" s="169">
        <f t="shared" si="54"/>
        <v>0</v>
      </c>
      <c r="AR347" s="169">
        <f t="shared" si="54"/>
        <v>0</v>
      </c>
      <c r="AS347" s="169">
        <f t="shared" si="54"/>
        <v>0</v>
      </c>
      <c r="AT347" s="199"/>
    </row>
    <row r="348" spans="1:51" ht="15">
      <c r="B348" s="136" t="s">
        <v>340</v>
      </c>
      <c r="G348" s="169">
        <f t="shared" ref="G348:AS348" si="55">COUNTIFS($F$2:$F$330,"500",G$2:G$330,"*e*")</f>
        <v>1</v>
      </c>
      <c r="H348" s="169">
        <f t="shared" si="55"/>
        <v>2</v>
      </c>
      <c r="I348" s="169">
        <f t="shared" si="55"/>
        <v>0</v>
      </c>
      <c r="J348" s="169">
        <f t="shared" si="55"/>
        <v>3</v>
      </c>
      <c r="K348" s="169">
        <f t="shared" si="55"/>
        <v>0</v>
      </c>
      <c r="L348" s="169">
        <f t="shared" si="55"/>
        <v>3</v>
      </c>
      <c r="M348" s="169">
        <f t="shared" si="55"/>
        <v>3</v>
      </c>
      <c r="N348" s="169">
        <f t="shared" si="55"/>
        <v>4</v>
      </c>
      <c r="O348" s="169">
        <f t="shared" si="55"/>
        <v>5</v>
      </c>
      <c r="P348" s="169">
        <f t="shared" si="55"/>
        <v>3</v>
      </c>
      <c r="Q348" s="169">
        <f t="shared" si="55"/>
        <v>1</v>
      </c>
      <c r="R348" s="169">
        <f t="shared" si="55"/>
        <v>2</v>
      </c>
      <c r="S348" s="169">
        <f t="shared" si="55"/>
        <v>2</v>
      </c>
      <c r="T348" s="169">
        <f t="shared" si="55"/>
        <v>0</v>
      </c>
      <c r="U348" s="169">
        <f t="shared" si="55"/>
        <v>1</v>
      </c>
      <c r="V348" s="169">
        <f t="shared" si="55"/>
        <v>2</v>
      </c>
      <c r="W348" s="169">
        <f t="shared" si="55"/>
        <v>2</v>
      </c>
      <c r="X348" s="169">
        <f t="shared" si="55"/>
        <v>1</v>
      </c>
      <c r="Y348" s="169">
        <f t="shared" si="55"/>
        <v>3</v>
      </c>
      <c r="Z348" s="169">
        <f t="shared" si="55"/>
        <v>1</v>
      </c>
      <c r="AA348" s="169">
        <f t="shared" si="55"/>
        <v>0</v>
      </c>
      <c r="AB348" s="169">
        <f t="shared" si="55"/>
        <v>8</v>
      </c>
      <c r="AC348" s="169">
        <f t="shared" si="55"/>
        <v>1</v>
      </c>
      <c r="AD348" s="169">
        <f t="shared" si="55"/>
        <v>0</v>
      </c>
      <c r="AE348" s="169">
        <f t="shared" si="55"/>
        <v>1</v>
      </c>
      <c r="AF348" s="169">
        <f t="shared" si="55"/>
        <v>0</v>
      </c>
      <c r="AG348" s="169">
        <f t="shared" si="55"/>
        <v>0</v>
      </c>
      <c r="AH348" s="169">
        <f t="shared" si="55"/>
        <v>0</v>
      </c>
      <c r="AI348" s="169">
        <f t="shared" si="55"/>
        <v>2</v>
      </c>
      <c r="AJ348" s="169">
        <f t="shared" si="55"/>
        <v>0</v>
      </c>
      <c r="AK348" s="169">
        <f t="shared" si="55"/>
        <v>4</v>
      </c>
      <c r="AL348" s="169">
        <f t="shared" si="55"/>
        <v>1</v>
      </c>
      <c r="AM348" s="169">
        <f t="shared" si="55"/>
        <v>1</v>
      </c>
      <c r="AN348" s="169">
        <f t="shared" si="55"/>
        <v>2</v>
      </c>
      <c r="AO348" s="169">
        <f t="shared" si="55"/>
        <v>2</v>
      </c>
      <c r="AP348" s="169">
        <f t="shared" si="55"/>
        <v>1</v>
      </c>
      <c r="AQ348" s="169">
        <f t="shared" si="55"/>
        <v>2</v>
      </c>
      <c r="AR348" s="169">
        <f t="shared" si="55"/>
        <v>1</v>
      </c>
      <c r="AS348" s="169">
        <f t="shared" si="55"/>
        <v>2</v>
      </c>
      <c r="AT348" s="199"/>
    </row>
    <row r="349" spans="1:51" ht="15">
      <c r="B349" s="136" t="s">
        <v>341</v>
      </c>
      <c r="G349" s="169">
        <f t="shared" ref="G349:AS349" si="56">COUNTIFS($F$2:$F$330,"600",G$2:G$330,"*e*")</f>
        <v>5</v>
      </c>
      <c r="H349" s="169">
        <f t="shared" si="56"/>
        <v>4</v>
      </c>
      <c r="I349" s="169">
        <f t="shared" si="56"/>
        <v>0</v>
      </c>
      <c r="J349" s="169">
        <f t="shared" si="56"/>
        <v>2</v>
      </c>
      <c r="K349" s="169">
        <f t="shared" si="56"/>
        <v>0</v>
      </c>
      <c r="L349" s="169">
        <f t="shared" si="56"/>
        <v>15</v>
      </c>
      <c r="M349" s="169">
        <f t="shared" si="56"/>
        <v>18</v>
      </c>
      <c r="N349" s="169">
        <f t="shared" si="56"/>
        <v>13</v>
      </c>
      <c r="O349" s="169">
        <f t="shared" si="56"/>
        <v>14</v>
      </c>
      <c r="P349" s="169">
        <f t="shared" si="56"/>
        <v>6</v>
      </c>
      <c r="Q349" s="169">
        <f t="shared" si="56"/>
        <v>2</v>
      </c>
      <c r="R349" s="169">
        <f t="shared" si="56"/>
        <v>7</v>
      </c>
      <c r="S349" s="169">
        <f t="shared" si="56"/>
        <v>8</v>
      </c>
      <c r="T349" s="169">
        <f t="shared" si="56"/>
        <v>0</v>
      </c>
      <c r="U349" s="169">
        <f t="shared" si="56"/>
        <v>4</v>
      </c>
      <c r="V349" s="169">
        <f t="shared" si="56"/>
        <v>4</v>
      </c>
      <c r="W349" s="169">
        <f t="shared" si="56"/>
        <v>5</v>
      </c>
      <c r="X349" s="169">
        <f t="shared" si="56"/>
        <v>11</v>
      </c>
      <c r="Y349" s="169">
        <f t="shared" si="56"/>
        <v>12</v>
      </c>
      <c r="Z349" s="169">
        <f t="shared" si="56"/>
        <v>0</v>
      </c>
      <c r="AA349" s="169">
        <f t="shared" si="56"/>
        <v>0</v>
      </c>
      <c r="AB349" s="169">
        <f t="shared" si="56"/>
        <v>28</v>
      </c>
      <c r="AC349" s="169">
        <f t="shared" si="56"/>
        <v>1</v>
      </c>
      <c r="AD349" s="169">
        <f t="shared" si="56"/>
        <v>0</v>
      </c>
      <c r="AE349" s="169">
        <f t="shared" si="56"/>
        <v>11</v>
      </c>
      <c r="AF349" s="169">
        <f t="shared" si="56"/>
        <v>2</v>
      </c>
      <c r="AG349" s="169">
        <f t="shared" si="56"/>
        <v>6</v>
      </c>
      <c r="AH349" s="169">
        <f t="shared" si="56"/>
        <v>2</v>
      </c>
      <c r="AI349" s="169">
        <f t="shared" si="56"/>
        <v>4</v>
      </c>
      <c r="AJ349" s="169">
        <f t="shared" si="56"/>
        <v>0</v>
      </c>
      <c r="AK349" s="169">
        <f t="shared" si="56"/>
        <v>23</v>
      </c>
      <c r="AL349" s="169">
        <f t="shared" si="56"/>
        <v>3</v>
      </c>
      <c r="AM349" s="169">
        <f t="shared" si="56"/>
        <v>8</v>
      </c>
      <c r="AN349" s="169">
        <f t="shared" si="56"/>
        <v>7</v>
      </c>
      <c r="AO349" s="169">
        <f t="shared" si="56"/>
        <v>6</v>
      </c>
      <c r="AP349" s="169">
        <f t="shared" si="56"/>
        <v>5</v>
      </c>
      <c r="AQ349" s="169">
        <f t="shared" si="56"/>
        <v>1</v>
      </c>
      <c r="AR349" s="169">
        <f t="shared" si="56"/>
        <v>12</v>
      </c>
      <c r="AS349" s="169">
        <f t="shared" si="56"/>
        <v>6</v>
      </c>
      <c r="AT349" s="199"/>
    </row>
    <row r="350" spans="1:51" ht="15">
      <c r="B350" s="136" t="s">
        <v>342</v>
      </c>
      <c r="G350" s="169">
        <f t="shared" ref="G350:AS350" si="57">COUNTIFS($F$2:$F$330,"700",G$2:G$330,"*e*")</f>
        <v>4</v>
      </c>
      <c r="H350" s="169">
        <f t="shared" si="57"/>
        <v>4</v>
      </c>
      <c r="I350" s="169">
        <f t="shared" si="57"/>
        <v>5</v>
      </c>
      <c r="J350" s="169">
        <f t="shared" si="57"/>
        <v>4</v>
      </c>
      <c r="K350" s="169">
        <f t="shared" si="57"/>
        <v>0</v>
      </c>
      <c r="L350" s="169">
        <f t="shared" si="57"/>
        <v>10</v>
      </c>
      <c r="M350" s="169">
        <f t="shared" si="57"/>
        <v>6</v>
      </c>
      <c r="N350" s="169">
        <f t="shared" si="57"/>
        <v>9</v>
      </c>
      <c r="O350" s="169">
        <f t="shared" si="57"/>
        <v>11</v>
      </c>
      <c r="P350" s="169">
        <f t="shared" si="57"/>
        <v>5</v>
      </c>
      <c r="Q350" s="169">
        <f t="shared" si="57"/>
        <v>1</v>
      </c>
      <c r="R350" s="169">
        <f t="shared" si="57"/>
        <v>3</v>
      </c>
      <c r="S350" s="169">
        <f t="shared" si="57"/>
        <v>3</v>
      </c>
      <c r="T350" s="169">
        <f t="shared" si="57"/>
        <v>0</v>
      </c>
      <c r="U350" s="169">
        <f t="shared" si="57"/>
        <v>3</v>
      </c>
      <c r="V350" s="169">
        <f t="shared" si="57"/>
        <v>4</v>
      </c>
      <c r="W350" s="169">
        <f t="shared" si="57"/>
        <v>3</v>
      </c>
      <c r="X350" s="169">
        <f t="shared" si="57"/>
        <v>9</v>
      </c>
      <c r="Y350" s="169">
        <f t="shared" si="57"/>
        <v>3</v>
      </c>
      <c r="Z350" s="169">
        <f t="shared" si="57"/>
        <v>0</v>
      </c>
      <c r="AA350" s="169">
        <f t="shared" si="57"/>
        <v>0</v>
      </c>
      <c r="AB350" s="169">
        <f t="shared" si="57"/>
        <v>12</v>
      </c>
      <c r="AC350" s="169">
        <f t="shared" si="57"/>
        <v>4</v>
      </c>
      <c r="AD350" s="169">
        <f t="shared" si="57"/>
        <v>1</v>
      </c>
      <c r="AE350" s="169">
        <f t="shared" si="57"/>
        <v>6</v>
      </c>
      <c r="AF350" s="169">
        <f t="shared" si="57"/>
        <v>0</v>
      </c>
      <c r="AG350" s="169">
        <f t="shared" si="57"/>
        <v>2</v>
      </c>
      <c r="AH350" s="169">
        <f t="shared" si="57"/>
        <v>0</v>
      </c>
      <c r="AI350" s="169">
        <f t="shared" si="57"/>
        <v>1</v>
      </c>
      <c r="AJ350" s="169">
        <f t="shared" si="57"/>
        <v>0</v>
      </c>
      <c r="AK350" s="169">
        <f t="shared" si="57"/>
        <v>9</v>
      </c>
      <c r="AL350" s="169">
        <f t="shared" si="57"/>
        <v>2</v>
      </c>
      <c r="AM350" s="169">
        <f t="shared" si="57"/>
        <v>7</v>
      </c>
      <c r="AN350" s="169">
        <f t="shared" si="57"/>
        <v>4</v>
      </c>
      <c r="AO350" s="169">
        <f t="shared" si="57"/>
        <v>1</v>
      </c>
      <c r="AP350" s="169">
        <f t="shared" si="57"/>
        <v>3</v>
      </c>
      <c r="AQ350" s="169">
        <f t="shared" si="57"/>
        <v>1</v>
      </c>
      <c r="AR350" s="169">
        <f t="shared" si="57"/>
        <v>6</v>
      </c>
      <c r="AS350" s="169">
        <f t="shared" si="57"/>
        <v>5</v>
      </c>
      <c r="AT350" s="199"/>
    </row>
    <row r="351" spans="1:51" ht="15">
      <c r="B351" s="136" t="s">
        <v>343</v>
      </c>
      <c r="G351" s="169">
        <f t="shared" ref="G351:AS351" si="58">COUNTIFS($F$2:$F$330,"800",G$2:G$330,"*e*")</f>
        <v>0</v>
      </c>
      <c r="H351" s="169">
        <f t="shared" si="58"/>
        <v>0</v>
      </c>
      <c r="I351" s="169">
        <f t="shared" si="58"/>
        <v>2</v>
      </c>
      <c r="J351" s="169">
        <f t="shared" si="58"/>
        <v>1</v>
      </c>
      <c r="K351" s="169">
        <f t="shared" si="58"/>
        <v>0</v>
      </c>
      <c r="L351" s="169">
        <f t="shared" si="58"/>
        <v>1</v>
      </c>
      <c r="M351" s="169">
        <f t="shared" si="58"/>
        <v>1</v>
      </c>
      <c r="N351" s="169">
        <f t="shared" si="58"/>
        <v>0</v>
      </c>
      <c r="O351" s="169">
        <f t="shared" si="58"/>
        <v>1</v>
      </c>
      <c r="P351" s="169">
        <f t="shared" si="58"/>
        <v>4</v>
      </c>
      <c r="Q351" s="169">
        <f t="shared" si="58"/>
        <v>0</v>
      </c>
      <c r="R351" s="169">
        <f t="shared" si="58"/>
        <v>0</v>
      </c>
      <c r="S351" s="169">
        <f t="shared" si="58"/>
        <v>0</v>
      </c>
      <c r="T351" s="169">
        <f t="shared" si="58"/>
        <v>0</v>
      </c>
      <c r="U351" s="169">
        <f t="shared" si="58"/>
        <v>0</v>
      </c>
      <c r="V351" s="169">
        <f t="shared" si="58"/>
        <v>0</v>
      </c>
      <c r="W351" s="169">
        <f t="shared" si="58"/>
        <v>0</v>
      </c>
      <c r="X351" s="169">
        <f t="shared" si="58"/>
        <v>2</v>
      </c>
      <c r="Y351" s="169">
        <f t="shared" si="58"/>
        <v>0</v>
      </c>
      <c r="Z351" s="169">
        <f t="shared" si="58"/>
        <v>0</v>
      </c>
      <c r="AA351" s="169">
        <f t="shared" si="58"/>
        <v>0</v>
      </c>
      <c r="AB351" s="169">
        <f t="shared" si="58"/>
        <v>1</v>
      </c>
      <c r="AC351" s="169">
        <f t="shared" si="58"/>
        <v>1</v>
      </c>
      <c r="AD351" s="169">
        <f t="shared" si="58"/>
        <v>0</v>
      </c>
      <c r="AE351" s="169">
        <f t="shared" si="58"/>
        <v>0</v>
      </c>
      <c r="AF351" s="169">
        <f t="shared" si="58"/>
        <v>0</v>
      </c>
      <c r="AG351" s="169">
        <f t="shared" si="58"/>
        <v>1</v>
      </c>
      <c r="AH351" s="169">
        <f t="shared" si="58"/>
        <v>0</v>
      </c>
      <c r="AI351" s="169">
        <f t="shared" si="58"/>
        <v>2</v>
      </c>
      <c r="AJ351" s="169">
        <f t="shared" si="58"/>
        <v>0</v>
      </c>
      <c r="AK351" s="169">
        <f t="shared" si="58"/>
        <v>0</v>
      </c>
      <c r="AL351" s="169">
        <f t="shared" si="58"/>
        <v>0</v>
      </c>
      <c r="AM351" s="169">
        <f t="shared" si="58"/>
        <v>0</v>
      </c>
      <c r="AN351" s="169">
        <f t="shared" si="58"/>
        <v>0</v>
      </c>
      <c r="AO351" s="169">
        <f t="shared" si="58"/>
        <v>1</v>
      </c>
      <c r="AP351" s="169">
        <f t="shared" si="58"/>
        <v>1</v>
      </c>
      <c r="AQ351" s="169">
        <f t="shared" si="58"/>
        <v>1</v>
      </c>
      <c r="AR351" s="169">
        <f t="shared" si="58"/>
        <v>0</v>
      </c>
      <c r="AS351" s="169">
        <f t="shared" si="58"/>
        <v>0</v>
      </c>
      <c r="AT351" s="199"/>
    </row>
    <row r="352" spans="1:51" ht="15">
      <c r="B352" s="136" t="s">
        <v>344</v>
      </c>
      <c r="G352" s="169">
        <f t="shared" ref="G352:AS352" si="59">COUNTIFS($F$2:$F$330,"900",G$2:G$330,"*e*")</f>
        <v>0</v>
      </c>
      <c r="H352" s="169">
        <f t="shared" si="59"/>
        <v>0</v>
      </c>
      <c r="I352" s="169">
        <f t="shared" si="59"/>
        <v>1</v>
      </c>
      <c r="J352" s="169">
        <f t="shared" si="59"/>
        <v>0</v>
      </c>
      <c r="K352" s="169">
        <f t="shared" si="59"/>
        <v>0</v>
      </c>
      <c r="L352" s="169">
        <f t="shared" si="59"/>
        <v>1</v>
      </c>
      <c r="M352" s="169">
        <f t="shared" si="59"/>
        <v>1</v>
      </c>
      <c r="N352" s="169">
        <f t="shared" si="59"/>
        <v>2</v>
      </c>
      <c r="O352" s="169">
        <f t="shared" si="59"/>
        <v>2</v>
      </c>
      <c r="P352" s="169">
        <f t="shared" si="59"/>
        <v>1</v>
      </c>
      <c r="Q352" s="169">
        <f t="shared" si="59"/>
        <v>1</v>
      </c>
      <c r="R352" s="169">
        <f t="shared" si="59"/>
        <v>0</v>
      </c>
      <c r="S352" s="169">
        <f t="shared" si="59"/>
        <v>1</v>
      </c>
      <c r="T352" s="169">
        <f t="shared" si="59"/>
        <v>0</v>
      </c>
      <c r="U352" s="169">
        <f t="shared" si="59"/>
        <v>1</v>
      </c>
      <c r="V352" s="169">
        <f t="shared" si="59"/>
        <v>0</v>
      </c>
      <c r="W352" s="169">
        <f t="shared" si="59"/>
        <v>0</v>
      </c>
      <c r="X352" s="169">
        <f t="shared" si="59"/>
        <v>0</v>
      </c>
      <c r="Y352" s="169">
        <f t="shared" si="59"/>
        <v>1</v>
      </c>
      <c r="Z352" s="169">
        <f t="shared" si="59"/>
        <v>0</v>
      </c>
      <c r="AA352" s="169">
        <f t="shared" si="59"/>
        <v>0</v>
      </c>
      <c r="AB352" s="169">
        <f t="shared" si="59"/>
        <v>7</v>
      </c>
      <c r="AC352" s="169">
        <f t="shared" si="59"/>
        <v>1</v>
      </c>
      <c r="AD352" s="169">
        <f t="shared" si="59"/>
        <v>1</v>
      </c>
      <c r="AE352" s="169">
        <f t="shared" si="59"/>
        <v>2</v>
      </c>
      <c r="AF352" s="169">
        <f t="shared" si="59"/>
        <v>0</v>
      </c>
      <c r="AG352" s="169">
        <f t="shared" si="59"/>
        <v>0</v>
      </c>
      <c r="AH352" s="169">
        <f t="shared" si="59"/>
        <v>1</v>
      </c>
      <c r="AI352" s="169">
        <f t="shared" si="59"/>
        <v>1</v>
      </c>
      <c r="AJ352" s="169">
        <f t="shared" si="59"/>
        <v>0</v>
      </c>
      <c r="AK352" s="169">
        <f t="shared" si="59"/>
        <v>3</v>
      </c>
      <c r="AL352" s="169">
        <f t="shared" si="59"/>
        <v>1</v>
      </c>
      <c r="AM352" s="169">
        <f t="shared" si="59"/>
        <v>1</v>
      </c>
      <c r="AN352" s="169">
        <f t="shared" si="59"/>
        <v>0</v>
      </c>
      <c r="AO352" s="169">
        <f t="shared" si="59"/>
        <v>1</v>
      </c>
      <c r="AP352" s="169">
        <f t="shared" si="59"/>
        <v>1</v>
      </c>
      <c r="AQ352" s="169">
        <f t="shared" si="59"/>
        <v>1</v>
      </c>
      <c r="AR352" s="169">
        <f t="shared" si="59"/>
        <v>0</v>
      </c>
      <c r="AS352" s="169">
        <f t="shared" si="59"/>
        <v>0</v>
      </c>
      <c r="AT352" s="199"/>
    </row>
    <row r="353" spans="2:51" s="200" customFormat="1" ht="15">
      <c r="B353" s="200" t="s">
        <v>345</v>
      </c>
      <c r="F353" s="201"/>
      <c r="G353" s="173">
        <f t="shared" ref="G353:V353" si="60">SUM(G343:G352)</f>
        <v>16</v>
      </c>
      <c r="H353" s="173">
        <f t="shared" si="60"/>
        <v>18</v>
      </c>
      <c r="I353" s="173">
        <f t="shared" si="60"/>
        <v>14</v>
      </c>
      <c r="J353" s="173">
        <f t="shared" si="60"/>
        <v>17</v>
      </c>
      <c r="K353" s="173">
        <f t="shared" si="60"/>
        <v>1</v>
      </c>
      <c r="L353" s="173">
        <f t="shared" si="60"/>
        <v>44</v>
      </c>
      <c r="M353" s="173">
        <f t="shared" si="60"/>
        <v>48</v>
      </c>
      <c r="N353" s="173">
        <f t="shared" si="60"/>
        <v>41</v>
      </c>
      <c r="O353" s="173">
        <f t="shared" si="60"/>
        <v>57</v>
      </c>
      <c r="P353" s="173">
        <f t="shared" si="60"/>
        <v>30</v>
      </c>
      <c r="Q353" s="173">
        <f t="shared" si="60"/>
        <v>7</v>
      </c>
      <c r="R353" s="173">
        <f t="shared" si="60"/>
        <v>20</v>
      </c>
      <c r="S353" s="173">
        <f t="shared" si="60"/>
        <v>24</v>
      </c>
      <c r="T353" s="173">
        <f t="shared" si="60"/>
        <v>1</v>
      </c>
      <c r="U353" s="173">
        <f t="shared" si="60"/>
        <v>18</v>
      </c>
      <c r="V353" s="173">
        <f t="shared" si="60"/>
        <v>14</v>
      </c>
      <c r="W353" s="173">
        <f>SUM(W343:W352)</f>
        <v>27</v>
      </c>
      <c r="X353" s="173">
        <f t="shared" ref="X353:AS353" si="61">SUM(X343:X352)</f>
        <v>30</v>
      </c>
      <c r="Y353" s="173">
        <f t="shared" si="61"/>
        <v>27</v>
      </c>
      <c r="Z353" s="173">
        <f t="shared" si="61"/>
        <v>2</v>
      </c>
      <c r="AA353" s="173">
        <f t="shared" si="61"/>
        <v>1</v>
      </c>
      <c r="AB353" s="173">
        <f t="shared" si="61"/>
        <v>91</v>
      </c>
      <c r="AC353" s="173">
        <f t="shared" si="61"/>
        <v>16</v>
      </c>
      <c r="AD353" s="173">
        <f t="shared" si="61"/>
        <v>6</v>
      </c>
      <c r="AE353" s="173">
        <f t="shared" si="61"/>
        <v>32</v>
      </c>
      <c r="AF353" s="173">
        <f t="shared" si="61"/>
        <v>6</v>
      </c>
      <c r="AG353" s="173">
        <f t="shared" si="61"/>
        <v>17</v>
      </c>
      <c r="AH353" s="173">
        <f t="shared" si="61"/>
        <v>3</v>
      </c>
      <c r="AI353" s="173">
        <f t="shared" si="61"/>
        <v>25</v>
      </c>
      <c r="AJ353" s="173">
        <f t="shared" si="61"/>
        <v>5</v>
      </c>
      <c r="AK353" s="173">
        <f t="shared" si="61"/>
        <v>60</v>
      </c>
      <c r="AL353" s="173">
        <f t="shared" si="61"/>
        <v>16</v>
      </c>
      <c r="AM353" s="173">
        <f t="shared" si="61"/>
        <v>23</v>
      </c>
      <c r="AN353" s="173">
        <f t="shared" si="61"/>
        <v>22</v>
      </c>
      <c r="AO353" s="173">
        <f t="shared" si="61"/>
        <v>20</v>
      </c>
      <c r="AP353" s="173">
        <f t="shared" si="61"/>
        <v>19</v>
      </c>
      <c r="AQ353" s="173">
        <f t="shared" si="61"/>
        <v>12</v>
      </c>
      <c r="AR353" s="173">
        <f t="shared" si="61"/>
        <v>33</v>
      </c>
      <c r="AS353" s="173">
        <f t="shared" si="61"/>
        <v>20</v>
      </c>
      <c r="AT353" s="202"/>
      <c r="AU353" s="203"/>
      <c r="AV353" s="203"/>
      <c r="AW353" s="203"/>
      <c r="AX353" s="203"/>
      <c r="AY353" s="203"/>
    </row>
    <row r="354" spans="2:51" ht="15">
      <c r="AT354" s="199"/>
    </row>
    <row r="355" spans="2:51" ht="15" hidden="1">
      <c r="AT355" s="199"/>
    </row>
    <row r="356" spans="2:51" s="140" customFormat="1" ht="15" hidden="1">
      <c r="B356" s="207" t="s">
        <v>165</v>
      </c>
      <c r="F356" s="208"/>
      <c r="G356" s="171">
        <f t="shared" ref="G356:AS356" si="62">(COUNTIFS(G$2:G$330,"*12c*"))</f>
        <v>0</v>
      </c>
      <c r="H356" s="171">
        <f t="shared" si="62"/>
        <v>0</v>
      </c>
      <c r="I356" s="171">
        <f t="shared" si="62"/>
        <v>0</v>
      </c>
      <c r="J356" s="171">
        <f t="shared" si="62"/>
        <v>29</v>
      </c>
      <c r="K356" s="171">
        <f t="shared" si="62"/>
        <v>0</v>
      </c>
      <c r="L356" s="171">
        <f t="shared" si="62"/>
        <v>9</v>
      </c>
      <c r="M356" s="171">
        <f t="shared" si="62"/>
        <v>0</v>
      </c>
      <c r="N356" s="171">
        <f t="shared" si="62"/>
        <v>0</v>
      </c>
      <c r="O356" s="171">
        <f t="shared" si="62"/>
        <v>17</v>
      </c>
      <c r="P356" s="171">
        <f t="shared" si="62"/>
        <v>3</v>
      </c>
      <c r="Q356" s="171">
        <f t="shared" si="62"/>
        <v>0</v>
      </c>
      <c r="R356" s="171">
        <f t="shared" si="62"/>
        <v>0</v>
      </c>
      <c r="S356" s="171">
        <f t="shared" si="62"/>
        <v>2</v>
      </c>
      <c r="T356" s="171">
        <f t="shared" si="62"/>
        <v>0</v>
      </c>
      <c r="U356" s="171">
        <f t="shared" si="62"/>
        <v>0</v>
      </c>
      <c r="V356" s="171">
        <f t="shared" si="62"/>
        <v>3</v>
      </c>
      <c r="W356" s="171">
        <f t="shared" si="62"/>
        <v>0</v>
      </c>
      <c r="X356" s="171">
        <f t="shared" si="62"/>
        <v>0</v>
      </c>
      <c r="Y356" s="171">
        <f t="shared" si="62"/>
        <v>11</v>
      </c>
      <c r="Z356" s="171">
        <f t="shared" si="62"/>
        <v>0</v>
      </c>
      <c r="AA356" s="171">
        <f t="shared" si="62"/>
        <v>0</v>
      </c>
      <c r="AB356" s="171">
        <f t="shared" si="62"/>
        <v>40</v>
      </c>
      <c r="AC356" s="171">
        <f t="shared" si="62"/>
        <v>0</v>
      </c>
      <c r="AD356" s="171">
        <f t="shared" si="62"/>
        <v>0</v>
      </c>
      <c r="AE356" s="171">
        <f t="shared" si="62"/>
        <v>4</v>
      </c>
      <c r="AF356" s="171">
        <f t="shared" si="62"/>
        <v>0</v>
      </c>
      <c r="AG356" s="171">
        <f t="shared" si="62"/>
        <v>0</v>
      </c>
      <c r="AH356" s="171">
        <f t="shared" si="62"/>
        <v>0</v>
      </c>
      <c r="AI356" s="171">
        <f t="shared" si="62"/>
        <v>0</v>
      </c>
      <c r="AJ356" s="171">
        <f t="shared" si="62"/>
        <v>0</v>
      </c>
      <c r="AK356" s="171">
        <f t="shared" si="62"/>
        <v>0</v>
      </c>
      <c r="AL356" s="171">
        <f t="shared" si="62"/>
        <v>0</v>
      </c>
      <c r="AM356" s="171">
        <f t="shared" si="62"/>
        <v>6</v>
      </c>
      <c r="AN356" s="171">
        <f t="shared" si="62"/>
        <v>0</v>
      </c>
      <c r="AO356" s="171">
        <f t="shared" si="62"/>
        <v>0</v>
      </c>
      <c r="AP356" s="171">
        <f t="shared" si="62"/>
        <v>0</v>
      </c>
      <c r="AQ356" s="171">
        <f t="shared" si="62"/>
        <v>0</v>
      </c>
      <c r="AR356" s="171">
        <f t="shared" si="62"/>
        <v>16</v>
      </c>
      <c r="AS356" s="171">
        <f t="shared" si="62"/>
        <v>1</v>
      </c>
      <c r="AT356" s="209">
        <f>SUM(G356:AS356)</f>
        <v>141</v>
      </c>
      <c r="AU356" s="171">
        <f>COUNTIFS(G356:AS356,"&gt;0")</f>
        <v>12</v>
      </c>
      <c r="AV356" s="210"/>
      <c r="AW356" s="210"/>
      <c r="AX356" s="210"/>
      <c r="AY356" s="210"/>
    </row>
    <row r="357" spans="2:51" s="134" customFormat="1" ht="15" hidden="1">
      <c r="B357" s="211" t="s">
        <v>259</v>
      </c>
      <c r="F357" s="195"/>
      <c r="G357" s="172">
        <f t="shared" ref="G357:AS357" si="63">(COUNTIFS(G$2:G$330,"*13c*"))</f>
        <v>0</v>
      </c>
      <c r="H357" s="172">
        <f t="shared" si="63"/>
        <v>3</v>
      </c>
      <c r="I357" s="172">
        <f t="shared" si="63"/>
        <v>0</v>
      </c>
      <c r="J357" s="172">
        <f t="shared" si="63"/>
        <v>0</v>
      </c>
      <c r="K357" s="172">
        <f t="shared" si="63"/>
        <v>0</v>
      </c>
      <c r="L357" s="172">
        <f t="shared" si="63"/>
        <v>4</v>
      </c>
      <c r="M357" s="172">
        <f t="shared" si="63"/>
        <v>1</v>
      </c>
      <c r="N357" s="172">
        <f t="shared" si="63"/>
        <v>4</v>
      </c>
      <c r="O357" s="172">
        <f t="shared" si="63"/>
        <v>13</v>
      </c>
      <c r="P357" s="172">
        <f t="shared" si="63"/>
        <v>2</v>
      </c>
      <c r="Q357" s="172">
        <f t="shared" si="63"/>
        <v>1</v>
      </c>
      <c r="R357" s="172">
        <f t="shared" si="63"/>
        <v>1</v>
      </c>
      <c r="S357" s="172">
        <f t="shared" si="63"/>
        <v>0</v>
      </c>
      <c r="T357" s="172">
        <f t="shared" si="63"/>
        <v>0</v>
      </c>
      <c r="U357" s="172">
        <f t="shared" si="63"/>
        <v>0</v>
      </c>
      <c r="V357" s="172">
        <f t="shared" si="63"/>
        <v>1</v>
      </c>
      <c r="W357" s="172">
        <f t="shared" si="63"/>
        <v>0</v>
      </c>
      <c r="X357" s="172">
        <f t="shared" si="63"/>
        <v>0</v>
      </c>
      <c r="Y357" s="172">
        <f t="shared" si="63"/>
        <v>2</v>
      </c>
      <c r="Z357" s="172">
        <f t="shared" si="63"/>
        <v>1</v>
      </c>
      <c r="AA357" s="172">
        <f t="shared" si="63"/>
        <v>0</v>
      </c>
      <c r="AB357" s="172">
        <f t="shared" si="63"/>
        <v>28</v>
      </c>
      <c r="AC357" s="172">
        <f t="shared" si="63"/>
        <v>0</v>
      </c>
      <c r="AD357" s="172">
        <f t="shared" si="63"/>
        <v>0</v>
      </c>
      <c r="AE357" s="172">
        <f t="shared" si="63"/>
        <v>1</v>
      </c>
      <c r="AF357" s="172">
        <f t="shared" si="63"/>
        <v>1</v>
      </c>
      <c r="AG357" s="172">
        <f t="shared" si="63"/>
        <v>0</v>
      </c>
      <c r="AH357" s="172">
        <f t="shared" si="63"/>
        <v>0</v>
      </c>
      <c r="AI357" s="172">
        <f t="shared" si="63"/>
        <v>0</v>
      </c>
      <c r="AJ357" s="172">
        <f t="shared" si="63"/>
        <v>0</v>
      </c>
      <c r="AK357" s="172">
        <f t="shared" si="63"/>
        <v>8</v>
      </c>
      <c r="AL357" s="172">
        <f t="shared" si="63"/>
        <v>0</v>
      </c>
      <c r="AM357" s="172">
        <f t="shared" si="63"/>
        <v>1</v>
      </c>
      <c r="AN357" s="172">
        <f t="shared" si="63"/>
        <v>1</v>
      </c>
      <c r="AO357" s="172">
        <f t="shared" si="63"/>
        <v>0</v>
      </c>
      <c r="AP357" s="172">
        <f t="shared" si="63"/>
        <v>3</v>
      </c>
      <c r="AQ357" s="172">
        <f t="shared" si="63"/>
        <v>0</v>
      </c>
      <c r="AR357" s="172">
        <f t="shared" si="63"/>
        <v>5</v>
      </c>
      <c r="AS357" s="172">
        <f t="shared" si="63"/>
        <v>2</v>
      </c>
      <c r="AT357" s="212">
        <f>SUM(G357:AS357)</f>
        <v>83</v>
      </c>
      <c r="AU357" s="172">
        <f>COUNTIFS(G357:AS357,"&gt;0")</f>
        <v>20</v>
      </c>
      <c r="AV357" s="213"/>
      <c r="AW357" s="213"/>
      <c r="AX357" s="213"/>
      <c r="AY357" s="213"/>
    </row>
    <row r="358" spans="2:51" s="134" customFormat="1" ht="15" hidden="1">
      <c r="B358" s="211" t="s">
        <v>703</v>
      </c>
      <c r="F358" s="195"/>
      <c r="G358" s="172">
        <f t="shared" ref="G358:AS358" si="64">(COUNTIFS(G$2:G$330,"*14c*"))</f>
        <v>0</v>
      </c>
      <c r="H358" s="172">
        <f t="shared" si="64"/>
        <v>0</v>
      </c>
      <c r="I358" s="172">
        <f t="shared" si="64"/>
        <v>2</v>
      </c>
      <c r="J358" s="172">
        <f t="shared" si="64"/>
        <v>1</v>
      </c>
      <c r="K358" s="172">
        <f t="shared" si="64"/>
        <v>2</v>
      </c>
      <c r="L358" s="172">
        <f t="shared" si="64"/>
        <v>0</v>
      </c>
      <c r="M358" s="172">
        <f t="shared" si="64"/>
        <v>3</v>
      </c>
      <c r="N358" s="172">
        <f t="shared" si="64"/>
        <v>2</v>
      </c>
      <c r="O358" s="172">
        <f t="shared" si="64"/>
        <v>1</v>
      </c>
      <c r="P358" s="172">
        <f t="shared" si="64"/>
        <v>7</v>
      </c>
      <c r="Q358" s="172">
        <f t="shared" si="64"/>
        <v>0</v>
      </c>
      <c r="R358" s="172">
        <f t="shared" si="64"/>
        <v>1</v>
      </c>
      <c r="S358" s="172">
        <f t="shared" si="64"/>
        <v>1</v>
      </c>
      <c r="T358" s="172">
        <f t="shared" si="64"/>
        <v>0</v>
      </c>
      <c r="U358" s="172">
        <f t="shared" si="64"/>
        <v>0</v>
      </c>
      <c r="V358" s="172">
        <f t="shared" si="64"/>
        <v>0</v>
      </c>
      <c r="W358" s="172">
        <f t="shared" si="64"/>
        <v>1</v>
      </c>
      <c r="X358" s="172">
        <f t="shared" si="64"/>
        <v>1</v>
      </c>
      <c r="Y358" s="172">
        <f t="shared" si="64"/>
        <v>0</v>
      </c>
      <c r="Z358" s="172">
        <f t="shared" si="64"/>
        <v>0</v>
      </c>
      <c r="AA358" s="172">
        <f t="shared" si="64"/>
        <v>0</v>
      </c>
      <c r="AB358" s="172">
        <f t="shared" si="64"/>
        <v>21</v>
      </c>
      <c r="AC358" s="172">
        <f t="shared" si="64"/>
        <v>0</v>
      </c>
      <c r="AD358" s="172">
        <f t="shared" si="64"/>
        <v>0</v>
      </c>
      <c r="AE358" s="172">
        <f t="shared" si="64"/>
        <v>2</v>
      </c>
      <c r="AF358" s="172">
        <f t="shared" si="64"/>
        <v>0</v>
      </c>
      <c r="AG358" s="172">
        <f t="shared" si="64"/>
        <v>0</v>
      </c>
      <c r="AH358" s="172">
        <f t="shared" si="64"/>
        <v>0</v>
      </c>
      <c r="AI358" s="172">
        <f t="shared" si="64"/>
        <v>0</v>
      </c>
      <c r="AJ358" s="172">
        <f t="shared" si="64"/>
        <v>0</v>
      </c>
      <c r="AK358" s="172">
        <f t="shared" si="64"/>
        <v>1</v>
      </c>
      <c r="AL358" s="172">
        <f t="shared" si="64"/>
        <v>2</v>
      </c>
      <c r="AM358" s="172">
        <f t="shared" si="64"/>
        <v>0</v>
      </c>
      <c r="AN358" s="172">
        <f t="shared" si="64"/>
        <v>0</v>
      </c>
      <c r="AO358" s="172">
        <f t="shared" si="64"/>
        <v>0</v>
      </c>
      <c r="AP358" s="172">
        <f t="shared" si="64"/>
        <v>1</v>
      </c>
      <c r="AQ358" s="172">
        <f t="shared" si="64"/>
        <v>0</v>
      </c>
      <c r="AR358" s="172">
        <f t="shared" si="64"/>
        <v>1</v>
      </c>
      <c r="AS358" s="172">
        <f t="shared" si="64"/>
        <v>0</v>
      </c>
      <c r="AT358" s="212">
        <f>SUM(G358:AS358)</f>
        <v>50</v>
      </c>
      <c r="AU358" s="172">
        <f>COUNTIFS(G358:AS358,"&gt;0")</f>
        <v>17</v>
      </c>
      <c r="AV358" s="213"/>
      <c r="AW358" s="213"/>
      <c r="AX358" s="213"/>
      <c r="AY358" s="213"/>
    </row>
    <row r="359" spans="2:51" s="134" customFormat="1" ht="15" hidden="1">
      <c r="B359" s="211" t="s">
        <v>937</v>
      </c>
      <c r="F359" s="195"/>
      <c r="G359" s="172">
        <f t="shared" ref="G359:AS359" si="65">(COUNTIFS(G$2:G$330,"*15c*"))</f>
        <v>0</v>
      </c>
      <c r="H359" s="172">
        <f t="shared" si="65"/>
        <v>0</v>
      </c>
      <c r="I359" s="172">
        <f t="shared" si="65"/>
        <v>0</v>
      </c>
      <c r="J359" s="172">
        <f t="shared" si="65"/>
        <v>0</v>
      </c>
      <c r="K359" s="172">
        <f t="shared" si="65"/>
        <v>1</v>
      </c>
      <c r="L359" s="172">
        <f t="shared" si="65"/>
        <v>0</v>
      </c>
      <c r="M359" s="172">
        <f t="shared" si="65"/>
        <v>0</v>
      </c>
      <c r="N359" s="172">
        <f t="shared" si="65"/>
        <v>2</v>
      </c>
      <c r="O359" s="172">
        <f t="shared" si="65"/>
        <v>6</v>
      </c>
      <c r="P359" s="172">
        <f t="shared" si="65"/>
        <v>0</v>
      </c>
      <c r="Q359" s="172">
        <f t="shared" si="65"/>
        <v>0</v>
      </c>
      <c r="R359" s="172">
        <f t="shared" si="65"/>
        <v>1</v>
      </c>
      <c r="S359" s="172">
        <f t="shared" si="65"/>
        <v>0</v>
      </c>
      <c r="T359" s="172">
        <f t="shared" si="65"/>
        <v>0</v>
      </c>
      <c r="U359" s="172">
        <f t="shared" si="65"/>
        <v>1</v>
      </c>
      <c r="V359" s="172">
        <f t="shared" si="65"/>
        <v>0</v>
      </c>
      <c r="W359" s="172">
        <f t="shared" si="65"/>
        <v>3</v>
      </c>
      <c r="X359" s="172">
        <f t="shared" si="65"/>
        <v>0</v>
      </c>
      <c r="Y359" s="172">
        <f t="shared" si="65"/>
        <v>0</v>
      </c>
      <c r="Z359" s="172">
        <f t="shared" si="65"/>
        <v>0</v>
      </c>
      <c r="AA359" s="172">
        <f t="shared" si="65"/>
        <v>0</v>
      </c>
      <c r="AB359" s="172">
        <f t="shared" si="65"/>
        <v>21</v>
      </c>
      <c r="AC359" s="172">
        <f t="shared" si="65"/>
        <v>0</v>
      </c>
      <c r="AD359" s="172">
        <f t="shared" si="65"/>
        <v>0</v>
      </c>
      <c r="AE359" s="172">
        <f t="shared" si="65"/>
        <v>1</v>
      </c>
      <c r="AF359" s="172">
        <f t="shared" si="65"/>
        <v>0</v>
      </c>
      <c r="AG359" s="172">
        <f t="shared" si="65"/>
        <v>0</v>
      </c>
      <c r="AH359" s="172">
        <f t="shared" si="65"/>
        <v>0</v>
      </c>
      <c r="AI359" s="172">
        <f t="shared" si="65"/>
        <v>1</v>
      </c>
      <c r="AJ359" s="172">
        <f t="shared" si="65"/>
        <v>0</v>
      </c>
      <c r="AK359" s="172">
        <f t="shared" si="65"/>
        <v>2</v>
      </c>
      <c r="AL359" s="172">
        <f t="shared" si="65"/>
        <v>0</v>
      </c>
      <c r="AM359" s="172">
        <f t="shared" si="65"/>
        <v>0</v>
      </c>
      <c r="AN359" s="172">
        <f t="shared" si="65"/>
        <v>0</v>
      </c>
      <c r="AO359" s="172">
        <f t="shared" si="65"/>
        <v>0</v>
      </c>
      <c r="AP359" s="172">
        <f t="shared" si="65"/>
        <v>3</v>
      </c>
      <c r="AQ359" s="172">
        <f t="shared" si="65"/>
        <v>0</v>
      </c>
      <c r="AR359" s="172">
        <f t="shared" si="65"/>
        <v>0</v>
      </c>
      <c r="AS359" s="172">
        <f t="shared" si="65"/>
        <v>0</v>
      </c>
      <c r="AT359" s="212">
        <f>SUM(G359:AS359)</f>
        <v>42</v>
      </c>
      <c r="AU359" s="172">
        <f>COUNTIFS(G359:AS359,"&gt;0")</f>
        <v>11</v>
      </c>
      <c r="AV359" s="213"/>
      <c r="AW359" s="213"/>
      <c r="AX359" s="213"/>
      <c r="AY359" s="213"/>
    </row>
    <row r="360" spans="2:51" s="134" customFormat="1" ht="15" hidden="1">
      <c r="B360" s="211" t="s">
        <v>1094</v>
      </c>
      <c r="F360" s="195"/>
      <c r="G360" s="172">
        <f t="shared" ref="G360:AS360" si="66">(COUNTIFS(G$2:G$330,"*16c*"))</f>
        <v>0</v>
      </c>
      <c r="H360" s="172">
        <f t="shared" si="66"/>
        <v>0</v>
      </c>
      <c r="I360" s="172">
        <f t="shared" si="66"/>
        <v>0</v>
      </c>
      <c r="J360" s="172">
        <f t="shared" si="66"/>
        <v>0</v>
      </c>
      <c r="K360" s="172">
        <f t="shared" si="66"/>
        <v>1</v>
      </c>
      <c r="L360" s="172">
        <f t="shared" si="66"/>
        <v>0</v>
      </c>
      <c r="M360" s="172">
        <f t="shared" si="66"/>
        <v>1</v>
      </c>
      <c r="N360" s="172">
        <f t="shared" si="66"/>
        <v>0</v>
      </c>
      <c r="O360" s="172">
        <f t="shared" si="66"/>
        <v>3</v>
      </c>
      <c r="P360" s="172">
        <f t="shared" si="66"/>
        <v>0</v>
      </c>
      <c r="Q360" s="172">
        <f t="shared" si="66"/>
        <v>0</v>
      </c>
      <c r="R360" s="172">
        <f t="shared" si="66"/>
        <v>0</v>
      </c>
      <c r="S360" s="172">
        <f t="shared" si="66"/>
        <v>0</v>
      </c>
      <c r="T360" s="172">
        <f t="shared" si="66"/>
        <v>0</v>
      </c>
      <c r="U360" s="172">
        <f t="shared" si="66"/>
        <v>0</v>
      </c>
      <c r="V360" s="172">
        <f t="shared" si="66"/>
        <v>0</v>
      </c>
      <c r="W360" s="172">
        <f t="shared" si="66"/>
        <v>0</v>
      </c>
      <c r="X360" s="172">
        <f t="shared" si="66"/>
        <v>0</v>
      </c>
      <c r="Y360" s="172">
        <f t="shared" si="66"/>
        <v>0</v>
      </c>
      <c r="Z360" s="172">
        <f t="shared" si="66"/>
        <v>0</v>
      </c>
      <c r="AA360" s="172">
        <f t="shared" si="66"/>
        <v>0</v>
      </c>
      <c r="AB360" s="172">
        <f t="shared" si="66"/>
        <v>2</v>
      </c>
      <c r="AC360" s="172">
        <f t="shared" si="66"/>
        <v>0</v>
      </c>
      <c r="AD360" s="172">
        <f t="shared" si="66"/>
        <v>0</v>
      </c>
      <c r="AE360" s="172">
        <f t="shared" si="66"/>
        <v>0</v>
      </c>
      <c r="AF360" s="172">
        <f t="shared" si="66"/>
        <v>0</v>
      </c>
      <c r="AG360" s="172">
        <f t="shared" si="66"/>
        <v>0</v>
      </c>
      <c r="AH360" s="172">
        <f t="shared" si="66"/>
        <v>0</v>
      </c>
      <c r="AI360" s="172">
        <f t="shared" si="66"/>
        <v>1</v>
      </c>
      <c r="AJ360" s="172">
        <f t="shared" si="66"/>
        <v>0</v>
      </c>
      <c r="AK360" s="172">
        <f t="shared" si="66"/>
        <v>0</v>
      </c>
      <c r="AL360" s="172">
        <f t="shared" si="66"/>
        <v>1</v>
      </c>
      <c r="AM360" s="172">
        <f t="shared" si="66"/>
        <v>0</v>
      </c>
      <c r="AN360" s="172">
        <f t="shared" si="66"/>
        <v>0</v>
      </c>
      <c r="AO360" s="172">
        <f t="shared" si="66"/>
        <v>0</v>
      </c>
      <c r="AP360" s="172">
        <f t="shared" si="66"/>
        <v>0</v>
      </c>
      <c r="AQ360" s="172">
        <f t="shared" si="66"/>
        <v>0</v>
      </c>
      <c r="AR360" s="172">
        <f t="shared" si="66"/>
        <v>0</v>
      </c>
      <c r="AS360" s="172">
        <f t="shared" si="66"/>
        <v>0</v>
      </c>
      <c r="AT360" s="212">
        <f>SUM(G360:AS360)</f>
        <v>9</v>
      </c>
      <c r="AU360" s="172">
        <f>COUNTIFS(G360:AS360,"&gt;0")</f>
        <v>6</v>
      </c>
      <c r="AV360" s="213"/>
      <c r="AW360" s="213"/>
      <c r="AX360" s="213"/>
      <c r="AY360" s="213"/>
    </row>
    <row r="361" spans="2:51" s="205" customFormat="1" ht="15">
      <c r="B361" s="219" t="s">
        <v>264</v>
      </c>
      <c r="F361" s="220"/>
      <c r="G361" s="185">
        <f>SUM(G356:G359)</f>
        <v>0</v>
      </c>
      <c r="H361" s="185">
        <f>SUM(H356:H360)</f>
        <v>3</v>
      </c>
      <c r="I361" s="185">
        <f t="shared" ref="I361:AS361" si="67">SUM(I356:I360)</f>
        <v>2</v>
      </c>
      <c r="J361" s="185">
        <f t="shared" si="67"/>
        <v>30</v>
      </c>
      <c r="K361" s="185">
        <f t="shared" si="67"/>
        <v>4</v>
      </c>
      <c r="L361" s="185">
        <f t="shared" si="67"/>
        <v>13</v>
      </c>
      <c r="M361" s="185">
        <f t="shared" si="67"/>
        <v>5</v>
      </c>
      <c r="N361" s="185">
        <f t="shared" si="67"/>
        <v>8</v>
      </c>
      <c r="O361" s="185">
        <f t="shared" si="67"/>
        <v>40</v>
      </c>
      <c r="P361" s="185">
        <f t="shared" si="67"/>
        <v>12</v>
      </c>
      <c r="Q361" s="185">
        <f t="shared" si="67"/>
        <v>1</v>
      </c>
      <c r="R361" s="185">
        <f t="shared" si="67"/>
        <v>3</v>
      </c>
      <c r="S361" s="185">
        <f t="shared" si="67"/>
        <v>3</v>
      </c>
      <c r="T361" s="185">
        <f t="shared" si="67"/>
        <v>0</v>
      </c>
      <c r="U361" s="185">
        <f t="shared" si="67"/>
        <v>1</v>
      </c>
      <c r="V361" s="185">
        <f t="shared" si="67"/>
        <v>4</v>
      </c>
      <c r="W361" s="185">
        <f t="shared" si="67"/>
        <v>4</v>
      </c>
      <c r="X361" s="185">
        <f t="shared" si="67"/>
        <v>1</v>
      </c>
      <c r="Y361" s="185">
        <f t="shared" si="67"/>
        <v>13</v>
      </c>
      <c r="Z361" s="185">
        <f t="shared" si="67"/>
        <v>1</v>
      </c>
      <c r="AA361" s="185">
        <f t="shared" si="67"/>
        <v>0</v>
      </c>
      <c r="AB361" s="185">
        <f t="shared" si="67"/>
        <v>112</v>
      </c>
      <c r="AC361" s="185">
        <f t="shared" si="67"/>
        <v>0</v>
      </c>
      <c r="AD361" s="185">
        <f t="shared" si="67"/>
        <v>0</v>
      </c>
      <c r="AE361" s="185">
        <f t="shared" si="67"/>
        <v>8</v>
      </c>
      <c r="AF361" s="185">
        <f t="shared" si="67"/>
        <v>1</v>
      </c>
      <c r="AG361" s="185">
        <f t="shared" si="67"/>
        <v>0</v>
      </c>
      <c r="AH361" s="185">
        <f t="shared" si="67"/>
        <v>0</v>
      </c>
      <c r="AI361" s="185">
        <f t="shared" si="67"/>
        <v>2</v>
      </c>
      <c r="AJ361" s="185">
        <f t="shared" si="67"/>
        <v>0</v>
      </c>
      <c r="AK361" s="185">
        <f t="shared" si="67"/>
        <v>11</v>
      </c>
      <c r="AL361" s="185">
        <f t="shared" si="67"/>
        <v>3</v>
      </c>
      <c r="AM361" s="185">
        <f t="shared" si="67"/>
        <v>7</v>
      </c>
      <c r="AN361" s="185">
        <f t="shared" si="67"/>
        <v>1</v>
      </c>
      <c r="AO361" s="185">
        <f t="shared" si="67"/>
        <v>0</v>
      </c>
      <c r="AP361" s="185">
        <f t="shared" si="67"/>
        <v>7</v>
      </c>
      <c r="AQ361" s="185">
        <f t="shared" si="67"/>
        <v>0</v>
      </c>
      <c r="AR361" s="185">
        <f t="shared" si="67"/>
        <v>22</v>
      </c>
      <c r="AS361" s="185">
        <f t="shared" si="67"/>
        <v>3</v>
      </c>
      <c r="AT361" s="221">
        <f>SUM(AT356:AT359)</f>
        <v>316</v>
      </c>
      <c r="AU361" s="222"/>
      <c r="AV361" s="222"/>
      <c r="AW361" s="222"/>
      <c r="AX361" s="222"/>
      <c r="AY361" s="222"/>
    </row>
    <row r="362" spans="2:51" s="140" customFormat="1" ht="15" hidden="1">
      <c r="B362" s="207" t="s">
        <v>224</v>
      </c>
      <c r="C362" s="207"/>
      <c r="D362" s="207"/>
      <c r="E362" s="207"/>
      <c r="F362" s="223"/>
      <c r="G362" s="171">
        <f t="shared" ref="G362:AS362" si="68">(COUNTIFS(G$2:G$330,"*12l*"))</f>
        <v>0</v>
      </c>
      <c r="H362" s="171">
        <f t="shared" si="68"/>
        <v>0</v>
      </c>
      <c r="I362" s="171">
        <f t="shared" si="68"/>
        <v>0</v>
      </c>
      <c r="J362" s="171">
        <f t="shared" si="68"/>
        <v>1</v>
      </c>
      <c r="K362" s="171">
        <f t="shared" si="68"/>
        <v>0</v>
      </c>
      <c r="L362" s="171">
        <f t="shared" si="68"/>
        <v>2</v>
      </c>
      <c r="M362" s="171">
        <f t="shared" si="68"/>
        <v>0</v>
      </c>
      <c r="N362" s="171">
        <f t="shared" si="68"/>
        <v>0</v>
      </c>
      <c r="O362" s="171">
        <f t="shared" si="68"/>
        <v>2</v>
      </c>
      <c r="P362" s="171">
        <f t="shared" si="68"/>
        <v>1</v>
      </c>
      <c r="Q362" s="171">
        <f t="shared" si="68"/>
        <v>0</v>
      </c>
      <c r="R362" s="171">
        <f t="shared" si="68"/>
        <v>0</v>
      </c>
      <c r="S362" s="171">
        <f t="shared" si="68"/>
        <v>1</v>
      </c>
      <c r="T362" s="171">
        <f t="shared" si="68"/>
        <v>0</v>
      </c>
      <c r="U362" s="171">
        <f t="shared" si="68"/>
        <v>0</v>
      </c>
      <c r="V362" s="171">
        <f t="shared" si="68"/>
        <v>0</v>
      </c>
      <c r="W362" s="171">
        <f t="shared" si="68"/>
        <v>0</v>
      </c>
      <c r="X362" s="171">
        <f t="shared" si="68"/>
        <v>0</v>
      </c>
      <c r="Y362" s="171">
        <f t="shared" si="68"/>
        <v>1</v>
      </c>
      <c r="Z362" s="171">
        <f t="shared" si="68"/>
        <v>0</v>
      </c>
      <c r="AA362" s="171">
        <f t="shared" si="68"/>
        <v>0</v>
      </c>
      <c r="AB362" s="171">
        <f t="shared" si="68"/>
        <v>3</v>
      </c>
      <c r="AC362" s="171">
        <f t="shared" si="68"/>
        <v>0</v>
      </c>
      <c r="AD362" s="171">
        <f t="shared" si="68"/>
        <v>0</v>
      </c>
      <c r="AE362" s="171">
        <f t="shared" si="68"/>
        <v>3</v>
      </c>
      <c r="AF362" s="171">
        <f t="shared" si="68"/>
        <v>0</v>
      </c>
      <c r="AG362" s="171">
        <f t="shared" si="68"/>
        <v>0</v>
      </c>
      <c r="AH362" s="171">
        <f t="shared" si="68"/>
        <v>0</v>
      </c>
      <c r="AI362" s="171">
        <f t="shared" si="68"/>
        <v>0</v>
      </c>
      <c r="AJ362" s="171">
        <f t="shared" si="68"/>
        <v>0</v>
      </c>
      <c r="AK362" s="171">
        <f t="shared" si="68"/>
        <v>2</v>
      </c>
      <c r="AL362" s="171">
        <f t="shared" si="68"/>
        <v>0</v>
      </c>
      <c r="AM362" s="171">
        <f t="shared" si="68"/>
        <v>0</v>
      </c>
      <c r="AN362" s="171">
        <f t="shared" si="68"/>
        <v>0</v>
      </c>
      <c r="AO362" s="171">
        <f t="shared" si="68"/>
        <v>0</v>
      </c>
      <c r="AP362" s="171">
        <f t="shared" si="68"/>
        <v>0</v>
      </c>
      <c r="AQ362" s="171">
        <f t="shared" si="68"/>
        <v>0</v>
      </c>
      <c r="AR362" s="171">
        <f t="shared" si="68"/>
        <v>4</v>
      </c>
      <c r="AS362" s="171">
        <f t="shared" si="68"/>
        <v>1</v>
      </c>
      <c r="AT362" s="209"/>
      <c r="AU362" s="210"/>
      <c r="AV362" s="210"/>
      <c r="AW362" s="210"/>
      <c r="AX362" s="210"/>
      <c r="AY362" s="210"/>
    </row>
    <row r="363" spans="2:51" s="134" customFormat="1" ht="15" hidden="1">
      <c r="B363" s="211" t="s">
        <v>225</v>
      </c>
      <c r="C363" s="211"/>
      <c r="D363" s="211"/>
      <c r="E363" s="211"/>
      <c r="F363" s="224"/>
      <c r="G363" s="172">
        <f t="shared" ref="G363:AS363" si="69">(COUNTIFS(G$2:G$330,"*13l*"))</f>
        <v>0</v>
      </c>
      <c r="H363" s="172">
        <f t="shared" si="69"/>
        <v>3</v>
      </c>
      <c r="I363" s="172">
        <f t="shared" si="69"/>
        <v>0</v>
      </c>
      <c r="J363" s="172">
        <f t="shared" si="69"/>
        <v>1</v>
      </c>
      <c r="K363" s="172">
        <f t="shared" si="69"/>
        <v>0</v>
      </c>
      <c r="L363" s="172">
        <f t="shared" si="69"/>
        <v>3</v>
      </c>
      <c r="M363" s="172">
        <f t="shared" si="69"/>
        <v>0</v>
      </c>
      <c r="N363" s="172">
        <f t="shared" si="69"/>
        <v>1</v>
      </c>
      <c r="O363" s="172">
        <f t="shared" si="69"/>
        <v>1</v>
      </c>
      <c r="P363" s="172">
        <f t="shared" si="69"/>
        <v>0</v>
      </c>
      <c r="Q363" s="172">
        <f t="shared" si="69"/>
        <v>0</v>
      </c>
      <c r="R363" s="172">
        <f t="shared" si="69"/>
        <v>0</v>
      </c>
      <c r="S363" s="172">
        <f t="shared" si="69"/>
        <v>1</v>
      </c>
      <c r="T363" s="172">
        <f t="shared" si="69"/>
        <v>0</v>
      </c>
      <c r="U363" s="172">
        <f t="shared" si="69"/>
        <v>0</v>
      </c>
      <c r="V363" s="172">
        <f t="shared" si="69"/>
        <v>1</v>
      </c>
      <c r="W363" s="172">
        <f t="shared" si="69"/>
        <v>1</v>
      </c>
      <c r="X363" s="172">
        <f t="shared" si="69"/>
        <v>0</v>
      </c>
      <c r="Y363" s="172">
        <f t="shared" si="69"/>
        <v>3</v>
      </c>
      <c r="Z363" s="172">
        <f t="shared" si="69"/>
        <v>0</v>
      </c>
      <c r="AA363" s="172">
        <f t="shared" si="69"/>
        <v>0</v>
      </c>
      <c r="AB363" s="172">
        <f t="shared" si="69"/>
        <v>4</v>
      </c>
      <c r="AC363" s="172">
        <f t="shared" si="69"/>
        <v>0</v>
      </c>
      <c r="AD363" s="172">
        <f t="shared" si="69"/>
        <v>1</v>
      </c>
      <c r="AE363" s="172">
        <f t="shared" si="69"/>
        <v>1</v>
      </c>
      <c r="AF363" s="172">
        <f t="shared" si="69"/>
        <v>1</v>
      </c>
      <c r="AG363" s="172">
        <f t="shared" si="69"/>
        <v>0</v>
      </c>
      <c r="AH363" s="172">
        <f t="shared" si="69"/>
        <v>0</v>
      </c>
      <c r="AI363" s="172">
        <f t="shared" si="69"/>
        <v>0</v>
      </c>
      <c r="AJ363" s="172">
        <f t="shared" si="69"/>
        <v>0</v>
      </c>
      <c r="AK363" s="172">
        <f t="shared" si="69"/>
        <v>2</v>
      </c>
      <c r="AL363" s="172">
        <f t="shared" si="69"/>
        <v>0</v>
      </c>
      <c r="AM363" s="172">
        <f t="shared" si="69"/>
        <v>0</v>
      </c>
      <c r="AN363" s="172">
        <f t="shared" si="69"/>
        <v>0</v>
      </c>
      <c r="AO363" s="172">
        <f t="shared" si="69"/>
        <v>0</v>
      </c>
      <c r="AP363" s="172">
        <f t="shared" si="69"/>
        <v>2</v>
      </c>
      <c r="AQ363" s="172">
        <f t="shared" si="69"/>
        <v>0</v>
      </c>
      <c r="AR363" s="172">
        <f t="shared" si="69"/>
        <v>3</v>
      </c>
      <c r="AS363" s="172">
        <f t="shared" si="69"/>
        <v>0</v>
      </c>
      <c r="AT363" s="212"/>
      <c r="AU363" s="213"/>
      <c r="AV363" s="213"/>
      <c r="AW363" s="213"/>
      <c r="AX363" s="213"/>
      <c r="AY363" s="213"/>
    </row>
    <row r="364" spans="2:51" s="134" customFormat="1" ht="15" hidden="1">
      <c r="B364" s="211" t="s">
        <v>704</v>
      </c>
      <c r="C364" s="211"/>
      <c r="D364" s="211"/>
      <c r="E364" s="211"/>
      <c r="F364" s="224"/>
      <c r="G364" s="172">
        <f t="shared" ref="G364:AS364" si="70">(COUNTIFS(G$2:G$330,"*14l*"))</f>
        <v>0</v>
      </c>
      <c r="H364" s="172">
        <f t="shared" si="70"/>
        <v>0</v>
      </c>
      <c r="I364" s="172">
        <f t="shared" si="70"/>
        <v>1</v>
      </c>
      <c r="J364" s="172">
        <f t="shared" si="70"/>
        <v>1</v>
      </c>
      <c r="K364" s="172">
        <f t="shared" si="70"/>
        <v>0</v>
      </c>
      <c r="L364" s="172">
        <f t="shared" si="70"/>
        <v>1</v>
      </c>
      <c r="M364" s="172">
        <f t="shared" si="70"/>
        <v>0</v>
      </c>
      <c r="N364" s="172">
        <f t="shared" si="70"/>
        <v>0</v>
      </c>
      <c r="O364" s="172">
        <f t="shared" si="70"/>
        <v>0</v>
      </c>
      <c r="P364" s="172">
        <f t="shared" si="70"/>
        <v>0</v>
      </c>
      <c r="Q364" s="172">
        <f t="shared" si="70"/>
        <v>0</v>
      </c>
      <c r="R364" s="172">
        <f t="shared" si="70"/>
        <v>0</v>
      </c>
      <c r="S364" s="172">
        <f t="shared" si="70"/>
        <v>0</v>
      </c>
      <c r="T364" s="172">
        <f t="shared" si="70"/>
        <v>0</v>
      </c>
      <c r="U364" s="172">
        <f t="shared" si="70"/>
        <v>0</v>
      </c>
      <c r="V364" s="172">
        <f t="shared" si="70"/>
        <v>0</v>
      </c>
      <c r="W364" s="172">
        <f t="shared" si="70"/>
        <v>0</v>
      </c>
      <c r="X364" s="172">
        <f t="shared" si="70"/>
        <v>0</v>
      </c>
      <c r="Y364" s="172">
        <f t="shared" si="70"/>
        <v>0</v>
      </c>
      <c r="Z364" s="172">
        <f t="shared" si="70"/>
        <v>0</v>
      </c>
      <c r="AA364" s="172">
        <f t="shared" si="70"/>
        <v>0</v>
      </c>
      <c r="AB364" s="172">
        <f t="shared" si="70"/>
        <v>1</v>
      </c>
      <c r="AC364" s="172">
        <f t="shared" si="70"/>
        <v>1</v>
      </c>
      <c r="AD364" s="172">
        <f t="shared" si="70"/>
        <v>0</v>
      </c>
      <c r="AE364" s="172">
        <f t="shared" si="70"/>
        <v>0</v>
      </c>
      <c r="AF364" s="172">
        <f t="shared" si="70"/>
        <v>0</v>
      </c>
      <c r="AG364" s="172">
        <f t="shared" si="70"/>
        <v>0</v>
      </c>
      <c r="AH364" s="172">
        <f t="shared" si="70"/>
        <v>0</v>
      </c>
      <c r="AI364" s="172">
        <f t="shared" si="70"/>
        <v>0</v>
      </c>
      <c r="AJ364" s="172">
        <f t="shared" si="70"/>
        <v>0</v>
      </c>
      <c r="AK364" s="172">
        <f t="shared" si="70"/>
        <v>0</v>
      </c>
      <c r="AL364" s="172">
        <f t="shared" si="70"/>
        <v>0</v>
      </c>
      <c r="AM364" s="172">
        <f t="shared" si="70"/>
        <v>0</v>
      </c>
      <c r="AN364" s="172">
        <f t="shared" si="70"/>
        <v>0</v>
      </c>
      <c r="AO364" s="172">
        <f t="shared" si="70"/>
        <v>0</v>
      </c>
      <c r="AP364" s="172">
        <f t="shared" si="70"/>
        <v>2</v>
      </c>
      <c r="AQ364" s="172">
        <f t="shared" si="70"/>
        <v>0</v>
      </c>
      <c r="AR364" s="172">
        <f t="shared" si="70"/>
        <v>1</v>
      </c>
      <c r="AS364" s="172">
        <f t="shared" si="70"/>
        <v>0</v>
      </c>
      <c r="AT364" s="212"/>
      <c r="AU364" s="213"/>
      <c r="AV364" s="213"/>
      <c r="AW364" s="213"/>
      <c r="AX364" s="213"/>
      <c r="AY364" s="213"/>
    </row>
    <row r="365" spans="2:51" s="134" customFormat="1" ht="15" hidden="1">
      <c r="B365" s="211" t="s">
        <v>938</v>
      </c>
      <c r="C365" s="211"/>
      <c r="D365" s="211"/>
      <c r="E365" s="211"/>
      <c r="F365" s="224"/>
      <c r="G365" s="172">
        <f t="shared" ref="G365:AS365" si="71">(COUNTIFS(G$2:G$330,"*15l*"))</f>
        <v>0</v>
      </c>
      <c r="H365" s="172">
        <f t="shared" si="71"/>
        <v>0</v>
      </c>
      <c r="I365" s="172">
        <f t="shared" si="71"/>
        <v>0</v>
      </c>
      <c r="J365" s="172">
        <f t="shared" si="71"/>
        <v>0</v>
      </c>
      <c r="K365" s="172">
        <f t="shared" si="71"/>
        <v>0</v>
      </c>
      <c r="L365" s="172">
        <f t="shared" si="71"/>
        <v>0</v>
      </c>
      <c r="M365" s="172">
        <f t="shared" si="71"/>
        <v>0</v>
      </c>
      <c r="N365" s="172">
        <f t="shared" si="71"/>
        <v>1</v>
      </c>
      <c r="O365" s="172">
        <f t="shared" si="71"/>
        <v>0</v>
      </c>
      <c r="P365" s="172">
        <f t="shared" si="71"/>
        <v>0</v>
      </c>
      <c r="Q365" s="172">
        <f t="shared" si="71"/>
        <v>0</v>
      </c>
      <c r="R365" s="172">
        <f t="shared" si="71"/>
        <v>0</v>
      </c>
      <c r="S365" s="172">
        <f t="shared" si="71"/>
        <v>0</v>
      </c>
      <c r="T365" s="172">
        <f t="shared" si="71"/>
        <v>0</v>
      </c>
      <c r="U365" s="172">
        <f t="shared" si="71"/>
        <v>0</v>
      </c>
      <c r="V365" s="172">
        <f t="shared" si="71"/>
        <v>0</v>
      </c>
      <c r="W365" s="172">
        <f t="shared" si="71"/>
        <v>1</v>
      </c>
      <c r="X365" s="172">
        <f t="shared" si="71"/>
        <v>0</v>
      </c>
      <c r="Y365" s="172">
        <f t="shared" si="71"/>
        <v>0</v>
      </c>
      <c r="Z365" s="172">
        <f t="shared" si="71"/>
        <v>0</v>
      </c>
      <c r="AA365" s="172">
        <f t="shared" si="71"/>
        <v>0</v>
      </c>
      <c r="AB365" s="172">
        <f t="shared" si="71"/>
        <v>1</v>
      </c>
      <c r="AC365" s="172">
        <f t="shared" si="71"/>
        <v>0</v>
      </c>
      <c r="AD365" s="172">
        <f t="shared" si="71"/>
        <v>0</v>
      </c>
      <c r="AE365" s="172">
        <f t="shared" si="71"/>
        <v>0</v>
      </c>
      <c r="AF365" s="172">
        <f t="shared" si="71"/>
        <v>0</v>
      </c>
      <c r="AG365" s="172">
        <f t="shared" si="71"/>
        <v>0</v>
      </c>
      <c r="AH365" s="172">
        <f t="shared" si="71"/>
        <v>0</v>
      </c>
      <c r="AI365" s="172">
        <f t="shared" si="71"/>
        <v>0</v>
      </c>
      <c r="AJ365" s="172">
        <f t="shared" si="71"/>
        <v>0</v>
      </c>
      <c r="AK365" s="172">
        <f t="shared" si="71"/>
        <v>0</v>
      </c>
      <c r="AL365" s="172">
        <f t="shared" si="71"/>
        <v>1</v>
      </c>
      <c r="AM365" s="172">
        <f t="shared" si="71"/>
        <v>0</v>
      </c>
      <c r="AN365" s="172">
        <f t="shared" si="71"/>
        <v>0</v>
      </c>
      <c r="AO365" s="172">
        <f t="shared" si="71"/>
        <v>0</v>
      </c>
      <c r="AP365" s="172">
        <f t="shared" si="71"/>
        <v>0</v>
      </c>
      <c r="AQ365" s="172">
        <f t="shared" si="71"/>
        <v>0</v>
      </c>
      <c r="AR365" s="172">
        <f t="shared" si="71"/>
        <v>1</v>
      </c>
      <c r="AS365" s="172">
        <f t="shared" si="71"/>
        <v>0</v>
      </c>
      <c r="AT365" s="212"/>
      <c r="AU365" s="213"/>
      <c r="AV365" s="213"/>
      <c r="AW365" s="213"/>
      <c r="AX365" s="213"/>
      <c r="AY365" s="213"/>
    </row>
    <row r="366" spans="2:51" s="138" customFormat="1" ht="15" hidden="1">
      <c r="B366" s="214" t="s">
        <v>1096</v>
      </c>
      <c r="C366" s="214"/>
      <c r="D366" s="214"/>
      <c r="E366" s="214"/>
      <c r="F366" s="225"/>
      <c r="G366" s="216">
        <f t="shared" ref="G366:AS366" si="72">(COUNTIFS(G$2:G$330,"*16l*"))</f>
        <v>0</v>
      </c>
      <c r="H366" s="216">
        <f t="shared" si="72"/>
        <v>0</v>
      </c>
      <c r="I366" s="216">
        <f t="shared" si="72"/>
        <v>0</v>
      </c>
      <c r="J366" s="216">
        <f t="shared" si="72"/>
        <v>0</v>
      </c>
      <c r="K366" s="216">
        <f t="shared" si="72"/>
        <v>0</v>
      </c>
      <c r="L366" s="216">
        <f t="shared" si="72"/>
        <v>0</v>
      </c>
      <c r="M366" s="216">
        <f t="shared" si="72"/>
        <v>1</v>
      </c>
      <c r="N366" s="216">
        <f t="shared" si="72"/>
        <v>0</v>
      </c>
      <c r="O366" s="216">
        <f t="shared" si="72"/>
        <v>0</v>
      </c>
      <c r="P366" s="216">
        <f t="shared" si="72"/>
        <v>0</v>
      </c>
      <c r="Q366" s="216">
        <f t="shared" si="72"/>
        <v>0</v>
      </c>
      <c r="R366" s="216">
        <f t="shared" si="72"/>
        <v>0</v>
      </c>
      <c r="S366" s="216">
        <f t="shared" si="72"/>
        <v>0</v>
      </c>
      <c r="T366" s="216">
        <f t="shared" si="72"/>
        <v>0</v>
      </c>
      <c r="U366" s="216">
        <f t="shared" si="72"/>
        <v>0</v>
      </c>
      <c r="V366" s="216">
        <f t="shared" si="72"/>
        <v>0</v>
      </c>
      <c r="W366" s="216">
        <f t="shared" si="72"/>
        <v>0</v>
      </c>
      <c r="X366" s="216">
        <f t="shared" si="72"/>
        <v>0</v>
      </c>
      <c r="Y366" s="216">
        <f t="shared" si="72"/>
        <v>0</v>
      </c>
      <c r="Z366" s="216">
        <f t="shared" si="72"/>
        <v>0</v>
      </c>
      <c r="AA366" s="216">
        <f t="shared" si="72"/>
        <v>0</v>
      </c>
      <c r="AB366" s="216">
        <f t="shared" si="72"/>
        <v>0</v>
      </c>
      <c r="AC366" s="216">
        <f t="shared" si="72"/>
        <v>0</v>
      </c>
      <c r="AD366" s="216">
        <f t="shared" si="72"/>
        <v>0</v>
      </c>
      <c r="AE366" s="216">
        <f t="shared" si="72"/>
        <v>0</v>
      </c>
      <c r="AF366" s="216">
        <f t="shared" si="72"/>
        <v>0</v>
      </c>
      <c r="AG366" s="216">
        <f t="shared" si="72"/>
        <v>0</v>
      </c>
      <c r="AH366" s="216">
        <f t="shared" si="72"/>
        <v>0</v>
      </c>
      <c r="AI366" s="216">
        <f t="shared" si="72"/>
        <v>0</v>
      </c>
      <c r="AJ366" s="216">
        <f t="shared" si="72"/>
        <v>0</v>
      </c>
      <c r="AK366" s="216">
        <f t="shared" si="72"/>
        <v>0</v>
      </c>
      <c r="AL366" s="216">
        <f t="shared" si="72"/>
        <v>0</v>
      </c>
      <c r="AM366" s="216">
        <f t="shared" si="72"/>
        <v>0</v>
      </c>
      <c r="AN366" s="216">
        <f t="shared" si="72"/>
        <v>0</v>
      </c>
      <c r="AO366" s="216">
        <f t="shared" si="72"/>
        <v>0</v>
      </c>
      <c r="AP366" s="216">
        <f t="shared" si="72"/>
        <v>0</v>
      </c>
      <c r="AQ366" s="216">
        <f t="shared" si="72"/>
        <v>0</v>
      </c>
      <c r="AR366" s="216">
        <f t="shared" si="72"/>
        <v>0</v>
      </c>
      <c r="AS366" s="216">
        <f t="shared" si="72"/>
        <v>0</v>
      </c>
      <c r="AT366" s="217"/>
      <c r="AU366" s="218"/>
      <c r="AV366" s="218"/>
      <c r="AW366" s="218"/>
      <c r="AX366" s="218"/>
      <c r="AY366" s="218"/>
    </row>
    <row r="367" spans="2:51" s="205" customFormat="1" ht="12.75" customHeight="1">
      <c r="B367" s="219" t="s">
        <v>265</v>
      </c>
      <c r="C367" s="219"/>
      <c r="D367" s="219"/>
      <c r="E367" s="219"/>
      <c r="F367" s="226"/>
      <c r="G367" s="185">
        <f>SUM(G362:G365)</f>
        <v>0</v>
      </c>
      <c r="H367" s="185">
        <f>SUM(H362:H366)</f>
        <v>3</v>
      </c>
      <c r="I367" s="185">
        <f t="shared" ref="I367:AS367" si="73">SUM(I362:I366)</f>
        <v>1</v>
      </c>
      <c r="J367" s="185">
        <f t="shared" si="73"/>
        <v>3</v>
      </c>
      <c r="K367" s="185">
        <f t="shared" si="73"/>
        <v>0</v>
      </c>
      <c r="L367" s="185">
        <f t="shared" si="73"/>
        <v>6</v>
      </c>
      <c r="M367" s="185">
        <f t="shared" si="73"/>
        <v>1</v>
      </c>
      <c r="N367" s="185">
        <f t="shared" si="73"/>
        <v>2</v>
      </c>
      <c r="O367" s="185">
        <f t="shared" si="73"/>
        <v>3</v>
      </c>
      <c r="P367" s="185">
        <f t="shared" si="73"/>
        <v>1</v>
      </c>
      <c r="Q367" s="185">
        <f t="shared" si="73"/>
        <v>0</v>
      </c>
      <c r="R367" s="185">
        <f t="shared" si="73"/>
        <v>0</v>
      </c>
      <c r="S367" s="185">
        <f t="shared" si="73"/>
        <v>2</v>
      </c>
      <c r="T367" s="185">
        <f t="shared" si="73"/>
        <v>0</v>
      </c>
      <c r="U367" s="185">
        <f t="shared" si="73"/>
        <v>0</v>
      </c>
      <c r="V367" s="185">
        <f t="shared" si="73"/>
        <v>1</v>
      </c>
      <c r="W367" s="185">
        <f t="shared" si="73"/>
        <v>2</v>
      </c>
      <c r="X367" s="185">
        <f t="shared" si="73"/>
        <v>0</v>
      </c>
      <c r="Y367" s="185">
        <f t="shared" si="73"/>
        <v>4</v>
      </c>
      <c r="Z367" s="185">
        <f t="shared" si="73"/>
        <v>0</v>
      </c>
      <c r="AA367" s="185">
        <f t="shared" si="73"/>
        <v>0</v>
      </c>
      <c r="AB367" s="185">
        <f t="shared" si="73"/>
        <v>9</v>
      </c>
      <c r="AC367" s="185">
        <f t="shared" si="73"/>
        <v>1</v>
      </c>
      <c r="AD367" s="185">
        <f t="shared" si="73"/>
        <v>1</v>
      </c>
      <c r="AE367" s="185">
        <f t="shared" si="73"/>
        <v>4</v>
      </c>
      <c r="AF367" s="185">
        <f t="shared" si="73"/>
        <v>1</v>
      </c>
      <c r="AG367" s="185">
        <f t="shared" si="73"/>
        <v>0</v>
      </c>
      <c r="AH367" s="185">
        <f t="shared" si="73"/>
        <v>0</v>
      </c>
      <c r="AI367" s="185">
        <f t="shared" si="73"/>
        <v>0</v>
      </c>
      <c r="AJ367" s="185">
        <f t="shared" si="73"/>
        <v>0</v>
      </c>
      <c r="AK367" s="185">
        <f t="shared" si="73"/>
        <v>4</v>
      </c>
      <c r="AL367" s="185">
        <f t="shared" si="73"/>
        <v>1</v>
      </c>
      <c r="AM367" s="185">
        <f t="shared" si="73"/>
        <v>0</v>
      </c>
      <c r="AN367" s="185">
        <f t="shared" si="73"/>
        <v>0</v>
      </c>
      <c r="AO367" s="185">
        <f t="shared" si="73"/>
        <v>0</v>
      </c>
      <c r="AP367" s="185">
        <f t="shared" si="73"/>
        <v>4</v>
      </c>
      <c r="AQ367" s="185">
        <f t="shared" si="73"/>
        <v>0</v>
      </c>
      <c r="AR367" s="185">
        <f t="shared" si="73"/>
        <v>9</v>
      </c>
      <c r="AS367" s="185">
        <f t="shared" si="73"/>
        <v>1</v>
      </c>
      <c r="AT367" s="221"/>
      <c r="AU367" s="222"/>
      <c r="AV367" s="222"/>
      <c r="AW367" s="222"/>
      <c r="AX367" s="222"/>
      <c r="AY367" s="222"/>
    </row>
    <row r="368" spans="2:51" s="140" customFormat="1" ht="12.75" customHeight="1">
      <c r="B368" s="207" t="s">
        <v>351</v>
      </c>
      <c r="F368" s="208"/>
      <c r="G368" s="171">
        <f t="shared" ref="G368:AS368" si="74">(COUNTIFS(G$2:G$330,"*12e*"))</f>
        <v>0</v>
      </c>
      <c r="H368" s="171">
        <f t="shared" si="74"/>
        <v>0</v>
      </c>
      <c r="I368" s="171">
        <f t="shared" si="74"/>
        <v>0</v>
      </c>
      <c r="J368" s="171">
        <f t="shared" si="74"/>
        <v>7</v>
      </c>
      <c r="K368" s="171">
        <f t="shared" si="74"/>
        <v>0</v>
      </c>
      <c r="L368" s="171">
        <f t="shared" si="74"/>
        <v>17</v>
      </c>
      <c r="M368" s="171">
        <f t="shared" si="74"/>
        <v>0</v>
      </c>
      <c r="N368" s="171">
        <f t="shared" si="74"/>
        <v>0</v>
      </c>
      <c r="O368" s="171">
        <f t="shared" si="74"/>
        <v>17</v>
      </c>
      <c r="P368" s="171">
        <f t="shared" si="74"/>
        <v>11</v>
      </c>
      <c r="Q368" s="171">
        <f t="shared" si="74"/>
        <v>0</v>
      </c>
      <c r="R368" s="171">
        <f t="shared" si="74"/>
        <v>0</v>
      </c>
      <c r="S368" s="171">
        <f t="shared" si="74"/>
        <v>5</v>
      </c>
      <c r="T368" s="171">
        <f t="shared" si="74"/>
        <v>0</v>
      </c>
      <c r="U368" s="171">
        <f t="shared" si="74"/>
        <v>0</v>
      </c>
      <c r="V368" s="171">
        <f t="shared" si="74"/>
        <v>5</v>
      </c>
      <c r="W368" s="171">
        <f t="shared" si="74"/>
        <v>0</v>
      </c>
      <c r="X368" s="171">
        <f t="shared" si="74"/>
        <v>0</v>
      </c>
      <c r="Y368" s="171">
        <f t="shared" si="74"/>
        <v>8</v>
      </c>
      <c r="Z368" s="171">
        <f t="shared" si="74"/>
        <v>0</v>
      </c>
      <c r="AA368" s="171">
        <f t="shared" si="74"/>
        <v>0</v>
      </c>
      <c r="AB368" s="171">
        <f t="shared" si="74"/>
        <v>31</v>
      </c>
      <c r="AC368" s="171">
        <f t="shared" si="74"/>
        <v>0</v>
      </c>
      <c r="AD368" s="171">
        <f t="shared" si="74"/>
        <v>0</v>
      </c>
      <c r="AE368" s="171">
        <f t="shared" si="74"/>
        <v>15</v>
      </c>
      <c r="AF368" s="171">
        <f t="shared" si="74"/>
        <v>0</v>
      </c>
      <c r="AG368" s="171">
        <f t="shared" si="74"/>
        <v>12</v>
      </c>
      <c r="AH368" s="171">
        <f t="shared" si="74"/>
        <v>0</v>
      </c>
      <c r="AI368" s="171">
        <f t="shared" si="74"/>
        <v>0</v>
      </c>
      <c r="AJ368" s="171">
        <f t="shared" si="74"/>
        <v>0</v>
      </c>
      <c r="AK368" s="171">
        <f t="shared" si="74"/>
        <v>13</v>
      </c>
      <c r="AL368" s="171">
        <f t="shared" si="74"/>
        <v>0</v>
      </c>
      <c r="AM368" s="171">
        <f t="shared" si="74"/>
        <v>5</v>
      </c>
      <c r="AN368" s="171">
        <f t="shared" si="74"/>
        <v>0</v>
      </c>
      <c r="AO368" s="171">
        <f t="shared" si="74"/>
        <v>0</v>
      </c>
      <c r="AP368" s="171">
        <f t="shared" si="74"/>
        <v>0</v>
      </c>
      <c r="AQ368" s="171">
        <f t="shared" si="74"/>
        <v>0</v>
      </c>
      <c r="AR368" s="171">
        <f t="shared" si="74"/>
        <v>12</v>
      </c>
      <c r="AS368" s="171">
        <f t="shared" si="74"/>
        <v>11</v>
      </c>
      <c r="AT368" s="209">
        <f>SUM(G368:AS368)</f>
        <v>169</v>
      </c>
      <c r="AU368" s="171">
        <f>COUNTIFS(G368:AS368,"&gt;0")</f>
        <v>14</v>
      </c>
      <c r="AV368" s="210"/>
      <c r="AW368" s="210"/>
      <c r="AX368" s="210"/>
      <c r="AY368" s="210"/>
    </row>
    <row r="369" spans="2:51" s="134" customFormat="1" ht="12.75" customHeight="1">
      <c r="B369" s="211" t="s">
        <v>352</v>
      </c>
      <c r="F369" s="195"/>
      <c r="G369" s="172">
        <f t="shared" ref="G369:AS369" si="75">(COUNTIFS(G$2:G$330,"*13e*"))</f>
        <v>12</v>
      </c>
      <c r="H369" s="172">
        <f t="shared" si="75"/>
        <v>16</v>
      </c>
      <c r="I369" s="172">
        <f t="shared" si="75"/>
        <v>3</v>
      </c>
      <c r="J369" s="172">
        <f t="shared" si="75"/>
        <v>6</v>
      </c>
      <c r="K369" s="172">
        <f t="shared" si="75"/>
        <v>0</v>
      </c>
      <c r="L369" s="172">
        <f t="shared" si="75"/>
        <v>22</v>
      </c>
      <c r="M369" s="172">
        <f t="shared" si="75"/>
        <v>18</v>
      </c>
      <c r="N369" s="172">
        <f t="shared" si="75"/>
        <v>17</v>
      </c>
      <c r="O369" s="172">
        <f t="shared" si="75"/>
        <v>23</v>
      </c>
      <c r="P369" s="172">
        <f t="shared" si="75"/>
        <v>3</v>
      </c>
      <c r="Q369" s="172">
        <f t="shared" si="75"/>
        <v>7</v>
      </c>
      <c r="R369" s="172">
        <f t="shared" si="75"/>
        <v>1</v>
      </c>
      <c r="S369" s="172">
        <f t="shared" si="75"/>
        <v>8</v>
      </c>
      <c r="T369" s="172">
        <f t="shared" si="75"/>
        <v>0</v>
      </c>
      <c r="U369" s="172">
        <f t="shared" si="75"/>
        <v>0</v>
      </c>
      <c r="V369" s="172">
        <f t="shared" si="75"/>
        <v>7</v>
      </c>
      <c r="W369" s="172">
        <f t="shared" si="75"/>
        <v>4</v>
      </c>
      <c r="X369" s="172">
        <f t="shared" si="75"/>
        <v>0</v>
      </c>
      <c r="Y369" s="172">
        <f t="shared" si="75"/>
        <v>8</v>
      </c>
      <c r="Z369" s="172">
        <f t="shared" si="75"/>
        <v>0</v>
      </c>
      <c r="AA369" s="172">
        <f t="shared" si="75"/>
        <v>0</v>
      </c>
      <c r="AB369" s="172">
        <f t="shared" si="75"/>
        <v>27</v>
      </c>
      <c r="AC369" s="172">
        <f t="shared" si="75"/>
        <v>4</v>
      </c>
      <c r="AD369" s="172">
        <f t="shared" si="75"/>
        <v>0</v>
      </c>
      <c r="AE369" s="172">
        <f t="shared" si="75"/>
        <v>11</v>
      </c>
      <c r="AF369" s="172">
        <f t="shared" si="75"/>
        <v>5</v>
      </c>
      <c r="AG369" s="172">
        <f t="shared" si="75"/>
        <v>4</v>
      </c>
      <c r="AH369" s="172">
        <f t="shared" si="75"/>
        <v>0</v>
      </c>
      <c r="AI369" s="172">
        <f t="shared" si="75"/>
        <v>2</v>
      </c>
      <c r="AJ369" s="172">
        <f t="shared" si="75"/>
        <v>0</v>
      </c>
      <c r="AK369" s="172">
        <f t="shared" si="75"/>
        <v>22</v>
      </c>
      <c r="AL369" s="172">
        <f t="shared" si="75"/>
        <v>0</v>
      </c>
      <c r="AM369" s="172">
        <f t="shared" si="75"/>
        <v>14</v>
      </c>
      <c r="AN369" s="172">
        <f t="shared" si="75"/>
        <v>4</v>
      </c>
      <c r="AO369" s="172">
        <f t="shared" si="75"/>
        <v>0</v>
      </c>
      <c r="AP369" s="172">
        <f t="shared" si="75"/>
        <v>6</v>
      </c>
      <c r="AQ369" s="172">
        <f t="shared" si="75"/>
        <v>5</v>
      </c>
      <c r="AR369" s="172">
        <f t="shared" si="75"/>
        <v>12</v>
      </c>
      <c r="AS369" s="172">
        <f t="shared" si="75"/>
        <v>8</v>
      </c>
      <c r="AT369" s="212">
        <f>SUM(G369:AS369)</f>
        <v>279</v>
      </c>
      <c r="AU369" s="172">
        <f>COUNTIFS(G369:AS369,"&gt;0")</f>
        <v>28</v>
      </c>
      <c r="AV369" s="213"/>
      <c r="AW369" s="213"/>
      <c r="AX369" s="213"/>
      <c r="AY369" s="213"/>
    </row>
    <row r="370" spans="2:51" s="134" customFormat="1" ht="12.75" customHeight="1">
      <c r="B370" s="211" t="s">
        <v>767</v>
      </c>
      <c r="F370" s="195"/>
      <c r="G370" s="172">
        <f t="shared" ref="G370:AS370" si="76">(COUNTIFS(G$2:G$330,"*14e*"))</f>
        <v>2</v>
      </c>
      <c r="H370" s="172">
        <f t="shared" si="76"/>
        <v>1</v>
      </c>
      <c r="I370" s="172">
        <f t="shared" si="76"/>
        <v>11</v>
      </c>
      <c r="J370" s="172">
        <f t="shared" si="76"/>
        <v>4</v>
      </c>
      <c r="K370" s="172">
        <f t="shared" si="76"/>
        <v>0</v>
      </c>
      <c r="L370" s="172">
        <f t="shared" si="76"/>
        <v>5</v>
      </c>
      <c r="M370" s="172">
        <f t="shared" si="76"/>
        <v>12</v>
      </c>
      <c r="N370" s="172">
        <f t="shared" si="76"/>
        <v>11</v>
      </c>
      <c r="O370" s="172">
        <f t="shared" si="76"/>
        <v>8</v>
      </c>
      <c r="P370" s="172">
        <f t="shared" si="76"/>
        <v>11</v>
      </c>
      <c r="Q370" s="172">
        <f t="shared" si="76"/>
        <v>0</v>
      </c>
      <c r="R370" s="172">
        <f t="shared" si="76"/>
        <v>12</v>
      </c>
      <c r="S370" s="172">
        <f t="shared" si="76"/>
        <v>9</v>
      </c>
      <c r="T370" s="172">
        <f t="shared" si="76"/>
        <v>0</v>
      </c>
      <c r="U370" s="172">
        <f t="shared" si="76"/>
        <v>0</v>
      </c>
      <c r="V370" s="172">
        <f t="shared" si="76"/>
        <v>1</v>
      </c>
      <c r="W370" s="172">
        <f t="shared" si="76"/>
        <v>9</v>
      </c>
      <c r="X370" s="172">
        <f t="shared" si="76"/>
        <v>30</v>
      </c>
      <c r="Y370" s="172">
        <f t="shared" si="76"/>
        <v>3</v>
      </c>
      <c r="Z370" s="172">
        <f t="shared" si="76"/>
        <v>2</v>
      </c>
      <c r="AA370" s="172">
        <f t="shared" si="76"/>
        <v>0</v>
      </c>
      <c r="AB370" s="172">
        <f t="shared" si="76"/>
        <v>18</v>
      </c>
      <c r="AC370" s="172">
        <f t="shared" si="76"/>
        <v>11</v>
      </c>
      <c r="AD370" s="172">
        <f t="shared" si="76"/>
        <v>1</v>
      </c>
      <c r="AE370" s="172">
        <f t="shared" si="76"/>
        <v>3</v>
      </c>
      <c r="AF370" s="172">
        <f t="shared" si="76"/>
        <v>1</v>
      </c>
      <c r="AG370" s="172">
        <f t="shared" si="76"/>
        <v>0</v>
      </c>
      <c r="AH370" s="172">
        <f t="shared" si="76"/>
        <v>0</v>
      </c>
      <c r="AI370" s="172">
        <f t="shared" si="76"/>
        <v>8</v>
      </c>
      <c r="AJ370" s="172">
        <f t="shared" si="76"/>
        <v>0</v>
      </c>
      <c r="AK370" s="172">
        <f t="shared" si="76"/>
        <v>14</v>
      </c>
      <c r="AL370" s="172">
        <f t="shared" si="76"/>
        <v>9</v>
      </c>
      <c r="AM370" s="172">
        <f t="shared" si="76"/>
        <v>2</v>
      </c>
      <c r="AN370" s="172">
        <f t="shared" si="76"/>
        <v>14</v>
      </c>
      <c r="AO370" s="172">
        <f t="shared" si="76"/>
        <v>13</v>
      </c>
      <c r="AP370" s="172">
        <f t="shared" si="76"/>
        <v>11</v>
      </c>
      <c r="AQ370" s="172">
        <f t="shared" si="76"/>
        <v>7</v>
      </c>
      <c r="AR370" s="172">
        <f t="shared" si="76"/>
        <v>6</v>
      </c>
      <c r="AS370" s="172">
        <f t="shared" si="76"/>
        <v>1</v>
      </c>
      <c r="AT370" s="212">
        <f>SUM(G370:AS370)</f>
        <v>250</v>
      </c>
      <c r="AU370" s="172">
        <f>COUNTIFS(G370:AS370,"&gt;0")</f>
        <v>31</v>
      </c>
      <c r="AV370" s="213"/>
      <c r="AW370" s="213"/>
      <c r="AX370" s="213"/>
      <c r="AY370" s="213"/>
    </row>
    <row r="371" spans="2:51" s="134" customFormat="1" ht="12.75" customHeight="1">
      <c r="B371" s="211" t="s">
        <v>939</v>
      </c>
      <c r="F371" s="195"/>
      <c r="G371" s="172">
        <f t="shared" ref="G371:AS371" si="77">(COUNTIFS(G$2:G$330,"*15e*"))</f>
        <v>2</v>
      </c>
      <c r="H371" s="172">
        <f t="shared" si="77"/>
        <v>0</v>
      </c>
      <c r="I371" s="172">
        <f t="shared" si="77"/>
        <v>0</v>
      </c>
      <c r="J371" s="172">
        <f t="shared" si="77"/>
        <v>0</v>
      </c>
      <c r="K371" s="172">
        <f t="shared" si="77"/>
        <v>1</v>
      </c>
      <c r="L371" s="172">
        <f t="shared" si="77"/>
        <v>0</v>
      </c>
      <c r="M371" s="172">
        <f t="shared" si="77"/>
        <v>12</v>
      </c>
      <c r="N371" s="172">
        <f t="shared" si="77"/>
        <v>11</v>
      </c>
      <c r="O371" s="172">
        <f t="shared" si="77"/>
        <v>3</v>
      </c>
      <c r="P371" s="172">
        <f t="shared" si="77"/>
        <v>5</v>
      </c>
      <c r="Q371" s="172">
        <f t="shared" si="77"/>
        <v>0</v>
      </c>
      <c r="R371" s="172">
        <f t="shared" si="77"/>
        <v>7</v>
      </c>
      <c r="S371" s="172">
        <f t="shared" si="77"/>
        <v>2</v>
      </c>
      <c r="T371" s="172">
        <f t="shared" si="77"/>
        <v>1</v>
      </c>
      <c r="U371" s="172">
        <f t="shared" si="77"/>
        <v>12</v>
      </c>
      <c r="V371" s="172">
        <f t="shared" si="77"/>
        <v>0</v>
      </c>
      <c r="W371" s="172">
        <f t="shared" si="77"/>
        <v>9</v>
      </c>
      <c r="X371" s="172">
        <f t="shared" si="77"/>
        <v>0</v>
      </c>
      <c r="Y371" s="172">
        <f t="shared" si="77"/>
        <v>8</v>
      </c>
      <c r="Z371" s="172">
        <f t="shared" si="77"/>
        <v>0</v>
      </c>
      <c r="AA371" s="172">
        <f t="shared" si="77"/>
        <v>1</v>
      </c>
      <c r="AB371" s="172">
        <f t="shared" si="77"/>
        <v>14</v>
      </c>
      <c r="AC371" s="172">
        <f t="shared" si="77"/>
        <v>1</v>
      </c>
      <c r="AD371" s="172">
        <f t="shared" si="77"/>
        <v>4</v>
      </c>
      <c r="AE371" s="172">
        <f t="shared" si="77"/>
        <v>3</v>
      </c>
      <c r="AF371" s="172">
        <f t="shared" si="77"/>
        <v>0</v>
      </c>
      <c r="AG371" s="172">
        <f t="shared" si="77"/>
        <v>1</v>
      </c>
      <c r="AH371" s="172">
        <f t="shared" si="77"/>
        <v>3</v>
      </c>
      <c r="AI371" s="172">
        <f t="shared" si="77"/>
        <v>8</v>
      </c>
      <c r="AJ371" s="172">
        <f t="shared" si="77"/>
        <v>0</v>
      </c>
      <c r="AK371" s="172">
        <f t="shared" si="77"/>
        <v>11</v>
      </c>
      <c r="AL371" s="172">
        <f t="shared" si="77"/>
        <v>1</v>
      </c>
      <c r="AM371" s="172">
        <f t="shared" si="77"/>
        <v>2</v>
      </c>
      <c r="AN371" s="172">
        <f t="shared" si="77"/>
        <v>4</v>
      </c>
      <c r="AO371" s="172">
        <f t="shared" si="77"/>
        <v>2</v>
      </c>
      <c r="AP371" s="172">
        <f t="shared" si="77"/>
        <v>2</v>
      </c>
      <c r="AQ371" s="172">
        <f t="shared" si="77"/>
        <v>0</v>
      </c>
      <c r="AR371" s="172">
        <f t="shared" si="77"/>
        <v>3</v>
      </c>
      <c r="AS371" s="172">
        <f t="shared" si="77"/>
        <v>0</v>
      </c>
      <c r="AT371" s="212">
        <f>SUM(G371:AS371)</f>
        <v>133</v>
      </c>
      <c r="AU371" s="172">
        <f>COUNTIFS(G371:AS371,"&gt;0")</f>
        <v>27</v>
      </c>
      <c r="AV371" s="213"/>
      <c r="AW371" s="213"/>
      <c r="AX371" s="213"/>
      <c r="AY371" s="213"/>
    </row>
    <row r="372" spans="2:51" s="138" customFormat="1" ht="12.75" customHeight="1">
      <c r="B372" s="214" t="s">
        <v>1097</v>
      </c>
      <c r="F372" s="215"/>
      <c r="G372" s="216">
        <f t="shared" ref="G372:AS372" si="78">(COUNTIFS(G$2:G$330,"*16e*"))</f>
        <v>0</v>
      </c>
      <c r="H372" s="216">
        <f t="shared" si="78"/>
        <v>1</v>
      </c>
      <c r="I372" s="216">
        <f t="shared" si="78"/>
        <v>0</v>
      </c>
      <c r="J372" s="216">
        <f t="shared" si="78"/>
        <v>0</v>
      </c>
      <c r="K372" s="216">
        <f t="shared" si="78"/>
        <v>0</v>
      </c>
      <c r="L372" s="216">
        <f t="shared" si="78"/>
        <v>0</v>
      </c>
      <c r="M372" s="216">
        <f t="shared" si="78"/>
        <v>7</v>
      </c>
      <c r="N372" s="216">
        <f t="shared" si="78"/>
        <v>3</v>
      </c>
      <c r="O372" s="216">
        <f t="shared" si="78"/>
        <v>7</v>
      </c>
      <c r="P372" s="216">
        <f t="shared" si="78"/>
        <v>0</v>
      </c>
      <c r="Q372" s="216">
        <f t="shared" si="78"/>
        <v>0</v>
      </c>
      <c r="R372" s="216">
        <f t="shared" si="78"/>
        <v>0</v>
      </c>
      <c r="S372" s="216">
        <f t="shared" si="78"/>
        <v>1</v>
      </c>
      <c r="T372" s="216">
        <f t="shared" si="78"/>
        <v>0</v>
      </c>
      <c r="U372" s="216">
        <f t="shared" si="78"/>
        <v>6</v>
      </c>
      <c r="V372" s="216">
        <f t="shared" si="78"/>
        <v>1</v>
      </c>
      <c r="W372" s="216">
        <f t="shared" si="78"/>
        <v>5</v>
      </c>
      <c r="X372" s="216">
        <f t="shared" si="78"/>
        <v>0</v>
      </c>
      <c r="Y372" s="216">
        <f t="shared" si="78"/>
        <v>0</v>
      </c>
      <c r="Z372" s="216">
        <f t="shared" si="78"/>
        <v>0</v>
      </c>
      <c r="AA372" s="216">
        <f t="shared" si="78"/>
        <v>0</v>
      </c>
      <c r="AB372" s="216">
        <f t="shared" si="78"/>
        <v>1</v>
      </c>
      <c r="AC372" s="216">
        <f t="shared" si="78"/>
        <v>0</v>
      </c>
      <c r="AD372" s="216">
        <f t="shared" si="78"/>
        <v>1</v>
      </c>
      <c r="AE372" s="216">
        <f t="shared" si="78"/>
        <v>0</v>
      </c>
      <c r="AF372" s="216">
        <f t="shared" si="78"/>
        <v>0</v>
      </c>
      <c r="AG372" s="216">
        <f t="shared" si="78"/>
        <v>0</v>
      </c>
      <c r="AH372" s="216">
        <f t="shared" si="78"/>
        <v>0</v>
      </c>
      <c r="AI372" s="216">
        <f t="shared" si="78"/>
        <v>7</v>
      </c>
      <c r="AJ372" s="216">
        <f t="shared" si="78"/>
        <v>5</v>
      </c>
      <c r="AK372" s="216">
        <f t="shared" si="78"/>
        <v>0</v>
      </c>
      <c r="AL372" s="216">
        <f t="shared" si="78"/>
        <v>6</v>
      </c>
      <c r="AM372" s="216">
        <f t="shared" si="78"/>
        <v>0</v>
      </c>
      <c r="AN372" s="216">
        <f t="shared" si="78"/>
        <v>0</v>
      </c>
      <c r="AO372" s="216">
        <f t="shared" si="78"/>
        <v>5</v>
      </c>
      <c r="AP372" s="216">
        <f t="shared" si="78"/>
        <v>1</v>
      </c>
      <c r="AQ372" s="216">
        <f t="shared" si="78"/>
        <v>0</v>
      </c>
      <c r="AR372" s="216">
        <f t="shared" si="78"/>
        <v>1</v>
      </c>
      <c r="AS372" s="216">
        <f t="shared" si="78"/>
        <v>0</v>
      </c>
      <c r="AT372" s="217">
        <f>SUM(G372:AS372)</f>
        <v>58</v>
      </c>
      <c r="AU372" s="216">
        <f>COUNTIFS(G372:AS372,"&gt;0")</f>
        <v>16</v>
      </c>
      <c r="AV372" s="218"/>
      <c r="AW372" s="218"/>
      <c r="AX372" s="218"/>
      <c r="AY372" s="218"/>
    </row>
    <row r="373" spans="2:51" s="205" customFormat="1" ht="12.75" customHeight="1">
      <c r="B373" s="219" t="s">
        <v>263</v>
      </c>
      <c r="C373" s="219"/>
      <c r="D373" s="219"/>
      <c r="E373" s="219"/>
      <c r="F373" s="226"/>
      <c r="G373" s="185">
        <f>SUM(G368:G372)</f>
        <v>16</v>
      </c>
      <c r="H373" s="185">
        <f t="shared" ref="H373:AS373" si="79">SUM(H368:H372)</f>
        <v>18</v>
      </c>
      <c r="I373" s="185">
        <f t="shared" si="79"/>
        <v>14</v>
      </c>
      <c r="J373" s="185">
        <f t="shared" si="79"/>
        <v>17</v>
      </c>
      <c r="K373" s="185">
        <f t="shared" si="79"/>
        <v>1</v>
      </c>
      <c r="L373" s="185">
        <f t="shared" si="79"/>
        <v>44</v>
      </c>
      <c r="M373" s="185">
        <f t="shared" si="79"/>
        <v>49</v>
      </c>
      <c r="N373" s="185">
        <f t="shared" si="79"/>
        <v>42</v>
      </c>
      <c r="O373" s="185">
        <f t="shared" si="79"/>
        <v>58</v>
      </c>
      <c r="P373" s="185">
        <f t="shared" si="79"/>
        <v>30</v>
      </c>
      <c r="Q373" s="185">
        <f t="shared" si="79"/>
        <v>7</v>
      </c>
      <c r="R373" s="185">
        <f t="shared" si="79"/>
        <v>20</v>
      </c>
      <c r="S373" s="185">
        <f t="shared" si="79"/>
        <v>25</v>
      </c>
      <c r="T373" s="185">
        <f t="shared" si="79"/>
        <v>1</v>
      </c>
      <c r="U373" s="185">
        <f t="shared" si="79"/>
        <v>18</v>
      </c>
      <c r="V373" s="185">
        <f t="shared" si="79"/>
        <v>14</v>
      </c>
      <c r="W373" s="185">
        <f t="shared" si="79"/>
        <v>27</v>
      </c>
      <c r="X373" s="185">
        <f t="shared" si="79"/>
        <v>30</v>
      </c>
      <c r="Y373" s="185">
        <f t="shared" si="79"/>
        <v>27</v>
      </c>
      <c r="Z373" s="185">
        <f t="shared" si="79"/>
        <v>2</v>
      </c>
      <c r="AA373" s="185">
        <f t="shared" si="79"/>
        <v>1</v>
      </c>
      <c r="AB373" s="185">
        <f t="shared" si="79"/>
        <v>91</v>
      </c>
      <c r="AC373" s="185">
        <f t="shared" si="79"/>
        <v>16</v>
      </c>
      <c r="AD373" s="185">
        <f t="shared" si="79"/>
        <v>6</v>
      </c>
      <c r="AE373" s="185">
        <f t="shared" si="79"/>
        <v>32</v>
      </c>
      <c r="AF373" s="185">
        <f t="shared" si="79"/>
        <v>6</v>
      </c>
      <c r="AG373" s="185">
        <f t="shared" si="79"/>
        <v>17</v>
      </c>
      <c r="AH373" s="185">
        <f t="shared" si="79"/>
        <v>3</v>
      </c>
      <c r="AI373" s="185">
        <f t="shared" si="79"/>
        <v>25</v>
      </c>
      <c r="AJ373" s="185">
        <f t="shared" si="79"/>
        <v>5</v>
      </c>
      <c r="AK373" s="185">
        <f t="shared" si="79"/>
        <v>60</v>
      </c>
      <c r="AL373" s="185">
        <f t="shared" si="79"/>
        <v>16</v>
      </c>
      <c r="AM373" s="185">
        <f t="shared" si="79"/>
        <v>23</v>
      </c>
      <c r="AN373" s="185">
        <f t="shared" si="79"/>
        <v>22</v>
      </c>
      <c r="AO373" s="185">
        <f t="shared" si="79"/>
        <v>20</v>
      </c>
      <c r="AP373" s="185">
        <f t="shared" si="79"/>
        <v>20</v>
      </c>
      <c r="AQ373" s="185">
        <f t="shared" si="79"/>
        <v>12</v>
      </c>
      <c r="AR373" s="185">
        <f t="shared" si="79"/>
        <v>34</v>
      </c>
      <c r="AS373" s="185">
        <f t="shared" si="79"/>
        <v>20</v>
      </c>
      <c r="AT373" s="221">
        <f>SUM(AT368:AT371)</f>
        <v>831</v>
      </c>
      <c r="AU373" s="222"/>
      <c r="AV373" s="222"/>
      <c r="AW373" s="222"/>
      <c r="AX373" s="222"/>
      <c r="AY373" s="222"/>
    </row>
    <row r="374" spans="2:51" s="132" customFormat="1" ht="12.75" customHeight="1">
      <c r="B374" s="204" t="s">
        <v>801</v>
      </c>
      <c r="C374" s="205"/>
      <c r="D374" s="205"/>
      <c r="E374" s="205"/>
      <c r="F374" s="206"/>
      <c r="G374" s="168">
        <f>COUNTIF(G$2:G$330,"*b*")</f>
        <v>0</v>
      </c>
      <c r="H374" s="168">
        <f>COUNTIF(H$2:H$330,"*b*")</f>
        <v>0</v>
      </c>
      <c r="I374" s="168"/>
      <c r="J374" s="168"/>
      <c r="K374" s="168"/>
      <c r="L374" s="168"/>
      <c r="M374" s="168"/>
      <c r="N374" s="168"/>
      <c r="O374" s="168"/>
      <c r="P374" s="168"/>
      <c r="Q374" s="168"/>
      <c r="R374" s="168"/>
      <c r="S374" s="168"/>
      <c r="T374" s="168"/>
      <c r="U374" s="168"/>
      <c r="V374" s="168"/>
      <c r="W374" s="168"/>
      <c r="X374" s="168"/>
      <c r="Y374" s="168"/>
      <c r="Z374" s="168"/>
      <c r="AA374" s="168"/>
      <c r="AB374" s="168"/>
      <c r="AC374" s="168"/>
      <c r="AD374" s="168"/>
      <c r="AE374" s="168"/>
      <c r="AF374" s="168"/>
      <c r="AG374" s="168"/>
      <c r="AH374" s="168"/>
      <c r="AI374" s="168"/>
      <c r="AJ374" s="168"/>
      <c r="AK374" s="168"/>
      <c r="AL374" s="168"/>
      <c r="AM374" s="168"/>
      <c r="AN374" s="168"/>
      <c r="AO374" s="168"/>
      <c r="AP374" s="168"/>
      <c r="AQ374" s="168"/>
      <c r="AR374" s="168"/>
      <c r="AS374" s="168"/>
      <c r="AU374" s="183"/>
      <c r="AV374" s="183"/>
      <c r="AW374" s="183"/>
      <c r="AX374" s="183"/>
      <c r="AY374" s="183"/>
    </row>
    <row r="376" spans="2:51" ht="12.75" customHeight="1">
      <c r="B376" s="124" t="s">
        <v>1122</v>
      </c>
      <c r="G376" s="168" t="s">
        <v>483</v>
      </c>
      <c r="H376" s="168" t="s">
        <v>484</v>
      </c>
      <c r="I376" s="168" t="s">
        <v>656</v>
      </c>
      <c r="J376" s="168" t="s">
        <v>731</v>
      </c>
      <c r="K376" s="168" t="s">
        <v>1089</v>
      </c>
      <c r="L376" s="168" t="s">
        <v>486</v>
      </c>
      <c r="M376" s="168" t="s">
        <v>426</v>
      </c>
      <c r="N376" s="168" t="s">
        <v>427</v>
      </c>
      <c r="O376" s="168" t="s">
        <v>428</v>
      </c>
      <c r="P376" s="168" t="s">
        <v>429</v>
      </c>
      <c r="Q376" s="168" t="s">
        <v>593</v>
      </c>
      <c r="R376" s="168" t="s">
        <v>655</v>
      </c>
      <c r="S376" s="168" t="s">
        <v>430</v>
      </c>
      <c r="T376" s="168" t="s">
        <v>1005</v>
      </c>
      <c r="U376" s="168" t="s">
        <v>1022</v>
      </c>
      <c r="V376" s="168" t="s">
        <v>431</v>
      </c>
      <c r="W376" s="168" t="s">
        <v>599</v>
      </c>
      <c r="X376" s="168" t="s">
        <v>735</v>
      </c>
      <c r="Y376" s="168" t="s">
        <v>438</v>
      </c>
      <c r="Z376" s="168" t="s">
        <v>657</v>
      </c>
      <c r="AA376" s="168" t="s">
        <v>1075</v>
      </c>
      <c r="AB376" s="168" t="s">
        <v>439</v>
      </c>
      <c r="AC376" s="168" t="s">
        <v>645</v>
      </c>
      <c r="AD376" s="168" t="s">
        <v>1031</v>
      </c>
      <c r="AE376" s="168" t="s">
        <v>440</v>
      </c>
      <c r="AF376" s="168" t="s">
        <v>441</v>
      </c>
      <c r="AG376" s="168" t="s">
        <v>442</v>
      </c>
      <c r="AH376" s="168" t="s">
        <v>1061</v>
      </c>
      <c r="AI376" s="168" t="s">
        <v>766</v>
      </c>
      <c r="AJ376" s="168" t="s">
        <v>1090</v>
      </c>
      <c r="AK376" s="168" t="s">
        <v>443</v>
      </c>
      <c r="AL376" s="168" t="s">
        <v>791</v>
      </c>
      <c r="AM376" s="168" t="s">
        <v>444</v>
      </c>
      <c r="AN376" s="168" t="s">
        <v>646</v>
      </c>
      <c r="AO376" s="168" t="s">
        <v>790</v>
      </c>
      <c r="AP376" s="168" t="s">
        <v>652</v>
      </c>
      <c r="AQ376" s="168" t="s">
        <v>598</v>
      </c>
      <c r="AR376" s="168" t="s">
        <v>446</v>
      </c>
      <c r="AS376" s="168" t="s">
        <v>447</v>
      </c>
    </row>
    <row r="377" spans="2:51" ht="12.75" customHeight="1">
      <c r="B377" s="136" t="s">
        <v>216</v>
      </c>
      <c r="G377" s="169">
        <f t="shared" ref="G377:AS377" si="80">COUNTIFS($F$2:$F$330,"000",G$2:G$330,"*16e*")</f>
        <v>0</v>
      </c>
      <c r="H377" s="169">
        <f t="shared" si="80"/>
        <v>0</v>
      </c>
      <c r="I377" s="169">
        <f t="shared" si="80"/>
        <v>0</v>
      </c>
      <c r="J377" s="169">
        <f t="shared" si="80"/>
        <v>0</v>
      </c>
      <c r="K377" s="169">
        <f t="shared" si="80"/>
        <v>0</v>
      </c>
      <c r="L377" s="169">
        <f t="shared" si="80"/>
        <v>0</v>
      </c>
      <c r="M377" s="169">
        <f t="shared" si="80"/>
        <v>0</v>
      </c>
      <c r="N377" s="169">
        <f t="shared" si="80"/>
        <v>0</v>
      </c>
      <c r="O377" s="169">
        <f t="shared" si="80"/>
        <v>0</v>
      </c>
      <c r="P377" s="169">
        <f t="shared" si="80"/>
        <v>0</v>
      </c>
      <c r="Q377" s="169">
        <f t="shared" si="80"/>
        <v>0</v>
      </c>
      <c r="R377" s="169">
        <f t="shared" si="80"/>
        <v>0</v>
      </c>
      <c r="S377" s="169">
        <f t="shared" si="80"/>
        <v>0</v>
      </c>
      <c r="T377" s="169">
        <f t="shared" si="80"/>
        <v>0</v>
      </c>
      <c r="U377" s="169">
        <f t="shared" si="80"/>
        <v>0</v>
      </c>
      <c r="V377" s="169">
        <f t="shared" si="80"/>
        <v>0</v>
      </c>
      <c r="W377" s="169">
        <f t="shared" si="80"/>
        <v>0</v>
      </c>
      <c r="X377" s="169">
        <f t="shared" si="80"/>
        <v>0</v>
      </c>
      <c r="Y377" s="169">
        <f t="shared" si="80"/>
        <v>0</v>
      </c>
      <c r="Z377" s="169">
        <f t="shared" si="80"/>
        <v>0</v>
      </c>
      <c r="AA377" s="169">
        <f t="shared" si="80"/>
        <v>0</v>
      </c>
      <c r="AB377" s="169">
        <f t="shared" si="80"/>
        <v>0</v>
      </c>
      <c r="AC377" s="169">
        <f t="shared" si="80"/>
        <v>0</v>
      </c>
      <c r="AD377" s="169">
        <f t="shared" si="80"/>
        <v>0</v>
      </c>
      <c r="AE377" s="169">
        <f t="shared" si="80"/>
        <v>0</v>
      </c>
      <c r="AF377" s="169">
        <f t="shared" si="80"/>
        <v>0</v>
      </c>
      <c r="AG377" s="169">
        <f t="shared" si="80"/>
        <v>0</v>
      </c>
      <c r="AH377" s="169">
        <f t="shared" si="80"/>
        <v>0</v>
      </c>
      <c r="AI377" s="169">
        <f t="shared" si="80"/>
        <v>0</v>
      </c>
      <c r="AJ377" s="169">
        <f t="shared" si="80"/>
        <v>1</v>
      </c>
      <c r="AK377" s="169">
        <f t="shared" si="80"/>
        <v>0</v>
      </c>
      <c r="AL377" s="169">
        <f t="shared" si="80"/>
        <v>1</v>
      </c>
      <c r="AM377" s="169">
        <f t="shared" si="80"/>
        <v>0</v>
      </c>
      <c r="AN377" s="169">
        <f t="shared" si="80"/>
        <v>0</v>
      </c>
      <c r="AO377" s="169">
        <f t="shared" si="80"/>
        <v>0</v>
      </c>
      <c r="AP377" s="169">
        <f t="shared" si="80"/>
        <v>0</v>
      </c>
      <c r="AQ377" s="169">
        <f t="shared" si="80"/>
        <v>0</v>
      </c>
      <c r="AR377" s="169">
        <f t="shared" si="80"/>
        <v>0</v>
      </c>
      <c r="AS377" s="169">
        <f t="shared" si="80"/>
        <v>0</v>
      </c>
    </row>
    <row r="378" spans="2:51" ht="12.75" customHeight="1">
      <c r="B378" s="136" t="s">
        <v>217</v>
      </c>
      <c r="G378" s="169">
        <f t="shared" ref="G378:AS378" si="81">COUNTIFS($F$2:$F$330,"100",G$2:G$330,"*16e*")</f>
        <v>0</v>
      </c>
      <c r="H378" s="169">
        <f t="shared" si="81"/>
        <v>0</v>
      </c>
      <c r="I378" s="169">
        <f t="shared" si="81"/>
        <v>0</v>
      </c>
      <c r="J378" s="169">
        <f t="shared" si="81"/>
        <v>0</v>
      </c>
      <c r="K378" s="169">
        <f t="shared" si="81"/>
        <v>0</v>
      </c>
      <c r="L378" s="169">
        <f t="shared" si="81"/>
        <v>0</v>
      </c>
      <c r="M378" s="169">
        <f t="shared" si="81"/>
        <v>2</v>
      </c>
      <c r="N378" s="169">
        <f t="shared" si="81"/>
        <v>1</v>
      </c>
      <c r="O378" s="169">
        <f t="shared" si="81"/>
        <v>2</v>
      </c>
      <c r="P378" s="169">
        <f t="shared" si="81"/>
        <v>0</v>
      </c>
      <c r="Q378" s="169">
        <f t="shared" si="81"/>
        <v>0</v>
      </c>
      <c r="R378" s="169">
        <f t="shared" si="81"/>
        <v>0</v>
      </c>
      <c r="S378" s="169">
        <f t="shared" si="81"/>
        <v>1</v>
      </c>
      <c r="T378" s="169">
        <f t="shared" si="81"/>
        <v>0</v>
      </c>
      <c r="U378" s="169">
        <f t="shared" si="81"/>
        <v>2</v>
      </c>
      <c r="V378" s="169">
        <f t="shared" si="81"/>
        <v>0</v>
      </c>
      <c r="W378" s="169">
        <f t="shared" si="81"/>
        <v>1</v>
      </c>
      <c r="X378" s="169">
        <f t="shared" si="81"/>
        <v>0</v>
      </c>
      <c r="Y378" s="169">
        <f t="shared" si="81"/>
        <v>0</v>
      </c>
      <c r="Z378" s="169">
        <f t="shared" si="81"/>
        <v>0</v>
      </c>
      <c r="AA378" s="169">
        <f t="shared" si="81"/>
        <v>0</v>
      </c>
      <c r="AB378" s="169">
        <f t="shared" si="81"/>
        <v>0</v>
      </c>
      <c r="AC378" s="169">
        <f t="shared" si="81"/>
        <v>0</v>
      </c>
      <c r="AD378" s="169">
        <f t="shared" si="81"/>
        <v>1</v>
      </c>
      <c r="AE378" s="169">
        <f t="shared" si="81"/>
        <v>0</v>
      </c>
      <c r="AF378" s="169">
        <f t="shared" si="81"/>
        <v>0</v>
      </c>
      <c r="AG378" s="169">
        <f t="shared" si="81"/>
        <v>0</v>
      </c>
      <c r="AH378" s="169">
        <f t="shared" si="81"/>
        <v>0</v>
      </c>
      <c r="AI378" s="169">
        <f t="shared" si="81"/>
        <v>1</v>
      </c>
      <c r="AJ378" s="169">
        <f t="shared" si="81"/>
        <v>1</v>
      </c>
      <c r="AK378" s="169">
        <f t="shared" si="81"/>
        <v>0</v>
      </c>
      <c r="AL378" s="169">
        <f t="shared" si="81"/>
        <v>1</v>
      </c>
      <c r="AM378" s="169">
        <f t="shared" si="81"/>
        <v>0</v>
      </c>
      <c r="AN378" s="169">
        <f t="shared" si="81"/>
        <v>0</v>
      </c>
      <c r="AO378" s="169">
        <f t="shared" si="81"/>
        <v>1</v>
      </c>
      <c r="AP378" s="169">
        <f t="shared" si="81"/>
        <v>1</v>
      </c>
      <c r="AQ378" s="169">
        <f t="shared" si="81"/>
        <v>0</v>
      </c>
      <c r="AR378" s="169">
        <f t="shared" si="81"/>
        <v>1</v>
      </c>
      <c r="AS378" s="169">
        <f t="shared" si="81"/>
        <v>0</v>
      </c>
    </row>
    <row r="379" spans="2:51" ht="12.75" customHeight="1">
      <c r="B379" s="136" t="s">
        <v>218</v>
      </c>
      <c r="G379" s="169">
        <f t="shared" ref="G379:AS379" si="82">COUNTIFS($F$2:$F$330,"200",G$2:G$330,"*16e*")</f>
        <v>0</v>
      </c>
      <c r="H379" s="169">
        <f t="shared" si="82"/>
        <v>0</v>
      </c>
      <c r="I379" s="169">
        <f t="shared" si="82"/>
        <v>0</v>
      </c>
      <c r="J379" s="169">
        <f t="shared" si="82"/>
        <v>0</v>
      </c>
      <c r="K379" s="169">
        <f t="shared" si="82"/>
        <v>0</v>
      </c>
      <c r="L379" s="169">
        <f t="shared" si="82"/>
        <v>0</v>
      </c>
      <c r="M379" s="169">
        <f t="shared" si="82"/>
        <v>1</v>
      </c>
      <c r="N379" s="169">
        <f t="shared" si="82"/>
        <v>1</v>
      </c>
      <c r="O379" s="169">
        <f t="shared" si="82"/>
        <v>0</v>
      </c>
      <c r="P379" s="169">
        <f t="shared" si="82"/>
        <v>0</v>
      </c>
      <c r="Q379" s="169">
        <f t="shared" si="82"/>
        <v>0</v>
      </c>
      <c r="R379" s="169">
        <f t="shared" si="82"/>
        <v>0</v>
      </c>
      <c r="S379" s="169">
        <f t="shared" si="82"/>
        <v>0</v>
      </c>
      <c r="T379" s="169">
        <f t="shared" si="82"/>
        <v>0</v>
      </c>
      <c r="U379" s="169">
        <f t="shared" si="82"/>
        <v>1</v>
      </c>
      <c r="V379" s="169">
        <f t="shared" si="82"/>
        <v>1</v>
      </c>
      <c r="W379" s="169">
        <f t="shared" si="82"/>
        <v>1</v>
      </c>
      <c r="X379" s="169">
        <f t="shared" si="82"/>
        <v>0</v>
      </c>
      <c r="Y379" s="169">
        <f t="shared" si="82"/>
        <v>0</v>
      </c>
      <c r="Z379" s="169">
        <f t="shared" si="82"/>
        <v>0</v>
      </c>
      <c r="AA379" s="169">
        <f t="shared" si="82"/>
        <v>0</v>
      </c>
      <c r="AB379" s="169">
        <f t="shared" si="82"/>
        <v>0</v>
      </c>
      <c r="AC379" s="169">
        <f t="shared" si="82"/>
        <v>0</v>
      </c>
      <c r="AD379" s="169">
        <f t="shared" si="82"/>
        <v>0</v>
      </c>
      <c r="AE379" s="169">
        <f t="shared" si="82"/>
        <v>0</v>
      </c>
      <c r="AF379" s="169">
        <f t="shared" si="82"/>
        <v>0</v>
      </c>
      <c r="AG379" s="169">
        <f t="shared" si="82"/>
        <v>0</v>
      </c>
      <c r="AH379" s="169">
        <f t="shared" si="82"/>
        <v>0</v>
      </c>
      <c r="AI379" s="169">
        <f t="shared" si="82"/>
        <v>0</v>
      </c>
      <c r="AJ379" s="169">
        <f t="shared" si="82"/>
        <v>0</v>
      </c>
      <c r="AK379" s="169">
        <f t="shared" si="82"/>
        <v>0</v>
      </c>
      <c r="AL379" s="169">
        <f t="shared" si="82"/>
        <v>0</v>
      </c>
      <c r="AM379" s="169">
        <f t="shared" si="82"/>
        <v>0</v>
      </c>
      <c r="AN379" s="169">
        <f t="shared" si="82"/>
        <v>0</v>
      </c>
      <c r="AO379" s="169">
        <f t="shared" si="82"/>
        <v>0</v>
      </c>
      <c r="AP379" s="169">
        <f t="shared" si="82"/>
        <v>0</v>
      </c>
      <c r="AQ379" s="169">
        <f t="shared" si="82"/>
        <v>0</v>
      </c>
      <c r="AR379" s="169">
        <f t="shared" si="82"/>
        <v>0</v>
      </c>
      <c r="AS379" s="169">
        <f t="shared" si="82"/>
        <v>0</v>
      </c>
    </row>
    <row r="380" spans="2:51" ht="12.75" customHeight="1">
      <c r="B380" s="136" t="s">
        <v>219</v>
      </c>
      <c r="G380" s="169">
        <f t="shared" ref="G380:AS380" si="83">COUNTIFS($F$2:$F$330,"300",G$2:G$330,"*16e*")</f>
        <v>0</v>
      </c>
      <c r="H380" s="169">
        <f t="shared" si="83"/>
        <v>1</v>
      </c>
      <c r="I380" s="169">
        <f t="shared" si="83"/>
        <v>0</v>
      </c>
      <c r="J380" s="169">
        <f t="shared" si="83"/>
        <v>0</v>
      </c>
      <c r="K380" s="169">
        <f t="shared" si="83"/>
        <v>0</v>
      </c>
      <c r="L380" s="169">
        <f t="shared" si="83"/>
        <v>0</v>
      </c>
      <c r="M380" s="169">
        <f t="shared" si="83"/>
        <v>3</v>
      </c>
      <c r="N380" s="169">
        <f t="shared" si="83"/>
        <v>1</v>
      </c>
      <c r="O380" s="169">
        <f t="shared" si="83"/>
        <v>4</v>
      </c>
      <c r="P380" s="169">
        <f t="shared" si="83"/>
        <v>0</v>
      </c>
      <c r="Q380" s="169">
        <f t="shared" si="83"/>
        <v>0</v>
      </c>
      <c r="R380" s="169">
        <f t="shared" si="83"/>
        <v>0</v>
      </c>
      <c r="S380" s="169">
        <f t="shared" si="83"/>
        <v>0</v>
      </c>
      <c r="T380" s="169">
        <f t="shared" si="83"/>
        <v>0</v>
      </c>
      <c r="U380" s="169">
        <f t="shared" si="83"/>
        <v>3</v>
      </c>
      <c r="V380" s="169">
        <f t="shared" si="83"/>
        <v>0</v>
      </c>
      <c r="W380" s="169">
        <f t="shared" si="83"/>
        <v>2</v>
      </c>
      <c r="X380" s="169">
        <f t="shared" si="83"/>
        <v>0</v>
      </c>
      <c r="Y380" s="169">
        <f t="shared" si="83"/>
        <v>0</v>
      </c>
      <c r="Z380" s="169">
        <f t="shared" si="83"/>
        <v>0</v>
      </c>
      <c r="AA380" s="169">
        <f t="shared" si="83"/>
        <v>0</v>
      </c>
      <c r="AB380" s="169">
        <f t="shared" si="83"/>
        <v>1</v>
      </c>
      <c r="AC380" s="169">
        <f t="shared" si="83"/>
        <v>0</v>
      </c>
      <c r="AD380" s="169">
        <f t="shared" si="83"/>
        <v>0</v>
      </c>
      <c r="AE380" s="169">
        <f t="shared" si="83"/>
        <v>0</v>
      </c>
      <c r="AF380" s="169">
        <f t="shared" si="83"/>
        <v>0</v>
      </c>
      <c r="AG380" s="169">
        <f t="shared" si="83"/>
        <v>0</v>
      </c>
      <c r="AH380" s="169">
        <f t="shared" si="83"/>
        <v>0</v>
      </c>
      <c r="AI380" s="169">
        <f t="shared" si="83"/>
        <v>4</v>
      </c>
      <c r="AJ380" s="169">
        <f t="shared" si="83"/>
        <v>3</v>
      </c>
      <c r="AK380" s="169">
        <f t="shared" si="83"/>
        <v>0</v>
      </c>
      <c r="AL380" s="169">
        <f t="shared" si="83"/>
        <v>2</v>
      </c>
      <c r="AM380" s="169">
        <f t="shared" si="83"/>
        <v>0</v>
      </c>
      <c r="AN380" s="169">
        <f t="shared" si="83"/>
        <v>0</v>
      </c>
      <c r="AO380" s="169">
        <f t="shared" si="83"/>
        <v>0</v>
      </c>
      <c r="AP380" s="169">
        <f t="shared" si="83"/>
        <v>0</v>
      </c>
      <c r="AQ380" s="169">
        <f t="shared" si="83"/>
        <v>0</v>
      </c>
      <c r="AR380" s="169">
        <f t="shared" si="83"/>
        <v>0</v>
      </c>
      <c r="AS380" s="169">
        <f t="shared" si="83"/>
        <v>0</v>
      </c>
    </row>
    <row r="381" spans="2:51" ht="12.75" customHeight="1">
      <c r="B381" s="136" t="s">
        <v>220</v>
      </c>
      <c r="G381" s="169">
        <f t="shared" ref="G381:AS381" si="84">COUNTIFS($F$2:$F$330,"400",G$2:G$330,"*16e*")</f>
        <v>0</v>
      </c>
      <c r="H381" s="169">
        <f t="shared" si="84"/>
        <v>0</v>
      </c>
      <c r="I381" s="169">
        <f t="shared" si="84"/>
        <v>0</v>
      </c>
      <c r="J381" s="169">
        <f t="shared" si="84"/>
        <v>0</v>
      </c>
      <c r="K381" s="169">
        <f t="shared" si="84"/>
        <v>0</v>
      </c>
      <c r="L381" s="169">
        <f t="shared" si="84"/>
        <v>0</v>
      </c>
      <c r="M381" s="169">
        <f t="shared" si="84"/>
        <v>0</v>
      </c>
      <c r="N381" s="169">
        <f t="shared" si="84"/>
        <v>0</v>
      </c>
      <c r="O381" s="169">
        <f t="shared" si="84"/>
        <v>0</v>
      </c>
      <c r="P381" s="169">
        <f t="shared" si="84"/>
        <v>0</v>
      </c>
      <c r="Q381" s="169">
        <f t="shared" si="84"/>
        <v>0</v>
      </c>
      <c r="R381" s="169">
        <f t="shared" si="84"/>
        <v>0</v>
      </c>
      <c r="S381" s="169">
        <f t="shared" si="84"/>
        <v>0</v>
      </c>
      <c r="T381" s="169">
        <f t="shared" si="84"/>
        <v>0</v>
      </c>
      <c r="U381" s="169">
        <f t="shared" si="84"/>
        <v>0</v>
      </c>
      <c r="V381" s="169">
        <f t="shared" si="84"/>
        <v>0</v>
      </c>
      <c r="W381" s="169">
        <f t="shared" si="84"/>
        <v>0</v>
      </c>
      <c r="X381" s="169">
        <f t="shared" si="84"/>
        <v>0</v>
      </c>
      <c r="Y381" s="169">
        <f t="shared" si="84"/>
        <v>0</v>
      </c>
      <c r="Z381" s="169">
        <f t="shared" si="84"/>
        <v>0</v>
      </c>
      <c r="AA381" s="169">
        <f t="shared" si="84"/>
        <v>0</v>
      </c>
      <c r="AB381" s="169">
        <f t="shared" si="84"/>
        <v>0</v>
      </c>
      <c r="AC381" s="169">
        <f t="shared" si="84"/>
        <v>0</v>
      </c>
      <c r="AD381" s="169">
        <f t="shared" si="84"/>
        <v>0</v>
      </c>
      <c r="AE381" s="169">
        <f t="shared" si="84"/>
        <v>0</v>
      </c>
      <c r="AF381" s="169">
        <f t="shared" si="84"/>
        <v>0</v>
      </c>
      <c r="AG381" s="169">
        <f t="shared" si="84"/>
        <v>0</v>
      </c>
      <c r="AH381" s="169">
        <f t="shared" si="84"/>
        <v>0</v>
      </c>
      <c r="AI381" s="169">
        <f t="shared" si="84"/>
        <v>1</v>
      </c>
      <c r="AJ381" s="169">
        <f t="shared" si="84"/>
        <v>0</v>
      </c>
      <c r="AK381" s="169">
        <f t="shared" si="84"/>
        <v>0</v>
      </c>
      <c r="AL381" s="169">
        <f t="shared" si="84"/>
        <v>0</v>
      </c>
      <c r="AM381" s="169">
        <f t="shared" si="84"/>
        <v>0</v>
      </c>
      <c r="AN381" s="169">
        <f t="shared" si="84"/>
        <v>0</v>
      </c>
      <c r="AO381" s="169">
        <f t="shared" si="84"/>
        <v>0</v>
      </c>
      <c r="AP381" s="169">
        <f t="shared" si="84"/>
        <v>0</v>
      </c>
      <c r="AQ381" s="169">
        <f t="shared" si="84"/>
        <v>0</v>
      </c>
      <c r="AR381" s="169">
        <f t="shared" si="84"/>
        <v>0</v>
      </c>
      <c r="AS381" s="169">
        <f t="shared" si="84"/>
        <v>0</v>
      </c>
    </row>
    <row r="382" spans="2:51" ht="12.75" customHeight="1">
      <c r="B382" s="136" t="s">
        <v>340</v>
      </c>
      <c r="G382" s="169">
        <f t="shared" ref="G382:AS382" si="85">COUNTIFS($F$2:$F$330,"500",G$2:G$330,"*16e*")</f>
        <v>0</v>
      </c>
      <c r="H382" s="169">
        <f t="shared" si="85"/>
        <v>0</v>
      </c>
      <c r="I382" s="169">
        <f t="shared" si="85"/>
        <v>0</v>
      </c>
      <c r="J382" s="169">
        <f t="shared" si="85"/>
        <v>0</v>
      </c>
      <c r="K382" s="169">
        <f t="shared" si="85"/>
        <v>0</v>
      </c>
      <c r="L382" s="169">
        <f t="shared" si="85"/>
        <v>0</v>
      </c>
      <c r="M382" s="169">
        <f t="shared" si="85"/>
        <v>0</v>
      </c>
      <c r="N382" s="169">
        <f t="shared" si="85"/>
        <v>0</v>
      </c>
      <c r="O382" s="169">
        <f t="shared" si="85"/>
        <v>0</v>
      </c>
      <c r="P382" s="169">
        <f t="shared" si="85"/>
        <v>0</v>
      </c>
      <c r="Q382" s="169">
        <f t="shared" si="85"/>
        <v>0</v>
      </c>
      <c r="R382" s="169">
        <f t="shared" si="85"/>
        <v>0</v>
      </c>
      <c r="S382" s="169">
        <f t="shared" si="85"/>
        <v>0</v>
      </c>
      <c r="T382" s="169">
        <f t="shared" si="85"/>
        <v>0</v>
      </c>
      <c r="U382" s="169">
        <f t="shared" si="85"/>
        <v>0</v>
      </c>
      <c r="V382" s="169">
        <f t="shared" si="85"/>
        <v>0</v>
      </c>
      <c r="W382" s="169">
        <f t="shared" si="85"/>
        <v>0</v>
      </c>
      <c r="X382" s="169">
        <f t="shared" si="85"/>
        <v>0</v>
      </c>
      <c r="Y382" s="169">
        <f t="shared" si="85"/>
        <v>0</v>
      </c>
      <c r="Z382" s="169">
        <f t="shared" si="85"/>
        <v>0</v>
      </c>
      <c r="AA382" s="169">
        <f t="shared" si="85"/>
        <v>0</v>
      </c>
      <c r="AB382" s="169">
        <f t="shared" si="85"/>
        <v>0</v>
      </c>
      <c r="AC382" s="169">
        <f t="shared" si="85"/>
        <v>0</v>
      </c>
      <c r="AD382" s="169">
        <f t="shared" si="85"/>
        <v>0</v>
      </c>
      <c r="AE382" s="169">
        <f t="shared" si="85"/>
        <v>0</v>
      </c>
      <c r="AF382" s="169">
        <f t="shared" si="85"/>
        <v>0</v>
      </c>
      <c r="AG382" s="169">
        <f t="shared" si="85"/>
        <v>0</v>
      </c>
      <c r="AH382" s="169">
        <f t="shared" si="85"/>
        <v>0</v>
      </c>
      <c r="AI382" s="169">
        <f t="shared" si="85"/>
        <v>0</v>
      </c>
      <c r="AJ382" s="169">
        <f t="shared" si="85"/>
        <v>0</v>
      </c>
      <c r="AK382" s="169">
        <f t="shared" si="85"/>
        <v>0</v>
      </c>
      <c r="AL382" s="169">
        <f t="shared" si="85"/>
        <v>0</v>
      </c>
      <c r="AM382" s="169">
        <f t="shared" si="85"/>
        <v>0</v>
      </c>
      <c r="AN382" s="169">
        <f t="shared" si="85"/>
        <v>0</v>
      </c>
      <c r="AO382" s="169">
        <f t="shared" si="85"/>
        <v>0</v>
      </c>
      <c r="AP382" s="169">
        <f t="shared" si="85"/>
        <v>0</v>
      </c>
      <c r="AQ382" s="169">
        <f t="shared" si="85"/>
        <v>0</v>
      </c>
      <c r="AR382" s="169">
        <f t="shared" si="85"/>
        <v>0</v>
      </c>
      <c r="AS382" s="169">
        <f t="shared" si="85"/>
        <v>0</v>
      </c>
    </row>
    <row r="383" spans="2:51" ht="12.75" customHeight="1">
      <c r="B383" s="136" t="s">
        <v>341</v>
      </c>
      <c r="G383" s="169">
        <f t="shared" ref="G383:AS383" si="86">COUNTIFS($F$2:$F$330,"600",G$2:G$330,"*16e*")</f>
        <v>0</v>
      </c>
      <c r="H383" s="169">
        <f t="shared" si="86"/>
        <v>0</v>
      </c>
      <c r="I383" s="169">
        <f t="shared" si="86"/>
        <v>0</v>
      </c>
      <c r="J383" s="169">
        <f t="shared" si="86"/>
        <v>0</v>
      </c>
      <c r="K383" s="169">
        <f t="shared" si="86"/>
        <v>0</v>
      </c>
      <c r="L383" s="169">
        <f t="shared" si="86"/>
        <v>0</v>
      </c>
      <c r="M383" s="169">
        <f t="shared" si="86"/>
        <v>0</v>
      </c>
      <c r="N383" s="169">
        <f t="shared" si="86"/>
        <v>0</v>
      </c>
      <c r="O383" s="169">
        <f t="shared" si="86"/>
        <v>1</v>
      </c>
      <c r="P383" s="169">
        <f t="shared" si="86"/>
        <v>0</v>
      </c>
      <c r="Q383" s="169">
        <f t="shared" si="86"/>
        <v>0</v>
      </c>
      <c r="R383" s="169">
        <f t="shared" si="86"/>
        <v>0</v>
      </c>
      <c r="S383" s="169">
        <f t="shared" si="86"/>
        <v>0</v>
      </c>
      <c r="T383" s="169">
        <f t="shared" si="86"/>
        <v>0</v>
      </c>
      <c r="U383" s="169">
        <f t="shared" si="86"/>
        <v>0</v>
      </c>
      <c r="V383" s="169">
        <f t="shared" si="86"/>
        <v>0</v>
      </c>
      <c r="W383" s="169">
        <f t="shared" si="86"/>
        <v>0</v>
      </c>
      <c r="X383" s="169">
        <f t="shared" si="86"/>
        <v>0</v>
      </c>
      <c r="Y383" s="169">
        <f t="shared" si="86"/>
        <v>0</v>
      </c>
      <c r="Z383" s="169">
        <f t="shared" si="86"/>
        <v>0</v>
      </c>
      <c r="AA383" s="169">
        <f t="shared" si="86"/>
        <v>0</v>
      </c>
      <c r="AB383" s="169">
        <f t="shared" si="86"/>
        <v>0</v>
      </c>
      <c r="AC383" s="169">
        <f t="shared" si="86"/>
        <v>0</v>
      </c>
      <c r="AD383" s="169">
        <f t="shared" si="86"/>
        <v>0</v>
      </c>
      <c r="AE383" s="169">
        <f t="shared" si="86"/>
        <v>0</v>
      </c>
      <c r="AF383" s="169">
        <f t="shared" si="86"/>
        <v>0</v>
      </c>
      <c r="AG383" s="169">
        <f t="shared" si="86"/>
        <v>0</v>
      </c>
      <c r="AH383" s="169">
        <f t="shared" si="86"/>
        <v>0</v>
      </c>
      <c r="AI383" s="169">
        <f t="shared" si="86"/>
        <v>0</v>
      </c>
      <c r="AJ383" s="169">
        <f t="shared" si="86"/>
        <v>0</v>
      </c>
      <c r="AK383" s="169">
        <f t="shared" si="86"/>
        <v>0</v>
      </c>
      <c r="AL383" s="169">
        <f t="shared" si="86"/>
        <v>0</v>
      </c>
      <c r="AM383" s="169">
        <f t="shared" si="86"/>
        <v>0</v>
      </c>
      <c r="AN383" s="169">
        <f t="shared" si="86"/>
        <v>0</v>
      </c>
      <c r="AO383" s="169">
        <f t="shared" si="86"/>
        <v>2</v>
      </c>
      <c r="AP383" s="169">
        <f t="shared" si="86"/>
        <v>0</v>
      </c>
      <c r="AQ383" s="169">
        <f t="shared" si="86"/>
        <v>0</v>
      </c>
      <c r="AR383" s="169">
        <f t="shared" si="86"/>
        <v>0</v>
      </c>
      <c r="AS383" s="169">
        <f t="shared" si="86"/>
        <v>0</v>
      </c>
    </row>
    <row r="384" spans="2:51" ht="12.75" customHeight="1">
      <c r="B384" s="136" t="s">
        <v>342</v>
      </c>
      <c r="G384" s="169">
        <f t="shared" ref="G384:AS384" si="87">COUNTIFS($F$2:$F$330,"700",G$2:G$330,"*16e*")</f>
        <v>0</v>
      </c>
      <c r="H384" s="169">
        <f t="shared" si="87"/>
        <v>0</v>
      </c>
      <c r="I384" s="169">
        <f t="shared" si="87"/>
        <v>0</v>
      </c>
      <c r="J384" s="169">
        <f t="shared" si="87"/>
        <v>0</v>
      </c>
      <c r="K384" s="169">
        <f t="shared" si="87"/>
        <v>0</v>
      </c>
      <c r="L384" s="169">
        <f t="shared" si="87"/>
        <v>0</v>
      </c>
      <c r="M384" s="169">
        <f t="shared" si="87"/>
        <v>1</v>
      </c>
      <c r="N384" s="169">
        <f t="shared" si="87"/>
        <v>0</v>
      </c>
      <c r="O384" s="169">
        <f t="shared" si="87"/>
        <v>0</v>
      </c>
      <c r="P384" s="169">
        <f t="shared" si="87"/>
        <v>0</v>
      </c>
      <c r="Q384" s="169">
        <f t="shared" si="87"/>
        <v>0</v>
      </c>
      <c r="R384" s="169">
        <f t="shared" si="87"/>
        <v>0</v>
      </c>
      <c r="S384" s="169">
        <f t="shared" si="87"/>
        <v>0</v>
      </c>
      <c r="T384" s="169">
        <f t="shared" si="87"/>
        <v>0</v>
      </c>
      <c r="U384" s="169">
        <f t="shared" si="87"/>
        <v>0</v>
      </c>
      <c r="V384" s="169">
        <f t="shared" si="87"/>
        <v>0</v>
      </c>
      <c r="W384" s="169">
        <f t="shared" si="87"/>
        <v>1</v>
      </c>
      <c r="X384" s="169">
        <f t="shared" si="87"/>
        <v>0</v>
      </c>
      <c r="Y384" s="169">
        <f t="shared" si="87"/>
        <v>0</v>
      </c>
      <c r="Z384" s="169">
        <f t="shared" si="87"/>
        <v>0</v>
      </c>
      <c r="AA384" s="169">
        <f t="shared" si="87"/>
        <v>0</v>
      </c>
      <c r="AB384" s="169">
        <f t="shared" si="87"/>
        <v>0</v>
      </c>
      <c r="AC384" s="169">
        <f t="shared" si="87"/>
        <v>0</v>
      </c>
      <c r="AD384" s="169">
        <f t="shared" si="87"/>
        <v>0</v>
      </c>
      <c r="AE384" s="169">
        <f t="shared" si="87"/>
        <v>0</v>
      </c>
      <c r="AF384" s="169">
        <f t="shared" si="87"/>
        <v>0</v>
      </c>
      <c r="AG384" s="169">
        <f t="shared" si="87"/>
        <v>0</v>
      </c>
      <c r="AH384" s="169">
        <f t="shared" si="87"/>
        <v>0</v>
      </c>
      <c r="AI384" s="169">
        <f t="shared" si="87"/>
        <v>0</v>
      </c>
      <c r="AJ384" s="169">
        <f t="shared" si="87"/>
        <v>0</v>
      </c>
      <c r="AK384" s="169">
        <f t="shared" si="87"/>
        <v>0</v>
      </c>
      <c r="AL384" s="169">
        <f t="shared" si="87"/>
        <v>1</v>
      </c>
      <c r="AM384" s="169">
        <f t="shared" si="87"/>
        <v>0</v>
      </c>
      <c r="AN384" s="169">
        <f t="shared" si="87"/>
        <v>0</v>
      </c>
      <c r="AO384" s="169">
        <f t="shared" si="87"/>
        <v>1</v>
      </c>
      <c r="AP384" s="169">
        <f t="shared" si="87"/>
        <v>0</v>
      </c>
      <c r="AQ384" s="169">
        <f t="shared" si="87"/>
        <v>0</v>
      </c>
      <c r="AR384" s="169">
        <f t="shared" si="87"/>
        <v>0</v>
      </c>
      <c r="AS384" s="169">
        <f t="shared" si="87"/>
        <v>0</v>
      </c>
    </row>
    <row r="385" spans="2:45" ht="12.75" customHeight="1">
      <c r="B385" s="136" t="s">
        <v>343</v>
      </c>
      <c r="G385" s="169">
        <f t="shared" ref="G385:AS385" si="88">COUNTIFS($F$2:$F$330,"800",G$2:G$330,"*16e*")</f>
        <v>0</v>
      </c>
      <c r="H385" s="169">
        <f t="shared" si="88"/>
        <v>0</v>
      </c>
      <c r="I385" s="169">
        <f t="shared" si="88"/>
        <v>0</v>
      </c>
      <c r="J385" s="169">
        <f t="shared" si="88"/>
        <v>0</v>
      </c>
      <c r="K385" s="169">
        <f t="shared" si="88"/>
        <v>0</v>
      </c>
      <c r="L385" s="169">
        <f t="shared" si="88"/>
        <v>0</v>
      </c>
      <c r="M385" s="169">
        <f t="shared" si="88"/>
        <v>0</v>
      </c>
      <c r="N385" s="169">
        <f t="shared" si="88"/>
        <v>0</v>
      </c>
      <c r="O385" s="169">
        <f t="shared" si="88"/>
        <v>0</v>
      </c>
      <c r="P385" s="169">
        <f t="shared" si="88"/>
        <v>0</v>
      </c>
      <c r="Q385" s="169">
        <f t="shared" si="88"/>
        <v>0</v>
      </c>
      <c r="R385" s="169">
        <f t="shared" si="88"/>
        <v>0</v>
      </c>
      <c r="S385" s="169">
        <f t="shared" si="88"/>
        <v>0</v>
      </c>
      <c r="T385" s="169">
        <f t="shared" si="88"/>
        <v>0</v>
      </c>
      <c r="U385" s="169">
        <f t="shared" si="88"/>
        <v>0</v>
      </c>
      <c r="V385" s="169">
        <f t="shared" si="88"/>
        <v>0</v>
      </c>
      <c r="W385" s="169">
        <f t="shared" si="88"/>
        <v>0</v>
      </c>
      <c r="X385" s="169">
        <f t="shared" si="88"/>
        <v>0</v>
      </c>
      <c r="Y385" s="169">
        <f t="shared" si="88"/>
        <v>0</v>
      </c>
      <c r="Z385" s="169">
        <f t="shared" si="88"/>
        <v>0</v>
      </c>
      <c r="AA385" s="169">
        <f t="shared" si="88"/>
        <v>0</v>
      </c>
      <c r="AB385" s="169">
        <f t="shared" si="88"/>
        <v>0</v>
      </c>
      <c r="AC385" s="169">
        <f t="shared" si="88"/>
        <v>0</v>
      </c>
      <c r="AD385" s="169">
        <f t="shared" si="88"/>
        <v>0</v>
      </c>
      <c r="AE385" s="169">
        <f t="shared" si="88"/>
        <v>0</v>
      </c>
      <c r="AF385" s="169">
        <f t="shared" si="88"/>
        <v>0</v>
      </c>
      <c r="AG385" s="169">
        <f t="shared" si="88"/>
        <v>0</v>
      </c>
      <c r="AH385" s="169">
        <f t="shared" si="88"/>
        <v>0</v>
      </c>
      <c r="AI385" s="169">
        <f t="shared" si="88"/>
        <v>1</v>
      </c>
      <c r="AJ385" s="169">
        <f t="shared" si="88"/>
        <v>0</v>
      </c>
      <c r="AK385" s="169">
        <f t="shared" si="88"/>
        <v>0</v>
      </c>
      <c r="AL385" s="169">
        <f t="shared" si="88"/>
        <v>0</v>
      </c>
      <c r="AM385" s="169">
        <f t="shared" si="88"/>
        <v>0</v>
      </c>
      <c r="AN385" s="169">
        <f t="shared" si="88"/>
        <v>0</v>
      </c>
      <c r="AO385" s="169">
        <f t="shared" si="88"/>
        <v>0</v>
      </c>
      <c r="AP385" s="169">
        <f t="shared" si="88"/>
        <v>0</v>
      </c>
      <c r="AQ385" s="169">
        <f t="shared" si="88"/>
        <v>0</v>
      </c>
      <c r="AR385" s="169">
        <f t="shared" si="88"/>
        <v>0</v>
      </c>
      <c r="AS385" s="169">
        <f t="shared" si="88"/>
        <v>0</v>
      </c>
    </row>
    <row r="386" spans="2:45" ht="12.75" customHeight="1">
      <c r="B386" s="136" t="s">
        <v>344</v>
      </c>
      <c r="G386" s="169">
        <f t="shared" ref="G386:AS386" si="89">COUNTIFS($F$2:$F$330,"900",G$2:G$330,"*16e*")</f>
        <v>0</v>
      </c>
      <c r="H386" s="169">
        <f t="shared" si="89"/>
        <v>0</v>
      </c>
      <c r="I386" s="169">
        <f t="shared" si="89"/>
        <v>0</v>
      </c>
      <c r="J386" s="169">
        <f t="shared" si="89"/>
        <v>0</v>
      </c>
      <c r="K386" s="169">
        <f t="shared" si="89"/>
        <v>0</v>
      </c>
      <c r="L386" s="169">
        <f t="shared" si="89"/>
        <v>0</v>
      </c>
      <c r="M386" s="169">
        <f t="shared" si="89"/>
        <v>0</v>
      </c>
      <c r="N386" s="169">
        <f t="shared" si="89"/>
        <v>0</v>
      </c>
      <c r="O386" s="169">
        <f t="shared" si="89"/>
        <v>0</v>
      </c>
      <c r="P386" s="169">
        <f t="shared" si="89"/>
        <v>0</v>
      </c>
      <c r="Q386" s="169">
        <f t="shared" si="89"/>
        <v>0</v>
      </c>
      <c r="R386" s="169">
        <f t="shared" si="89"/>
        <v>0</v>
      </c>
      <c r="S386" s="169">
        <f t="shared" si="89"/>
        <v>0</v>
      </c>
      <c r="T386" s="169">
        <f t="shared" si="89"/>
        <v>0</v>
      </c>
      <c r="U386" s="169">
        <f t="shared" si="89"/>
        <v>0</v>
      </c>
      <c r="V386" s="169">
        <f t="shared" si="89"/>
        <v>0</v>
      </c>
      <c r="W386" s="169">
        <f t="shared" si="89"/>
        <v>0</v>
      </c>
      <c r="X386" s="169">
        <f t="shared" si="89"/>
        <v>0</v>
      </c>
      <c r="Y386" s="169">
        <f t="shared" si="89"/>
        <v>0</v>
      </c>
      <c r="Z386" s="169">
        <f t="shared" si="89"/>
        <v>0</v>
      </c>
      <c r="AA386" s="169">
        <f t="shared" si="89"/>
        <v>0</v>
      </c>
      <c r="AB386" s="169">
        <f t="shared" si="89"/>
        <v>0</v>
      </c>
      <c r="AC386" s="169">
        <f t="shared" si="89"/>
        <v>0</v>
      </c>
      <c r="AD386" s="169">
        <f t="shared" si="89"/>
        <v>0</v>
      </c>
      <c r="AE386" s="169">
        <f t="shared" si="89"/>
        <v>0</v>
      </c>
      <c r="AF386" s="169">
        <f t="shared" si="89"/>
        <v>0</v>
      </c>
      <c r="AG386" s="169">
        <f t="shared" si="89"/>
        <v>0</v>
      </c>
      <c r="AH386" s="169">
        <f t="shared" si="89"/>
        <v>0</v>
      </c>
      <c r="AI386" s="169">
        <f t="shared" si="89"/>
        <v>0</v>
      </c>
      <c r="AJ386" s="169">
        <f t="shared" si="89"/>
        <v>0</v>
      </c>
      <c r="AK386" s="169">
        <f t="shared" si="89"/>
        <v>0</v>
      </c>
      <c r="AL386" s="169">
        <f t="shared" si="89"/>
        <v>1</v>
      </c>
      <c r="AM386" s="169">
        <f t="shared" si="89"/>
        <v>0</v>
      </c>
      <c r="AN386" s="169">
        <f t="shared" si="89"/>
        <v>0</v>
      </c>
      <c r="AO386" s="169">
        <f t="shared" si="89"/>
        <v>1</v>
      </c>
      <c r="AP386" s="169">
        <f t="shared" si="89"/>
        <v>0</v>
      </c>
      <c r="AQ386" s="169">
        <f t="shared" si="89"/>
        <v>0</v>
      </c>
      <c r="AR386" s="169">
        <f t="shared" si="89"/>
        <v>0</v>
      </c>
      <c r="AS386" s="169">
        <f t="shared" si="89"/>
        <v>0</v>
      </c>
    </row>
    <row r="387" spans="2:45" ht="12.75" customHeight="1">
      <c r="B387" s="200" t="s">
        <v>345</v>
      </c>
      <c r="G387" s="173">
        <f t="shared" ref="G387:AR387" si="90">SUM(G377:G386)</f>
        <v>0</v>
      </c>
      <c r="H387" s="173">
        <f t="shared" si="90"/>
        <v>1</v>
      </c>
      <c r="I387" s="173">
        <f t="shared" si="90"/>
        <v>0</v>
      </c>
      <c r="J387" s="173">
        <f t="shared" si="90"/>
        <v>0</v>
      </c>
      <c r="K387" s="173">
        <f t="shared" si="90"/>
        <v>0</v>
      </c>
      <c r="L387" s="173">
        <f t="shared" si="90"/>
        <v>0</v>
      </c>
      <c r="M387" s="173">
        <f t="shared" si="90"/>
        <v>7</v>
      </c>
      <c r="N387" s="173">
        <f t="shared" si="90"/>
        <v>3</v>
      </c>
      <c r="O387" s="173">
        <f t="shared" si="90"/>
        <v>7</v>
      </c>
      <c r="P387" s="173">
        <f t="shared" si="90"/>
        <v>0</v>
      </c>
      <c r="Q387" s="173">
        <f t="shared" si="90"/>
        <v>0</v>
      </c>
      <c r="R387" s="173">
        <f t="shared" si="90"/>
        <v>0</v>
      </c>
      <c r="S387" s="173">
        <f t="shared" si="90"/>
        <v>1</v>
      </c>
      <c r="T387" s="173">
        <f t="shared" si="90"/>
        <v>0</v>
      </c>
      <c r="U387" s="173">
        <f t="shared" si="90"/>
        <v>6</v>
      </c>
      <c r="V387" s="173">
        <f t="shared" si="90"/>
        <v>1</v>
      </c>
      <c r="W387" s="173">
        <f t="shared" si="90"/>
        <v>5</v>
      </c>
      <c r="X387" s="173">
        <f t="shared" si="90"/>
        <v>0</v>
      </c>
      <c r="Y387" s="173">
        <f t="shared" si="90"/>
        <v>0</v>
      </c>
      <c r="Z387" s="173">
        <f t="shared" si="90"/>
        <v>0</v>
      </c>
      <c r="AA387" s="173">
        <f t="shared" si="90"/>
        <v>0</v>
      </c>
      <c r="AB387" s="173">
        <f t="shared" si="90"/>
        <v>1</v>
      </c>
      <c r="AC387" s="173">
        <f t="shared" si="90"/>
        <v>0</v>
      </c>
      <c r="AD387" s="173">
        <f t="shared" si="90"/>
        <v>1</v>
      </c>
      <c r="AE387" s="173">
        <f t="shared" si="90"/>
        <v>0</v>
      </c>
      <c r="AF387" s="173">
        <f t="shared" si="90"/>
        <v>0</v>
      </c>
      <c r="AG387" s="173">
        <f t="shared" si="90"/>
        <v>0</v>
      </c>
      <c r="AH387" s="173">
        <f t="shared" si="90"/>
        <v>0</v>
      </c>
      <c r="AI387" s="173">
        <f t="shared" si="90"/>
        <v>7</v>
      </c>
      <c r="AJ387" s="173">
        <f t="shared" si="90"/>
        <v>5</v>
      </c>
      <c r="AK387" s="173">
        <f t="shared" si="90"/>
        <v>0</v>
      </c>
      <c r="AL387" s="173">
        <f t="shared" si="90"/>
        <v>6</v>
      </c>
      <c r="AM387" s="173">
        <f t="shared" si="90"/>
        <v>0</v>
      </c>
      <c r="AN387" s="173">
        <f t="shared" si="90"/>
        <v>0</v>
      </c>
      <c r="AO387" s="173">
        <f t="shared" si="90"/>
        <v>5</v>
      </c>
      <c r="AP387" s="173">
        <f t="shared" si="90"/>
        <v>1</v>
      </c>
      <c r="AQ387" s="173">
        <f t="shared" si="90"/>
        <v>0</v>
      </c>
      <c r="AR387" s="173">
        <f t="shared" si="90"/>
        <v>1</v>
      </c>
      <c r="AS387" s="173">
        <f>SUM(AS377:AS386)</f>
        <v>0</v>
      </c>
    </row>
  </sheetData>
  <autoFilter ref="A1:AY331">
    <sortState ref="A2:AY324">
      <sortCondition ref="B1:B324"/>
    </sortState>
  </autoFilter>
  <conditionalFormatting sqref="AT333:AT342 AT339:AY339 AT332:AY332 AT1:AT329">
    <cfRule type="cellIs" dxfId="0" priority="3" stopIfTrue="1" operator="equal">
      <formula>0</formula>
    </cfRule>
  </conditionalFormatting>
  <pageMargins left="0.7" right="0.7" top="0.75" bottom="0.75" header="0.3" footer="0.3"/>
  <pageSetup scale="13" orientation="portrait" horizontalDpi="1200" verticalDpi="1200" r:id="rId1"/>
</worksheet>
</file>

<file path=xl/worksheets/sheet3.xml><?xml version="1.0" encoding="utf-8"?>
<worksheet xmlns="http://schemas.openxmlformats.org/spreadsheetml/2006/main" xmlns:r="http://schemas.openxmlformats.org/officeDocument/2006/relationships">
  <sheetPr codeName="Sheet3" filterMode="1">
    <tabColor theme="2" tint="-0.249977111117893"/>
  </sheetPr>
  <dimension ref="A1:AQ116"/>
  <sheetViews>
    <sheetView showZeros="0" zoomScale="90" zoomScaleNormal="90" workbookViewId="0">
      <pane ySplit="1" topLeftCell="A96" activePane="bottomLeft" state="frozen"/>
      <selection pane="bottomLeft" activeCell="AQ84" sqref="AQ84:AQ85"/>
    </sheetView>
  </sheetViews>
  <sheetFormatPr defaultColWidth="17.140625" defaultRowHeight="12.75"/>
  <cols>
    <col min="1" max="1" width="23.28515625" customWidth="1"/>
    <col min="2" max="3" width="9.85546875" bestFit="1" customWidth="1"/>
    <col min="4" max="4" width="11" customWidth="1"/>
    <col min="5" max="6" width="10.85546875" customWidth="1"/>
    <col min="7" max="7" width="10.85546875" hidden="1" customWidth="1"/>
    <col min="8" max="13" width="10.85546875" customWidth="1"/>
    <col min="14" max="14" width="10.85546875" hidden="1" customWidth="1"/>
    <col min="15" max="16" width="10.85546875" customWidth="1"/>
    <col min="17" max="17" width="10.85546875" hidden="1" customWidth="1"/>
    <col min="18" max="18" width="10.85546875" customWidth="1"/>
    <col min="19" max="19" width="10.85546875" hidden="1" customWidth="1"/>
    <col min="20" max="20" width="10.85546875" customWidth="1"/>
    <col min="21" max="21" width="10.85546875" hidden="1" customWidth="1"/>
    <col min="22" max="22" width="10.85546875" customWidth="1"/>
    <col min="23" max="23" width="10.85546875" hidden="1" customWidth="1"/>
    <col min="24" max="28" width="10.85546875" customWidth="1"/>
    <col min="29" max="29" width="10.85546875" hidden="1" customWidth="1"/>
    <col min="30" max="30" width="10.85546875" customWidth="1"/>
    <col min="31" max="31" width="10.85546875" hidden="1" customWidth="1"/>
    <col min="32" max="34" width="10.85546875" customWidth="1"/>
    <col min="35" max="35" width="11.5703125" customWidth="1"/>
    <col min="36" max="39" width="10.85546875" customWidth="1"/>
    <col min="40" max="40" width="10.85546875" hidden="1" customWidth="1"/>
    <col min="41" max="41" width="10.85546875" customWidth="1"/>
    <col min="42" max="42" width="10.85546875" hidden="1" customWidth="1"/>
    <col min="43" max="43" width="10.85546875" customWidth="1"/>
  </cols>
  <sheetData>
    <row r="1" spans="1:43" ht="25.5">
      <c r="A1" s="7" t="s">
        <v>215</v>
      </c>
      <c r="B1" s="7" t="s">
        <v>319</v>
      </c>
      <c r="C1" s="7" t="s">
        <v>320</v>
      </c>
      <c r="D1" s="7" t="s">
        <v>483</v>
      </c>
      <c r="E1" s="7" t="s">
        <v>484</v>
      </c>
      <c r="F1" s="7" t="s">
        <v>656</v>
      </c>
      <c r="G1" s="7" t="s">
        <v>731</v>
      </c>
      <c r="H1" s="7" t="s">
        <v>1089</v>
      </c>
      <c r="I1" s="7" t="s">
        <v>486</v>
      </c>
      <c r="J1" s="7" t="s">
        <v>426</v>
      </c>
      <c r="K1" s="7" t="s">
        <v>427</v>
      </c>
      <c r="L1" s="7" t="s">
        <v>428</v>
      </c>
      <c r="M1" s="7" t="s">
        <v>429</v>
      </c>
      <c r="N1" s="7" t="s">
        <v>593</v>
      </c>
      <c r="O1" s="7" t="s">
        <v>655</v>
      </c>
      <c r="P1" s="7" t="s">
        <v>430</v>
      </c>
      <c r="Q1" s="7" t="s">
        <v>1005</v>
      </c>
      <c r="R1" s="7" t="s">
        <v>1022</v>
      </c>
      <c r="S1" s="7" t="s">
        <v>431</v>
      </c>
      <c r="T1" s="7" t="s">
        <v>599</v>
      </c>
      <c r="U1" s="7" t="s">
        <v>735</v>
      </c>
      <c r="V1" s="7" t="s">
        <v>438</v>
      </c>
      <c r="W1" s="7" t="s">
        <v>657</v>
      </c>
      <c r="X1" s="7" t="s">
        <v>1075</v>
      </c>
      <c r="Y1" s="7" t="s">
        <v>439</v>
      </c>
      <c r="Z1" s="7" t="s">
        <v>645</v>
      </c>
      <c r="AA1" s="7" t="s">
        <v>1031</v>
      </c>
      <c r="AB1" s="7" t="s">
        <v>440</v>
      </c>
      <c r="AC1" s="7" t="s">
        <v>441</v>
      </c>
      <c r="AD1" s="7" t="s">
        <v>442</v>
      </c>
      <c r="AE1" s="7" t="s">
        <v>1061</v>
      </c>
      <c r="AF1" s="7" t="s">
        <v>766</v>
      </c>
      <c r="AG1" s="7" t="s">
        <v>1090</v>
      </c>
      <c r="AH1" s="7" t="s">
        <v>443</v>
      </c>
      <c r="AI1" s="7" t="s">
        <v>791</v>
      </c>
      <c r="AJ1" s="7" t="s">
        <v>444</v>
      </c>
      <c r="AK1" s="7" t="s">
        <v>445</v>
      </c>
      <c r="AL1" s="7" t="s">
        <v>790</v>
      </c>
      <c r="AM1" s="7" t="s">
        <v>652</v>
      </c>
      <c r="AN1" s="7" t="s">
        <v>598</v>
      </c>
      <c r="AO1" s="7" t="s">
        <v>446</v>
      </c>
      <c r="AP1" s="7" t="s">
        <v>447</v>
      </c>
      <c r="AQ1" s="3" t="s">
        <v>503</v>
      </c>
    </row>
    <row r="2" spans="1:43" hidden="1">
      <c r="A2" s="62" t="s">
        <v>504</v>
      </c>
      <c r="B2" s="62">
        <v>2012</v>
      </c>
      <c r="C2" s="62" t="s">
        <v>321</v>
      </c>
      <c r="G2" s="7">
        <v>1</v>
      </c>
      <c r="H2" s="7"/>
      <c r="I2" s="7">
        <v>1</v>
      </c>
      <c r="K2" s="1"/>
      <c r="L2" s="7">
        <v>1</v>
      </c>
      <c r="M2" s="7"/>
      <c r="N2" s="7"/>
      <c r="O2" s="7"/>
      <c r="P2" s="1"/>
      <c r="Q2" s="1"/>
      <c r="R2" s="1"/>
      <c r="S2" s="1"/>
      <c r="V2" s="7">
        <v>1</v>
      </c>
      <c r="W2" s="7"/>
      <c r="X2" s="7"/>
      <c r="Y2" s="7">
        <v>1</v>
      </c>
      <c r="Z2" s="7"/>
      <c r="AA2" s="7"/>
      <c r="AB2" s="1"/>
      <c r="AD2" s="1"/>
      <c r="AE2" s="1"/>
      <c r="AF2" s="1"/>
      <c r="AG2" s="1"/>
      <c r="AH2" s="1"/>
      <c r="AI2" s="1"/>
      <c r="AJ2" s="7">
        <v>1</v>
      </c>
      <c r="AK2" s="7"/>
      <c r="AL2" s="7"/>
      <c r="AM2" s="7"/>
      <c r="AN2" s="7"/>
      <c r="AO2" s="7">
        <v>1</v>
      </c>
      <c r="AP2" s="1"/>
      <c r="AQ2" s="3">
        <f t="shared" ref="AQ2:AQ33" si="0">SUM(D2:AP2)</f>
        <v>7</v>
      </c>
    </row>
    <row r="3" spans="1:43" hidden="1">
      <c r="A3" s="55" t="s">
        <v>353</v>
      </c>
      <c r="B3" s="55">
        <v>2012</v>
      </c>
      <c r="C3" s="55" t="s">
        <v>321</v>
      </c>
      <c r="D3" s="43"/>
      <c r="E3" s="43"/>
      <c r="F3" s="43"/>
      <c r="G3" s="18">
        <v>1</v>
      </c>
      <c r="H3" s="18"/>
      <c r="I3" s="18">
        <v>1</v>
      </c>
      <c r="J3" s="43"/>
      <c r="K3" s="21"/>
      <c r="L3" s="55">
        <v>1</v>
      </c>
      <c r="M3" s="21">
        <v>1</v>
      </c>
      <c r="N3" s="21"/>
      <c r="O3" s="21"/>
      <c r="P3" s="18"/>
      <c r="Q3" s="18"/>
      <c r="R3" s="18"/>
      <c r="S3" s="21">
        <v>1</v>
      </c>
      <c r="T3" s="43"/>
      <c r="U3" s="43"/>
      <c r="V3" s="18">
        <v>1</v>
      </c>
      <c r="W3" s="18"/>
      <c r="X3" s="18"/>
      <c r="Y3" s="18">
        <v>1</v>
      </c>
      <c r="Z3" s="18"/>
      <c r="AA3" s="18"/>
      <c r="AB3" s="21">
        <v>1</v>
      </c>
      <c r="AC3" s="43"/>
      <c r="AD3" s="18"/>
      <c r="AE3" s="18"/>
      <c r="AF3" s="18"/>
      <c r="AG3" s="18"/>
      <c r="AH3" s="18"/>
      <c r="AI3" s="18"/>
      <c r="AJ3" s="18">
        <v>1</v>
      </c>
      <c r="AK3" s="18"/>
      <c r="AL3" s="18"/>
      <c r="AM3" s="18"/>
      <c r="AN3" s="18"/>
      <c r="AO3" s="18">
        <v>1</v>
      </c>
      <c r="AP3" s="21">
        <v>1</v>
      </c>
      <c r="AQ3" s="3">
        <f t="shared" si="0"/>
        <v>11</v>
      </c>
    </row>
    <row r="4" spans="1:43" hidden="1">
      <c r="A4" s="55" t="s">
        <v>354</v>
      </c>
      <c r="B4" s="55">
        <v>2012</v>
      </c>
      <c r="C4" s="55" t="s">
        <v>321</v>
      </c>
      <c r="D4" s="43"/>
      <c r="E4" s="43"/>
      <c r="F4" s="43"/>
      <c r="G4" s="95">
        <v>1</v>
      </c>
      <c r="H4" s="95"/>
      <c r="I4" s="18"/>
      <c r="J4" s="43"/>
      <c r="K4" s="18"/>
      <c r="L4" s="18"/>
      <c r="M4" s="18"/>
      <c r="N4" s="18"/>
      <c r="O4" s="18"/>
      <c r="P4" s="18"/>
      <c r="Q4" s="18"/>
      <c r="R4" s="18"/>
      <c r="S4" s="18"/>
      <c r="T4" s="43"/>
      <c r="U4" s="43"/>
      <c r="V4" s="95">
        <v>1</v>
      </c>
      <c r="W4" s="18"/>
      <c r="X4" s="18"/>
      <c r="Y4" s="95">
        <v>1</v>
      </c>
      <c r="Z4" s="18"/>
      <c r="AA4" s="18"/>
      <c r="AB4" s="18">
        <v>1</v>
      </c>
      <c r="AC4" s="43"/>
      <c r="AD4" s="18"/>
      <c r="AE4" s="18"/>
      <c r="AF4" s="18"/>
      <c r="AG4" s="18"/>
      <c r="AH4" s="18"/>
      <c r="AI4" s="18"/>
      <c r="AJ4" s="18"/>
      <c r="AK4" s="18"/>
      <c r="AL4" s="18"/>
      <c r="AM4" s="18"/>
      <c r="AN4" s="18"/>
      <c r="AO4" s="18"/>
      <c r="AP4" s="18">
        <v>1</v>
      </c>
      <c r="AQ4" s="3">
        <f t="shared" si="0"/>
        <v>5</v>
      </c>
    </row>
    <row r="5" spans="1:43" hidden="1">
      <c r="A5" s="55" t="s">
        <v>356</v>
      </c>
      <c r="B5" s="55">
        <v>2012</v>
      </c>
      <c r="C5" s="55" t="s">
        <v>321</v>
      </c>
      <c r="D5" s="43"/>
      <c r="E5" s="43"/>
      <c r="F5" s="43"/>
      <c r="G5" s="18"/>
      <c r="H5" s="18"/>
      <c r="I5" s="95">
        <v>1</v>
      </c>
      <c r="J5" s="43"/>
      <c r="K5" s="18"/>
      <c r="L5" s="95">
        <v>1</v>
      </c>
      <c r="M5" s="18"/>
      <c r="N5" s="18"/>
      <c r="O5" s="18"/>
      <c r="P5" s="21">
        <v>1</v>
      </c>
      <c r="Q5" s="21"/>
      <c r="R5" s="21"/>
      <c r="S5" s="18">
        <v>1</v>
      </c>
      <c r="T5" s="43"/>
      <c r="U5" s="43"/>
      <c r="V5" s="18">
        <v>1</v>
      </c>
      <c r="W5" s="18"/>
      <c r="X5" s="18"/>
      <c r="Y5" s="18">
        <v>1</v>
      </c>
      <c r="Z5" s="18"/>
      <c r="AA5" s="18"/>
      <c r="AB5" s="18">
        <v>1</v>
      </c>
      <c r="AC5" s="43"/>
      <c r="AD5" s="18"/>
      <c r="AE5" s="18"/>
      <c r="AF5" s="18"/>
      <c r="AG5" s="21"/>
      <c r="AH5" s="21">
        <v>1</v>
      </c>
      <c r="AI5" s="21"/>
      <c r="AJ5" s="18"/>
      <c r="AK5" s="18"/>
      <c r="AL5" s="18"/>
      <c r="AM5" s="18"/>
      <c r="AN5" s="18"/>
      <c r="AO5" s="18">
        <v>1</v>
      </c>
      <c r="AP5" s="18">
        <v>1</v>
      </c>
      <c r="AQ5" s="3">
        <f t="shared" si="0"/>
        <v>10</v>
      </c>
    </row>
    <row r="6" spans="1:43" hidden="1">
      <c r="A6" s="55" t="s">
        <v>357</v>
      </c>
      <c r="B6" s="55">
        <v>2012</v>
      </c>
      <c r="C6" s="55" t="s">
        <v>321</v>
      </c>
      <c r="D6" s="43"/>
      <c r="E6" s="43"/>
      <c r="F6" s="43"/>
      <c r="G6" s="18"/>
      <c r="H6" s="18"/>
      <c r="I6" s="18">
        <v>1</v>
      </c>
      <c r="J6" s="43"/>
      <c r="K6" s="18"/>
      <c r="L6" s="18">
        <v>1</v>
      </c>
      <c r="M6" s="18">
        <v>1</v>
      </c>
      <c r="N6" s="18"/>
      <c r="O6" s="18"/>
      <c r="P6" s="18">
        <v>1</v>
      </c>
      <c r="Q6" s="18"/>
      <c r="R6" s="18"/>
      <c r="S6" s="95">
        <v>1</v>
      </c>
      <c r="T6" s="43"/>
      <c r="U6" s="43"/>
      <c r="V6" s="18">
        <v>1</v>
      </c>
      <c r="W6" s="18"/>
      <c r="X6" s="18"/>
      <c r="Y6" s="18">
        <v>1</v>
      </c>
      <c r="Z6" s="18"/>
      <c r="AA6" s="18"/>
      <c r="AB6" s="18">
        <v>1</v>
      </c>
      <c r="AC6" s="43"/>
      <c r="AD6" s="21">
        <v>1</v>
      </c>
      <c r="AE6" s="21"/>
      <c r="AF6" s="21"/>
      <c r="AG6" s="18"/>
      <c r="AH6" s="18"/>
      <c r="AI6" s="18"/>
      <c r="AJ6" s="18"/>
      <c r="AK6" s="18"/>
      <c r="AL6" s="18"/>
      <c r="AM6" s="18"/>
      <c r="AN6" s="18"/>
      <c r="AO6" s="18">
        <v>1</v>
      </c>
      <c r="AP6" s="18">
        <v>1</v>
      </c>
      <c r="AQ6" s="3">
        <f t="shared" si="0"/>
        <v>11</v>
      </c>
    </row>
    <row r="7" spans="1:43" hidden="1">
      <c r="A7" s="55" t="s">
        <v>358</v>
      </c>
      <c r="B7" s="55">
        <v>2012</v>
      </c>
      <c r="C7" s="55" t="s">
        <v>321</v>
      </c>
      <c r="D7" s="43"/>
      <c r="E7" s="43"/>
      <c r="F7" s="43"/>
      <c r="G7" s="18"/>
      <c r="H7" s="18"/>
      <c r="I7" s="18">
        <v>1</v>
      </c>
      <c r="J7" s="43"/>
      <c r="K7" s="18"/>
      <c r="L7" s="18">
        <v>1</v>
      </c>
      <c r="M7" s="18"/>
      <c r="N7" s="18"/>
      <c r="O7" s="18"/>
      <c r="P7" s="95">
        <v>1</v>
      </c>
      <c r="Q7" s="95"/>
      <c r="R7" s="95"/>
      <c r="S7" s="18"/>
      <c r="T7" s="43"/>
      <c r="U7" s="43"/>
      <c r="V7" s="18">
        <v>1</v>
      </c>
      <c r="W7" s="18"/>
      <c r="X7" s="18"/>
      <c r="Y7" s="18">
        <v>1</v>
      </c>
      <c r="Z7" s="18"/>
      <c r="AA7" s="18"/>
      <c r="AB7" s="18"/>
      <c r="AC7" s="43"/>
      <c r="AD7" s="18">
        <v>1</v>
      </c>
      <c r="AE7" s="18"/>
      <c r="AF7" s="18"/>
      <c r="AG7" s="18"/>
      <c r="AH7" s="18"/>
      <c r="AI7" s="18"/>
      <c r="AJ7" s="18"/>
      <c r="AK7" s="18"/>
      <c r="AL7" s="18"/>
      <c r="AM7" s="18"/>
      <c r="AN7" s="18"/>
      <c r="AO7" s="18"/>
      <c r="AP7" s="18"/>
      <c r="AQ7" s="3">
        <f t="shared" si="0"/>
        <v>6</v>
      </c>
    </row>
    <row r="8" spans="1:43" hidden="1">
      <c r="A8" s="55" t="s">
        <v>360</v>
      </c>
      <c r="B8" s="55">
        <v>2012</v>
      </c>
      <c r="C8" s="55" t="s">
        <v>321</v>
      </c>
      <c r="D8" s="43"/>
      <c r="E8" s="43"/>
      <c r="F8" s="43"/>
      <c r="G8" s="18"/>
      <c r="H8" s="18"/>
      <c r="I8" s="18">
        <v>1</v>
      </c>
      <c r="J8" s="43"/>
      <c r="K8" s="18"/>
      <c r="L8" s="18">
        <v>1</v>
      </c>
      <c r="M8" s="95">
        <v>1</v>
      </c>
      <c r="N8" s="18"/>
      <c r="O8" s="18"/>
      <c r="P8" s="18">
        <v>1</v>
      </c>
      <c r="Q8" s="18"/>
      <c r="R8" s="18"/>
      <c r="S8" s="18"/>
      <c r="T8" s="43"/>
      <c r="U8" s="43"/>
      <c r="V8" s="18"/>
      <c r="W8" s="18"/>
      <c r="X8" s="18"/>
      <c r="Y8" s="18">
        <v>1</v>
      </c>
      <c r="Z8" s="18"/>
      <c r="AA8" s="18"/>
      <c r="AB8" s="18"/>
      <c r="AC8" s="43"/>
      <c r="AD8" s="18">
        <v>1</v>
      </c>
      <c r="AE8" s="18"/>
      <c r="AF8" s="18"/>
      <c r="AG8" s="18"/>
      <c r="AH8" s="18"/>
      <c r="AI8" s="18"/>
      <c r="AJ8" s="18"/>
      <c r="AK8" s="18"/>
      <c r="AL8" s="18"/>
      <c r="AM8" s="18"/>
      <c r="AN8" s="18"/>
      <c r="AO8" s="18"/>
      <c r="AP8" s="18">
        <v>1</v>
      </c>
      <c r="AQ8" s="3">
        <f t="shared" si="0"/>
        <v>7</v>
      </c>
    </row>
    <row r="9" spans="1:43" hidden="1">
      <c r="A9" s="55" t="s">
        <v>361</v>
      </c>
      <c r="B9" s="55">
        <v>2012</v>
      </c>
      <c r="C9" s="55" t="s">
        <v>321</v>
      </c>
      <c r="D9" s="43"/>
      <c r="E9" s="43"/>
      <c r="F9" s="43"/>
      <c r="G9" s="18"/>
      <c r="H9" s="18"/>
      <c r="I9" s="18">
        <v>1</v>
      </c>
      <c r="J9" s="43"/>
      <c r="K9" s="18"/>
      <c r="L9" s="18">
        <v>1</v>
      </c>
      <c r="M9" s="18">
        <v>1</v>
      </c>
      <c r="N9" s="18"/>
      <c r="O9" s="18"/>
      <c r="P9" s="18">
        <v>1</v>
      </c>
      <c r="Q9" s="18"/>
      <c r="R9" s="18"/>
      <c r="S9" s="18">
        <v>1</v>
      </c>
      <c r="T9" s="43"/>
      <c r="U9" s="43"/>
      <c r="V9" s="18"/>
      <c r="W9" s="18"/>
      <c r="X9" s="18"/>
      <c r="Y9" s="18">
        <v>1</v>
      </c>
      <c r="Z9" s="18"/>
      <c r="AA9" s="18"/>
      <c r="AB9" s="18">
        <v>1</v>
      </c>
      <c r="AC9" s="43"/>
      <c r="AD9" s="18">
        <v>1</v>
      </c>
      <c r="AE9" s="18"/>
      <c r="AF9" s="18"/>
      <c r="AG9" s="18"/>
      <c r="AH9" s="18">
        <v>1</v>
      </c>
      <c r="AI9" s="18"/>
      <c r="AJ9" s="18"/>
      <c r="AK9" s="18"/>
      <c r="AL9" s="18"/>
      <c r="AM9" s="18"/>
      <c r="AN9" s="18"/>
      <c r="AO9" s="18">
        <v>1</v>
      </c>
      <c r="AP9" s="18"/>
      <c r="AQ9" s="3">
        <f t="shared" si="0"/>
        <v>10</v>
      </c>
    </row>
    <row r="10" spans="1:43" hidden="1">
      <c r="A10" s="55" t="s">
        <v>363</v>
      </c>
      <c r="B10" s="55">
        <v>2012</v>
      </c>
      <c r="C10" s="55" t="s">
        <v>321</v>
      </c>
      <c r="D10" s="43"/>
      <c r="E10" s="43"/>
      <c r="F10" s="43"/>
      <c r="G10" s="18"/>
      <c r="H10" s="18"/>
      <c r="I10" s="18"/>
      <c r="J10" s="43"/>
      <c r="K10" s="18"/>
      <c r="L10" s="18">
        <v>1</v>
      </c>
      <c r="M10" s="18">
        <v>1</v>
      </c>
      <c r="N10" s="18"/>
      <c r="O10" s="93">
        <v>1</v>
      </c>
      <c r="P10" s="18"/>
      <c r="Q10" s="18"/>
      <c r="R10" s="18"/>
      <c r="S10" s="18"/>
      <c r="T10" s="43"/>
      <c r="U10" s="43"/>
      <c r="V10" s="18"/>
      <c r="W10" s="18"/>
      <c r="X10" s="18"/>
      <c r="Y10" s="18">
        <v>1</v>
      </c>
      <c r="Z10" s="18"/>
      <c r="AA10" s="18"/>
      <c r="AB10" s="18"/>
      <c r="AC10" s="43"/>
      <c r="AD10" s="18"/>
      <c r="AE10" s="18"/>
      <c r="AF10" s="18"/>
      <c r="AG10" s="18"/>
      <c r="AH10" s="18"/>
      <c r="AI10" s="18"/>
      <c r="AJ10" s="18"/>
      <c r="AK10" s="18"/>
      <c r="AL10" s="18"/>
      <c r="AM10" s="18"/>
      <c r="AN10" s="18"/>
      <c r="AO10" s="18">
        <v>1</v>
      </c>
      <c r="AP10" s="18">
        <v>1</v>
      </c>
      <c r="AQ10" s="3">
        <f t="shared" si="0"/>
        <v>6</v>
      </c>
    </row>
    <row r="11" spans="1:43" hidden="1">
      <c r="A11" s="55" t="s">
        <v>364</v>
      </c>
      <c r="B11" s="55">
        <v>2012</v>
      </c>
      <c r="C11" s="55" t="s">
        <v>321</v>
      </c>
      <c r="D11" s="43"/>
      <c r="E11" s="43"/>
      <c r="F11" s="43"/>
      <c r="G11" s="18"/>
      <c r="H11" s="18"/>
      <c r="I11" s="18">
        <v>1</v>
      </c>
      <c r="J11" s="43"/>
      <c r="K11" s="18"/>
      <c r="L11" s="18">
        <v>1</v>
      </c>
      <c r="M11" s="18">
        <v>1</v>
      </c>
      <c r="N11" s="18"/>
      <c r="O11" s="18"/>
      <c r="P11" s="18"/>
      <c r="Q11" s="18"/>
      <c r="R11" s="18"/>
      <c r="S11" s="18">
        <v>1</v>
      </c>
      <c r="T11" s="43"/>
      <c r="U11" s="43"/>
      <c r="V11" s="18"/>
      <c r="W11" s="18"/>
      <c r="X11" s="18"/>
      <c r="Y11" s="18"/>
      <c r="Z11" s="18"/>
      <c r="AA11" s="18"/>
      <c r="AB11" s="18"/>
      <c r="AC11" s="43"/>
      <c r="AD11" s="18">
        <v>1</v>
      </c>
      <c r="AE11" s="18"/>
      <c r="AF11" s="18"/>
      <c r="AG11" s="18"/>
      <c r="AH11" s="18"/>
      <c r="AI11" s="18"/>
      <c r="AJ11" s="18"/>
      <c r="AK11" s="18"/>
      <c r="AL11" s="18"/>
      <c r="AM11" s="18"/>
      <c r="AN11" s="18"/>
      <c r="AO11" s="18"/>
      <c r="AP11" s="18">
        <v>1</v>
      </c>
      <c r="AQ11" s="3">
        <f t="shared" si="0"/>
        <v>6</v>
      </c>
    </row>
    <row r="12" spans="1:43" hidden="1">
      <c r="A12" s="55" t="s">
        <v>365</v>
      </c>
      <c r="B12" s="55">
        <v>2012</v>
      </c>
      <c r="C12" s="55" t="s">
        <v>321</v>
      </c>
      <c r="D12" s="43"/>
      <c r="E12" s="43"/>
      <c r="F12" s="43"/>
      <c r="G12" s="18"/>
      <c r="H12" s="18"/>
      <c r="I12" s="18">
        <v>1</v>
      </c>
      <c r="J12" s="43"/>
      <c r="K12" s="18"/>
      <c r="L12" s="18">
        <v>1</v>
      </c>
      <c r="M12" s="18"/>
      <c r="N12" s="18"/>
      <c r="O12" s="18"/>
      <c r="P12" s="18">
        <v>1</v>
      </c>
      <c r="Q12" s="18"/>
      <c r="R12" s="18"/>
      <c r="S12" s="18">
        <v>1</v>
      </c>
      <c r="T12" s="43"/>
      <c r="U12" s="43"/>
      <c r="V12" s="18">
        <v>1</v>
      </c>
      <c r="W12" s="18"/>
      <c r="X12" s="18"/>
      <c r="Y12" s="18">
        <v>1</v>
      </c>
      <c r="Z12" s="18"/>
      <c r="AA12" s="18"/>
      <c r="AB12" s="18">
        <v>1</v>
      </c>
      <c r="AC12" s="43"/>
      <c r="AD12" s="18">
        <v>1</v>
      </c>
      <c r="AE12" s="18"/>
      <c r="AF12" s="18"/>
      <c r="AG12" s="18"/>
      <c r="AH12" s="18">
        <v>1</v>
      </c>
      <c r="AI12" s="18"/>
      <c r="AJ12" s="18"/>
      <c r="AK12" s="18"/>
      <c r="AL12" s="18"/>
      <c r="AM12" s="18"/>
      <c r="AN12" s="18"/>
      <c r="AO12" s="18">
        <v>1</v>
      </c>
      <c r="AP12" s="18">
        <v>1</v>
      </c>
      <c r="AQ12" s="3">
        <f t="shared" si="0"/>
        <v>11</v>
      </c>
    </row>
    <row r="13" spans="1:43" hidden="1">
      <c r="A13" s="55" t="s">
        <v>285</v>
      </c>
      <c r="B13" s="55">
        <v>2012</v>
      </c>
      <c r="C13" s="55" t="s">
        <v>321</v>
      </c>
      <c r="D13" s="43"/>
      <c r="E13" s="43"/>
      <c r="F13" s="43"/>
      <c r="G13" s="18"/>
      <c r="H13" s="18"/>
      <c r="I13" s="18">
        <v>1</v>
      </c>
      <c r="J13" s="43"/>
      <c r="K13" s="18"/>
      <c r="L13" s="18"/>
      <c r="M13" s="18">
        <v>1</v>
      </c>
      <c r="N13" s="18"/>
      <c r="O13" s="18"/>
      <c r="P13" s="18"/>
      <c r="Q13" s="18"/>
      <c r="R13" s="18"/>
      <c r="S13" s="18"/>
      <c r="T13" s="43"/>
      <c r="U13" s="43"/>
      <c r="V13" s="18">
        <v>1</v>
      </c>
      <c r="W13" s="18"/>
      <c r="X13" s="18"/>
      <c r="Y13" s="18">
        <v>1</v>
      </c>
      <c r="Z13" s="18"/>
      <c r="AA13" s="18"/>
      <c r="AB13" s="18">
        <v>1</v>
      </c>
      <c r="AC13" s="43"/>
      <c r="AD13" s="18"/>
      <c r="AE13" s="18"/>
      <c r="AF13" s="18"/>
      <c r="AG13" s="18"/>
      <c r="AH13" s="18"/>
      <c r="AI13" s="18"/>
      <c r="AJ13" s="18">
        <v>1</v>
      </c>
      <c r="AK13" s="18"/>
      <c r="AL13" s="18"/>
      <c r="AM13" s="18"/>
      <c r="AN13" s="18"/>
      <c r="AO13" s="18"/>
      <c r="AP13" s="18">
        <v>1</v>
      </c>
      <c r="AQ13" s="3">
        <f t="shared" si="0"/>
        <v>7</v>
      </c>
    </row>
    <row r="14" spans="1:43" hidden="1">
      <c r="A14" s="55" t="s">
        <v>284</v>
      </c>
      <c r="B14" s="55">
        <v>2012</v>
      </c>
      <c r="C14" s="55" t="s">
        <v>346</v>
      </c>
      <c r="D14" s="43"/>
      <c r="E14" s="43"/>
      <c r="F14" s="43"/>
      <c r="G14" s="18"/>
      <c r="H14" s="18"/>
      <c r="I14" s="18">
        <v>1</v>
      </c>
      <c r="J14" s="43"/>
      <c r="K14" s="18"/>
      <c r="L14" s="18"/>
      <c r="M14" s="18">
        <v>1</v>
      </c>
      <c r="N14" s="18"/>
      <c r="O14" s="18"/>
      <c r="P14" s="18"/>
      <c r="Q14" s="18"/>
      <c r="R14" s="18"/>
      <c r="S14" s="18"/>
      <c r="T14" s="43"/>
      <c r="U14" s="43"/>
      <c r="V14" s="18">
        <v>1</v>
      </c>
      <c r="W14" s="18"/>
      <c r="X14" s="18"/>
      <c r="Y14" s="18">
        <v>1</v>
      </c>
      <c r="Z14" s="18"/>
      <c r="AA14" s="18"/>
      <c r="AB14" s="18">
        <v>1</v>
      </c>
      <c r="AC14" s="43"/>
      <c r="AD14" s="18"/>
      <c r="AE14" s="18"/>
      <c r="AF14" s="18"/>
      <c r="AG14" s="18"/>
      <c r="AH14" s="18"/>
      <c r="AI14" s="18"/>
      <c r="AJ14" s="18"/>
      <c r="AK14" s="18"/>
      <c r="AL14" s="18"/>
      <c r="AM14" s="18"/>
      <c r="AN14" s="18"/>
      <c r="AO14" s="18"/>
      <c r="AP14" s="18">
        <v>1</v>
      </c>
      <c r="AQ14" s="3">
        <f t="shared" si="0"/>
        <v>6</v>
      </c>
    </row>
    <row r="15" spans="1:43" hidden="1">
      <c r="A15" s="55" t="s">
        <v>355</v>
      </c>
      <c r="B15" s="55">
        <v>2012</v>
      </c>
      <c r="C15" s="55" t="s">
        <v>346</v>
      </c>
      <c r="D15" s="43"/>
      <c r="E15" s="43"/>
      <c r="F15" s="43"/>
      <c r="G15" s="18">
        <v>1</v>
      </c>
      <c r="H15" s="18"/>
      <c r="I15" s="18">
        <v>1</v>
      </c>
      <c r="J15" s="43"/>
      <c r="K15" s="18"/>
      <c r="L15" s="18"/>
      <c r="M15" s="18"/>
      <c r="N15" s="18"/>
      <c r="O15" s="18"/>
      <c r="P15" s="18"/>
      <c r="Q15" s="18"/>
      <c r="R15" s="18"/>
      <c r="S15" s="18">
        <v>1</v>
      </c>
      <c r="T15" s="43"/>
      <c r="U15" s="43"/>
      <c r="V15" s="18"/>
      <c r="W15" s="18"/>
      <c r="X15" s="18"/>
      <c r="Y15" s="18">
        <v>1</v>
      </c>
      <c r="Z15" s="18"/>
      <c r="AA15" s="18"/>
      <c r="AB15" s="18">
        <v>1</v>
      </c>
      <c r="AC15" s="43"/>
      <c r="AD15" s="18"/>
      <c r="AE15" s="18"/>
      <c r="AF15" s="18"/>
      <c r="AG15" s="18"/>
      <c r="AH15" s="18"/>
      <c r="AI15" s="18"/>
      <c r="AJ15" s="18">
        <v>1</v>
      </c>
      <c r="AK15" s="18"/>
      <c r="AL15" s="18"/>
      <c r="AM15" s="18"/>
      <c r="AN15" s="18"/>
      <c r="AO15" s="18">
        <v>1</v>
      </c>
      <c r="AP15" s="18">
        <v>1</v>
      </c>
      <c r="AQ15" s="3">
        <f t="shared" si="0"/>
        <v>8</v>
      </c>
    </row>
    <row r="16" spans="1:43" hidden="1">
      <c r="A16" s="55" t="s">
        <v>548</v>
      </c>
      <c r="B16" s="55">
        <v>2012</v>
      </c>
      <c r="C16" s="55" t="s">
        <v>346</v>
      </c>
      <c r="D16" s="43"/>
      <c r="E16" s="43"/>
      <c r="F16" s="43"/>
      <c r="G16" s="18"/>
      <c r="H16" s="18"/>
      <c r="I16" s="18">
        <v>1</v>
      </c>
      <c r="J16" s="43"/>
      <c r="K16" s="18"/>
      <c r="L16" s="18">
        <v>1</v>
      </c>
      <c r="M16" s="18"/>
      <c r="N16" s="18"/>
      <c r="O16" s="18"/>
      <c r="P16" s="18"/>
      <c r="Q16" s="18"/>
      <c r="R16" s="18"/>
      <c r="S16" s="18">
        <v>1</v>
      </c>
      <c r="T16" s="43"/>
      <c r="U16" s="43"/>
      <c r="V16" s="18"/>
      <c r="W16" s="18"/>
      <c r="X16" s="18"/>
      <c r="Y16" s="18">
        <v>1</v>
      </c>
      <c r="Z16" s="18"/>
      <c r="AA16" s="18"/>
      <c r="AB16" s="18">
        <v>1</v>
      </c>
      <c r="AC16" s="43"/>
      <c r="AD16" s="18">
        <v>1</v>
      </c>
      <c r="AE16" s="18"/>
      <c r="AF16" s="18"/>
      <c r="AG16" s="18"/>
      <c r="AH16" s="18">
        <v>1</v>
      </c>
      <c r="AI16" s="18"/>
      <c r="AJ16" s="18"/>
      <c r="AK16" s="18"/>
      <c r="AL16" s="18"/>
      <c r="AM16" s="18"/>
      <c r="AN16" s="18"/>
      <c r="AO16" s="18">
        <v>1</v>
      </c>
      <c r="AP16" s="18">
        <v>1</v>
      </c>
      <c r="AQ16" s="3">
        <f t="shared" si="0"/>
        <v>9</v>
      </c>
    </row>
    <row r="17" spans="1:43" hidden="1">
      <c r="A17" s="55" t="s">
        <v>359</v>
      </c>
      <c r="B17" s="55">
        <v>2012</v>
      </c>
      <c r="C17" s="55" t="s">
        <v>346</v>
      </c>
      <c r="D17" s="43"/>
      <c r="E17" s="43"/>
      <c r="F17" s="43"/>
      <c r="G17" s="18"/>
      <c r="H17" s="18"/>
      <c r="I17" s="18"/>
      <c r="J17" s="43"/>
      <c r="K17" s="18"/>
      <c r="L17" s="18">
        <v>1</v>
      </c>
      <c r="M17" s="18"/>
      <c r="N17" s="18"/>
      <c r="O17" s="18"/>
      <c r="P17" s="18"/>
      <c r="Q17" s="18"/>
      <c r="R17" s="18"/>
      <c r="S17" s="18"/>
      <c r="T17" s="43"/>
      <c r="U17" s="43"/>
      <c r="V17" s="18">
        <v>1</v>
      </c>
      <c r="W17" s="18"/>
      <c r="X17" s="18"/>
      <c r="Y17" s="18">
        <v>1</v>
      </c>
      <c r="Z17" s="18"/>
      <c r="AA17" s="18"/>
      <c r="AB17" s="18">
        <v>1</v>
      </c>
      <c r="AC17" s="43"/>
      <c r="AD17" s="18">
        <v>1</v>
      </c>
      <c r="AE17" s="18"/>
      <c r="AF17" s="18"/>
      <c r="AG17" s="18"/>
      <c r="AH17" s="18">
        <v>1</v>
      </c>
      <c r="AI17" s="18"/>
      <c r="AJ17" s="18"/>
      <c r="AK17" s="18"/>
      <c r="AL17" s="18"/>
      <c r="AM17" s="18"/>
      <c r="AN17" s="18"/>
      <c r="AO17" s="18">
        <v>1</v>
      </c>
      <c r="AP17" s="18"/>
      <c r="AQ17" s="3">
        <f t="shared" si="0"/>
        <v>7</v>
      </c>
    </row>
    <row r="18" spans="1:43" hidden="1">
      <c r="A18" s="55" t="s">
        <v>362</v>
      </c>
      <c r="B18" s="55">
        <v>2012</v>
      </c>
      <c r="C18" s="55" t="s">
        <v>346</v>
      </c>
      <c r="D18" s="43"/>
      <c r="E18" s="43"/>
      <c r="F18" s="43"/>
      <c r="G18" s="18"/>
      <c r="H18" s="18"/>
      <c r="I18" s="18">
        <v>1</v>
      </c>
      <c r="J18" s="43"/>
      <c r="K18" s="18"/>
      <c r="L18" s="18">
        <v>1</v>
      </c>
      <c r="M18" s="18">
        <v>1</v>
      </c>
      <c r="N18" s="18"/>
      <c r="O18" s="18"/>
      <c r="P18" s="18"/>
      <c r="Q18" s="18"/>
      <c r="R18" s="18"/>
      <c r="S18" s="18"/>
      <c r="T18" s="43"/>
      <c r="U18" s="43"/>
      <c r="V18" s="18"/>
      <c r="W18" s="18"/>
      <c r="X18" s="18"/>
      <c r="Y18" s="18">
        <v>1</v>
      </c>
      <c r="Z18" s="18"/>
      <c r="AA18" s="18"/>
      <c r="AB18" s="18"/>
      <c r="AC18" s="43"/>
      <c r="AD18" s="18"/>
      <c r="AE18" s="18"/>
      <c r="AF18" s="18"/>
      <c r="AG18" s="18"/>
      <c r="AH18" s="18">
        <v>1</v>
      </c>
      <c r="AI18" s="18"/>
      <c r="AJ18" s="18"/>
      <c r="AK18" s="18"/>
      <c r="AL18" s="18"/>
      <c r="AM18" s="18"/>
      <c r="AN18" s="18"/>
      <c r="AO18" s="18"/>
      <c r="AP18" s="18">
        <v>1</v>
      </c>
      <c r="AQ18" s="3">
        <f t="shared" si="0"/>
        <v>6</v>
      </c>
    </row>
    <row r="19" spans="1:43" hidden="1">
      <c r="A19" s="55" t="s">
        <v>328</v>
      </c>
      <c r="B19" s="55">
        <v>2012</v>
      </c>
      <c r="C19" s="55" t="s">
        <v>346</v>
      </c>
      <c r="D19" s="43"/>
      <c r="E19" s="43"/>
      <c r="F19" s="43"/>
      <c r="G19" s="18"/>
      <c r="H19" s="18"/>
      <c r="I19" s="18">
        <v>1</v>
      </c>
      <c r="J19" s="43"/>
      <c r="K19" s="18"/>
      <c r="L19" s="18">
        <v>1</v>
      </c>
      <c r="M19" s="18"/>
      <c r="N19" s="18"/>
      <c r="O19" s="18">
        <v>1</v>
      </c>
      <c r="P19" s="18">
        <v>1</v>
      </c>
      <c r="Q19" s="18"/>
      <c r="R19" s="18"/>
      <c r="S19" s="18"/>
      <c r="T19" s="43"/>
      <c r="U19" s="43"/>
      <c r="V19" s="18">
        <v>1</v>
      </c>
      <c r="W19" s="18"/>
      <c r="X19" s="18"/>
      <c r="Y19" s="18">
        <v>1</v>
      </c>
      <c r="Z19" s="18"/>
      <c r="AA19" s="18"/>
      <c r="AB19" s="18">
        <v>1</v>
      </c>
      <c r="AC19" s="43"/>
      <c r="AD19" s="18">
        <v>1</v>
      </c>
      <c r="AE19" s="18"/>
      <c r="AF19" s="18"/>
      <c r="AG19" s="18"/>
      <c r="AH19" s="18"/>
      <c r="AI19" s="18"/>
      <c r="AJ19" s="18"/>
      <c r="AK19" s="18"/>
      <c r="AL19" s="18"/>
      <c r="AM19" s="18"/>
      <c r="AN19" s="18"/>
      <c r="AO19" s="18">
        <v>1</v>
      </c>
      <c r="AP19" s="18">
        <v>1</v>
      </c>
      <c r="AQ19" s="3">
        <f t="shared" si="0"/>
        <v>10</v>
      </c>
    </row>
    <row r="20" spans="1:43" hidden="1">
      <c r="A20" s="55" t="s">
        <v>226</v>
      </c>
      <c r="B20" s="55">
        <v>2013</v>
      </c>
      <c r="C20" s="55" t="s">
        <v>321</v>
      </c>
      <c r="D20" s="93">
        <v>1</v>
      </c>
      <c r="E20" s="93">
        <v>1</v>
      </c>
      <c r="F20" s="93"/>
      <c r="G20" s="18">
        <v>1</v>
      </c>
      <c r="H20" s="18"/>
      <c r="I20" s="18">
        <v>1</v>
      </c>
      <c r="J20" s="18"/>
      <c r="K20" s="93">
        <v>1</v>
      </c>
      <c r="L20" s="18">
        <v>1</v>
      </c>
      <c r="M20" s="18"/>
      <c r="N20" s="18"/>
      <c r="O20" s="18"/>
      <c r="P20" s="18">
        <v>1</v>
      </c>
      <c r="Q20" s="18"/>
      <c r="R20" s="18"/>
      <c r="S20" s="18"/>
      <c r="T20" s="18"/>
      <c r="U20" s="18"/>
      <c r="V20" s="18">
        <v>1</v>
      </c>
      <c r="W20" s="18"/>
      <c r="X20" s="18"/>
      <c r="Y20" s="18">
        <v>1</v>
      </c>
      <c r="Z20" s="18"/>
      <c r="AA20" s="18"/>
      <c r="AB20" s="18">
        <v>1</v>
      </c>
      <c r="AC20" s="18"/>
      <c r="AD20" s="18"/>
      <c r="AE20" s="18"/>
      <c r="AF20" s="18"/>
      <c r="AG20" s="18"/>
      <c r="AH20" s="18">
        <v>1</v>
      </c>
      <c r="AI20" s="18"/>
      <c r="AJ20" s="18">
        <v>1</v>
      </c>
      <c r="AK20" s="18"/>
      <c r="AL20" s="18"/>
      <c r="AM20" s="18"/>
      <c r="AN20" s="18"/>
      <c r="AO20" s="18"/>
      <c r="AP20" s="18">
        <v>1</v>
      </c>
      <c r="AQ20" s="3">
        <f t="shared" si="0"/>
        <v>13</v>
      </c>
    </row>
    <row r="21" spans="1:43" hidden="1">
      <c r="A21" s="55" t="s">
        <v>289</v>
      </c>
      <c r="B21" s="55">
        <v>2013</v>
      </c>
      <c r="C21" s="55" t="s">
        <v>321</v>
      </c>
      <c r="D21" s="18">
        <v>1</v>
      </c>
      <c r="E21" s="18">
        <v>1</v>
      </c>
      <c r="F21" s="18"/>
      <c r="G21" s="18">
        <v>1</v>
      </c>
      <c r="H21" s="18"/>
      <c r="I21" s="18">
        <v>1</v>
      </c>
      <c r="J21" s="18"/>
      <c r="K21" s="18">
        <v>1</v>
      </c>
      <c r="L21" s="18"/>
      <c r="M21" s="18"/>
      <c r="N21" s="18"/>
      <c r="O21" s="18"/>
      <c r="P21" s="18">
        <v>1</v>
      </c>
      <c r="Q21" s="18"/>
      <c r="R21" s="18"/>
      <c r="S21" s="18">
        <v>1</v>
      </c>
      <c r="T21" s="18"/>
      <c r="U21" s="18"/>
      <c r="V21" s="18">
        <v>1</v>
      </c>
      <c r="W21" s="18"/>
      <c r="X21" s="18"/>
      <c r="Y21" s="18">
        <v>1</v>
      </c>
      <c r="Z21" s="18"/>
      <c r="AA21" s="18"/>
      <c r="AB21" s="18"/>
      <c r="AC21" s="21">
        <v>1</v>
      </c>
      <c r="AD21" s="18"/>
      <c r="AE21" s="18"/>
      <c r="AF21" s="18"/>
      <c r="AG21" s="18"/>
      <c r="AH21" s="18">
        <v>1</v>
      </c>
      <c r="AI21" s="18"/>
      <c r="AJ21" s="18"/>
      <c r="AK21" s="18"/>
      <c r="AL21" s="18"/>
      <c r="AM21" s="93">
        <v>1</v>
      </c>
      <c r="AN21" s="18"/>
      <c r="AO21" s="18">
        <v>1</v>
      </c>
      <c r="AP21" s="18"/>
      <c r="AQ21" s="3">
        <f t="shared" si="0"/>
        <v>13</v>
      </c>
    </row>
    <row r="22" spans="1:43" hidden="1">
      <c r="A22" s="55" t="s">
        <v>291</v>
      </c>
      <c r="B22" s="55">
        <v>2013</v>
      </c>
      <c r="C22" s="55" t="s">
        <v>321</v>
      </c>
      <c r="D22" s="95">
        <v>1</v>
      </c>
      <c r="E22" s="95">
        <v>1</v>
      </c>
      <c r="F22" s="18"/>
      <c r="G22" s="18"/>
      <c r="H22" s="18"/>
      <c r="I22" s="18">
        <v>1</v>
      </c>
      <c r="J22" s="21">
        <v>1</v>
      </c>
      <c r="K22" s="95">
        <v>1</v>
      </c>
      <c r="L22" s="18">
        <v>1</v>
      </c>
      <c r="M22" s="18"/>
      <c r="N22" s="18"/>
      <c r="O22" s="18"/>
      <c r="P22" s="18">
        <v>1</v>
      </c>
      <c r="Q22" s="18"/>
      <c r="R22" s="18"/>
      <c r="S22" s="18"/>
      <c r="T22" s="18"/>
      <c r="U22" s="18"/>
      <c r="V22" s="18">
        <v>1</v>
      </c>
      <c r="W22" s="18"/>
      <c r="X22" s="18"/>
      <c r="Y22" s="18">
        <v>1</v>
      </c>
      <c r="Z22" s="18"/>
      <c r="AA22" s="18"/>
      <c r="AB22" s="18">
        <v>1</v>
      </c>
      <c r="AC22" s="18"/>
      <c r="AD22" s="18"/>
      <c r="AE22" s="18"/>
      <c r="AF22" s="18"/>
      <c r="AG22" s="18"/>
      <c r="AH22" s="18">
        <v>1</v>
      </c>
      <c r="AI22" s="18"/>
      <c r="AJ22" s="18"/>
      <c r="AK22" s="18"/>
      <c r="AL22" s="18"/>
      <c r="AM22" s="18"/>
      <c r="AN22" s="18"/>
      <c r="AO22" s="18">
        <v>1</v>
      </c>
      <c r="AP22" s="18"/>
      <c r="AQ22" s="3">
        <f t="shared" si="0"/>
        <v>12</v>
      </c>
    </row>
    <row r="23" spans="1:43" hidden="1">
      <c r="A23" s="72" t="s">
        <v>502</v>
      </c>
      <c r="B23" s="55">
        <v>2013</v>
      </c>
      <c r="C23" s="55" t="s">
        <v>321</v>
      </c>
      <c r="D23" s="18">
        <v>1</v>
      </c>
      <c r="E23" s="18">
        <v>1</v>
      </c>
      <c r="F23" s="18"/>
      <c r="G23" s="18">
        <v>1</v>
      </c>
      <c r="H23" s="18"/>
      <c r="I23" s="18">
        <v>1</v>
      </c>
      <c r="J23" s="18">
        <v>1</v>
      </c>
      <c r="K23" s="18">
        <v>1</v>
      </c>
      <c r="L23" s="18">
        <v>1</v>
      </c>
      <c r="M23" s="18">
        <v>1</v>
      </c>
      <c r="N23" s="18"/>
      <c r="O23" s="18"/>
      <c r="P23" s="18"/>
      <c r="Q23" s="18"/>
      <c r="R23" s="18"/>
      <c r="S23" s="18">
        <v>1</v>
      </c>
      <c r="T23" s="18"/>
      <c r="U23" s="18"/>
      <c r="V23" s="18">
        <v>1</v>
      </c>
      <c r="W23" s="18"/>
      <c r="X23" s="18"/>
      <c r="Y23" s="18">
        <v>1</v>
      </c>
      <c r="Z23" s="18"/>
      <c r="AA23" s="18"/>
      <c r="AB23" s="18">
        <v>1</v>
      </c>
      <c r="AC23" s="18"/>
      <c r="AD23" s="18"/>
      <c r="AE23" s="18"/>
      <c r="AF23" s="18"/>
      <c r="AG23" s="18"/>
      <c r="AH23" s="18">
        <v>1</v>
      </c>
      <c r="AI23" s="18"/>
      <c r="AJ23" s="18"/>
      <c r="AK23" s="18"/>
      <c r="AL23" s="18"/>
      <c r="AM23" s="18"/>
      <c r="AN23" s="18"/>
      <c r="AO23" s="18">
        <v>1</v>
      </c>
      <c r="AP23" s="18"/>
      <c r="AQ23" s="3">
        <f t="shared" si="0"/>
        <v>14</v>
      </c>
    </row>
    <row r="24" spans="1:43" hidden="1">
      <c r="A24" s="71" t="s">
        <v>571</v>
      </c>
      <c r="B24" s="55">
        <v>2013</v>
      </c>
      <c r="C24" s="71" t="s">
        <v>321</v>
      </c>
      <c r="D24" s="18">
        <v>1</v>
      </c>
      <c r="E24" s="18">
        <v>1</v>
      </c>
      <c r="F24" s="18"/>
      <c r="G24" s="18"/>
      <c r="H24" s="18"/>
      <c r="I24" s="18">
        <v>1</v>
      </c>
      <c r="J24" s="18"/>
      <c r="K24" s="18">
        <v>1</v>
      </c>
      <c r="L24" s="18">
        <v>1</v>
      </c>
      <c r="M24" s="18">
        <v>1</v>
      </c>
      <c r="N24" s="18"/>
      <c r="O24" s="18"/>
      <c r="P24" s="18"/>
      <c r="Q24" s="18"/>
      <c r="R24" s="18"/>
      <c r="S24" s="18"/>
      <c r="T24" s="18"/>
      <c r="U24" s="18"/>
      <c r="V24" s="18">
        <v>1</v>
      </c>
      <c r="W24" s="18"/>
      <c r="X24" s="18"/>
      <c r="Y24" s="18">
        <v>1</v>
      </c>
      <c r="Z24" s="18"/>
      <c r="AA24" s="18"/>
      <c r="AB24" s="18">
        <v>1</v>
      </c>
      <c r="AC24" s="18">
        <v>1</v>
      </c>
      <c r="AD24" s="18"/>
      <c r="AE24" s="18"/>
      <c r="AF24" s="18"/>
      <c r="AG24" s="18"/>
      <c r="AH24" s="18"/>
      <c r="AI24" s="18"/>
      <c r="AJ24" s="18"/>
      <c r="AK24" s="18"/>
      <c r="AL24" s="18"/>
      <c r="AM24" s="18"/>
      <c r="AN24" s="18"/>
      <c r="AO24" s="18"/>
      <c r="AP24" s="18">
        <v>1</v>
      </c>
      <c r="AQ24" s="3">
        <f t="shared" si="0"/>
        <v>11</v>
      </c>
    </row>
    <row r="25" spans="1:43" hidden="1">
      <c r="A25" s="71" t="s">
        <v>48</v>
      </c>
      <c r="B25" s="55">
        <v>2013</v>
      </c>
      <c r="C25" s="71" t="s">
        <v>321</v>
      </c>
      <c r="D25" s="18">
        <v>1</v>
      </c>
      <c r="E25" s="18">
        <v>1</v>
      </c>
      <c r="F25" s="18"/>
      <c r="G25" s="18">
        <v>1</v>
      </c>
      <c r="H25" s="18"/>
      <c r="I25" s="18">
        <v>1</v>
      </c>
      <c r="J25" s="95">
        <v>1</v>
      </c>
      <c r="K25" s="18">
        <v>1</v>
      </c>
      <c r="L25" s="18">
        <v>1</v>
      </c>
      <c r="M25" s="18"/>
      <c r="N25" s="93">
        <v>1</v>
      </c>
      <c r="O25" s="18"/>
      <c r="P25" s="18">
        <v>1</v>
      </c>
      <c r="Q25" s="18"/>
      <c r="R25" s="18"/>
      <c r="S25" s="18">
        <v>1</v>
      </c>
      <c r="T25" s="18"/>
      <c r="U25" s="18"/>
      <c r="V25" s="18">
        <v>1</v>
      </c>
      <c r="W25" s="18"/>
      <c r="X25" s="18"/>
      <c r="Y25" s="18">
        <v>1</v>
      </c>
      <c r="Z25" s="18"/>
      <c r="AA25" s="18"/>
      <c r="AB25" s="18">
        <v>1</v>
      </c>
      <c r="AC25" s="95">
        <v>1</v>
      </c>
      <c r="AD25" s="18"/>
      <c r="AE25" s="18"/>
      <c r="AF25" s="18"/>
      <c r="AG25" s="18"/>
      <c r="AH25" s="18"/>
      <c r="AI25" s="18"/>
      <c r="AJ25" s="18">
        <v>1</v>
      </c>
      <c r="AK25" s="18"/>
      <c r="AL25" s="18"/>
      <c r="AM25" s="18">
        <v>1</v>
      </c>
      <c r="AN25" s="18"/>
      <c r="AO25" s="18">
        <v>1</v>
      </c>
      <c r="AP25" s="18"/>
      <c r="AQ25" s="3">
        <f t="shared" si="0"/>
        <v>17</v>
      </c>
    </row>
    <row r="26" spans="1:43" hidden="1">
      <c r="A26" s="71" t="s">
        <v>588</v>
      </c>
      <c r="B26" s="55">
        <v>2013</v>
      </c>
      <c r="C26" s="71" t="s">
        <v>321</v>
      </c>
      <c r="D26" s="18">
        <v>1</v>
      </c>
      <c r="E26" s="18">
        <v>1</v>
      </c>
      <c r="F26" s="18"/>
      <c r="G26" s="18"/>
      <c r="H26" s="18"/>
      <c r="I26" s="18">
        <v>1</v>
      </c>
      <c r="J26" s="18">
        <v>1</v>
      </c>
      <c r="K26" s="18">
        <v>1</v>
      </c>
      <c r="L26" s="18">
        <v>1</v>
      </c>
      <c r="M26" s="18"/>
      <c r="N26" s="18">
        <v>1</v>
      </c>
      <c r="O26" s="18"/>
      <c r="P26" s="18">
        <v>1</v>
      </c>
      <c r="Q26" s="18"/>
      <c r="R26" s="18"/>
      <c r="S26" s="18"/>
      <c r="T26" s="93">
        <v>1</v>
      </c>
      <c r="U26" s="93"/>
      <c r="V26" s="18">
        <v>1</v>
      </c>
      <c r="W26" s="18"/>
      <c r="X26" s="18"/>
      <c r="Y26" s="18">
        <v>1</v>
      </c>
      <c r="Z26" s="18"/>
      <c r="AA26" s="18"/>
      <c r="AB26" s="18"/>
      <c r="AC26" s="18"/>
      <c r="AD26" s="18">
        <v>1</v>
      </c>
      <c r="AE26" s="18"/>
      <c r="AF26" s="18"/>
      <c r="AG26" s="18"/>
      <c r="AH26" s="18">
        <v>1</v>
      </c>
      <c r="AI26" s="18"/>
      <c r="AJ26" s="18">
        <v>1</v>
      </c>
      <c r="AK26" s="93">
        <v>1</v>
      </c>
      <c r="AL26" s="93"/>
      <c r="AM26" s="95">
        <v>1</v>
      </c>
      <c r="AN26" s="18">
        <v>1</v>
      </c>
      <c r="AO26" s="18">
        <v>1</v>
      </c>
      <c r="AP26" s="18"/>
      <c r="AQ26" s="3">
        <f t="shared" si="0"/>
        <v>18</v>
      </c>
    </row>
    <row r="27" spans="1:43" hidden="1">
      <c r="A27" s="71" t="s">
        <v>590</v>
      </c>
      <c r="B27" s="55">
        <v>2013</v>
      </c>
      <c r="C27" s="71" t="s">
        <v>321</v>
      </c>
      <c r="D27" s="18">
        <v>1</v>
      </c>
      <c r="E27" s="18">
        <v>1</v>
      </c>
      <c r="F27" s="93">
        <v>1</v>
      </c>
      <c r="G27" s="18">
        <v>1</v>
      </c>
      <c r="H27" s="18"/>
      <c r="I27" s="18">
        <v>1</v>
      </c>
      <c r="J27" s="18">
        <v>1</v>
      </c>
      <c r="K27" s="18">
        <v>1</v>
      </c>
      <c r="L27" s="18">
        <v>1</v>
      </c>
      <c r="M27" s="18"/>
      <c r="N27" s="94">
        <v>1</v>
      </c>
      <c r="O27" s="18"/>
      <c r="P27" s="18">
        <v>1</v>
      </c>
      <c r="Q27" s="18"/>
      <c r="R27" s="18"/>
      <c r="S27" s="18"/>
      <c r="T27" s="18">
        <v>1</v>
      </c>
      <c r="U27" s="18"/>
      <c r="V27" s="18">
        <v>1</v>
      </c>
      <c r="W27" s="18">
        <v>1</v>
      </c>
      <c r="X27" s="18"/>
      <c r="Y27" s="18">
        <v>1</v>
      </c>
      <c r="Z27" s="93">
        <v>1</v>
      </c>
      <c r="AA27" s="93"/>
      <c r="AB27" s="18">
        <v>1</v>
      </c>
      <c r="AC27" s="18">
        <v>1</v>
      </c>
      <c r="AD27" s="18">
        <v>1</v>
      </c>
      <c r="AE27" s="18"/>
      <c r="AF27" s="18"/>
      <c r="AG27" s="18"/>
      <c r="AH27" s="18">
        <v>1</v>
      </c>
      <c r="AI27" s="18"/>
      <c r="AJ27" s="18"/>
      <c r="AK27" s="18"/>
      <c r="AL27" s="18"/>
      <c r="AM27" s="18">
        <v>1</v>
      </c>
      <c r="AN27" s="18"/>
      <c r="AO27" s="18">
        <v>1</v>
      </c>
      <c r="AP27" s="18"/>
      <c r="AQ27" s="3">
        <f t="shared" si="0"/>
        <v>21</v>
      </c>
    </row>
    <row r="28" spans="1:43" hidden="1">
      <c r="A28" s="71" t="s">
        <v>649</v>
      </c>
      <c r="B28" s="55">
        <v>2013</v>
      </c>
      <c r="C28" s="71" t="s">
        <v>321</v>
      </c>
      <c r="D28" s="18">
        <v>1</v>
      </c>
      <c r="E28" s="18">
        <v>1</v>
      </c>
      <c r="F28" s="18">
        <v>1</v>
      </c>
      <c r="G28" s="18"/>
      <c r="H28" s="18"/>
      <c r="I28" s="18">
        <v>1</v>
      </c>
      <c r="J28" s="18"/>
      <c r="K28" s="18">
        <v>1</v>
      </c>
      <c r="L28" s="18">
        <v>1</v>
      </c>
      <c r="M28" s="18"/>
      <c r="N28" s="18">
        <v>1</v>
      </c>
      <c r="O28" s="18">
        <v>1</v>
      </c>
      <c r="P28" s="18"/>
      <c r="Q28" s="18"/>
      <c r="R28" s="18"/>
      <c r="S28" s="18"/>
      <c r="T28" s="95">
        <v>1</v>
      </c>
      <c r="U28" s="95"/>
      <c r="V28" s="18">
        <v>1</v>
      </c>
      <c r="W28" s="18"/>
      <c r="X28" s="18"/>
      <c r="Y28" s="18">
        <v>1</v>
      </c>
      <c r="Z28" s="18">
        <v>1</v>
      </c>
      <c r="AA28" s="18"/>
      <c r="AB28" s="18">
        <v>1</v>
      </c>
      <c r="AC28" s="18">
        <v>1</v>
      </c>
      <c r="AD28" s="18"/>
      <c r="AE28" s="18"/>
      <c r="AF28" s="18"/>
      <c r="AG28" s="18"/>
      <c r="AH28" s="18">
        <v>1</v>
      </c>
      <c r="AI28" s="18"/>
      <c r="AJ28" s="18"/>
      <c r="AK28" s="18">
        <v>1</v>
      </c>
      <c r="AL28" s="18"/>
      <c r="AM28" s="18"/>
      <c r="AN28" s="18"/>
      <c r="AO28" s="18">
        <v>1</v>
      </c>
      <c r="AP28" s="18"/>
      <c r="AQ28" s="3">
        <f t="shared" si="0"/>
        <v>17</v>
      </c>
    </row>
    <row r="29" spans="1:43" hidden="1">
      <c r="A29" s="71" t="s">
        <v>650</v>
      </c>
      <c r="B29" s="55">
        <v>2013</v>
      </c>
      <c r="C29" s="71" t="s">
        <v>321</v>
      </c>
      <c r="D29" s="18">
        <v>1</v>
      </c>
      <c r="E29" s="18">
        <v>1</v>
      </c>
      <c r="F29" s="18"/>
      <c r="G29" s="18"/>
      <c r="H29" s="18"/>
      <c r="I29" s="18">
        <v>1</v>
      </c>
      <c r="J29" s="18"/>
      <c r="K29" s="18">
        <v>1</v>
      </c>
      <c r="L29" s="18">
        <v>1</v>
      </c>
      <c r="M29" s="18"/>
      <c r="N29" s="18">
        <v>1</v>
      </c>
      <c r="O29" s="95">
        <v>1</v>
      </c>
      <c r="P29" s="18"/>
      <c r="Q29" s="18"/>
      <c r="R29" s="18"/>
      <c r="S29" s="18"/>
      <c r="T29" s="18"/>
      <c r="U29" s="18"/>
      <c r="V29" s="18">
        <v>1</v>
      </c>
      <c r="W29" s="18"/>
      <c r="X29" s="18"/>
      <c r="Y29" s="18"/>
      <c r="Z29" s="95">
        <v>1</v>
      </c>
      <c r="AA29" s="95"/>
      <c r="AB29" s="18">
        <v>1</v>
      </c>
      <c r="AC29" s="18"/>
      <c r="AD29" s="18"/>
      <c r="AE29" s="18"/>
      <c r="AF29" s="18"/>
      <c r="AG29" s="18"/>
      <c r="AH29" s="18"/>
      <c r="AI29" s="18"/>
      <c r="AJ29" s="18"/>
      <c r="AK29" s="95">
        <v>1</v>
      </c>
      <c r="AL29" s="95"/>
      <c r="AM29" s="18">
        <v>1</v>
      </c>
      <c r="AN29" s="18"/>
      <c r="AO29" s="18">
        <v>1</v>
      </c>
      <c r="AP29" s="18"/>
      <c r="AQ29" s="3">
        <f t="shared" si="0"/>
        <v>13</v>
      </c>
    </row>
    <row r="30" spans="1:43" hidden="1">
      <c r="A30" s="71" t="s">
        <v>651</v>
      </c>
      <c r="B30" s="55">
        <v>2013</v>
      </c>
      <c r="C30" s="71" t="s">
        <v>321</v>
      </c>
      <c r="D30" s="18">
        <v>1</v>
      </c>
      <c r="E30" s="18">
        <v>1</v>
      </c>
      <c r="F30" s="18"/>
      <c r="G30" s="18">
        <v>1</v>
      </c>
      <c r="H30" s="18"/>
      <c r="I30" s="18">
        <v>1</v>
      </c>
      <c r="J30" s="18"/>
      <c r="K30" s="18">
        <v>1</v>
      </c>
      <c r="L30" s="18">
        <v>1</v>
      </c>
      <c r="M30" s="18"/>
      <c r="N30" s="18">
        <v>1</v>
      </c>
      <c r="O30" s="18">
        <v>1</v>
      </c>
      <c r="P30" s="18">
        <v>1</v>
      </c>
      <c r="Q30" s="18"/>
      <c r="R30" s="18"/>
      <c r="S30" s="18"/>
      <c r="T30" s="18"/>
      <c r="U30" s="18"/>
      <c r="V30" s="18"/>
      <c r="W30" s="18">
        <v>1</v>
      </c>
      <c r="X30" s="18"/>
      <c r="Y30" s="18">
        <v>1</v>
      </c>
      <c r="Z30" s="18">
        <v>1</v>
      </c>
      <c r="AA30" s="18"/>
      <c r="AB30" s="18">
        <v>1</v>
      </c>
      <c r="AC30" s="18"/>
      <c r="AD30" s="18"/>
      <c r="AE30" s="18"/>
      <c r="AF30" s="18"/>
      <c r="AG30" s="18"/>
      <c r="AH30" s="18">
        <v>1</v>
      </c>
      <c r="AI30" s="18"/>
      <c r="AJ30" s="18"/>
      <c r="AK30" s="18">
        <v>1</v>
      </c>
      <c r="AL30" s="18"/>
      <c r="AM30" s="18"/>
      <c r="AN30" s="18"/>
      <c r="AO30" s="18">
        <v>1</v>
      </c>
      <c r="AP30" s="18"/>
      <c r="AQ30" s="3">
        <f t="shared" si="0"/>
        <v>16</v>
      </c>
    </row>
    <row r="31" spans="1:43" hidden="1">
      <c r="A31" s="71" t="s">
        <v>675</v>
      </c>
      <c r="B31" s="55">
        <v>2013</v>
      </c>
      <c r="C31" s="71" t="s">
        <v>321</v>
      </c>
      <c r="D31" s="18">
        <v>1</v>
      </c>
      <c r="E31" s="18">
        <v>1</v>
      </c>
      <c r="F31" s="18"/>
      <c r="G31" s="18">
        <v>1</v>
      </c>
      <c r="H31" s="18"/>
      <c r="I31" s="18">
        <v>1</v>
      </c>
      <c r="J31" s="18">
        <v>1</v>
      </c>
      <c r="K31" s="18"/>
      <c r="L31" s="18">
        <v>1</v>
      </c>
      <c r="M31" s="18">
        <v>1</v>
      </c>
      <c r="N31" s="18"/>
      <c r="O31" s="18"/>
      <c r="P31" s="18">
        <v>1</v>
      </c>
      <c r="Q31" s="18"/>
      <c r="R31" s="18"/>
      <c r="S31" s="18"/>
      <c r="T31" s="18">
        <v>1</v>
      </c>
      <c r="U31" s="18"/>
      <c r="V31" s="18">
        <v>1</v>
      </c>
      <c r="W31" s="18">
        <v>1</v>
      </c>
      <c r="X31" s="18"/>
      <c r="Y31" s="18">
        <v>1</v>
      </c>
      <c r="Z31" s="18">
        <v>1</v>
      </c>
      <c r="AA31" s="18"/>
      <c r="AB31" s="18">
        <v>1</v>
      </c>
      <c r="AC31" s="18"/>
      <c r="AD31" s="18"/>
      <c r="AE31" s="18"/>
      <c r="AF31" s="18">
        <v>1</v>
      </c>
      <c r="AG31" s="18"/>
      <c r="AH31" s="18">
        <v>1</v>
      </c>
      <c r="AI31" s="18"/>
      <c r="AJ31" s="18"/>
      <c r="AK31" s="18"/>
      <c r="AL31" s="18"/>
      <c r="AM31" s="18">
        <v>1</v>
      </c>
      <c r="AN31" s="18">
        <v>1</v>
      </c>
      <c r="AO31" s="18">
        <v>1</v>
      </c>
      <c r="AP31" s="18">
        <v>1</v>
      </c>
      <c r="AQ31" s="3">
        <f t="shared" si="0"/>
        <v>20</v>
      </c>
    </row>
    <row r="32" spans="1:43" hidden="1">
      <c r="A32" s="55" t="s">
        <v>392</v>
      </c>
      <c r="B32" s="55">
        <v>2013</v>
      </c>
      <c r="C32" s="55" t="s">
        <v>346</v>
      </c>
      <c r="D32" s="71">
        <v>1</v>
      </c>
      <c r="E32" s="71">
        <v>1</v>
      </c>
      <c r="F32" s="71"/>
      <c r="G32" s="18"/>
      <c r="H32" s="18"/>
      <c r="I32" s="18">
        <v>1</v>
      </c>
      <c r="J32" s="18"/>
      <c r="K32" s="18"/>
      <c r="L32" s="18">
        <v>1</v>
      </c>
      <c r="M32" s="18"/>
      <c r="N32" s="18"/>
      <c r="O32" s="18"/>
      <c r="P32" s="18"/>
      <c r="Q32" s="18"/>
      <c r="R32" s="18"/>
      <c r="S32" s="18"/>
      <c r="T32" s="18"/>
      <c r="U32" s="18"/>
      <c r="V32" s="18">
        <v>1</v>
      </c>
      <c r="W32" s="18"/>
      <c r="X32" s="18"/>
      <c r="Y32" s="18">
        <v>1</v>
      </c>
      <c r="Z32" s="18"/>
      <c r="AA32" s="18"/>
      <c r="AB32" s="18">
        <v>1</v>
      </c>
      <c r="AC32" s="18"/>
      <c r="AD32" s="18"/>
      <c r="AE32" s="18"/>
      <c r="AF32" s="18"/>
      <c r="AG32" s="18"/>
      <c r="AH32" s="18">
        <v>1</v>
      </c>
      <c r="AI32" s="18"/>
      <c r="AJ32" s="18">
        <v>1</v>
      </c>
      <c r="AK32" s="18"/>
      <c r="AL32" s="18"/>
      <c r="AM32" s="18"/>
      <c r="AN32" s="18"/>
      <c r="AO32" s="18"/>
      <c r="AP32" s="18">
        <v>1</v>
      </c>
      <c r="AQ32" s="3">
        <f t="shared" si="0"/>
        <v>10</v>
      </c>
    </row>
    <row r="33" spans="1:43" hidden="1">
      <c r="A33" s="55" t="s">
        <v>423</v>
      </c>
      <c r="B33" s="55">
        <v>2013</v>
      </c>
      <c r="C33" s="55" t="s">
        <v>346</v>
      </c>
      <c r="D33" s="18"/>
      <c r="E33" s="18"/>
      <c r="F33" s="18"/>
      <c r="G33" s="18">
        <v>1</v>
      </c>
      <c r="H33" s="18"/>
      <c r="I33" s="18">
        <v>1</v>
      </c>
      <c r="J33" s="18"/>
      <c r="K33" s="71">
        <v>1</v>
      </c>
      <c r="L33" s="18">
        <v>1</v>
      </c>
      <c r="M33" s="18"/>
      <c r="N33" s="18"/>
      <c r="O33" s="18"/>
      <c r="P33" s="18">
        <v>1</v>
      </c>
      <c r="Q33" s="18"/>
      <c r="R33" s="18"/>
      <c r="S33" s="18">
        <v>1</v>
      </c>
      <c r="T33" s="21"/>
      <c r="U33" s="21"/>
      <c r="V33" s="18">
        <v>1</v>
      </c>
      <c r="W33" s="18"/>
      <c r="X33" s="18"/>
      <c r="Y33" s="18">
        <v>1</v>
      </c>
      <c r="Z33" s="18"/>
      <c r="AA33" s="18"/>
      <c r="AB33" s="18"/>
      <c r="AC33" s="18"/>
      <c r="AD33" s="18"/>
      <c r="AE33" s="18"/>
      <c r="AF33" s="18"/>
      <c r="AG33" s="18"/>
      <c r="AH33" s="18"/>
      <c r="AI33" s="18"/>
      <c r="AJ33" s="18">
        <v>1</v>
      </c>
      <c r="AK33" s="18"/>
      <c r="AL33" s="18"/>
      <c r="AM33" s="18"/>
      <c r="AN33" s="18"/>
      <c r="AO33" s="18"/>
      <c r="AP33" s="18"/>
      <c r="AQ33" s="3">
        <f t="shared" si="0"/>
        <v>9</v>
      </c>
    </row>
    <row r="34" spans="1:43" hidden="1">
      <c r="A34" s="55" t="s">
        <v>393</v>
      </c>
      <c r="B34" s="55">
        <v>2013</v>
      </c>
      <c r="C34" s="55" t="s">
        <v>346</v>
      </c>
      <c r="D34" s="18">
        <v>1</v>
      </c>
      <c r="E34" s="18">
        <v>1</v>
      </c>
      <c r="F34" s="18"/>
      <c r="G34" s="18"/>
      <c r="H34" s="18"/>
      <c r="I34" s="18">
        <v>1</v>
      </c>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3">
        <f t="shared" ref="AQ34:AQ71" si="1">SUM(D34:AP34)</f>
        <v>3</v>
      </c>
    </row>
    <row r="35" spans="1:43" hidden="1">
      <c r="A35" s="55" t="s">
        <v>290</v>
      </c>
      <c r="B35" s="55">
        <v>2013</v>
      </c>
      <c r="C35" s="55" t="s">
        <v>346</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v>1</v>
      </c>
      <c r="AQ35" s="3">
        <f t="shared" si="1"/>
        <v>1</v>
      </c>
    </row>
    <row r="36" spans="1:43" hidden="1">
      <c r="A36" s="55" t="s">
        <v>286</v>
      </c>
      <c r="B36" s="55">
        <v>2013</v>
      </c>
      <c r="C36" s="55" t="s">
        <v>346</v>
      </c>
      <c r="D36" s="18">
        <v>1</v>
      </c>
      <c r="E36" s="18">
        <v>1</v>
      </c>
      <c r="F36" s="18"/>
      <c r="G36" s="18"/>
      <c r="H36" s="18"/>
      <c r="I36" s="18"/>
      <c r="J36" s="18"/>
      <c r="K36" s="18"/>
      <c r="L36" s="18"/>
      <c r="M36" s="18"/>
      <c r="N36" s="18"/>
      <c r="O36" s="18"/>
      <c r="P36" s="18">
        <v>1</v>
      </c>
      <c r="Q36" s="18"/>
      <c r="R36" s="18"/>
      <c r="S36" s="18"/>
      <c r="T36" s="18"/>
      <c r="U36" s="18"/>
      <c r="V36" s="18">
        <v>1</v>
      </c>
      <c r="W36" s="18"/>
      <c r="X36" s="18"/>
      <c r="Y36" s="18">
        <v>1</v>
      </c>
      <c r="Z36" s="18"/>
      <c r="AA36" s="18"/>
      <c r="AB36" s="18"/>
      <c r="AC36" s="18"/>
      <c r="AD36" s="18"/>
      <c r="AE36" s="18"/>
      <c r="AF36" s="18"/>
      <c r="AG36" s="18"/>
      <c r="AH36" s="18"/>
      <c r="AI36" s="18"/>
      <c r="AJ36" s="18"/>
      <c r="AK36" s="18"/>
      <c r="AL36" s="18"/>
      <c r="AM36" s="18"/>
      <c r="AN36" s="18"/>
      <c r="AO36" s="18"/>
      <c r="AP36" s="18"/>
      <c r="AQ36" s="3">
        <f t="shared" si="1"/>
        <v>5</v>
      </c>
    </row>
    <row r="37" spans="1:43" hidden="1">
      <c r="A37" s="55" t="s">
        <v>497</v>
      </c>
      <c r="B37" s="55">
        <v>2013</v>
      </c>
      <c r="C37" s="55" t="s">
        <v>346</v>
      </c>
      <c r="D37" s="18"/>
      <c r="E37" s="18"/>
      <c r="F37" s="18"/>
      <c r="G37" s="18"/>
      <c r="H37" s="18"/>
      <c r="I37" s="18">
        <v>1</v>
      </c>
      <c r="J37" s="18"/>
      <c r="K37" s="18">
        <v>1</v>
      </c>
      <c r="L37" s="18">
        <v>1</v>
      </c>
      <c r="M37" s="18"/>
      <c r="N37" s="18"/>
      <c r="O37" s="18"/>
      <c r="P37" s="18"/>
      <c r="Q37" s="18"/>
      <c r="R37" s="18"/>
      <c r="S37" s="18"/>
      <c r="T37" s="18"/>
      <c r="U37" s="18"/>
      <c r="V37" s="18"/>
      <c r="W37" s="18"/>
      <c r="X37" s="18"/>
      <c r="Y37" s="18">
        <v>1</v>
      </c>
      <c r="Z37" s="18"/>
      <c r="AA37" s="18"/>
      <c r="AB37" s="18">
        <v>1</v>
      </c>
      <c r="AC37" s="18"/>
      <c r="AD37" s="18"/>
      <c r="AE37" s="18"/>
      <c r="AF37" s="18"/>
      <c r="AG37" s="18"/>
      <c r="AH37" s="18">
        <v>1</v>
      </c>
      <c r="AI37" s="18"/>
      <c r="AJ37" s="18">
        <v>1</v>
      </c>
      <c r="AK37" s="18"/>
      <c r="AL37" s="18"/>
      <c r="AM37" s="18"/>
      <c r="AN37" s="18"/>
      <c r="AO37" s="18">
        <v>1</v>
      </c>
      <c r="AP37" s="18">
        <v>1</v>
      </c>
      <c r="AQ37" s="3">
        <f t="shared" si="1"/>
        <v>9</v>
      </c>
    </row>
    <row r="38" spans="1:43" hidden="1">
      <c r="A38" s="55" t="s">
        <v>292</v>
      </c>
      <c r="B38" s="55">
        <v>2013</v>
      </c>
      <c r="C38" s="55" t="s">
        <v>346</v>
      </c>
      <c r="D38" s="18">
        <v>1</v>
      </c>
      <c r="E38" s="18">
        <v>1</v>
      </c>
      <c r="F38" s="18"/>
      <c r="G38" s="18"/>
      <c r="H38" s="18"/>
      <c r="I38" s="18"/>
      <c r="J38" s="18"/>
      <c r="K38" s="18"/>
      <c r="L38" s="18">
        <v>1</v>
      </c>
      <c r="M38" s="18"/>
      <c r="N38" s="18"/>
      <c r="O38" s="18"/>
      <c r="P38" s="18">
        <v>1</v>
      </c>
      <c r="Q38" s="18"/>
      <c r="R38" s="18"/>
      <c r="S38" s="18"/>
      <c r="T38" s="18"/>
      <c r="U38" s="18"/>
      <c r="V38" s="18"/>
      <c r="W38" s="18"/>
      <c r="X38" s="18"/>
      <c r="Y38" s="18">
        <v>1</v>
      </c>
      <c r="Z38" s="18"/>
      <c r="AA38" s="18"/>
      <c r="AB38" s="18"/>
      <c r="AC38" s="18"/>
      <c r="AD38" s="18"/>
      <c r="AE38" s="18"/>
      <c r="AF38" s="18"/>
      <c r="AG38" s="18"/>
      <c r="AH38" s="18"/>
      <c r="AI38" s="18"/>
      <c r="AJ38" s="18"/>
      <c r="AK38" s="18"/>
      <c r="AL38" s="18"/>
      <c r="AM38" s="18"/>
      <c r="AN38" s="18"/>
      <c r="AO38" s="18"/>
      <c r="AP38" s="18"/>
      <c r="AQ38" s="3">
        <f t="shared" si="1"/>
        <v>5</v>
      </c>
    </row>
    <row r="39" spans="1:43" hidden="1">
      <c r="A39" s="55" t="s">
        <v>293</v>
      </c>
      <c r="B39" s="55">
        <v>2013</v>
      </c>
      <c r="C39" s="55" t="s">
        <v>346</v>
      </c>
      <c r="D39" s="18"/>
      <c r="E39" s="18"/>
      <c r="F39" s="18"/>
      <c r="G39" s="18"/>
      <c r="H39" s="18"/>
      <c r="I39" s="18">
        <v>1</v>
      </c>
      <c r="J39" s="18"/>
      <c r="K39" s="18">
        <v>1</v>
      </c>
      <c r="L39" s="18">
        <v>1</v>
      </c>
      <c r="M39" s="18"/>
      <c r="N39" s="18"/>
      <c r="O39" s="18"/>
      <c r="P39" s="18">
        <v>1</v>
      </c>
      <c r="Q39" s="18"/>
      <c r="R39" s="18"/>
      <c r="S39" s="18"/>
      <c r="T39" s="18"/>
      <c r="U39" s="18"/>
      <c r="V39" s="18">
        <v>1</v>
      </c>
      <c r="W39" s="18"/>
      <c r="X39" s="18"/>
      <c r="Y39" s="18">
        <v>1</v>
      </c>
      <c r="Z39" s="18"/>
      <c r="AA39" s="18"/>
      <c r="AB39" s="18"/>
      <c r="AC39" s="18"/>
      <c r="AD39" s="18">
        <v>1</v>
      </c>
      <c r="AE39" s="18"/>
      <c r="AF39" s="18"/>
      <c r="AG39" s="18"/>
      <c r="AH39" s="18">
        <v>1</v>
      </c>
      <c r="AI39" s="18"/>
      <c r="AJ39" s="18"/>
      <c r="AK39" s="18"/>
      <c r="AL39" s="18"/>
      <c r="AM39" s="18"/>
      <c r="AN39" s="18"/>
      <c r="AO39" s="18">
        <v>1</v>
      </c>
      <c r="AP39" s="18">
        <v>1</v>
      </c>
      <c r="AQ39" s="3">
        <f t="shared" si="1"/>
        <v>10</v>
      </c>
    </row>
    <row r="40" spans="1:43" hidden="1">
      <c r="A40" s="55" t="s">
        <v>294</v>
      </c>
      <c r="B40" s="55">
        <v>2013</v>
      </c>
      <c r="C40" s="55" t="s">
        <v>346</v>
      </c>
      <c r="D40" s="18">
        <v>1</v>
      </c>
      <c r="E40" s="18">
        <v>1</v>
      </c>
      <c r="F40" s="18"/>
      <c r="G40" s="18"/>
      <c r="H40" s="18"/>
      <c r="I40" s="18"/>
      <c r="J40" s="18"/>
      <c r="K40" s="18"/>
      <c r="L40" s="18"/>
      <c r="M40" s="18"/>
      <c r="N40" s="18"/>
      <c r="O40" s="18"/>
      <c r="P40" s="18"/>
      <c r="Q40" s="18"/>
      <c r="R40" s="18"/>
      <c r="S40" s="18"/>
      <c r="T40" s="18"/>
      <c r="U40" s="18"/>
      <c r="V40" s="18">
        <v>1</v>
      </c>
      <c r="W40" s="18"/>
      <c r="X40" s="18"/>
      <c r="Y40" s="18">
        <v>1</v>
      </c>
      <c r="Z40" s="18"/>
      <c r="AA40" s="18"/>
      <c r="AB40" s="18"/>
      <c r="AC40" s="18"/>
      <c r="AD40" s="18"/>
      <c r="AE40" s="18"/>
      <c r="AF40" s="18"/>
      <c r="AG40" s="18"/>
      <c r="AH40" s="18"/>
      <c r="AI40" s="18"/>
      <c r="AJ40" s="18"/>
      <c r="AK40" s="18"/>
      <c r="AL40" s="18"/>
      <c r="AM40" s="18"/>
      <c r="AN40" s="18"/>
      <c r="AO40" s="18"/>
      <c r="AP40" s="18"/>
      <c r="AQ40" s="3">
        <f t="shared" si="1"/>
        <v>4</v>
      </c>
    </row>
    <row r="41" spans="1:43" hidden="1">
      <c r="A41" s="71" t="s">
        <v>34</v>
      </c>
      <c r="B41" s="55">
        <v>2013</v>
      </c>
      <c r="C41" s="71" t="s">
        <v>346</v>
      </c>
      <c r="D41" s="18"/>
      <c r="E41" s="18"/>
      <c r="F41" s="18"/>
      <c r="G41" s="18"/>
      <c r="H41" s="18"/>
      <c r="I41" s="18">
        <v>1</v>
      </c>
      <c r="J41" s="18"/>
      <c r="K41" s="18"/>
      <c r="L41" s="18"/>
      <c r="M41" s="18"/>
      <c r="N41" s="18"/>
      <c r="O41" s="18"/>
      <c r="P41" s="18"/>
      <c r="Q41" s="18"/>
      <c r="R41" s="18"/>
      <c r="S41" s="18"/>
      <c r="T41" s="18"/>
      <c r="U41" s="18"/>
      <c r="V41" s="18"/>
      <c r="W41" s="18"/>
      <c r="X41" s="18"/>
      <c r="Y41" s="18">
        <v>1</v>
      </c>
      <c r="Z41" s="18"/>
      <c r="AA41" s="18"/>
      <c r="AB41" s="18"/>
      <c r="AC41" s="18"/>
      <c r="AD41" s="18"/>
      <c r="AE41" s="18"/>
      <c r="AF41" s="18"/>
      <c r="AG41" s="18"/>
      <c r="AH41" s="18">
        <v>1</v>
      </c>
      <c r="AI41" s="18"/>
      <c r="AJ41" s="18"/>
      <c r="AK41" s="18"/>
      <c r="AL41" s="18"/>
      <c r="AM41" s="18"/>
      <c r="AN41" s="18"/>
      <c r="AO41" s="18">
        <v>1</v>
      </c>
      <c r="AP41" s="18"/>
      <c r="AQ41" s="3">
        <f t="shared" si="1"/>
        <v>4</v>
      </c>
    </row>
    <row r="42" spans="1:43" hidden="1">
      <c r="A42" s="71" t="s">
        <v>47</v>
      </c>
      <c r="B42" s="55">
        <v>2013</v>
      </c>
      <c r="C42" s="71" t="s">
        <v>346</v>
      </c>
      <c r="D42" s="18">
        <v>1</v>
      </c>
      <c r="E42" s="18">
        <v>1</v>
      </c>
      <c r="F42" s="18"/>
      <c r="G42" s="18"/>
      <c r="H42" s="18"/>
      <c r="I42" s="18">
        <v>1</v>
      </c>
      <c r="J42" s="18"/>
      <c r="K42" s="18"/>
      <c r="L42" s="18"/>
      <c r="M42" s="18"/>
      <c r="N42" s="18"/>
      <c r="O42" s="18"/>
      <c r="P42" s="18"/>
      <c r="Q42" s="18"/>
      <c r="R42" s="18"/>
      <c r="S42" s="18"/>
      <c r="T42" s="18"/>
      <c r="U42" s="18"/>
      <c r="V42" s="18"/>
      <c r="W42" s="18"/>
      <c r="X42" s="18"/>
      <c r="Y42" s="18">
        <v>1</v>
      </c>
      <c r="Z42" s="18"/>
      <c r="AA42" s="18"/>
      <c r="AB42" s="18"/>
      <c r="AC42" s="18"/>
      <c r="AD42" s="18"/>
      <c r="AE42" s="18"/>
      <c r="AF42" s="18"/>
      <c r="AG42" s="18"/>
      <c r="AH42" s="18"/>
      <c r="AI42" s="18"/>
      <c r="AJ42" s="18">
        <v>1</v>
      </c>
      <c r="AK42" s="18"/>
      <c r="AL42" s="18"/>
      <c r="AM42" s="18"/>
      <c r="AN42" s="18"/>
      <c r="AO42" s="18"/>
      <c r="AP42" s="18">
        <v>1</v>
      </c>
      <c r="AQ42" s="3">
        <f t="shared" si="1"/>
        <v>6</v>
      </c>
    </row>
    <row r="43" spans="1:43" hidden="1">
      <c r="A43" s="71" t="s">
        <v>587</v>
      </c>
      <c r="B43" s="55">
        <v>2013</v>
      </c>
      <c r="C43" s="71" t="s">
        <v>346</v>
      </c>
      <c r="D43" s="18"/>
      <c r="E43" s="18"/>
      <c r="F43" s="18"/>
      <c r="G43" s="18">
        <v>1</v>
      </c>
      <c r="H43" s="18"/>
      <c r="I43" s="18">
        <v>1</v>
      </c>
      <c r="J43" s="18"/>
      <c r="K43" s="18"/>
      <c r="L43" s="18"/>
      <c r="M43" s="18">
        <v>1</v>
      </c>
      <c r="N43" s="18"/>
      <c r="O43" s="18"/>
      <c r="P43" s="18"/>
      <c r="Q43" s="18"/>
      <c r="R43" s="18"/>
      <c r="S43" s="18"/>
      <c r="T43" s="18"/>
      <c r="U43" s="18"/>
      <c r="V43" s="18"/>
      <c r="W43" s="18"/>
      <c r="X43" s="18"/>
      <c r="Y43" s="18">
        <v>1</v>
      </c>
      <c r="Z43" s="18"/>
      <c r="AA43" s="18"/>
      <c r="AB43" s="18"/>
      <c r="AC43" s="18"/>
      <c r="AD43" s="18"/>
      <c r="AE43" s="18"/>
      <c r="AF43" s="18"/>
      <c r="AG43" s="18"/>
      <c r="AH43" s="18">
        <v>1</v>
      </c>
      <c r="AI43" s="18"/>
      <c r="AJ43" s="18"/>
      <c r="AK43" s="18"/>
      <c r="AL43" s="18"/>
      <c r="AM43" s="18"/>
      <c r="AN43" s="18"/>
      <c r="AO43" s="18">
        <v>1</v>
      </c>
      <c r="AP43" s="18"/>
      <c r="AQ43" s="3">
        <f t="shared" si="1"/>
        <v>6</v>
      </c>
    </row>
    <row r="44" spans="1:43" hidden="1">
      <c r="A44" s="71" t="s">
        <v>33</v>
      </c>
      <c r="B44" s="55">
        <v>2013</v>
      </c>
      <c r="C44" s="71" t="s">
        <v>346</v>
      </c>
      <c r="D44" s="18"/>
      <c r="E44" s="18"/>
      <c r="F44" s="18"/>
      <c r="G44" s="18"/>
      <c r="H44" s="18"/>
      <c r="I44" s="18">
        <v>1</v>
      </c>
      <c r="J44" s="18">
        <v>1</v>
      </c>
      <c r="K44" s="18">
        <v>1</v>
      </c>
      <c r="L44" s="18">
        <v>1</v>
      </c>
      <c r="M44" s="18"/>
      <c r="N44" s="18"/>
      <c r="O44" s="18"/>
      <c r="P44" s="18"/>
      <c r="Q44" s="18"/>
      <c r="R44" s="18"/>
      <c r="S44" s="18">
        <v>1</v>
      </c>
      <c r="T44" s="18"/>
      <c r="U44" s="18"/>
      <c r="V44" s="18">
        <v>1</v>
      </c>
      <c r="W44" s="18"/>
      <c r="X44" s="18"/>
      <c r="Y44" s="18">
        <v>1</v>
      </c>
      <c r="Z44" s="18"/>
      <c r="AA44" s="18">
        <v>1</v>
      </c>
      <c r="AB44" s="18">
        <v>1</v>
      </c>
      <c r="AC44" s="18"/>
      <c r="AD44" s="18"/>
      <c r="AE44" s="18"/>
      <c r="AF44" s="18"/>
      <c r="AG44" s="18"/>
      <c r="AH44" s="18"/>
      <c r="AI44" s="18"/>
      <c r="AJ44" s="18">
        <v>1</v>
      </c>
      <c r="AK44" s="18"/>
      <c r="AL44" s="18"/>
      <c r="AM44" s="18"/>
      <c r="AN44" s="18"/>
      <c r="AO44" s="18"/>
      <c r="AP44" s="18"/>
      <c r="AQ44" s="3">
        <f t="shared" si="1"/>
        <v>10</v>
      </c>
    </row>
    <row r="45" spans="1:43" hidden="1">
      <c r="A45" s="71" t="s">
        <v>44</v>
      </c>
      <c r="B45" s="55">
        <v>2013</v>
      </c>
      <c r="C45" s="71" t="s">
        <v>346</v>
      </c>
      <c r="D45" s="18"/>
      <c r="E45" s="18"/>
      <c r="F45" s="18"/>
      <c r="G45" s="18">
        <v>1</v>
      </c>
      <c r="H45" s="18"/>
      <c r="I45" s="18">
        <v>1</v>
      </c>
      <c r="J45" s="18"/>
      <c r="K45" s="18"/>
      <c r="L45" s="18"/>
      <c r="M45" s="18"/>
      <c r="N45" s="18"/>
      <c r="O45" s="18"/>
      <c r="P45" s="18"/>
      <c r="Q45" s="18"/>
      <c r="R45" s="18"/>
      <c r="S45" s="18"/>
      <c r="T45" s="18"/>
      <c r="U45" s="18"/>
      <c r="V45" s="18"/>
      <c r="W45" s="18"/>
      <c r="X45" s="18"/>
      <c r="Y45" s="18">
        <v>1</v>
      </c>
      <c r="Z45" s="18"/>
      <c r="AA45" s="18"/>
      <c r="AB45" s="18"/>
      <c r="AC45" s="18">
        <v>1</v>
      </c>
      <c r="AD45" s="18"/>
      <c r="AE45" s="18"/>
      <c r="AF45" s="18"/>
      <c r="AG45" s="18"/>
      <c r="AH45" s="18"/>
      <c r="AI45" s="18"/>
      <c r="AJ45" s="18"/>
      <c r="AK45" s="18"/>
      <c r="AL45" s="18"/>
      <c r="AM45" s="18"/>
      <c r="AN45" s="18">
        <v>1</v>
      </c>
      <c r="AO45" s="18"/>
      <c r="AP45" s="18"/>
      <c r="AQ45" s="3">
        <f t="shared" si="1"/>
        <v>5</v>
      </c>
    </row>
    <row r="46" spans="1:43" hidden="1">
      <c r="A46" s="71" t="s">
        <v>589</v>
      </c>
      <c r="B46" s="55">
        <v>2013</v>
      </c>
      <c r="C46" s="71" t="s">
        <v>346</v>
      </c>
      <c r="D46" s="18"/>
      <c r="E46" s="18">
        <v>1</v>
      </c>
      <c r="F46" s="18"/>
      <c r="G46" s="18"/>
      <c r="H46" s="18"/>
      <c r="I46" s="18"/>
      <c r="J46" s="18"/>
      <c r="K46" s="18"/>
      <c r="L46" s="18"/>
      <c r="M46" s="18"/>
      <c r="N46" s="18"/>
      <c r="O46" s="18"/>
      <c r="P46" s="18"/>
      <c r="Q46" s="18"/>
      <c r="R46" s="18"/>
      <c r="S46" s="18"/>
      <c r="T46" s="18"/>
      <c r="U46" s="18"/>
      <c r="V46" s="18"/>
      <c r="W46" s="18"/>
      <c r="X46" s="18"/>
      <c r="Y46" s="18">
        <v>1</v>
      </c>
      <c r="Z46" s="18"/>
      <c r="AA46" s="18"/>
      <c r="AB46" s="18"/>
      <c r="AC46" s="18"/>
      <c r="AD46" s="18"/>
      <c r="AE46" s="18"/>
      <c r="AF46" s="18"/>
      <c r="AG46" s="18"/>
      <c r="AH46" s="18"/>
      <c r="AI46" s="18"/>
      <c r="AJ46" s="18"/>
      <c r="AK46" s="18"/>
      <c r="AL46" s="18"/>
      <c r="AM46" s="18"/>
      <c r="AN46" s="18">
        <v>1</v>
      </c>
      <c r="AO46" s="18"/>
      <c r="AP46" s="18"/>
      <c r="AQ46" s="3">
        <f t="shared" si="1"/>
        <v>3</v>
      </c>
    </row>
    <row r="47" spans="1:43" hidden="1">
      <c r="A47" s="71" t="s">
        <v>591</v>
      </c>
      <c r="B47" s="55">
        <v>2013</v>
      </c>
      <c r="C47" s="71" t="s">
        <v>346</v>
      </c>
      <c r="D47" s="18">
        <v>1</v>
      </c>
      <c r="E47" s="18">
        <v>1</v>
      </c>
      <c r="F47" s="18"/>
      <c r="G47" s="18"/>
      <c r="H47" s="18"/>
      <c r="I47" s="18">
        <v>1</v>
      </c>
      <c r="J47" s="18"/>
      <c r="K47" s="18">
        <v>1</v>
      </c>
      <c r="L47" s="18">
        <v>1</v>
      </c>
      <c r="M47" s="18"/>
      <c r="N47" s="18">
        <v>1</v>
      </c>
      <c r="O47" s="18"/>
      <c r="P47" s="18"/>
      <c r="Q47" s="18"/>
      <c r="R47" s="18"/>
      <c r="S47" s="18"/>
      <c r="T47" s="18"/>
      <c r="U47" s="18"/>
      <c r="V47" s="18"/>
      <c r="W47" s="18"/>
      <c r="X47" s="18"/>
      <c r="Y47" s="18">
        <v>1</v>
      </c>
      <c r="Z47" s="18"/>
      <c r="AA47" s="18"/>
      <c r="AB47" s="18">
        <v>1</v>
      </c>
      <c r="AC47" s="18"/>
      <c r="AD47" s="18">
        <v>1</v>
      </c>
      <c r="AE47" s="18"/>
      <c r="AF47" s="18"/>
      <c r="AG47" s="18"/>
      <c r="AH47" s="18">
        <v>1</v>
      </c>
      <c r="AI47" s="18"/>
      <c r="AJ47" s="18"/>
      <c r="AK47" s="18"/>
      <c r="AL47" s="18"/>
      <c r="AM47" s="18"/>
      <c r="AN47" s="18"/>
      <c r="AO47" s="18">
        <v>1</v>
      </c>
      <c r="AP47" s="18"/>
      <c r="AQ47" s="3">
        <f t="shared" si="1"/>
        <v>11</v>
      </c>
    </row>
    <row r="48" spans="1:43" hidden="1">
      <c r="A48" s="71" t="s">
        <v>592</v>
      </c>
      <c r="B48" s="55">
        <v>2013</v>
      </c>
      <c r="C48" s="71" t="s">
        <v>346</v>
      </c>
      <c r="D48" s="18"/>
      <c r="E48" s="18"/>
      <c r="F48" s="18">
        <v>1</v>
      </c>
      <c r="G48" s="18">
        <v>1</v>
      </c>
      <c r="H48" s="18"/>
      <c r="I48" s="18">
        <v>1</v>
      </c>
      <c r="J48" s="18"/>
      <c r="K48" s="18"/>
      <c r="L48" s="18"/>
      <c r="M48" s="18"/>
      <c r="N48" s="18"/>
      <c r="O48" s="18"/>
      <c r="P48" s="18"/>
      <c r="Q48" s="18"/>
      <c r="R48" s="18"/>
      <c r="S48" s="18"/>
      <c r="T48" s="18"/>
      <c r="U48" s="18"/>
      <c r="V48" s="18">
        <v>1</v>
      </c>
      <c r="W48" s="18"/>
      <c r="X48" s="18"/>
      <c r="Y48" s="18">
        <v>1</v>
      </c>
      <c r="Z48" s="18"/>
      <c r="AA48" s="18"/>
      <c r="AB48" s="18">
        <v>1</v>
      </c>
      <c r="AC48" s="18"/>
      <c r="AD48" s="18">
        <v>1</v>
      </c>
      <c r="AE48" s="18"/>
      <c r="AF48" s="18"/>
      <c r="AG48" s="18"/>
      <c r="AH48" s="18"/>
      <c r="AI48" s="18"/>
      <c r="AJ48" s="18"/>
      <c r="AK48" s="18"/>
      <c r="AL48" s="18"/>
      <c r="AM48" s="18">
        <v>1</v>
      </c>
      <c r="AN48" s="18"/>
      <c r="AO48" s="18"/>
      <c r="AP48" s="18"/>
      <c r="AQ48" s="3">
        <f t="shared" si="1"/>
        <v>8</v>
      </c>
    </row>
    <row r="49" spans="1:43" hidden="1">
      <c r="A49" s="71" t="s">
        <v>597</v>
      </c>
      <c r="B49" s="55">
        <v>2013</v>
      </c>
      <c r="C49" s="71" t="s">
        <v>346</v>
      </c>
      <c r="D49" s="18"/>
      <c r="E49" s="18"/>
      <c r="F49" s="18"/>
      <c r="G49" s="18">
        <v>1</v>
      </c>
      <c r="H49" s="18"/>
      <c r="I49" s="18">
        <v>1</v>
      </c>
      <c r="J49" s="18"/>
      <c r="K49" s="18">
        <v>1</v>
      </c>
      <c r="L49" s="18">
        <v>1</v>
      </c>
      <c r="M49" s="18"/>
      <c r="N49" s="18"/>
      <c r="O49" s="18"/>
      <c r="P49" s="18">
        <v>1</v>
      </c>
      <c r="Q49" s="18"/>
      <c r="R49" s="18"/>
      <c r="S49" s="18"/>
      <c r="T49" s="18"/>
      <c r="U49" s="18"/>
      <c r="V49" s="18"/>
      <c r="W49" s="18"/>
      <c r="X49" s="18"/>
      <c r="Y49" s="18">
        <v>1</v>
      </c>
      <c r="Z49" s="18"/>
      <c r="AA49" s="18"/>
      <c r="AB49" s="18"/>
      <c r="AC49" s="18"/>
      <c r="AD49" s="18"/>
      <c r="AE49" s="18"/>
      <c r="AF49" s="18"/>
      <c r="AG49" s="18"/>
      <c r="AH49" s="18">
        <v>1</v>
      </c>
      <c r="AI49" s="18"/>
      <c r="AJ49" s="18"/>
      <c r="AK49" s="18"/>
      <c r="AL49" s="18"/>
      <c r="AM49" s="18"/>
      <c r="AN49" s="18"/>
      <c r="AO49" s="18"/>
      <c r="AP49" s="18"/>
      <c r="AQ49" s="3">
        <f t="shared" si="1"/>
        <v>7</v>
      </c>
    </row>
    <row r="50" spans="1:43" hidden="1">
      <c r="A50" s="71" t="s">
        <v>653</v>
      </c>
      <c r="B50" s="55">
        <v>2013</v>
      </c>
      <c r="C50" s="71" t="s">
        <v>346</v>
      </c>
      <c r="D50" s="18"/>
      <c r="E50" s="18"/>
      <c r="F50" s="18"/>
      <c r="G50" s="18"/>
      <c r="H50" s="18"/>
      <c r="I50" s="18">
        <v>1</v>
      </c>
      <c r="J50" s="18"/>
      <c r="K50" s="18">
        <v>1</v>
      </c>
      <c r="L50" s="18"/>
      <c r="M50" s="18"/>
      <c r="N50" s="18"/>
      <c r="O50" s="18"/>
      <c r="P50" s="18"/>
      <c r="Q50" s="18"/>
      <c r="R50" s="18"/>
      <c r="S50" s="18"/>
      <c r="T50" s="18"/>
      <c r="U50" s="18"/>
      <c r="V50" s="18"/>
      <c r="W50" s="18"/>
      <c r="X50" s="18"/>
      <c r="Y50" s="18">
        <v>1</v>
      </c>
      <c r="Z50" s="18"/>
      <c r="AA50" s="18"/>
      <c r="AB50" s="18"/>
      <c r="AC50" s="18"/>
      <c r="AD50" s="18"/>
      <c r="AE50" s="18"/>
      <c r="AF50" s="18"/>
      <c r="AG50" s="18"/>
      <c r="AH50" s="18">
        <v>1</v>
      </c>
      <c r="AI50" s="18"/>
      <c r="AJ50" s="18"/>
      <c r="AK50" s="18"/>
      <c r="AL50" s="18"/>
      <c r="AM50" s="18"/>
      <c r="AN50" s="18"/>
      <c r="AO50" s="18"/>
      <c r="AP50" s="18"/>
      <c r="AQ50" s="3">
        <f t="shared" si="1"/>
        <v>4</v>
      </c>
    </row>
    <row r="51" spans="1:43" hidden="1">
      <c r="A51" s="71" t="s">
        <v>654</v>
      </c>
      <c r="B51" s="55">
        <v>2013</v>
      </c>
      <c r="C51" s="71" t="s">
        <v>346</v>
      </c>
      <c r="D51" s="18"/>
      <c r="E51" s="18"/>
      <c r="F51" s="18"/>
      <c r="G51" s="18"/>
      <c r="H51" s="18"/>
      <c r="I51" s="18"/>
      <c r="J51" s="18"/>
      <c r="K51" s="18">
        <v>1</v>
      </c>
      <c r="L51" s="18"/>
      <c r="M51" s="18"/>
      <c r="N51" s="18"/>
      <c r="O51" s="18"/>
      <c r="P51" s="18"/>
      <c r="Q51" s="18"/>
      <c r="R51" s="18"/>
      <c r="S51" s="18"/>
      <c r="T51" s="18"/>
      <c r="U51" s="18"/>
      <c r="V51" s="18"/>
      <c r="W51" s="18"/>
      <c r="X51" s="18"/>
      <c r="Y51" s="18">
        <v>1</v>
      </c>
      <c r="Z51" s="18"/>
      <c r="AA51" s="18"/>
      <c r="AB51" s="18"/>
      <c r="AC51" s="18"/>
      <c r="AD51" s="18"/>
      <c r="AE51" s="18"/>
      <c r="AF51" s="18"/>
      <c r="AG51" s="18"/>
      <c r="AH51" s="18">
        <v>1</v>
      </c>
      <c r="AI51" s="18"/>
      <c r="AJ51" s="18"/>
      <c r="AK51" s="18"/>
      <c r="AL51" s="18"/>
      <c r="AM51" s="18"/>
      <c r="AN51" s="18"/>
      <c r="AO51" s="18"/>
      <c r="AP51" s="18"/>
      <c r="AQ51" s="3">
        <f t="shared" si="1"/>
        <v>3</v>
      </c>
    </row>
    <row r="52" spans="1:43" hidden="1">
      <c r="A52" s="71" t="s">
        <v>549</v>
      </c>
      <c r="B52" s="55">
        <v>2013</v>
      </c>
      <c r="C52" s="71" t="s">
        <v>346</v>
      </c>
      <c r="D52" s="18"/>
      <c r="E52" s="18"/>
      <c r="F52" s="18"/>
      <c r="G52" s="18"/>
      <c r="H52" s="18"/>
      <c r="I52" s="18"/>
      <c r="J52" s="18"/>
      <c r="K52" s="18"/>
      <c r="L52" s="18">
        <v>1</v>
      </c>
      <c r="M52" s="18"/>
      <c r="N52" s="18"/>
      <c r="O52" s="18"/>
      <c r="P52" s="18"/>
      <c r="Q52" s="18"/>
      <c r="R52" s="18"/>
      <c r="S52" s="18"/>
      <c r="T52" s="18">
        <v>1</v>
      </c>
      <c r="U52" s="18"/>
      <c r="V52" s="18"/>
      <c r="W52" s="18"/>
      <c r="X52" s="18"/>
      <c r="Y52" s="18"/>
      <c r="Z52" s="18"/>
      <c r="AA52" s="18"/>
      <c r="AB52" s="18"/>
      <c r="AC52" s="18"/>
      <c r="AD52" s="18"/>
      <c r="AE52" s="18"/>
      <c r="AF52" s="18"/>
      <c r="AG52" s="18"/>
      <c r="AH52" s="18"/>
      <c r="AI52" s="18"/>
      <c r="AJ52" s="18"/>
      <c r="AK52" s="18"/>
      <c r="AL52" s="18"/>
      <c r="AM52" s="18"/>
      <c r="AN52" s="18"/>
      <c r="AO52" s="18"/>
      <c r="AP52" s="18"/>
      <c r="AQ52" s="3">
        <f t="shared" si="1"/>
        <v>2</v>
      </c>
    </row>
    <row r="53" spans="1:43" hidden="1">
      <c r="A53" s="71" t="s">
        <v>504</v>
      </c>
      <c r="B53" s="55">
        <v>2014</v>
      </c>
      <c r="C53" s="71" t="s">
        <v>321</v>
      </c>
      <c r="D53" s="18"/>
      <c r="E53" s="18"/>
      <c r="F53" s="95">
        <v>1</v>
      </c>
      <c r="G53" s="18"/>
      <c r="H53" s="18"/>
      <c r="I53" s="18">
        <v>1</v>
      </c>
      <c r="J53" s="18">
        <v>1</v>
      </c>
      <c r="K53" s="18">
        <v>1</v>
      </c>
      <c r="L53" s="18">
        <v>1</v>
      </c>
      <c r="M53" s="18">
        <v>1</v>
      </c>
      <c r="N53" s="18"/>
      <c r="O53" s="18"/>
      <c r="P53" s="18">
        <v>1</v>
      </c>
      <c r="Q53" s="18"/>
      <c r="R53" s="18"/>
      <c r="S53" s="18"/>
      <c r="T53" s="18"/>
      <c r="U53" s="18"/>
      <c r="V53" s="18">
        <v>1</v>
      </c>
      <c r="W53" s="18"/>
      <c r="X53" s="18"/>
      <c r="Y53" s="18">
        <v>1</v>
      </c>
      <c r="Z53" s="18">
        <v>1</v>
      </c>
      <c r="AA53" s="18"/>
      <c r="AB53" s="18">
        <v>1</v>
      </c>
      <c r="AC53" s="18"/>
      <c r="AD53" s="18"/>
      <c r="AE53" s="18"/>
      <c r="AF53" s="18">
        <v>1</v>
      </c>
      <c r="AG53" s="18"/>
      <c r="AH53" s="18">
        <v>1</v>
      </c>
      <c r="AI53" s="18"/>
      <c r="AJ53" s="18"/>
      <c r="AK53" s="18">
        <v>1</v>
      </c>
      <c r="AL53" s="18"/>
      <c r="AM53" s="18">
        <v>1</v>
      </c>
      <c r="AN53" s="18"/>
      <c r="AO53" s="18">
        <v>1</v>
      </c>
      <c r="AP53" s="18"/>
      <c r="AQ53" s="3">
        <f t="shared" si="1"/>
        <v>16</v>
      </c>
    </row>
    <row r="54" spans="1:43" hidden="1">
      <c r="A54" s="104" t="s">
        <v>353</v>
      </c>
      <c r="B54" s="105">
        <v>2014</v>
      </c>
      <c r="C54" s="104" t="s">
        <v>321</v>
      </c>
      <c r="D54" s="106">
        <v>1</v>
      </c>
      <c r="E54" s="106">
        <v>1</v>
      </c>
      <c r="F54" s="106">
        <v>1</v>
      </c>
      <c r="G54" s="106">
        <v>1</v>
      </c>
      <c r="H54" s="106"/>
      <c r="I54" s="106">
        <v>1</v>
      </c>
      <c r="J54" s="106"/>
      <c r="K54" s="106">
        <v>1</v>
      </c>
      <c r="L54" s="106">
        <v>1</v>
      </c>
      <c r="M54" s="106">
        <v>1</v>
      </c>
      <c r="N54" s="106"/>
      <c r="O54" s="106">
        <v>1</v>
      </c>
      <c r="P54" s="106">
        <v>1</v>
      </c>
      <c r="Q54" s="106"/>
      <c r="R54" s="106"/>
      <c r="S54" s="106">
        <v>1</v>
      </c>
      <c r="T54" s="106">
        <v>1</v>
      </c>
      <c r="U54" s="106"/>
      <c r="V54" s="106">
        <v>1</v>
      </c>
      <c r="W54" s="106">
        <v>1</v>
      </c>
      <c r="X54" s="106"/>
      <c r="Y54" s="106">
        <v>1</v>
      </c>
      <c r="Z54" s="106"/>
      <c r="AA54" s="106"/>
      <c r="AB54" s="106">
        <v>1</v>
      </c>
      <c r="AC54" s="106"/>
      <c r="AD54" s="106"/>
      <c r="AE54" s="106"/>
      <c r="AF54" s="106">
        <v>1</v>
      </c>
      <c r="AG54" s="106"/>
      <c r="AH54" s="106">
        <v>1</v>
      </c>
      <c r="AI54" s="106">
        <v>1</v>
      </c>
      <c r="AJ54" s="106"/>
      <c r="AK54" s="106">
        <v>1</v>
      </c>
      <c r="AL54" s="106">
        <v>1</v>
      </c>
      <c r="AM54" s="106">
        <v>1</v>
      </c>
      <c r="AN54" s="106">
        <v>1</v>
      </c>
      <c r="AO54" s="106">
        <v>1</v>
      </c>
      <c r="AP54" s="106"/>
      <c r="AQ54" s="3">
        <f t="shared" si="1"/>
        <v>24</v>
      </c>
    </row>
    <row r="55" spans="1:43" hidden="1">
      <c r="A55" s="104" t="s">
        <v>789</v>
      </c>
      <c r="B55" s="105">
        <v>2014</v>
      </c>
      <c r="C55" s="104" t="s">
        <v>321</v>
      </c>
      <c r="D55" s="106">
        <v>1</v>
      </c>
      <c r="E55" s="106">
        <v>1</v>
      </c>
      <c r="F55" s="106">
        <v>1</v>
      </c>
      <c r="G55" s="106"/>
      <c r="H55" s="106"/>
      <c r="I55" s="106">
        <v>1</v>
      </c>
      <c r="J55" s="106"/>
      <c r="K55" s="106">
        <v>1</v>
      </c>
      <c r="L55" s="106">
        <v>1</v>
      </c>
      <c r="M55" s="106">
        <v>1</v>
      </c>
      <c r="N55" s="106"/>
      <c r="O55" s="106"/>
      <c r="P55" s="106"/>
      <c r="Q55" s="106"/>
      <c r="R55" s="106"/>
      <c r="S55" s="106"/>
      <c r="T55" s="106"/>
      <c r="U55" s="106"/>
      <c r="V55" s="106">
        <v>1</v>
      </c>
      <c r="W55" s="106"/>
      <c r="X55" s="106"/>
      <c r="Y55" s="106">
        <v>1</v>
      </c>
      <c r="Z55" s="106">
        <v>1</v>
      </c>
      <c r="AA55" s="106"/>
      <c r="AB55" s="106">
        <v>1</v>
      </c>
      <c r="AC55" s="106"/>
      <c r="AD55" s="106"/>
      <c r="AE55" s="106"/>
      <c r="AF55" s="106">
        <v>1</v>
      </c>
      <c r="AG55" s="106"/>
      <c r="AH55" s="106">
        <v>1</v>
      </c>
      <c r="AI55" s="106">
        <v>1</v>
      </c>
      <c r="AJ55" s="106"/>
      <c r="AK55" s="106">
        <v>1</v>
      </c>
      <c r="AL55" s="106">
        <v>1</v>
      </c>
      <c r="AM55" s="106"/>
      <c r="AN55" s="106"/>
      <c r="AO55" s="106">
        <v>1</v>
      </c>
      <c r="AP55" s="106"/>
      <c r="AQ55" s="3">
        <f t="shared" si="1"/>
        <v>17</v>
      </c>
    </row>
    <row r="56" spans="1:43" hidden="1">
      <c r="A56" s="104" t="s">
        <v>862</v>
      </c>
      <c r="B56" s="105">
        <v>2014</v>
      </c>
      <c r="C56" s="104" t="s">
        <v>321</v>
      </c>
      <c r="D56" s="106">
        <v>1</v>
      </c>
      <c r="E56" s="106">
        <v>1</v>
      </c>
      <c r="F56" s="106"/>
      <c r="G56" s="106"/>
      <c r="H56" s="106"/>
      <c r="I56" s="106">
        <v>1</v>
      </c>
      <c r="J56" s="106">
        <v>1</v>
      </c>
      <c r="K56" s="106">
        <v>1</v>
      </c>
      <c r="L56" s="106">
        <v>1</v>
      </c>
      <c r="M56" s="106"/>
      <c r="N56" s="106"/>
      <c r="O56" s="106">
        <v>1</v>
      </c>
      <c r="P56" s="106">
        <v>1</v>
      </c>
      <c r="Q56" s="106"/>
      <c r="R56" s="106"/>
      <c r="S56" s="106"/>
      <c r="T56" s="106"/>
      <c r="U56" s="106"/>
      <c r="V56" s="106">
        <v>1</v>
      </c>
      <c r="W56" s="106"/>
      <c r="X56" s="106"/>
      <c r="Y56" s="106"/>
      <c r="Z56" s="106">
        <v>1</v>
      </c>
      <c r="AA56" s="106"/>
      <c r="AB56" s="106">
        <v>1</v>
      </c>
      <c r="AC56" s="106"/>
      <c r="AD56" s="106"/>
      <c r="AE56" s="106"/>
      <c r="AF56" s="106"/>
      <c r="AG56" s="106"/>
      <c r="AH56" s="106">
        <v>1</v>
      </c>
      <c r="AI56" s="106">
        <v>1</v>
      </c>
      <c r="AJ56" s="106"/>
      <c r="AK56" s="106"/>
      <c r="AL56" s="106">
        <v>1</v>
      </c>
      <c r="AM56" s="106">
        <v>1</v>
      </c>
      <c r="AN56" s="106"/>
      <c r="AO56" s="106">
        <v>1</v>
      </c>
      <c r="AP56" s="106"/>
      <c r="AQ56" s="3">
        <f t="shared" si="1"/>
        <v>16</v>
      </c>
    </row>
    <row r="57" spans="1:43" hidden="1">
      <c r="A57" s="104" t="s">
        <v>872</v>
      </c>
      <c r="B57" s="105">
        <v>2014</v>
      </c>
      <c r="C57" s="104" t="s">
        <v>321</v>
      </c>
      <c r="D57" s="106">
        <v>1</v>
      </c>
      <c r="E57" s="106">
        <v>1</v>
      </c>
      <c r="F57" s="106">
        <v>1</v>
      </c>
      <c r="G57" s="106"/>
      <c r="H57" s="106"/>
      <c r="I57" s="106">
        <v>1</v>
      </c>
      <c r="J57" s="106"/>
      <c r="K57" s="106">
        <v>1</v>
      </c>
      <c r="L57" s="106">
        <v>1</v>
      </c>
      <c r="M57" s="106">
        <v>1</v>
      </c>
      <c r="N57" s="106"/>
      <c r="O57" s="106"/>
      <c r="P57" s="106">
        <v>1</v>
      </c>
      <c r="Q57" s="106"/>
      <c r="R57" s="106"/>
      <c r="S57" s="106"/>
      <c r="T57" s="106"/>
      <c r="U57" s="106"/>
      <c r="V57" s="106">
        <v>1</v>
      </c>
      <c r="W57" s="106"/>
      <c r="X57" s="106">
        <v>1</v>
      </c>
      <c r="Y57" s="106">
        <v>1</v>
      </c>
      <c r="Z57" s="106">
        <v>1</v>
      </c>
      <c r="AA57" s="106"/>
      <c r="AB57" s="106">
        <v>1</v>
      </c>
      <c r="AC57" s="106"/>
      <c r="AD57" s="106">
        <v>1</v>
      </c>
      <c r="AE57" s="106"/>
      <c r="AF57" s="106"/>
      <c r="AG57" s="106"/>
      <c r="AH57" s="106">
        <v>1</v>
      </c>
      <c r="AI57" s="106">
        <v>1</v>
      </c>
      <c r="AJ57" s="106"/>
      <c r="AK57" s="106"/>
      <c r="AL57" s="106">
        <v>1</v>
      </c>
      <c r="AM57" s="106">
        <v>1</v>
      </c>
      <c r="AN57" s="106"/>
      <c r="AO57" s="106">
        <v>1</v>
      </c>
      <c r="AP57" s="106">
        <v>1</v>
      </c>
      <c r="AQ57" s="3">
        <f t="shared" si="1"/>
        <v>20</v>
      </c>
    </row>
    <row r="58" spans="1:43" hidden="1">
      <c r="A58" s="104" t="s">
        <v>889</v>
      </c>
      <c r="B58" s="105">
        <v>2014</v>
      </c>
      <c r="C58" s="104" t="s">
        <v>321</v>
      </c>
      <c r="D58" s="106"/>
      <c r="E58" s="106"/>
      <c r="F58" s="106"/>
      <c r="G58" s="106"/>
      <c r="H58" s="106"/>
      <c r="I58" s="106">
        <v>1</v>
      </c>
      <c r="J58" s="106"/>
      <c r="K58" s="106"/>
      <c r="L58" s="106">
        <v>1</v>
      </c>
      <c r="M58" s="106">
        <v>1</v>
      </c>
      <c r="N58" s="106"/>
      <c r="O58" s="106"/>
      <c r="P58" s="106"/>
      <c r="Q58" s="106"/>
      <c r="R58" s="106"/>
      <c r="S58" s="106"/>
      <c r="T58" s="106"/>
      <c r="U58" s="106"/>
      <c r="V58" s="106"/>
      <c r="W58" s="106"/>
      <c r="X58" s="106"/>
      <c r="Y58" s="106">
        <v>1</v>
      </c>
      <c r="Z58" s="106"/>
      <c r="AA58" s="106"/>
      <c r="AB58" s="106"/>
      <c r="AC58" s="106"/>
      <c r="AD58" s="106">
        <v>1</v>
      </c>
      <c r="AE58" s="106"/>
      <c r="AF58" s="106">
        <v>1</v>
      </c>
      <c r="AG58" s="106"/>
      <c r="AH58" s="106">
        <v>1</v>
      </c>
      <c r="AI58" s="106"/>
      <c r="AJ58" s="106"/>
      <c r="AK58" s="106"/>
      <c r="AL58" s="106"/>
      <c r="AM58" s="106">
        <v>1</v>
      </c>
      <c r="AN58" s="106"/>
      <c r="AO58" s="106">
        <v>1</v>
      </c>
      <c r="AP58" s="106"/>
      <c r="AQ58" s="3">
        <f t="shared" si="1"/>
        <v>9</v>
      </c>
    </row>
    <row r="59" spans="1:43" hidden="1">
      <c r="A59" s="104" t="s">
        <v>900</v>
      </c>
      <c r="B59" s="105">
        <v>2014</v>
      </c>
      <c r="C59" s="104" t="s">
        <v>321</v>
      </c>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3">
        <f t="shared" si="1"/>
        <v>0</v>
      </c>
    </row>
    <row r="60" spans="1:43" hidden="1">
      <c r="A60" s="104" t="s">
        <v>904</v>
      </c>
      <c r="B60" s="105">
        <v>2014</v>
      </c>
      <c r="C60" s="104" t="s">
        <v>321</v>
      </c>
      <c r="D60" s="106">
        <v>1</v>
      </c>
      <c r="E60" s="106">
        <v>1</v>
      </c>
      <c r="F60" s="106"/>
      <c r="G60" s="106">
        <v>1</v>
      </c>
      <c r="H60" s="106"/>
      <c r="I60" s="106"/>
      <c r="J60" s="106"/>
      <c r="K60" s="106">
        <v>1</v>
      </c>
      <c r="L60" s="106">
        <v>1</v>
      </c>
      <c r="M60" s="106"/>
      <c r="N60" s="106"/>
      <c r="O60" s="106"/>
      <c r="P60" s="106">
        <v>1</v>
      </c>
      <c r="Q60" s="106"/>
      <c r="R60" s="106"/>
      <c r="S60" s="106"/>
      <c r="T60" s="106">
        <v>1</v>
      </c>
      <c r="U60" s="106"/>
      <c r="V60" s="106">
        <v>1</v>
      </c>
      <c r="W60" s="106"/>
      <c r="X60" s="106"/>
      <c r="Y60" s="106">
        <v>1</v>
      </c>
      <c r="Z60" s="106">
        <v>1</v>
      </c>
      <c r="AA60" s="106">
        <v>1</v>
      </c>
      <c r="AB60" s="106">
        <v>1</v>
      </c>
      <c r="AC60" s="106"/>
      <c r="AD60" s="106"/>
      <c r="AE60" s="106"/>
      <c r="AF60" s="106">
        <v>1</v>
      </c>
      <c r="AG60" s="106"/>
      <c r="AH60" s="106">
        <v>1</v>
      </c>
      <c r="AI60" s="106"/>
      <c r="AJ60" s="106"/>
      <c r="AK60" s="106"/>
      <c r="AL60" s="106"/>
      <c r="AM60" s="106">
        <v>1</v>
      </c>
      <c r="AN60" s="106"/>
      <c r="AO60" s="106">
        <v>1</v>
      </c>
      <c r="AP60" s="106"/>
      <c r="AQ60" s="3">
        <f t="shared" si="1"/>
        <v>16</v>
      </c>
    </row>
    <row r="61" spans="1:43" hidden="1">
      <c r="A61" s="104" t="s">
        <v>910</v>
      </c>
      <c r="B61" s="105">
        <v>2014</v>
      </c>
      <c r="C61" s="104" t="s">
        <v>321</v>
      </c>
      <c r="D61" s="106">
        <v>1</v>
      </c>
      <c r="E61" s="106">
        <v>1</v>
      </c>
      <c r="F61" s="106">
        <v>1</v>
      </c>
      <c r="G61" s="106"/>
      <c r="H61" s="106"/>
      <c r="I61" s="106">
        <v>1</v>
      </c>
      <c r="J61" s="106"/>
      <c r="K61" s="106">
        <v>1</v>
      </c>
      <c r="L61" s="106">
        <v>1</v>
      </c>
      <c r="M61" s="106">
        <v>1</v>
      </c>
      <c r="N61" s="106"/>
      <c r="O61" s="106">
        <v>1</v>
      </c>
      <c r="P61" s="106"/>
      <c r="Q61" s="106"/>
      <c r="R61" s="106"/>
      <c r="S61" s="106"/>
      <c r="T61" s="106"/>
      <c r="U61" s="106"/>
      <c r="V61" s="106"/>
      <c r="W61" s="106"/>
      <c r="X61" s="106"/>
      <c r="Y61" s="106">
        <v>1</v>
      </c>
      <c r="Z61" s="106"/>
      <c r="AA61" s="106"/>
      <c r="AB61" s="106">
        <v>1</v>
      </c>
      <c r="AC61" s="106"/>
      <c r="AD61" s="106"/>
      <c r="AE61" s="106"/>
      <c r="AF61" s="106">
        <v>1</v>
      </c>
      <c r="AG61" s="106"/>
      <c r="AH61" s="106"/>
      <c r="AI61" s="106">
        <v>1</v>
      </c>
      <c r="AJ61" s="106"/>
      <c r="AK61" s="106">
        <v>1</v>
      </c>
      <c r="AL61" s="106">
        <v>1</v>
      </c>
      <c r="AM61" s="106">
        <v>1</v>
      </c>
      <c r="AN61" s="106"/>
      <c r="AO61" s="106">
        <v>1</v>
      </c>
      <c r="AP61" s="106"/>
      <c r="AQ61" s="3">
        <f t="shared" si="1"/>
        <v>16</v>
      </c>
    </row>
    <row r="62" spans="1:43" hidden="1">
      <c r="A62" s="104" t="s">
        <v>923</v>
      </c>
      <c r="B62" s="105">
        <v>2014</v>
      </c>
      <c r="C62" s="104" t="s">
        <v>321</v>
      </c>
      <c r="D62" s="106">
        <v>1</v>
      </c>
      <c r="E62" s="106">
        <v>1</v>
      </c>
      <c r="F62" s="106"/>
      <c r="G62" s="106"/>
      <c r="H62" s="106"/>
      <c r="I62" s="106"/>
      <c r="J62" s="106"/>
      <c r="K62" s="106">
        <v>1</v>
      </c>
      <c r="L62" s="106">
        <v>1</v>
      </c>
      <c r="M62" s="106"/>
      <c r="N62" s="106"/>
      <c r="O62" s="106"/>
      <c r="P62" s="106">
        <v>1</v>
      </c>
      <c r="Q62" s="106"/>
      <c r="R62" s="106"/>
      <c r="S62" s="106"/>
      <c r="T62" s="106"/>
      <c r="U62" s="106"/>
      <c r="V62" s="106">
        <v>1</v>
      </c>
      <c r="W62" s="106"/>
      <c r="X62" s="106"/>
      <c r="Y62" s="106"/>
      <c r="Z62" s="106"/>
      <c r="AA62" s="106"/>
      <c r="AB62" s="106">
        <v>1</v>
      </c>
      <c r="AC62" s="106">
        <v>1</v>
      </c>
      <c r="AD62" s="106"/>
      <c r="AE62" s="106"/>
      <c r="AF62" s="106">
        <v>1</v>
      </c>
      <c r="AG62" s="106"/>
      <c r="AH62" s="106"/>
      <c r="AI62" s="106"/>
      <c r="AJ62" s="106"/>
      <c r="AK62" s="106"/>
      <c r="AL62" s="106"/>
      <c r="AM62" s="106">
        <v>1</v>
      </c>
      <c r="AN62" s="106"/>
      <c r="AO62" s="106"/>
      <c r="AP62" s="106"/>
      <c r="AQ62" s="3">
        <f t="shared" si="1"/>
        <v>10</v>
      </c>
    </row>
    <row r="63" spans="1:43" hidden="1">
      <c r="A63" s="104" t="s">
        <v>940</v>
      </c>
      <c r="B63" s="105">
        <v>2014</v>
      </c>
      <c r="C63" s="104" t="s">
        <v>321</v>
      </c>
      <c r="D63" s="106"/>
      <c r="E63" s="106"/>
      <c r="F63" s="106"/>
      <c r="G63" s="106"/>
      <c r="H63" s="106"/>
      <c r="I63" s="106"/>
      <c r="J63" s="106"/>
      <c r="K63" s="106"/>
      <c r="L63" s="106">
        <v>1</v>
      </c>
      <c r="M63" s="106"/>
      <c r="N63" s="106"/>
      <c r="O63" s="106">
        <v>1</v>
      </c>
      <c r="P63" s="106">
        <v>1</v>
      </c>
      <c r="Q63" s="106"/>
      <c r="R63" s="106"/>
      <c r="S63" s="106"/>
      <c r="T63" s="106">
        <v>1</v>
      </c>
      <c r="U63" s="106"/>
      <c r="V63" s="106">
        <v>1</v>
      </c>
      <c r="W63" s="106"/>
      <c r="X63" s="106"/>
      <c r="Y63" s="106">
        <v>1</v>
      </c>
      <c r="Z63" s="106">
        <v>1</v>
      </c>
      <c r="AA63" s="106"/>
      <c r="AB63" s="106">
        <v>1</v>
      </c>
      <c r="AC63" s="106"/>
      <c r="AD63" s="106"/>
      <c r="AE63" s="106"/>
      <c r="AF63" s="106">
        <v>1</v>
      </c>
      <c r="AG63" s="106"/>
      <c r="AH63" s="106">
        <v>1</v>
      </c>
      <c r="AI63" s="106"/>
      <c r="AJ63" s="106"/>
      <c r="AK63" s="106"/>
      <c r="AL63" s="106"/>
      <c r="AM63" s="106">
        <v>1</v>
      </c>
      <c r="AN63" s="106"/>
      <c r="AO63" s="106">
        <v>1</v>
      </c>
      <c r="AP63" s="106"/>
      <c r="AQ63" s="3">
        <f t="shared" si="1"/>
        <v>12</v>
      </c>
    </row>
    <row r="64" spans="1:43" hidden="1">
      <c r="A64" s="104" t="s">
        <v>941</v>
      </c>
      <c r="B64" s="105">
        <v>2014</v>
      </c>
      <c r="C64" s="104" t="s">
        <v>321</v>
      </c>
      <c r="D64" s="106">
        <v>1</v>
      </c>
      <c r="E64" s="106">
        <v>1</v>
      </c>
      <c r="F64" s="106"/>
      <c r="G64" s="106"/>
      <c r="H64" s="106"/>
      <c r="I64" s="106"/>
      <c r="J64" s="106"/>
      <c r="K64" s="106">
        <v>1</v>
      </c>
      <c r="L64" s="106">
        <v>1</v>
      </c>
      <c r="M64" s="106"/>
      <c r="N64" s="106"/>
      <c r="O64" s="106">
        <v>1</v>
      </c>
      <c r="P64" s="106"/>
      <c r="Q64" s="106">
        <v>1</v>
      </c>
      <c r="R64" s="106"/>
      <c r="S64" s="106"/>
      <c r="T64" s="106"/>
      <c r="U64" s="106"/>
      <c r="V64" s="106"/>
      <c r="W64" s="106"/>
      <c r="X64" s="106"/>
      <c r="Y64" s="106">
        <v>1</v>
      </c>
      <c r="Z64" s="106"/>
      <c r="AA64" s="106"/>
      <c r="AB64" s="106">
        <v>1</v>
      </c>
      <c r="AC64" s="106"/>
      <c r="AD64" s="106"/>
      <c r="AE64" s="106"/>
      <c r="AF64" s="106">
        <v>1</v>
      </c>
      <c r="AG64" s="106"/>
      <c r="AH64" s="106">
        <v>1</v>
      </c>
      <c r="AI64" s="106"/>
      <c r="AJ64" s="106"/>
      <c r="AK64" s="106"/>
      <c r="AL64" s="106"/>
      <c r="AM64" s="106">
        <v>1</v>
      </c>
      <c r="AN64" s="106"/>
      <c r="AO64" s="106">
        <v>1</v>
      </c>
      <c r="AP64" s="106"/>
      <c r="AQ64" s="3">
        <f t="shared" si="1"/>
        <v>12</v>
      </c>
    </row>
    <row r="65" spans="1:43" hidden="1">
      <c r="A65" s="104" t="s">
        <v>392</v>
      </c>
      <c r="B65" s="105">
        <v>2014</v>
      </c>
      <c r="C65" s="104" t="s">
        <v>346</v>
      </c>
      <c r="D65" s="106"/>
      <c r="E65" s="106"/>
      <c r="F65" s="106"/>
      <c r="G65" s="106"/>
      <c r="H65" s="106"/>
      <c r="I65" s="106">
        <v>1</v>
      </c>
      <c r="J65" s="106"/>
      <c r="K65" s="106"/>
      <c r="L65" s="106">
        <v>1</v>
      </c>
      <c r="M65" s="106"/>
      <c r="N65" s="106"/>
      <c r="O65" s="106"/>
      <c r="P65" s="106"/>
      <c r="Q65" s="106"/>
      <c r="R65" s="106"/>
      <c r="S65" s="106"/>
      <c r="T65" s="106"/>
      <c r="U65" s="106"/>
      <c r="V65" s="106"/>
      <c r="W65" s="106"/>
      <c r="X65" s="106"/>
      <c r="Y65" s="106">
        <v>1</v>
      </c>
      <c r="Z65" s="106"/>
      <c r="AA65" s="106"/>
      <c r="AB65" s="106">
        <v>1</v>
      </c>
      <c r="AC65" s="106"/>
      <c r="AD65" s="106"/>
      <c r="AE65" s="106"/>
      <c r="AF65" s="106">
        <v>1</v>
      </c>
      <c r="AG65" s="106"/>
      <c r="AH65" s="106">
        <v>1</v>
      </c>
      <c r="AI65" s="106"/>
      <c r="AJ65" s="106"/>
      <c r="AK65" s="106">
        <v>1</v>
      </c>
      <c r="AL65" s="106"/>
      <c r="AM65" s="106"/>
      <c r="AN65" s="106"/>
      <c r="AO65" s="106"/>
      <c r="AP65" s="106"/>
      <c r="AQ65" s="3">
        <f t="shared" si="1"/>
        <v>7</v>
      </c>
    </row>
    <row r="66" spans="1:43" hidden="1">
      <c r="A66" s="104" t="s">
        <v>286</v>
      </c>
      <c r="B66" s="105">
        <v>2014</v>
      </c>
      <c r="C66" s="104" t="s">
        <v>346</v>
      </c>
      <c r="D66" s="106">
        <v>1</v>
      </c>
      <c r="E66" s="106">
        <v>1</v>
      </c>
      <c r="F66" s="106"/>
      <c r="G66" s="106"/>
      <c r="H66" s="106"/>
      <c r="I66" s="106"/>
      <c r="J66" s="106"/>
      <c r="K66" s="106">
        <v>1</v>
      </c>
      <c r="L66" s="106">
        <v>1</v>
      </c>
      <c r="M66" s="106"/>
      <c r="N66" s="106"/>
      <c r="O66" s="106"/>
      <c r="P66" s="106">
        <v>1</v>
      </c>
      <c r="Q66" s="106"/>
      <c r="R66" s="106"/>
      <c r="S66" s="106"/>
      <c r="T66" s="106"/>
      <c r="U66" s="106"/>
      <c r="V66" s="106">
        <v>1</v>
      </c>
      <c r="W66" s="106"/>
      <c r="X66" s="106"/>
      <c r="Y66" s="106">
        <v>1</v>
      </c>
      <c r="Z66" s="106"/>
      <c r="AA66" s="106"/>
      <c r="AB66" s="106"/>
      <c r="AC66" s="106"/>
      <c r="AD66" s="106"/>
      <c r="AE66" s="106"/>
      <c r="AF66" s="106"/>
      <c r="AG66" s="106"/>
      <c r="AH66" s="106">
        <v>1</v>
      </c>
      <c r="AI66" s="106"/>
      <c r="AJ66" s="106"/>
      <c r="AK66" s="106">
        <v>1</v>
      </c>
      <c r="AL66" s="106"/>
      <c r="AM66" s="106"/>
      <c r="AN66" s="106"/>
      <c r="AO66" s="106"/>
      <c r="AP66" s="106"/>
      <c r="AQ66" s="3">
        <f t="shared" si="1"/>
        <v>9</v>
      </c>
    </row>
    <row r="67" spans="1:43" hidden="1">
      <c r="A67" s="104" t="s">
        <v>762</v>
      </c>
      <c r="B67" s="105">
        <v>2014</v>
      </c>
      <c r="C67" s="104" t="s">
        <v>346</v>
      </c>
      <c r="D67" s="106"/>
      <c r="E67" s="106"/>
      <c r="F67" s="106">
        <v>1</v>
      </c>
      <c r="G67" s="106"/>
      <c r="H67" s="106"/>
      <c r="I67" s="106">
        <v>1</v>
      </c>
      <c r="J67" s="106"/>
      <c r="K67" s="106"/>
      <c r="L67" s="106"/>
      <c r="M67" s="106"/>
      <c r="N67" s="106"/>
      <c r="O67" s="106"/>
      <c r="P67" s="106"/>
      <c r="Q67" s="106"/>
      <c r="R67" s="106"/>
      <c r="S67" s="106"/>
      <c r="T67" s="106"/>
      <c r="U67" s="106"/>
      <c r="V67" s="106"/>
      <c r="W67" s="106"/>
      <c r="X67" s="106"/>
      <c r="Y67" s="106">
        <v>1</v>
      </c>
      <c r="Z67" s="106"/>
      <c r="AA67" s="106"/>
      <c r="AB67" s="106"/>
      <c r="AC67" s="106"/>
      <c r="AD67" s="106"/>
      <c r="AE67" s="106"/>
      <c r="AF67" s="106"/>
      <c r="AG67" s="106"/>
      <c r="AH67" s="106"/>
      <c r="AI67" s="106"/>
      <c r="AJ67" s="106"/>
      <c r="AK67" s="106"/>
      <c r="AL67" s="106"/>
      <c r="AM67" s="106"/>
      <c r="AN67" s="106"/>
      <c r="AO67" s="106"/>
      <c r="AP67" s="106"/>
      <c r="AQ67" s="3">
        <f t="shared" si="1"/>
        <v>3</v>
      </c>
    </row>
    <row r="68" spans="1:43" hidden="1">
      <c r="A68" s="104" t="s">
        <v>793</v>
      </c>
      <c r="B68" s="105">
        <v>2014</v>
      </c>
      <c r="C68" s="104" t="s">
        <v>346</v>
      </c>
      <c r="D68" s="106"/>
      <c r="E68" s="106"/>
      <c r="F68" s="106"/>
      <c r="G68" s="106"/>
      <c r="H68" s="106"/>
      <c r="I68" s="106"/>
      <c r="J68" s="106"/>
      <c r="K68" s="106">
        <v>1</v>
      </c>
      <c r="L68" s="106"/>
      <c r="M68" s="106"/>
      <c r="N68" s="106"/>
      <c r="O68" s="106"/>
      <c r="P68" s="106"/>
      <c r="Q68" s="106"/>
      <c r="R68" s="106"/>
      <c r="S68" s="106"/>
      <c r="T68" s="106"/>
      <c r="U68" s="106"/>
      <c r="V68" s="106"/>
      <c r="W68" s="106"/>
      <c r="X68" s="106"/>
      <c r="Y68" s="106">
        <v>1</v>
      </c>
      <c r="Z68" s="106"/>
      <c r="AA68" s="106"/>
      <c r="AB68" s="106"/>
      <c r="AC68" s="106"/>
      <c r="AD68" s="106"/>
      <c r="AE68" s="106"/>
      <c r="AF68" s="106">
        <v>1</v>
      </c>
      <c r="AG68" s="106"/>
      <c r="AH68" s="106"/>
      <c r="AI68" s="106"/>
      <c r="AJ68" s="106"/>
      <c r="AK68" s="106"/>
      <c r="AL68" s="106"/>
      <c r="AM68" s="106">
        <v>1</v>
      </c>
      <c r="AN68" s="106"/>
      <c r="AO68" s="106"/>
      <c r="AP68" s="106"/>
      <c r="AQ68" s="3">
        <f t="shared" si="1"/>
        <v>4</v>
      </c>
    </row>
    <row r="69" spans="1:43" hidden="1">
      <c r="A69" s="104" t="s">
        <v>792</v>
      </c>
      <c r="B69" s="105">
        <v>2014</v>
      </c>
      <c r="C69" s="104" t="s">
        <v>346</v>
      </c>
      <c r="D69" s="106"/>
      <c r="E69" s="106"/>
      <c r="F69" s="106">
        <v>1</v>
      </c>
      <c r="G69" s="106"/>
      <c r="H69" s="106"/>
      <c r="I69" s="106"/>
      <c r="J69" s="106"/>
      <c r="K69" s="106"/>
      <c r="L69" s="106"/>
      <c r="M69" s="106"/>
      <c r="N69" s="106"/>
      <c r="O69" s="106">
        <v>1</v>
      </c>
      <c r="P69" s="106">
        <v>1</v>
      </c>
      <c r="Q69" s="106"/>
      <c r="R69" s="106"/>
      <c r="S69" s="106"/>
      <c r="T69" s="106"/>
      <c r="U69" s="106"/>
      <c r="V69" s="106"/>
      <c r="W69" s="106"/>
      <c r="X69" s="106"/>
      <c r="Y69" s="106">
        <v>1</v>
      </c>
      <c r="Z69" s="106"/>
      <c r="AA69" s="106"/>
      <c r="AB69" s="106"/>
      <c r="AC69" s="106"/>
      <c r="AD69" s="106"/>
      <c r="AE69" s="106"/>
      <c r="AF69" s="106"/>
      <c r="AG69" s="106"/>
      <c r="AH69" s="106">
        <v>1</v>
      </c>
      <c r="AI69" s="106">
        <v>1</v>
      </c>
      <c r="AJ69" s="106"/>
      <c r="AK69" s="106"/>
      <c r="AL69" s="106">
        <v>1</v>
      </c>
      <c r="AM69" s="106">
        <v>1</v>
      </c>
      <c r="AN69" s="106"/>
      <c r="AO69" s="106">
        <v>1</v>
      </c>
      <c r="AP69" s="106"/>
      <c r="AQ69" s="3">
        <f t="shared" si="1"/>
        <v>9</v>
      </c>
    </row>
    <row r="70" spans="1:43" hidden="1">
      <c r="A70" s="104" t="s">
        <v>890</v>
      </c>
      <c r="B70" s="105">
        <v>2014</v>
      </c>
      <c r="C70" s="104" t="s">
        <v>346</v>
      </c>
      <c r="D70" s="106"/>
      <c r="E70" s="106"/>
      <c r="F70" s="106"/>
      <c r="G70" s="106">
        <v>1</v>
      </c>
      <c r="H70" s="106"/>
      <c r="I70" s="106"/>
      <c r="J70" s="106"/>
      <c r="K70" s="106"/>
      <c r="L70" s="106">
        <v>1</v>
      </c>
      <c r="M70" s="106"/>
      <c r="N70" s="106"/>
      <c r="O70" s="106"/>
      <c r="P70" s="106"/>
      <c r="Q70" s="106"/>
      <c r="R70" s="106"/>
      <c r="S70" s="106"/>
      <c r="T70" s="106"/>
      <c r="U70" s="106"/>
      <c r="V70" s="106"/>
      <c r="W70" s="106"/>
      <c r="X70" s="106"/>
      <c r="Y70" s="106"/>
      <c r="Z70" s="106">
        <v>1</v>
      </c>
      <c r="AA70" s="106"/>
      <c r="AB70" s="106"/>
      <c r="AC70" s="106"/>
      <c r="AD70" s="106">
        <v>1</v>
      </c>
      <c r="AE70" s="106"/>
      <c r="AF70" s="106"/>
      <c r="AG70" s="106"/>
      <c r="AH70" s="106">
        <v>1</v>
      </c>
      <c r="AI70" s="106"/>
      <c r="AJ70" s="106">
        <v>1</v>
      </c>
      <c r="AK70" s="106">
        <v>1</v>
      </c>
      <c r="AL70" s="106"/>
      <c r="AM70" s="106"/>
      <c r="AN70" s="106"/>
      <c r="AO70" s="106">
        <v>1</v>
      </c>
      <c r="AP70" s="106"/>
      <c r="AQ70" s="3">
        <f t="shared" si="1"/>
        <v>8</v>
      </c>
    </row>
    <row r="71" spans="1:43" hidden="1">
      <c r="A71" s="104" t="s">
        <v>920</v>
      </c>
      <c r="B71" s="105">
        <v>2014</v>
      </c>
      <c r="C71" s="104" t="s">
        <v>346</v>
      </c>
      <c r="D71" s="106"/>
      <c r="E71" s="106"/>
      <c r="F71" s="106"/>
      <c r="G71" s="106"/>
      <c r="H71" s="106"/>
      <c r="I71" s="106"/>
      <c r="J71" s="106"/>
      <c r="K71" s="106"/>
      <c r="L71" s="106"/>
      <c r="M71" s="106"/>
      <c r="N71" s="106"/>
      <c r="O71" s="106"/>
      <c r="P71" s="106">
        <v>1</v>
      </c>
      <c r="Q71" s="106"/>
      <c r="R71" s="106"/>
      <c r="S71" s="106"/>
      <c r="T71" s="106"/>
      <c r="U71" s="106"/>
      <c r="V71" s="106"/>
      <c r="W71" s="106"/>
      <c r="X71" s="106"/>
      <c r="Y71" s="106">
        <v>1</v>
      </c>
      <c r="Z71" s="106"/>
      <c r="AA71" s="106"/>
      <c r="AB71" s="106">
        <v>1</v>
      </c>
      <c r="AC71" s="106"/>
      <c r="AD71" s="106"/>
      <c r="AE71" s="106"/>
      <c r="AF71" s="106"/>
      <c r="AG71" s="106"/>
      <c r="AH71" s="106"/>
      <c r="AI71" s="106"/>
      <c r="AJ71" s="106"/>
      <c r="AK71" s="106"/>
      <c r="AL71" s="106"/>
      <c r="AM71" s="106">
        <v>1</v>
      </c>
      <c r="AN71" s="106"/>
      <c r="AO71" s="106"/>
      <c r="AP71" s="106"/>
      <c r="AQ71" s="3">
        <f t="shared" si="1"/>
        <v>4</v>
      </c>
    </row>
    <row r="72" spans="1:43">
      <c r="A72" s="104" t="s">
        <v>504</v>
      </c>
      <c r="B72" s="105">
        <v>2015</v>
      </c>
      <c r="C72" s="104" t="s">
        <v>321</v>
      </c>
      <c r="D72" s="106"/>
      <c r="E72" s="106"/>
      <c r="F72" s="106"/>
      <c r="G72" s="106"/>
      <c r="H72" s="106"/>
      <c r="I72" s="106"/>
      <c r="J72" s="106"/>
      <c r="K72" s="106">
        <v>1</v>
      </c>
      <c r="L72" s="106">
        <v>1</v>
      </c>
      <c r="M72" s="106"/>
      <c r="N72" s="106"/>
      <c r="O72" s="106">
        <v>1</v>
      </c>
      <c r="P72" s="106">
        <v>1</v>
      </c>
      <c r="Q72" s="106">
        <v>1</v>
      </c>
      <c r="R72" s="106"/>
      <c r="S72" s="106"/>
      <c r="T72" s="106"/>
      <c r="U72" s="106"/>
      <c r="V72" s="106">
        <v>1</v>
      </c>
      <c r="W72" s="106"/>
      <c r="X72" s="106"/>
      <c r="Y72" s="106">
        <v>1</v>
      </c>
      <c r="Z72" s="106"/>
      <c r="AA72" s="106"/>
      <c r="AB72" s="106">
        <v>1</v>
      </c>
      <c r="AC72" s="106"/>
      <c r="AD72" s="106"/>
      <c r="AE72" s="106"/>
      <c r="AF72" s="106">
        <v>1</v>
      </c>
      <c r="AG72" s="106"/>
      <c r="AH72" s="106">
        <v>1</v>
      </c>
      <c r="AI72" s="106"/>
      <c r="AJ72" s="106"/>
      <c r="AK72" s="106">
        <v>1</v>
      </c>
      <c r="AL72" s="106"/>
      <c r="AM72" s="106">
        <v>1</v>
      </c>
      <c r="AN72" s="106"/>
      <c r="AO72" s="106">
        <v>1</v>
      </c>
      <c r="AP72" s="106"/>
      <c r="AQ72" s="3">
        <f>SUM(D72:AP72)</f>
        <v>13</v>
      </c>
    </row>
    <row r="73" spans="1:43">
      <c r="A73" s="104" t="s">
        <v>353</v>
      </c>
      <c r="B73" s="105">
        <v>2015</v>
      </c>
      <c r="C73" s="104" t="s">
        <v>321</v>
      </c>
      <c r="D73" s="106">
        <v>1</v>
      </c>
      <c r="E73" s="106">
        <v>1</v>
      </c>
      <c r="F73" s="106"/>
      <c r="G73" s="106"/>
      <c r="H73" s="106"/>
      <c r="I73" s="106"/>
      <c r="J73" s="106">
        <v>1</v>
      </c>
      <c r="K73" s="106"/>
      <c r="L73" s="106"/>
      <c r="M73" s="106"/>
      <c r="N73" s="106"/>
      <c r="O73" s="106">
        <v>1</v>
      </c>
      <c r="P73" s="106">
        <v>1</v>
      </c>
      <c r="Q73" s="106"/>
      <c r="R73" s="106"/>
      <c r="S73" s="106"/>
      <c r="T73" s="106">
        <v>1</v>
      </c>
      <c r="U73" s="106"/>
      <c r="V73" s="106">
        <v>1</v>
      </c>
      <c r="W73" s="106"/>
      <c r="X73" s="106">
        <v>1</v>
      </c>
      <c r="Y73" s="106">
        <v>1</v>
      </c>
      <c r="Z73" s="106">
        <v>1</v>
      </c>
      <c r="AA73" s="106"/>
      <c r="AB73" s="106">
        <v>1</v>
      </c>
      <c r="AC73" s="106"/>
      <c r="AD73" s="106"/>
      <c r="AE73" s="106"/>
      <c r="AF73" s="106"/>
      <c r="AG73" s="106"/>
      <c r="AH73" s="106"/>
      <c r="AI73" s="106"/>
      <c r="AJ73" s="106"/>
      <c r="AK73" s="106"/>
      <c r="AL73" s="106"/>
      <c r="AM73" s="106">
        <v>1</v>
      </c>
      <c r="AN73" s="106"/>
      <c r="AO73" s="106">
        <v>1</v>
      </c>
      <c r="AP73" s="106"/>
      <c r="AQ73" s="3">
        <f t="shared" ref="AQ73:AQ86" si="2">SUM(D73:AP73)</f>
        <v>13</v>
      </c>
    </row>
    <row r="74" spans="1:43">
      <c r="A74" s="104" t="s">
        <v>1006</v>
      </c>
      <c r="B74" s="105">
        <v>2015</v>
      </c>
      <c r="C74" s="104" t="s">
        <v>321</v>
      </c>
      <c r="D74" s="106">
        <v>1</v>
      </c>
      <c r="E74" s="106">
        <v>1</v>
      </c>
      <c r="F74" s="106"/>
      <c r="G74" s="106"/>
      <c r="H74" s="106"/>
      <c r="I74" s="106"/>
      <c r="J74" s="106">
        <v>1</v>
      </c>
      <c r="K74" s="106">
        <v>1</v>
      </c>
      <c r="L74" s="106">
        <v>1</v>
      </c>
      <c r="M74" s="106"/>
      <c r="N74" s="106"/>
      <c r="O74" s="106">
        <v>1</v>
      </c>
      <c r="P74" s="106"/>
      <c r="Q74" s="106">
        <v>1</v>
      </c>
      <c r="R74" s="106">
        <v>1</v>
      </c>
      <c r="S74" s="106"/>
      <c r="T74" s="106"/>
      <c r="U74" s="106"/>
      <c r="V74" s="106"/>
      <c r="W74" s="106"/>
      <c r="X74" s="106"/>
      <c r="Y74" s="106">
        <v>1</v>
      </c>
      <c r="Z74" s="106"/>
      <c r="AA74" s="106"/>
      <c r="AB74" s="106"/>
      <c r="AC74" s="106"/>
      <c r="AD74" s="106"/>
      <c r="AE74" s="106"/>
      <c r="AF74" s="106"/>
      <c r="AG74" s="106"/>
      <c r="AH74" s="106">
        <v>1</v>
      </c>
      <c r="AI74" s="106"/>
      <c r="AJ74" s="106"/>
      <c r="AK74" s="106">
        <v>1</v>
      </c>
      <c r="AL74" s="106"/>
      <c r="AM74" s="106"/>
      <c r="AN74" s="106"/>
      <c r="AO74" s="106">
        <v>1</v>
      </c>
      <c r="AP74" s="106"/>
      <c r="AQ74" s="3">
        <f>SUM(D74:AP74)</f>
        <v>12</v>
      </c>
    </row>
    <row r="75" spans="1:43">
      <c r="A75" s="104" t="s">
        <v>1007</v>
      </c>
      <c r="B75" s="105">
        <v>2015</v>
      </c>
      <c r="C75" s="104" t="s">
        <v>321</v>
      </c>
      <c r="D75" s="106">
        <v>1</v>
      </c>
      <c r="E75" s="106">
        <v>1</v>
      </c>
      <c r="F75" s="106"/>
      <c r="G75" s="106"/>
      <c r="H75" s="106"/>
      <c r="I75" s="106"/>
      <c r="J75" s="106"/>
      <c r="K75" s="106">
        <v>1</v>
      </c>
      <c r="L75" s="106"/>
      <c r="M75" s="106"/>
      <c r="N75" s="106"/>
      <c r="O75" s="106">
        <v>1</v>
      </c>
      <c r="P75" s="106">
        <v>1</v>
      </c>
      <c r="Q75" s="106"/>
      <c r="R75" s="106"/>
      <c r="S75" s="106"/>
      <c r="T75" s="106"/>
      <c r="U75" s="106"/>
      <c r="V75" s="106">
        <v>1</v>
      </c>
      <c r="W75" s="106"/>
      <c r="X75" s="106">
        <v>1</v>
      </c>
      <c r="Y75" s="106">
        <v>1</v>
      </c>
      <c r="Z75" s="106">
        <v>1</v>
      </c>
      <c r="AA75" s="106">
        <v>1</v>
      </c>
      <c r="AB75" s="106">
        <v>1</v>
      </c>
      <c r="AC75" s="106"/>
      <c r="AD75" s="106"/>
      <c r="AE75" s="106"/>
      <c r="AF75" s="106"/>
      <c r="AG75" s="106"/>
      <c r="AH75" s="106">
        <v>1</v>
      </c>
      <c r="AI75" s="106">
        <v>1</v>
      </c>
      <c r="AJ75" s="106"/>
      <c r="AK75" s="106"/>
      <c r="AL75" s="106">
        <v>1</v>
      </c>
      <c r="AM75" s="106">
        <v>1</v>
      </c>
      <c r="AN75" s="106"/>
      <c r="AO75" s="106">
        <v>1</v>
      </c>
      <c r="AP75" s="106"/>
      <c r="AQ75" s="3">
        <f t="shared" si="2"/>
        <v>16</v>
      </c>
    </row>
    <row r="76" spans="1:43">
      <c r="A76" s="104" t="s">
        <v>1008</v>
      </c>
      <c r="B76" s="105">
        <v>2015</v>
      </c>
      <c r="C76" s="104" t="s">
        <v>321</v>
      </c>
      <c r="D76" s="106">
        <v>1</v>
      </c>
      <c r="E76" s="106">
        <v>1</v>
      </c>
      <c r="F76" s="106"/>
      <c r="G76" s="106"/>
      <c r="H76" s="106"/>
      <c r="I76" s="106"/>
      <c r="J76" s="106"/>
      <c r="K76" s="106">
        <v>1</v>
      </c>
      <c r="L76" s="106">
        <v>1</v>
      </c>
      <c r="M76" s="106"/>
      <c r="N76" s="106"/>
      <c r="O76" s="106">
        <v>1</v>
      </c>
      <c r="P76" s="106">
        <v>1</v>
      </c>
      <c r="Q76" s="106"/>
      <c r="R76" s="106">
        <v>1</v>
      </c>
      <c r="S76" s="106"/>
      <c r="T76" s="106"/>
      <c r="U76" s="106"/>
      <c r="V76" s="106">
        <v>1</v>
      </c>
      <c r="W76" s="106"/>
      <c r="X76" s="106">
        <v>1</v>
      </c>
      <c r="Y76" s="106">
        <v>1</v>
      </c>
      <c r="Z76" s="106">
        <v>1</v>
      </c>
      <c r="AA76" s="106"/>
      <c r="AB76" s="106">
        <v>1</v>
      </c>
      <c r="AC76" s="106"/>
      <c r="AD76" s="106"/>
      <c r="AE76" s="106"/>
      <c r="AF76" s="106">
        <v>1</v>
      </c>
      <c r="AG76" s="106"/>
      <c r="AH76" s="106"/>
      <c r="AI76" s="106">
        <v>1</v>
      </c>
      <c r="AJ76" s="106"/>
      <c r="AK76" s="106"/>
      <c r="AL76" s="106">
        <v>1</v>
      </c>
      <c r="AM76" s="106"/>
      <c r="AN76" s="106"/>
      <c r="AO76" s="106">
        <v>1</v>
      </c>
      <c r="AP76" s="106"/>
      <c r="AQ76" s="3">
        <f t="shared" si="2"/>
        <v>16</v>
      </c>
    </row>
    <row r="77" spans="1:43">
      <c r="A77" s="104" t="s">
        <v>1030</v>
      </c>
      <c r="B77" s="105">
        <v>2015</v>
      </c>
      <c r="C77" s="104" t="s">
        <v>346</v>
      </c>
      <c r="D77" s="106"/>
      <c r="E77" s="106"/>
      <c r="F77" s="106"/>
      <c r="G77" s="106">
        <v>1</v>
      </c>
      <c r="H77" s="106"/>
      <c r="I77" s="106"/>
      <c r="J77" s="106">
        <v>1</v>
      </c>
      <c r="K77" s="106"/>
      <c r="L77" s="106"/>
      <c r="M77" s="106"/>
      <c r="N77" s="106"/>
      <c r="O77" s="106"/>
      <c r="P77" s="106">
        <v>1</v>
      </c>
      <c r="Q77" s="106"/>
      <c r="R77" s="106">
        <v>1</v>
      </c>
      <c r="S77" s="106"/>
      <c r="T77" s="106">
        <v>1</v>
      </c>
      <c r="U77" s="106"/>
      <c r="V77" s="106"/>
      <c r="W77" s="106"/>
      <c r="X77" s="106"/>
      <c r="Y77" s="106">
        <v>1</v>
      </c>
      <c r="Z77" s="106"/>
      <c r="AA77" s="106"/>
      <c r="AB77" s="106"/>
      <c r="AC77" s="106"/>
      <c r="AD77" s="106"/>
      <c r="AE77" s="106"/>
      <c r="AF77" s="106"/>
      <c r="AG77" s="106"/>
      <c r="AH77" s="106"/>
      <c r="AI77" s="106">
        <v>1</v>
      </c>
      <c r="AJ77" s="106"/>
      <c r="AK77" s="106"/>
      <c r="AL77" s="106">
        <v>1</v>
      </c>
      <c r="AM77" s="106">
        <v>1</v>
      </c>
      <c r="AN77" s="106"/>
      <c r="AO77" s="106"/>
      <c r="AP77" s="106"/>
      <c r="AQ77" s="3">
        <f t="shared" si="2"/>
        <v>9</v>
      </c>
    </row>
    <row r="78" spans="1:43">
      <c r="A78" s="104" t="s">
        <v>1023</v>
      </c>
      <c r="B78" s="105">
        <v>2015</v>
      </c>
      <c r="C78" s="104" t="s">
        <v>321</v>
      </c>
      <c r="D78" s="106"/>
      <c r="E78" s="106">
        <v>1</v>
      </c>
      <c r="F78" s="106"/>
      <c r="G78" s="106"/>
      <c r="H78" s="106"/>
      <c r="I78" s="106"/>
      <c r="J78" s="106">
        <v>1</v>
      </c>
      <c r="K78" s="106">
        <v>1</v>
      </c>
      <c r="L78" s="106">
        <v>1</v>
      </c>
      <c r="M78" s="106"/>
      <c r="N78" s="106"/>
      <c r="O78" s="106">
        <v>1</v>
      </c>
      <c r="P78" s="106"/>
      <c r="Q78" s="106"/>
      <c r="R78" s="106">
        <v>1</v>
      </c>
      <c r="S78" s="106"/>
      <c r="T78" s="106"/>
      <c r="U78" s="106"/>
      <c r="V78" s="106"/>
      <c r="W78" s="106"/>
      <c r="X78" s="106"/>
      <c r="Y78" s="106">
        <v>1</v>
      </c>
      <c r="Z78" s="106"/>
      <c r="AA78" s="106">
        <v>1</v>
      </c>
      <c r="AB78" s="106">
        <v>1</v>
      </c>
      <c r="AC78" s="106"/>
      <c r="AD78" s="106"/>
      <c r="AE78" s="106"/>
      <c r="AF78" s="106">
        <v>1</v>
      </c>
      <c r="AG78" s="106"/>
      <c r="AH78" s="106">
        <v>1</v>
      </c>
      <c r="AI78" s="106"/>
      <c r="AJ78" s="106"/>
      <c r="AK78" s="106"/>
      <c r="AL78" s="106"/>
      <c r="AM78" s="106"/>
      <c r="AN78" s="106"/>
      <c r="AO78" s="106">
        <v>1</v>
      </c>
      <c r="AP78" s="106"/>
      <c r="AQ78" s="3">
        <f t="shared" si="2"/>
        <v>12</v>
      </c>
    </row>
    <row r="79" spans="1:43">
      <c r="A79" s="104" t="s">
        <v>1059</v>
      </c>
      <c r="B79" s="105">
        <v>2015</v>
      </c>
      <c r="C79" s="104" t="s">
        <v>346</v>
      </c>
      <c r="D79" s="106">
        <v>1</v>
      </c>
      <c r="E79" s="106">
        <v>1</v>
      </c>
      <c r="F79" s="106"/>
      <c r="G79" s="106"/>
      <c r="H79" s="106"/>
      <c r="I79" s="106"/>
      <c r="J79" s="106">
        <v>1</v>
      </c>
      <c r="K79" s="106">
        <v>1</v>
      </c>
      <c r="L79" s="106">
        <v>1</v>
      </c>
      <c r="M79" s="106"/>
      <c r="N79" s="106"/>
      <c r="O79" s="106">
        <v>1</v>
      </c>
      <c r="P79" s="106">
        <v>1</v>
      </c>
      <c r="Q79" s="106"/>
      <c r="R79" s="106">
        <v>1</v>
      </c>
      <c r="S79" s="106"/>
      <c r="T79" s="106">
        <v>1</v>
      </c>
      <c r="U79" s="106"/>
      <c r="V79" s="106">
        <v>1</v>
      </c>
      <c r="W79" s="106"/>
      <c r="X79" s="106"/>
      <c r="Y79" s="106">
        <v>1</v>
      </c>
      <c r="Z79" s="106">
        <v>1</v>
      </c>
      <c r="AA79" s="106">
        <v>1</v>
      </c>
      <c r="AB79" s="106">
        <v>1</v>
      </c>
      <c r="AC79" s="106"/>
      <c r="AD79" s="106"/>
      <c r="AE79" s="106">
        <v>1</v>
      </c>
      <c r="AF79" s="106">
        <v>1</v>
      </c>
      <c r="AG79" s="106"/>
      <c r="AH79" s="106">
        <v>1</v>
      </c>
      <c r="AI79" s="106"/>
      <c r="AJ79" s="106">
        <v>1</v>
      </c>
      <c r="AK79" s="106"/>
      <c r="AL79" s="106"/>
      <c r="AM79" s="106"/>
      <c r="AN79" s="106"/>
      <c r="AO79" s="106">
        <v>1</v>
      </c>
      <c r="AP79" s="106"/>
      <c r="AQ79" s="3">
        <f t="shared" si="2"/>
        <v>19</v>
      </c>
    </row>
    <row r="80" spans="1:43">
      <c r="A80" s="104" t="s">
        <v>910</v>
      </c>
      <c r="B80" s="105">
        <v>2015</v>
      </c>
      <c r="C80" s="104" t="s">
        <v>321</v>
      </c>
      <c r="D80" s="106">
        <v>1</v>
      </c>
      <c r="E80" s="106">
        <v>1</v>
      </c>
      <c r="F80" s="106"/>
      <c r="G80" s="106"/>
      <c r="H80" s="106"/>
      <c r="I80" s="106"/>
      <c r="J80" s="106">
        <v>1</v>
      </c>
      <c r="K80" s="106"/>
      <c r="L80" s="106">
        <v>1</v>
      </c>
      <c r="M80" s="106"/>
      <c r="N80" s="106"/>
      <c r="O80" s="106"/>
      <c r="P80" s="106">
        <v>1</v>
      </c>
      <c r="Q80" s="106"/>
      <c r="R80" s="106">
        <v>1</v>
      </c>
      <c r="S80" s="106">
        <v>1</v>
      </c>
      <c r="T80" s="106">
        <v>1</v>
      </c>
      <c r="U80" s="106"/>
      <c r="V80" s="106">
        <v>1</v>
      </c>
      <c r="W80" s="106"/>
      <c r="X80" s="106"/>
      <c r="Y80" s="106">
        <v>1</v>
      </c>
      <c r="Z80" s="106">
        <v>1</v>
      </c>
      <c r="AA80" s="106">
        <v>1</v>
      </c>
      <c r="AB80" s="106">
        <v>1</v>
      </c>
      <c r="AC80" s="106"/>
      <c r="AD80" s="106"/>
      <c r="AE80" s="106"/>
      <c r="AF80" s="106"/>
      <c r="AG80" s="106">
        <v>1</v>
      </c>
      <c r="AH80" s="106"/>
      <c r="AI80" s="106"/>
      <c r="AJ80" s="106"/>
      <c r="AK80" s="106"/>
      <c r="AL80" s="106"/>
      <c r="AM80" s="106"/>
      <c r="AN80" s="106"/>
      <c r="AO80" s="106"/>
      <c r="AP80" s="106"/>
      <c r="AQ80" s="3">
        <f t="shared" si="2"/>
        <v>14</v>
      </c>
    </row>
    <row r="81" spans="1:43">
      <c r="A81" s="104" t="s">
        <v>1060</v>
      </c>
      <c r="B81" s="105">
        <v>2015</v>
      </c>
      <c r="C81" s="104" t="s">
        <v>346</v>
      </c>
      <c r="D81" s="106">
        <v>1</v>
      </c>
      <c r="E81" s="106">
        <v>1</v>
      </c>
      <c r="F81" s="106">
        <v>1</v>
      </c>
      <c r="G81" s="106">
        <v>1</v>
      </c>
      <c r="H81" s="106">
        <v>1</v>
      </c>
      <c r="I81" s="106">
        <v>1</v>
      </c>
      <c r="J81" s="106">
        <v>1</v>
      </c>
      <c r="K81" s="106">
        <v>1</v>
      </c>
      <c r="L81" s="106">
        <v>1</v>
      </c>
      <c r="M81" s="106">
        <v>1</v>
      </c>
      <c r="N81" s="106"/>
      <c r="O81" s="106">
        <v>1</v>
      </c>
      <c r="P81" s="106">
        <v>1</v>
      </c>
      <c r="Q81" s="106"/>
      <c r="R81" s="106">
        <v>1</v>
      </c>
      <c r="S81" s="106">
        <v>1</v>
      </c>
      <c r="T81" s="106">
        <v>1</v>
      </c>
      <c r="U81" s="106"/>
      <c r="V81" s="106">
        <v>1</v>
      </c>
      <c r="W81" s="106">
        <v>1</v>
      </c>
      <c r="X81" s="106">
        <v>1</v>
      </c>
      <c r="Y81" s="106">
        <v>1</v>
      </c>
      <c r="Z81" s="106">
        <v>1</v>
      </c>
      <c r="AA81" s="106">
        <v>1</v>
      </c>
      <c r="AB81" s="106">
        <v>1</v>
      </c>
      <c r="AC81" s="106"/>
      <c r="AD81" s="106"/>
      <c r="AE81" s="106">
        <v>1</v>
      </c>
      <c r="AF81" s="106">
        <v>1</v>
      </c>
      <c r="AG81" s="106">
        <v>1</v>
      </c>
      <c r="AH81" s="106">
        <v>1</v>
      </c>
      <c r="AI81" s="106">
        <v>1</v>
      </c>
      <c r="AJ81" s="106">
        <v>1</v>
      </c>
      <c r="AK81" s="106"/>
      <c r="AL81" s="106">
        <v>1</v>
      </c>
      <c r="AM81" s="106"/>
      <c r="AN81" s="106"/>
      <c r="AO81" s="106">
        <v>1</v>
      </c>
      <c r="AP81" s="106">
        <v>1</v>
      </c>
      <c r="AQ81" s="3">
        <f t="shared" si="2"/>
        <v>31</v>
      </c>
    </row>
    <row r="82" spans="1:43">
      <c r="A82" s="104" t="s">
        <v>940</v>
      </c>
      <c r="B82" s="105">
        <v>2015</v>
      </c>
      <c r="C82" s="104" t="s">
        <v>321</v>
      </c>
      <c r="D82" s="106">
        <v>1</v>
      </c>
      <c r="E82" s="106">
        <v>1</v>
      </c>
      <c r="F82" s="106"/>
      <c r="G82" s="106"/>
      <c r="H82" s="106">
        <v>1</v>
      </c>
      <c r="I82" s="106"/>
      <c r="J82" s="106"/>
      <c r="K82" s="106"/>
      <c r="L82" s="106"/>
      <c r="M82" s="106"/>
      <c r="N82" s="106"/>
      <c r="O82" s="106">
        <v>1</v>
      </c>
      <c r="P82" s="106"/>
      <c r="Q82" s="106"/>
      <c r="R82" s="106">
        <v>1</v>
      </c>
      <c r="S82" s="106">
        <v>1</v>
      </c>
      <c r="T82" s="106">
        <v>1</v>
      </c>
      <c r="U82" s="106"/>
      <c r="V82" s="106">
        <v>1</v>
      </c>
      <c r="W82" s="106"/>
      <c r="X82" s="106">
        <v>1</v>
      </c>
      <c r="Y82" s="106">
        <v>1</v>
      </c>
      <c r="Z82" s="106"/>
      <c r="AA82" s="106">
        <v>1</v>
      </c>
      <c r="AB82" s="106">
        <v>1</v>
      </c>
      <c r="AC82" s="106"/>
      <c r="AD82" s="106"/>
      <c r="AE82" s="106"/>
      <c r="AF82" s="106">
        <v>1</v>
      </c>
      <c r="AG82" s="106">
        <v>1</v>
      </c>
      <c r="AH82" s="106">
        <v>1</v>
      </c>
      <c r="AI82" s="106"/>
      <c r="AJ82" s="106"/>
      <c r="AK82" s="106"/>
      <c r="AL82" s="106"/>
      <c r="AM82" s="106"/>
      <c r="AN82" s="106"/>
      <c r="AO82" s="106">
        <v>1</v>
      </c>
      <c r="AP82" s="106"/>
      <c r="AQ82" s="3">
        <f t="shared" si="2"/>
        <v>16</v>
      </c>
    </row>
    <row r="83" spans="1:43">
      <c r="A83" s="104" t="s">
        <v>941</v>
      </c>
      <c r="B83" s="105">
        <v>2015</v>
      </c>
      <c r="C83" s="104" t="s">
        <v>321</v>
      </c>
      <c r="D83" s="106"/>
      <c r="E83" s="106"/>
      <c r="F83" s="106"/>
      <c r="G83" s="106"/>
      <c r="H83" s="106">
        <v>1</v>
      </c>
      <c r="I83" s="106"/>
      <c r="J83" s="106"/>
      <c r="K83" s="106">
        <v>1</v>
      </c>
      <c r="L83" s="106">
        <v>1</v>
      </c>
      <c r="M83" s="106"/>
      <c r="N83" s="106"/>
      <c r="O83" s="106"/>
      <c r="P83" s="106">
        <v>1</v>
      </c>
      <c r="Q83" s="106"/>
      <c r="R83" s="106"/>
      <c r="S83" s="106"/>
      <c r="T83" s="106"/>
      <c r="U83" s="106"/>
      <c r="V83" s="106"/>
      <c r="W83" s="106"/>
      <c r="X83" s="106"/>
      <c r="Y83" s="106">
        <v>1</v>
      </c>
      <c r="Z83" s="106"/>
      <c r="AA83" s="106">
        <v>1</v>
      </c>
      <c r="AB83" s="106">
        <v>1</v>
      </c>
      <c r="AC83" s="106"/>
      <c r="AD83" s="106">
        <v>1</v>
      </c>
      <c r="AE83" s="106"/>
      <c r="AF83" s="106"/>
      <c r="AG83" s="106">
        <v>1</v>
      </c>
      <c r="AH83" s="106">
        <v>1</v>
      </c>
      <c r="AI83" s="106">
        <v>1</v>
      </c>
      <c r="AJ83" s="106"/>
      <c r="AK83" s="106"/>
      <c r="AL83" s="106"/>
      <c r="AM83" s="106"/>
      <c r="AN83" s="106"/>
      <c r="AO83" s="106">
        <v>1</v>
      </c>
      <c r="AP83" s="106"/>
      <c r="AQ83" s="3">
        <f t="shared" si="2"/>
        <v>12</v>
      </c>
    </row>
    <row r="84" spans="1:43">
      <c r="A84" s="104" t="s">
        <v>504</v>
      </c>
      <c r="B84" s="105">
        <v>2016</v>
      </c>
      <c r="C84" s="104" t="s">
        <v>321</v>
      </c>
      <c r="D84" s="106"/>
      <c r="E84" s="106">
        <v>1</v>
      </c>
      <c r="F84" s="106"/>
      <c r="G84" s="106"/>
      <c r="H84" s="106"/>
      <c r="I84" s="106"/>
      <c r="J84" s="106">
        <v>1</v>
      </c>
      <c r="K84" s="106"/>
      <c r="L84" s="106"/>
      <c r="M84" s="106"/>
      <c r="N84" s="106"/>
      <c r="O84" s="106">
        <v>1</v>
      </c>
      <c r="P84" s="106">
        <v>1</v>
      </c>
      <c r="Q84" s="106"/>
      <c r="R84" s="106">
        <v>1</v>
      </c>
      <c r="S84" s="106"/>
      <c r="T84" s="106">
        <v>1</v>
      </c>
      <c r="U84" s="106"/>
      <c r="V84" s="106"/>
      <c r="W84" s="106"/>
      <c r="X84" s="106"/>
      <c r="Y84" s="106">
        <v>1</v>
      </c>
      <c r="Z84" s="106"/>
      <c r="AA84" s="106">
        <v>1</v>
      </c>
      <c r="AB84" s="106"/>
      <c r="AC84" s="106"/>
      <c r="AD84" s="106"/>
      <c r="AE84" s="106"/>
      <c r="AF84" s="106">
        <v>1</v>
      </c>
      <c r="AG84" s="106"/>
      <c r="AH84" s="106">
        <v>1</v>
      </c>
      <c r="AI84" s="106"/>
      <c r="AJ84" s="106"/>
      <c r="AK84" s="106"/>
      <c r="AL84" s="106"/>
      <c r="AM84" s="106">
        <v>1</v>
      </c>
      <c r="AN84" s="106"/>
      <c r="AO84" s="106">
        <v>1</v>
      </c>
      <c r="AP84" s="106"/>
      <c r="AQ84" s="3">
        <f t="shared" si="2"/>
        <v>12</v>
      </c>
    </row>
    <row r="85" spans="1:43">
      <c r="A85" s="104" t="s">
        <v>353</v>
      </c>
      <c r="B85" s="105">
        <v>2016</v>
      </c>
      <c r="C85" s="104" t="s">
        <v>321</v>
      </c>
      <c r="D85" s="106"/>
      <c r="E85" s="106"/>
      <c r="F85" s="106"/>
      <c r="G85" s="106"/>
      <c r="H85" s="106"/>
      <c r="I85" s="106">
        <v>1</v>
      </c>
      <c r="J85" s="106"/>
      <c r="K85" s="106">
        <v>1</v>
      </c>
      <c r="L85" s="106">
        <v>1</v>
      </c>
      <c r="M85" s="106">
        <v>1</v>
      </c>
      <c r="N85" s="106"/>
      <c r="O85" s="106"/>
      <c r="P85" s="106">
        <v>1</v>
      </c>
      <c r="Q85" s="106"/>
      <c r="R85" s="106"/>
      <c r="S85" s="106"/>
      <c r="T85" s="106"/>
      <c r="U85" s="106"/>
      <c r="V85" s="106">
        <v>1</v>
      </c>
      <c r="W85" s="106"/>
      <c r="X85" s="106">
        <v>1</v>
      </c>
      <c r="Y85" s="106">
        <v>1</v>
      </c>
      <c r="Z85" s="106"/>
      <c r="AA85" s="106">
        <v>1</v>
      </c>
      <c r="AB85" s="106">
        <v>1</v>
      </c>
      <c r="AC85" s="106"/>
      <c r="AD85" s="106"/>
      <c r="AE85" s="106"/>
      <c r="AF85" s="106">
        <v>1</v>
      </c>
      <c r="AG85" s="106"/>
      <c r="AH85" s="106"/>
      <c r="AI85" s="106"/>
      <c r="AJ85" s="106"/>
      <c r="AK85" s="106"/>
      <c r="AL85" s="106"/>
      <c r="AM85" s="106"/>
      <c r="AN85" s="106"/>
      <c r="AO85" s="106"/>
      <c r="AP85" s="106"/>
      <c r="AQ85" s="3">
        <f t="shared" si="2"/>
        <v>11</v>
      </c>
    </row>
    <row r="86" spans="1:43">
      <c r="A86" s="104" t="s">
        <v>1116</v>
      </c>
      <c r="B86" s="105">
        <v>2016</v>
      </c>
      <c r="C86" s="104" t="s">
        <v>1120</v>
      </c>
      <c r="D86" s="106"/>
      <c r="E86" s="106"/>
      <c r="F86" s="106"/>
      <c r="G86" s="106"/>
      <c r="H86" s="106"/>
      <c r="I86" s="106"/>
      <c r="J86" s="106"/>
      <c r="K86" s="106">
        <v>1</v>
      </c>
      <c r="L86" s="106">
        <v>1</v>
      </c>
      <c r="M86" s="106"/>
      <c r="N86" s="106"/>
      <c r="O86" s="106">
        <v>1</v>
      </c>
      <c r="P86" s="106"/>
      <c r="Q86" s="106"/>
      <c r="R86" s="106">
        <v>1</v>
      </c>
      <c r="S86" s="106"/>
      <c r="T86" s="106">
        <v>1</v>
      </c>
      <c r="U86" s="106"/>
      <c r="V86" s="106"/>
      <c r="W86" s="106"/>
      <c r="X86" s="106"/>
      <c r="Y86" s="106"/>
      <c r="Z86" s="106"/>
      <c r="AA86" s="106"/>
      <c r="AB86" s="106"/>
      <c r="AC86" s="106"/>
      <c r="AD86" s="106"/>
      <c r="AE86" s="106"/>
      <c r="AF86" s="106"/>
      <c r="AG86" s="106">
        <v>1</v>
      </c>
      <c r="AH86" s="106"/>
      <c r="AI86" s="106">
        <v>1</v>
      </c>
      <c r="AJ86" s="106"/>
      <c r="AK86" s="106"/>
      <c r="AL86" s="106">
        <v>1</v>
      </c>
      <c r="AM86" s="106"/>
      <c r="AN86" s="106"/>
      <c r="AO86" s="106">
        <v>1</v>
      </c>
      <c r="AP86" s="106"/>
      <c r="AQ86" s="3">
        <f t="shared" si="2"/>
        <v>9</v>
      </c>
    </row>
    <row r="87" spans="1:43">
      <c r="A87" s="104"/>
      <c r="B87" s="105"/>
      <c r="C87" s="104"/>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3"/>
    </row>
    <row r="88" spans="1:43" s="43" customFormat="1">
      <c r="A88" s="55" t="s">
        <v>391</v>
      </c>
      <c r="D88" s="107">
        <v>41286</v>
      </c>
      <c r="E88" s="107">
        <v>41286</v>
      </c>
      <c r="F88" s="107">
        <v>41656</v>
      </c>
      <c r="G88" s="107">
        <v>40927</v>
      </c>
      <c r="H88" s="107">
        <v>42384</v>
      </c>
      <c r="I88" s="107">
        <v>40927</v>
      </c>
      <c r="J88" s="107">
        <v>41348</v>
      </c>
      <c r="K88" s="107">
        <v>41287</v>
      </c>
      <c r="L88" s="107">
        <v>40927</v>
      </c>
      <c r="M88" s="107">
        <v>40956</v>
      </c>
      <c r="N88" s="107">
        <v>41502</v>
      </c>
      <c r="O88" s="107">
        <v>41566</v>
      </c>
      <c r="P88" s="107">
        <v>41021</v>
      </c>
      <c r="Q88" s="107">
        <v>42095</v>
      </c>
      <c r="R88" s="107">
        <v>42170</v>
      </c>
      <c r="S88" s="107">
        <v>40956</v>
      </c>
      <c r="T88" s="107">
        <v>41518</v>
      </c>
      <c r="U88" s="107"/>
      <c r="V88" s="107">
        <v>40927</v>
      </c>
      <c r="W88" s="107">
        <v>41625</v>
      </c>
      <c r="X88" s="107">
        <v>42328</v>
      </c>
      <c r="Y88" s="107">
        <v>40927</v>
      </c>
      <c r="Z88" s="107">
        <v>41566</v>
      </c>
      <c r="AA88" s="107">
        <v>42174</v>
      </c>
      <c r="AB88" s="107">
        <v>40956</v>
      </c>
      <c r="AC88" s="107">
        <v>41320</v>
      </c>
      <c r="AD88" s="107">
        <v>41047</v>
      </c>
      <c r="AE88" s="107"/>
      <c r="AF88" s="107">
        <v>41686</v>
      </c>
      <c r="AG88" s="107">
        <v>42384</v>
      </c>
      <c r="AH88" s="107">
        <v>41094</v>
      </c>
      <c r="AI88" s="107">
        <v>41755</v>
      </c>
      <c r="AJ88" s="107">
        <v>40927</v>
      </c>
      <c r="AK88" s="107">
        <v>41456</v>
      </c>
      <c r="AL88" s="107">
        <v>41755</v>
      </c>
      <c r="AM88" s="107">
        <v>41320</v>
      </c>
      <c r="AN88" s="107">
        <v>41686</v>
      </c>
      <c r="AO88" s="107">
        <v>40927</v>
      </c>
      <c r="AP88" s="107">
        <v>40956</v>
      </c>
    </row>
    <row r="89" spans="1:43">
      <c r="A89" s="90"/>
      <c r="B89" s="19"/>
      <c r="C89" s="9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3"/>
    </row>
    <row r="90" spans="1:43">
      <c r="A90" s="44"/>
      <c r="B90" s="44"/>
      <c r="C90" s="44"/>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3"/>
    </row>
    <row r="91" spans="1:43" s="59" customFormat="1">
      <c r="A91" s="56" t="s">
        <v>121</v>
      </c>
      <c r="B91" s="56"/>
      <c r="C91" s="56" t="s">
        <v>321</v>
      </c>
      <c r="D91" s="57">
        <f t="shared" ref="D91:AP91" si="3">SUMIF($C$3:$C$88,"DEN",D$3:D$88)</f>
        <v>26</v>
      </c>
      <c r="E91" s="57">
        <f t="shared" si="3"/>
        <v>28</v>
      </c>
      <c r="F91" s="57">
        <f t="shared" si="3"/>
        <v>7</v>
      </c>
      <c r="G91" s="57">
        <f t="shared" si="3"/>
        <v>11</v>
      </c>
      <c r="H91" s="57">
        <f t="shared" si="3"/>
        <v>2</v>
      </c>
      <c r="I91" s="57">
        <f t="shared" si="3"/>
        <v>29</v>
      </c>
      <c r="J91" s="57">
        <f t="shared" si="3"/>
        <v>13</v>
      </c>
      <c r="K91" s="57">
        <f t="shared" si="3"/>
        <v>27</v>
      </c>
      <c r="L91" s="57">
        <f t="shared" si="3"/>
        <v>38</v>
      </c>
      <c r="M91" s="57">
        <f t="shared" si="3"/>
        <v>17</v>
      </c>
      <c r="N91" s="57">
        <f t="shared" si="3"/>
        <v>6</v>
      </c>
      <c r="O91" s="57">
        <f t="shared" si="3"/>
        <v>17</v>
      </c>
      <c r="P91" s="57">
        <f t="shared" si="3"/>
        <v>29</v>
      </c>
      <c r="Q91" s="57">
        <f t="shared" si="3"/>
        <v>3</v>
      </c>
      <c r="R91" s="57">
        <f t="shared" si="3"/>
        <v>6</v>
      </c>
      <c r="S91" s="57">
        <f t="shared" si="3"/>
        <v>12</v>
      </c>
      <c r="T91" s="57">
        <f t="shared" si="3"/>
        <v>11</v>
      </c>
      <c r="U91" s="57">
        <f t="shared" si="3"/>
        <v>0</v>
      </c>
      <c r="V91" s="57">
        <f t="shared" si="3"/>
        <v>33</v>
      </c>
      <c r="W91" s="57">
        <f t="shared" si="3"/>
        <v>4</v>
      </c>
      <c r="X91" s="57">
        <f t="shared" si="3"/>
        <v>6</v>
      </c>
      <c r="Y91" s="57">
        <f t="shared" si="3"/>
        <v>41</v>
      </c>
      <c r="Z91" s="57">
        <f t="shared" si="3"/>
        <v>15</v>
      </c>
      <c r="AA91" s="57">
        <f t="shared" si="3"/>
        <v>8</v>
      </c>
      <c r="AB91" s="57">
        <f t="shared" si="3"/>
        <v>36</v>
      </c>
      <c r="AC91" s="57">
        <f t="shared" si="3"/>
        <v>6</v>
      </c>
      <c r="AD91" s="57">
        <f t="shared" si="3"/>
        <v>11</v>
      </c>
      <c r="AE91" s="57">
        <f t="shared" si="3"/>
        <v>0</v>
      </c>
      <c r="AF91" s="57">
        <f t="shared" si="3"/>
        <v>16</v>
      </c>
      <c r="AG91" s="57">
        <f t="shared" si="3"/>
        <v>3</v>
      </c>
      <c r="AH91" s="57">
        <f t="shared" si="3"/>
        <v>28</v>
      </c>
      <c r="AI91" s="57">
        <f t="shared" si="3"/>
        <v>8</v>
      </c>
      <c r="AJ91" s="57">
        <f t="shared" si="3"/>
        <v>5</v>
      </c>
      <c r="AK91" s="57">
        <f t="shared" si="3"/>
        <v>10</v>
      </c>
      <c r="AL91" s="57">
        <f t="shared" si="3"/>
        <v>7</v>
      </c>
      <c r="AM91" s="91">
        <f t="shared" si="3"/>
        <v>20</v>
      </c>
      <c r="AN91" s="57">
        <f t="shared" si="3"/>
        <v>3</v>
      </c>
      <c r="AO91" s="57">
        <f t="shared" si="3"/>
        <v>35</v>
      </c>
      <c r="AP91" s="57">
        <f t="shared" si="3"/>
        <v>13</v>
      </c>
      <c r="AQ91" s="58"/>
    </row>
    <row r="92" spans="1:43" s="2" customFormat="1">
      <c r="A92" s="52" t="s">
        <v>122</v>
      </c>
      <c r="B92" s="52"/>
      <c r="C92" s="52" t="s">
        <v>346</v>
      </c>
      <c r="D92" s="53">
        <f t="shared" ref="D92:AP92" si="4">SUMIF($C$3:$C$88,"EVENTS",D$3:D$88)</f>
        <v>10</v>
      </c>
      <c r="E92" s="53">
        <f t="shared" si="4"/>
        <v>11</v>
      </c>
      <c r="F92" s="53">
        <f t="shared" si="4"/>
        <v>4</v>
      </c>
      <c r="G92" s="53">
        <f t="shared" si="4"/>
        <v>9</v>
      </c>
      <c r="H92" s="53">
        <f t="shared" si="4"/>
        <v>1</v>
      </c>
      <c r="I92" s="53">
        <f t="shared" si="4"/>
        <v>22</v>
      </c>
      <c r="J92" s="53">
        <f t="shared" si="4"/>
        <v>4</v>
      </c>
      <c r="K92" s="53">
        <f t="shared" si="4"/>
        <v>12</v>
      </c>
      <c r="L92" s="53">
        <f t="shared" si="4"/>
        <v>18</v>
      </c>
      <c r="M92" s="53">
        <f t="shared" si="4"/>
        <v>4</v>
      </c>
      <c r="N92" s="53">
        <f t="shared" si="4"/>
        <v>1</v>
      </c>
      <c r="O92" s="53">
        <f t="shared" si="4"/>
        <v>4</v>
      </c>
      <c r="P92" s="53">
        <f t="shared" si="4"/>
        <v>12</v>
      </c>
      <c r="Q92" s="53">
        <f t="shared" si="4"/>
        <v>0</v>
      </c>
      <c r="R92" s="53">
        <f t="shared" si="4"/>
        <v>3</v>
      </c>
      <c r="S92" s="53">
        <f t="shared" si="4"/>
        <v>5</v>
      </c>
      <c r="T92" s="53">
        <f t="shared" si="4"/>
        <v>4</v>
      </c>
      <c r="U92" s="53">
        <f t="shared" si="4"/>
        <v>0</v>
      </c>
      <c r="V92" s="53">
        <f t="shared" si="4"/>
        <v>13</v>
      </c>
      <c r="W92" s="53">
        <f t="shared" si="4"/>
        <v>1</v>
      </c>
      <c r="X92" s="53">
        <f t="shared" si="4"/>
        <v>1</v>
      </c>
      <c r="Y92" s="53">
        <f t="shared" si="4"/>
        <v>33</v>
      </c>
      <c r="Z92" s="53">
        <f t="shared" si="4"/>
        <v>3</v>
      </c>
      <c r="AA92" s="53">
        <f t="shared" si="4"/>
        <v>3</v>
      </c>
      <c r="AB92" s="53">
        <f t="shared" si="4"/>
        <v>14</v>
      </c>
      <c r="AC92" s="53">
        <f t="shared" si="4"/>
        <v>1</v>
      </c>
      <c r="AD92" s="53">
        <f t="shared" si="4"/>
        <v>7</v>
      </c>
      <c r="AE92" s="53">
        <f t="shared" si="4"/>
        <v>2</v>
      </c>
      <c r="AF92" s="53">
        <f t="shared" si="4"/>
        <v>4</v>
      </c>
      <c r="AG92" s="53">
        <f t="shared" si="4"/>
        <v>1</v>
      </c>
      <c r="AH92" s="53">
        <f t="shared" si="4"/>
        <v>18</v>
      </c>
      <c r="AI92" s="53">
        <f t="shared" si="4"/>
        <v>3</v>
      </c>
      <c r="AJ92" s="53">
        <f t="shared" si="4"/>
        <v>9</v>
      </c>
      <c r="AK92" s="53">
        <f t="shared" si="4"/>
        <v>3</v>
      </c>
      <c r="AL92" s="53">
        <f t="shared" si="4"/>
        <v>3</v>
      </c>
      <c r="AM92" s="53">
        <f t="shared" si="4"/>
        <v>5</v>
      </c>
      <c r="AN92" s="53">
        <f t="shared" si="4"/>
        <v>2</v>
      </c>
      <c r="AO92" s="53">
        <f t="shared" si="4"/>
        <v>13</v>
      </c>
      <c r="AP92" s="53">
        <f t="shared" si="4"/>
        <v>11</v>
      </c>
      <c r="AQ92" s="54"/>
    </row>
    <row r="93" spans="1:43" s="2" customFormat="1" ht="13.5" thickBot="1">
      <c r="A93" s="52" t="s">
        <v>1121</v>
      </c>
      <c r="B93" s="52"/>
      <c r="C93" s="52" t="s">
        <v>1120</v>
      </c>
      <c r="D93" s="53">
        <f>SUMIF($C$3:$C$88,"DATE",D$3:D$88)</f>
        <v>0</v>
      </c>
      <c r="E93" s="53">
        <f t="shared" ref="E93:AO93" si="5">SUMIF($C$3:$C$88,"DATE",E$3:E$88)</f>
        <v>0</v>
      </c>
      <c r="F93" s="53">
        <f t="shared" si="5"/>
        <v>0</v>
      </c>
      <c r="G93" s="53">
        <f t="shared" si="5"/>
        <v>0</v>
      </c>
      <c r="H93" s="53">
        <f t="shared" si="5"/>
        <v>0</v>
      </c>
      <c r="I93" s="53">
        <f t="shared" si="5"/>
        <v>0</v>
      </c>
      <c r="J93" s="53">
        <f t="shared" si="5"/>
        <v>0</v>
      </c>
      <c r="K93" s="53">
        <f t="shared" si="5"/>
        <v>1</v>
      </c>
      <c r="L93" s="53">
        <f t="shared" si="5"/>
        <v>1</v>
      </c>
      <c r="M93" s="53">
        <f t="shared" si="5"/>
        <v>0</v>
      </c>
      <c r="N93" s="53">
        <f t="shared" si="5"/>
        <v>0</v>
      </c>
      <c r="O93" s="53">
        <f t="shared" si="5"/>
        <v>1</v>
      </c>
      <c r="P93" s="53">
        <f t="shared" si="5"/>
        <v>0</v>
      </c>
      <c r="Q93" s="53">
        <f t="shared" si="5"/>
        <v>0</v>
      </c>
      <c r="R93" s="53">
        <f t="shared" si="5"/>
        <v>1</v>
      </c>
      <c r="S93" s="53">
        <f t="shared" si="5"/>
        <v>0</v>
      </c>
      <c r="T93" s="53">
        <f t="shared" si="5"/>
        <v>1</v>
      </c>
      <c r="U93" s="53">
        <f t="shared" si="5"/>
        <v>0</v>
      </c>
      <c r="V93" s="53">
        <f t="shared" si="5"/>
        <v>0</v>
      </c>
      <c r="W93" s="53">
        <f t="shared" si="5"/>
        <v>0</v>
      </c>
      <c r="X93" s="53">
        <f t="shared" si="5"/>
        <v>0</v>
      </c>
      <c r="Y93" s="53">
        <f t="shared" si="5"/>
        <v>0</v>
      </c>
      <c r="Z93" s="53">
        <f t="shared" si="5"/>
        <v>0</v>
      </c>
      <c r="AA93" s="53">
        <f t="shared" si="5"/>
        <v>0</v>
      </c>
      <c r="AB93" s="53">
        <f t="shared" si="5"/>
        <v>0</v>
      </c>
      <c r="AC93" s="53">
        <f t="shared" si="5"/>
        <v>0</v>
      </c>
      <c r="AD93" s="53">
        <f t="shared" si="5"/>
        <v>0</v>
      </c>
      <c r="AE93" s="53">
        <f t="shared" si="5"/>
        <v>0</v>
      </c>
      <c r="AF93" s="53">
        <f t="shared" si="5"/>
        <v>0</v>
      </c>
      <c r="AG93" s="53">
        <f t="shared" si="5"/>
        <v>1</v>
      </c>
      <c r="AH93" s="53">
        <f t="shared" si="5"/>
        <v>0</v>
      </c>
      <c r="AI93" s="53">
        <f t="shared" si="5"/>
        <v>1</v>
      </c>
      <c r="AJ93" s="53">
        <f t="shared" si="5"/>
        <v>0</v>
      </c>
      <c r="AK93" s="53">
        <f t="shared" si="5"/>
        <v>0</v>
      </c>
      <c r="AL93" s="53">
        <f t="shared" si="5"/>
        <v>1</v>
      </c>
      <c r="AM93" s="53">
        <f t="shared" si="5"/>
        <v>0</v>
      </c>
      <c r="AN93" s="53">
        <f t="shared" si="5"/>
        <v>0</v>
      </c>
      <c r="AO93" s="53">
        <f t="shared" si="5"/>
        <v>1</v>
      </c>
      <c r="AP93" s="53"/>
      <c r="AQ93" s="54"/>
    </row>
    <row r="94" spans="1:43" s="48" customFormat="1" ht="13.5" thickBot="1">
      <c r="A94" s="45" t="s">
        <v>345</v>
      </c>
      <c r="B94" s="46"/>
      <c r="C94" s="46"/>
      <c r="D94" s="46">
        <f>SUM(D3:D78)</f>
        <v>32</v>
      </c>
      <c r="E94" s="46">
        <f t="shared" ref="E94:AP94" si="6">SUM(E3:E78)</f>
        <v>34</v>
      </c>
      <c r="F94" s="46">
        <f t="shared" si="6"/>
        <v>10</v>
      </c>
      <c r="G94" s="46">
        <f t="shared" si="6"/>
        <v>19</v>
      </c>
      <c r="H94" s="46">
        <f>SUM(H3:H78)</f>
        <v>0</v>
      </c>
      <c r="I94" s="46">
        <f t="shared" si="6"/>
        <v>49</v>
      </c>
      <c r="J94" s="46">
        <f t="shared" si="6"/>
        <v>13</v>
      </c>
      <c r="K94" s="46">
        <f t="shared" si="6"/>
        <v>35</v>
      </c>
      <c r="L94" s="46">
        <f t="shared" si="6"/>
        <v>51</v>
      </c>
      <c r="M94" s="46">
        <f t="shared" si="6"/>
        <v>19</v>
      </c>
      <c r="N94" s="46">
        <f t="shared" si="6"/>
        <v>7</v>
      </c>
      <c r="O94" s="46">
        <f t="shared" si="6"/>
        <v>17</v>
      </c>
      <c r="P94" s="46">
        <f t="shared" si="6"/>
        <v>35</v>
      </c>
      <c r="Q94" s="46">
        <f t="shared" si="6"/>
        <v>3</v>
      </c>
      <c r="R94" s="46">
        <f t="shared" si="6"/>
        <v>4</v>
      </c>
      <c r="S94" s="46">
        <f t="shared" si="6"/>
        <v>14</v>
      </c>
      <c r="T94" s="46">
        <f t="shared" si="6"/>
        <v>10</v>
      </c>
      <c r="U94" s="46">
        <f>SUM(U3:U78)</f>
        <v>0</v>
      </c>
      <c r="V94" s="46">
        <f t="shared" si="6"/>
        <v>41</v>
      </c>
      <c r="W94" s="46">
        <f t="shared" si="6"/>
        <v>4</v>
      </c>
      <c r="X94" s="46">
        <f>SUM(X3:X78)</f>
        <v>4</v>
      </c>
      <c r="Y94" s="46">
        <f t="shared" si="6"/>
        <v>67</v>
      </c>
      <c r="Z94" s="46">
        <f t="shared" si="6"/>
        <v>15</v>
      </c>
      <c r="AA94" s="46">
        <f>SUM(AA3:AA78)</f>
        <v>4</v>
      </c>
      <c r="AB94" s="46">
        <f t="shared" si="6"/>
        <v>44</v>
      </c>
      <c r="AC94" s="46">
        <f t="shared" si="6"/>
        <v>7</v>
      </c>
      <c r="AD94" s="46">
        <f t="shared" si="6"/>
        <v>17</v>
      </c>
      <c r="AE94" s="46">
        <f>SUM(AE3:AE78)</f>
        <v>0</v>
      </c>
      <c r="AF94" s="46">
        <f t="shared" si="6"/>
        <v>15</v>
      </c>
      <c r="AG94" s="46">
        <f>SUM(AG3:AG78)</f>
        <v>0</v>
      </c>
      <c r="AH94" s="46">
        <f t="shared" si="6"/>
        <v>41</v>
      </c>
      <c r="AI94" s="46">
        <f t="shared" si="6"/>
        <v>9</v>
      </c>
      <c r="AJ94" s="46">
        <f t="shared" si="6"/>
        <v>12</v>
      </c>
      <c r="AK94" s="46">
        <f t="shared" si="6"/>
        <v>13</v>
      </c>
      <c r="AL94" s="46">
        <f t="shared" si="6"/>
        <v>9</v>
      </c>
      <c r="AM94" s="46">
        <f t="shared" si="6"/>
        <v>24</v>
      </c>
      <c r="AN94" s="46">
        <f t="shared" si="6"/>
        <v>5</v>
      </c>
      <c r="AO94" s="46">
        <f t="shared" si="6"/>
        <v>43</v>
      </c>
      <c r="AP94" s="46">
        <f t="shared" si="6"/>
        <v>23</v>
      </c>
      <c r="AQ94" s="47"/>
    </row>
    <row r="95" spans="1:43" s="51" customForma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50"/>
    </row>
    <row r="96" spans="1:43">
      <c r="A96" s="7" t="s">
        <v>347</v>
      </c>
      <c r="B96" s="7" t="s">
        <v>319</v>
      </c>
      <c r="C96" s="7" t="s">
        <v>320</v>
      </c>
      <c r="D96" s="7" t="s">
        <v>483</v>
      </c>
      <c r="E96" s="7" t="s">
        <v>484</v>
      </c>
      <c r="F96" s="7" t="s">
        <v>656</v>
      </c>
      <c r="G96" s="7" t="s">
        <v>731</v>
      </c>
      <c r="H96" s="7" t="s">
        <v>1089</v>
      </c>
      <c r="I96" s="7" t="s">
        <v>486</v>
      </c>
      <c r="J96" s="7" t="s">
        <v>426</v>
      </c>
      <c r="K96" s="7" t="s">
        <v>427</v>
      </c>
      <c r="L96" s="7" t="s">
        <v>428</v>
      </c>
      <c r="M96" s="7" t="s">
        <v>429</v>
      </c>
      <c r="N96" s="7" t="s">
        <v>593</v>
      </c>
      <c r="O96" s="7" t="s">
        <v>655</v>
      </c>
      <c r="P96" s="7" t="s">
        <v>430</v>
      </c>
      <c r="Q96" s="7" t="s">
        <v>1005</v>
      </c>
      <c r="R96" s="7" t="s">
        <v>1022</v>
      </c>
      <c r="S96" s="7" t="s">
        <v>431</v>
      </c>
      <c r="T96" s="7" t="s">
        <v>599</v>
      </c>
      <c r="U96" s="7" t="s">
        <v>735</v>
      </c>
      <c r="V96" s="7" t="s">
        <v>438</v>
      </c>
      <c r="W96" s="7" t="s">
        <v>657</v>
      </c>
      <c r="X96" s="7" t="s">
        <v>1075</v>
      </c>
      <c r="Y96" s="7" t="s">
        <v>439</v>
      </c>
      <c r="Z96" s="7" t="s">
        <v>645</v>
      </c>
      <c r="AA96" s="7" t="s">
        <v>1031</v>
      </c>
      <c r="AB96" s="7" t="s">
        <v>440</v>
      </c>
      <c r="AC96" s="7" t="s">
        <v>441</v>
      </c>
      <c r="AD96" s="7" t="s">
        <v>442</v>
      </c>
      <c r="AE96" s="7" t="s">
        <v>1061</v>
      </c>
      <c r="AF96" s="7" t="s">
        <v>766</v>
      </c>
      <c r="AG96" s="7" t="s">
        <v>1090</v>
      </c>
      <c r="AH96" s="7" t="s">
        <v>443</v>
      </c>
      <c r="AI96" s="7" t="s">
        <v>791</v>
      </c>
      <c r="AJ96" s="7" t="s">
        <v>444</v>
      </c>
      <c r="AK96" s="7" t="s">
        <v>445</v>
      </c>
      <c r="AL96" s="7" t="s">
        <v>790</v>
      </c>
      <c r="AM96" s="7" t="s">
        <v>652</v>
      </c>
      <c r="AN96" s="7" t="s">
        <v>598</v>
      </c>
      <c r="AO96" s="7" t="s">
        <v>446</v>
      </c>
      <c r="AP96" s="7" t="s">
        <v>447</v>
      </c>
      <c r="AQ96" s="3"/>
    </row>
    <row r="97" spans="1:43">
      <c r="A97" s="7" t="s">
        <v>239</v>
      </c>
      <c r="B97" s="7">
        <v>2012</v>
      </c>
      <c r="C97" s="7" t="s">
        <v>321</v>
      </c>
      <c r="D97" s="18">
        <f t="shared" ref="D97:AP97" si="7">SUMIFS(D$2:D$88,$B$2:$B$88,2012,$C$2:$C$88,"DEN")</f>
        <v>0</v>
      </c>
      <c r="E97" s="18">
        <f t="shared" si="7"/>
        <v>0</v>
      </c>
      <c r="F97" s="18">
        <f t="shared" si="7"/>
        <v>0</v>
      </c>
      <c r="G97" s="18">
        <f t="shared" si="7"/>
        <v>3</v>
      </c>
      <c r="H97" s="18">
        <f t="shared" si="7"/>
        <v>0</v>
      </c>
      <c r="I97" s="18">
        <f t="shared" si="7"/>
        <v>10</v>
      </c>
      <c r="J97" s="18">
        <f t="shared" si="7"/>
        <v>0</v>
      </c>
      <c r="K97" s="18">
        <f t="shared" si="7"/>
        <v>0</v>
      </c>
      <c r="L97" s="18">
        <f t="shared" si="7"/>
        <v>10</v>
      </c>
      <c r="M97" s="18">
        <f t="shared" si="7"/>
        <v>7</v>
      </c>
      <c r="N97" s="18">
        <f t="shared" si="7"/>
        <v>0</v>
      </c>
      <c r="O97" s="18">
        <f t="shared" si="7"/>
        <v>1</v>
      </c>
      <c r="P97" s="18">
        <f t="shared" si="7"/>
        <v>6</v>
      </c>
      <c r="Q97" s="18">
        <f t="shared" si="7"/>
        <v>0</v>
      </c>
      <c r="R97" s="18">
        <f t="shared" si="7"/>
        <v>0</v>
      </c>
      <c r="S97" s="18">
        <f t="shared" si="7"/>
        <v>6</v>
      </c>
      <c r="T97" s="18">
        <f t="shared" si="7"/>
        <v>0</v>
      </c>
      <c r="U97" s="18">
        <f t="shared" si="7"/>
        <v>0</v>
      </c>
      <c r="V97" s="18">
        <f t="shared" si="7"/>
        <v>8</v>
      </c>
      <c r="W97" s="18">
        <f t="shared" si="7"/>
        <v>0</v>
      </c>
      <c r="X97" s="18">
        <f t="shared" si="7"/>
        <v>0</v>
      </c>
      <c r="Y97" s="18">
        <f t="shared" si="7"/>
        <v>11</v>
      </c>
      <c r="Z97" s="18">
        <f t="shared" si="7"/>
        <v>0</v>
      </c>
      <c r="AA97" s="18">
        <f t="shared" si="7"/>
        <v>0</v>
      </c>
      <c r="AB97" s="18">
        <f t="shared" si="7"/>
        <v>7</v>
      </c>
      <c r="AC97" s="18">
        <f t="shared" si="7"/>
        <v>0</v>
      </c>
      <c r="AD97" s="18">
        <f t="shared" si="7"/>
        <v>6</v>
      </c>
      <c r="AE97" s="18">
        <f t="shared" si="7"/>
        <v>0</v>
      </c>
      <c r="AF97" s="18">
        <f t="shared" si="7"/>
        <v>0</v>
      </c>
      <c r="AG97" s="18">
        <f t="shared" si="7"/>
        <v>0</v>
      </c>
      <c r="AH97" s="18">
        <f t="shared" si="7"/>
        <v>3</v>
      </c>
      <c r="AI97" s="18">
        <f t="shared" si="7"/>
        <v>0</v>
      </c>
      <c r="AJ97" s="18">
        <f t="shared" si="7"/>
        <v>3</v>
      </c>
      <c r="AK97" s="18">
        <f t="shared" si="7"/>
        <v>0</v>
      </c>
      <c r="AL97" s="18">
        <f t="shared" si="7"/>
        <v>0</v>
      </c>
      <c r="AM97" s="18">
        <f t="shared" si="7"/>
        <v>0</v>
      </c>
      <c r="AN97" s="18">
        <f t="shared" si="7"/>
        <v>0</v>
      </c>
      <c r="AO97" s="18">
        <f t="shared" si="7"/>
        <v>7</v>
      </c>
      <c r="AP97" s="18">
        <f t="shared" si="7"/>
        <v>9</v>
      </c>
      <c r="AQ97" s="3">
        <f t="shared" ref="AQ97:AQ110" si="8">SUM(D97:AP97)</f>
        <v>97</v>
      </c>
    </row>
    <row r="98" spans="1:43">
      <c r="A98" s="7" t="s">
        <v>240</v>
      </c>
      <c r="B98" s="7">
        <v>2012</v>
      </c>
      <c r="C98" s="7" t="s">
        <v>346</v>
      </c>
      <c r="D98" s="18">
        <f t="shared" ref="D98:AP98" si="9">SUMIFS(D$2:D$88,$B$2:$B$88,2012,$C$2:$C$88,"EVENTS")</f>
        <v>0</v>
      </c>
      <c r="E98" s="18">
        <f t="shared" si="9"/>
        <v>0</v>
      </c>
      <c r="F98" s="18">
        <f t="shared" si="9"/>
        <v>0</v>
      </c>
      <c r="G98" s="18">
        <f t="shared" si="9"/>
        <v>1</v>
      </c>
      <c r="H98" s="18">
        <f t="shared" si="9"/>
        <v>0</v>
      </c>
      <c r="I98" s="18">
        <f t="shared" si="9"/>
        <v>5</v>
      </c>
      <c r="J98" s="18">
        <f t="shared" si="9"/>
        <v>0</v>
      </c>
      <c r="K98" s="18">
        <f t="shared" si="9"/>
        <v>0</v>
      </c>
      <c r="L98" s="18">
        <f t="shared" si="9"/>
        <v>4</v>
      </c>
      <c r="M98" s="18">
        <f t="shared" si="9"/>
        <v>2</v>
      </c>
      <c r="N98" s="18">
        <f t="shared" si="9"/>
        <v>0</v>
      </c>
      <c r="O98" s="18">
        <f t="shared" si="9"/>
        <v>1</v>
      </c>
      <c r="P98" s="18">
        <f t="shared" si="9"/>
        <v>1</v>
      </c>
      <c r="Q98" s="18">
        <f t="shared" si="9"/>
        <v>0</v>
      </c>
      <c r="R98" s="18">
        <f t="shared" si="9"/>
        <v>0</v>
      </c>
      <c r="S98" s="18">
        <f t="shared" si="9"/>
        <v>2</v>
      </c>
      <c r="T98" s="18">
        <f t="shared" si="9"/>
        <v>0</v>
      </c>
      <c r="U98" s="18">
        <f t="shared" si="9"/>
        <v>0</v>
      </c>
      <c r="V98" s="18">
        <f t="shared" si="9"/>
        <v>3</v>
      </c>
      <c r="W98" s="18">
        <f t="shared" si="9"/>
        <v>0</v>
      </c>
      <c r="X98" s="18">
        <f t="shared" si="9"/>
        <v>0</v>
      </c>
      <c r="Y98" s="18">
        <f t="shared" si="9"/>
        <v>6</v>
      </c>
      <c r="Z98" s="18">
        <f t="shared" si="9"/>
        <v>0</v>
      </c>
      <c r="AA98" s="18">
        <f t="shared" si="9"/>
        <v>0</v>
      </c>
      <c r="AB98" s="18">
        <f t="shared" si="9"/>
        <v>5</v>
      </c>
      <c r="AC98" s="18">
        <f t="shared" si="9"/>
        <v>0</v>
      </c>
      <c r="AD98" s="18">
        <f t="shared" si="9"/>
        <v>3</v>
      </c>
      <c r="AE98" s="18">
        <f t="shared" si="9"/>
        <v>0</v>
      </c>
      <c r="AF98" s="18">
        <f t="shared" si="9"/>
        <v>0</v>
      </c>
      <c r="AG98" s="18">
        <f t="shared" si="9"/>
        <v>0</v>
      </c>
      <c r="AH98" s="18">
        <f t="shared" si="9"/>
        <v>3</v>
      </c>
      <c r="AI98" s="18">
        <f t="shared" si="9"/>
        <v>0</v>
      </c>
      <c r="AJ98" s="18">
        <f t="shared" si="9"/>
        <v>1</v>
      </c>
      <c r="AK98" s="18">
        <f t="shared" si="9"/>
        <v>0</v>
      </c>
      <c r="AL98" s="18">
        <f t="shared" si="9"/>
        <v>0</v>
      </c>
      <c r="AM98" s="18">
        <f t="shared" si="9"/>
        <v>0</v>
      </c>
      <c r="AN98" s="18">
        <f t="shared" si="9"/>
        <v>0</v>
      </c>
      <c r="AO98" s="18">
        <f t="shared" si="9"/>
        <v>4</v>
      </c>
      <c r="AP98" s="18">
        <f t="shared" si="9"/>
        <v>5</v>
      </c>
      <c r="AQ98" s="3">
        <f t="shared" si="8"/>
        <v>46</v>
      </c>
    </row>
    <row r="99" spans="1:43">
      <c r="AQ99" s="3">
        <f t="shared" si="8"/>
        <v>0</v>
      </c>
    </row>
    <row r="100" spans="1:43">
      <c r="A100" s="7" t="s">
        <v>348</v>
      </c>
      <c r="B100" s="7" t="s">
        <v>319</v>
      </c>
      <c r="C100" s="7" t="s">
        <v>320</v>
      </c>
      <c r="D100" s="7" t="s">
        <v>483</v>
      </c>
      <c r="E100" s="7" t="s">
        <v>484</v>
      </c>
      <c r="F100" s="7" t="s">
        <v>656</v>
      </c>
      <c r="G100" s="7" t="s">
        <v>731</v>
      </c>
      <c r="H100" s="7" t="s">
        <v>1089</v>
      </c>
      <c r="I100" s="7" t="s">
        <v>486</v>
      </c>
      <c r="J100" s="7" t="s">
        <v>426</v>
      </c>
      <c r="K100" s="7" t="s">
        <v>427</v>
      </c>
      <c r="L100" s="7" t="s">
        <v>428</v>
      </c>
      <c r="M100" s="7" t="s">
        <v>429</v>
      </c>
      <c r="N100" s="7" t="s">
        <v>593</v>
      </c>
      <c r="O100" s="7" t="s">
        <v>655</v>
      </c>
      <c r="P100" s="7" t="s">
        <v>430</v>
      </c>
      <c r="Q100" s="7" t="s">
        <v>1005</v>
      </c>
      <c r="R100" s="7" t="s">
        <v>1022</v>
      </c>
      <c r="S100" s="7" t="s">
        <v>431</v>
      </c>
      <c r="T100" s="7" t="s">
        <v>599</v>
      </c>
      <c r="U100" s="7" t="s">
        <v>735</v>
      </c>
      <c r="V100" s="7" t="s">
        <v>438</v>
      </c>
      <c r="W100" s="7" t="s">
        <v>657</v>
      </c>
      <c r="X100" s="7" t="s">
        <v>1075</v>
      </c>
      <c r="Y100" s="7" t="s">
        <v>439</v>
      </c>
      <c r="Z100" s="7" t="s">
        <v>645</v>
      </c>
      <c r="AA100" s="7" t="s">
        <v>1031</v>
      </c>
      <c r="AB100" s="7" t="s">
        <v>440</v>
      </c>
      <c r="AC100" s="7" t="s">
        <v>441</v>
      </c>
      <c r="AD100" s="7" t="s">
        <v>442</v>
      </c>
      <c r="AE100" s="7" t="s">
        <v>1061</v>
      </c>
      <c r="AF100" s="7" t="s">
        <v>766</v>
      </c>
      <c r="AG100" s="7" t="s">
        <v>1090</v>
      </c>
      <c r="AH100" s="7" t="s">
        <v>443</v>
      </c>
      <c r="AI100" s="7" t="s">
        <v>791</v>
      </c>
      <c r="AJ100" s="7" t="s">
        <v>444</v>
      </c>
      <c r="AK100" s="7" t="s">
        <v>445</v>
      </c>
      <c r="AL100" s="7" t="s">
        <v>790</v>
      </c>
      <c r="AM100" s="7" t="s">
        <v>652</v>
      </c>
      <c r="AN100" s="7" t="s">
        <v>598</v>
      </c>
      <c r="AO100" s="7" t="s">
        <v>446</v>
      </c>
      <c r="AP100" s="7" t="s">
        <v>447</v>
      </c>
      <c r="AQ100" s="3">
        <f t="shared" si="8"/>
        <v>0</v>
      </c>
    </row>
    <row r="101" spans="1:43">
      <c r="A101" s="7" t="s">
        <v>238</v>
      </c>
      <c r="B101" s="7">
        <v>2013</v>
      </c>
      <c r="C101" s="7" t="s">
        <v>321</v>
      </c>
      <c r="D101" s="18">
        <f t="shared" ref="D101:AP101" si="10">SUMIFS(D$2:D$88,$B$2:$B$88,2013,$C$2:$C$88,"DEN")</f>
        <v>12</v>
      </c>
      <c r="E101" s="18">
        <f t="shared" si="10"/>
        <v>12</v>
      </c>
      <c r="F101" s="18">
        <f t="shared" si="10"/>
        <v>2</v>
      </c>
      <c r="G101" s="18">
        <f t="shared" si="10"/>
        <v>7</v>
      </c>
      <c r="H101" s="18">
        <f t="shared" si="10"/>
        <v>0</v>
      </c>
      <c r="I101" s="18">
        <f t="shared" si="10"/>
        <v>12</v>
      </c>
      <c r="J101" s="18">
        <f t="shared" si="10"/>
        <v>6</v>
      </c>
      <c r="K101" s="18">
        <f t="shared" si="10"/>
        <v>11</v>
      </c>
      <c r="L101" s="18">
        <f t="shared" si="10"/>
        <v>11</v>
      </c>
      <c r="M101" s="18">
        <f t="shared" si="10"/>
        <v>3</v>
      </c>
      <c r="N101" s="18">
        <f t="shared" si="10"/>
        <v>6</v>
      </c>
      <c r="O101" s="18">
        <f t="shared" si="10"/>
        <v>3</v>
      </c>
      <c r="P101" s="18">
        <f t="shared" si="10"/>
        <v>8</v>
      </c>
      <c r="Q101" s="18">
        <f t="shared" si="10"/>
        <v>0</v>
      </c>
      <c r="R101" s="18">
        <f t="shared" si="10"/>
        <v>0</v>
      </c>
      <c r="S101" s="18">
        <f t="shared" si="10"/>
        <v>3</v>
      </c>
      <c r="T101" s="18">
        <f t="shared" si="10"/>
        <v>4</v>
      </c>
      <c r="U101" s="18">
        <f t="shared" si="10"/>
        <v>0</v>
      </c>
      <c r="V101" s="18">
        <f t="shared" si="10"/>
        <v>11</v>
      </c>
      <c r="W101" s="18">
        <f t="shared" si="10"/>
        <v>3</v>
      </c>
      <c r="X101" s="18">
        <f t="shared" si="10"/>
        <v>0</v>
      </c>
      <c r="Y101" s="18">
        <f t="shared" si="10"/>
        <v>11</v>
      </c>
      <c r="Z101" s="18">
        <f t="shared" si="10"/>
        <v>5</v>
      </c>
      <c r="AA101" s="18">
        <f t="shared" si="10"/>
        <v>0</v>
      </c>
      <c r="AB101" s="18">
        <f t="shared" si="10"/>
        <v>10</v>
      </c>
      <c r="AC101" s="18">
        <f t="shared" si="10"/>
        <v>5</v>
      </c>
      <c r="AD101" s="18">
        <f t="shared" si="10"/>
        <v>2</v>
      </c>
      <c r="AE101" s="18">
        <f t="shared" si="10"/>
        <v>0</v>
      </c>
      <c r="AF101" s="18">
        <f t="shared" si="10"/>
        <v>1</v>
      </c>
      <c r="AG101" s="18">
        <f t="shared" si="10"/>
        <v>0</v>
      </c>
      <c r="AH101" s="18">
        <f t="shared" si="10"/>
        <v>9</v>
      </c>
      <c r="AI101" s="18">
        <f t="shared" si="10"/>
        <v>0</v>
      </c>
      <c r="AJ101" s="18">
        <f t="shared" si="10"/>
        <v>3</v>
      </c>
      <c r="AK101" s="18">
        <f t="shared" si="10"/>
        <v>4</v>
      </c>
      <c r="AL101" s="18">
        <f t="shared" si="10"/>
        <v>0</v>
      </c>
      <c r="AM101" s="18">
        <f t="shared" si="10"/>
        <v>6</v>
      </c>
      <c r="AN101" s="18">
        <f t="shared" si="10"/>
        <v>2</v>
      </c>
      <c r="AO101" s="18">
        <f t="shared" si="10"/>
        <v>10</v>
      </c>
      <c r="AP101" s="18">
        <f t="shared" si="10"/>
        <v>3</v>
      </c>
      <c r="AQ101" s="3">
        <f t="shared" si="8"/>
        <v>185</v>
      </c>
    </row>
    <row r="102" spans="1:43">
      <c r="A102" s="7" t="s">
        <v>237</v>
      </c>
      <c r="B102" s="7">
        <v>2013</v>
      </c>
      <c r="C102" s="7" t="s">
        <v>346</v>
      </c>
      <c r="D102" s="18">
        <f t="shared" ref="D102:AP102" si="11">SUMIFS(D$2:D$88,$B$2:$B$88,2013,$C$2:$C$88,"EVENTS")</f>
        <v>7</v>
      </c>
      <c r="E102" s="18">
        <f t="shared" si="11"/>
        <v>8</v>
      </c>
      <c r="F102" s="18">
        <f t="shared" si="11"/>
        <v>1</v>
      </c>
      <c r="G102" s="18">
        <f t="shared" si="11"/>
        <v>5</v>
      </c>
      <c r="H102" s="18">
        <f t="shared" si="11"/>
        <v>0</v>
      </c>
      <c r="I102" s="18">
        <f t="shared" si="11"/>
        <v>14</v>
      </c>
      <c r="J102" s="18">
        <f t="shared" si="11"/>
        <v>1</v>
      </c>
      <c r="K102" s="18">
        <f t="shared" si="11"/>
        <v>8</v>
      </c>
      <c r="L102" s="18">
        <f t="shared" si="11"/>
        <v>9</v>
      </c>
      <c r="M102" s="18">
        <f t="shared" si="11"/>
        <v>1</v>
      </c>
      <c r="N102" s="18">
        <f t="shared" si="11"/>
        <v>1</v>
      </c>
      <c r="O102" s="18">
        <f t="shared" si="11"/>
        <v>0</v>
      </c>
      <c r="P102" s="18">
        <f t="shared" si="11"/>
        <v>5</v>
      </c>
      <c r="Q102" s="18">
        <f t="shared" si="11"/>
        <v>0</v>
      </c>
      <c r="R102" s="18">
        <f t="shared" si="11"/>
        <v>0</v>
      </c>
      <c r="S102" s="18">
        <f t="shared" si="11"/>
        <v>2</v>
      </c>
      <c r="T102" s="18">
        <f t="shared" si="11"/>
        <v>1</v>
      </c>
      <c r="U102" s="18">
        <f t="shared" si="11"/>
        <v>0</v>
      </c>
      <c r="V102" s="18">
        <f t="shared" si="11"/>
        <v>7</v>
      </c>
      <c r="W102" s="18">
        <f t="shared" si="11"/>
        <v>0</v>
      </c>
      <c r="X102" s="18">
        <f t="shared" si="11"/>
        <v>0</v>
      </c>
      <c r="Y102" s="18">
        <f t="shared" si="11"/>
        <v>18</v>
      </c>
      <c r="Z102" s="18">
        <f t="shared" si="11"/>
        <v>0</v>
      </c>
      <c r="AA102" s="18">
        <f t="shared" si="11"/>
        <v>1</v>
      </c>
      <c r="AB102" s="18">
        <f t="shared" si="11"/>
        <v>5</v>
      </c>
      <c r="AC102" s="18">
        <f t="shared" si="11"/>
        <v>1</v>
      </c>
      <c r="AD102" s="18">
        <f t="shared" si="11"/>
        <v>3</v>
      </c>
      <c r="AE102" s="18">
        <f t="shared" si="11"/>
        <v>0</v>
      </c>
      <c r="AF102" s="18">
        <f t="shared" si="11"/>
        <v>0</v>
      </c>
      <c r="AG102" s="18">
        <f t="shared" si="11"/>
        <v>0</v>
      </c>
      <c r="AH102" s="18">
        <f t="shared" si="11"/>
        <v>9</v>
      </c>
      <c r="AI102" s="18">
        <f t="shared" si="11"/>
        <v>0</v>
      </c>
      <c r="AJ102" s="18">
        <f t="shared" si="11"/>
        <v>5</v>
      </c>
      <c r="AK102" s="18">
        <f t="shared" si="11"/>
        <v>0</v>
      </c>
      <c r="AL102" s="18">
        <f t="shared" si="11"/>
        <v>0</v>
      </c>
      <c r="AM102" s="18">
        <f t="shared" si="11"/>
        <v>1</v>
      </c>
      <c r="AN102" s="18">
        <f t="shared" si="11"/>
        <v>2</v>
      </c>
      <c r="AO102" s="18">
        <f t="shared" si="11"/>
        <v>5</v>
      </c>
      <c r="AP102" s="18">
        <f t="shared" si="11"/>
        <v>5</v>
      </c>
      <c r="AQ102" s="3">
        <f t="shared" si="8"/>
        <v>125</v>
      </c>
    </row>
    <row r="103" spans="1:43">
      <c r="A103" s="7"/>
      <c r="B103" s="7"/>
      <c r="C103" s="7"/>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Q103" s="3">
        <f t="shared" si="8"/>
        <v>0</v>
      </c>
    </row>
    <row r="104" spans="1:43">
      <c r="A104" s="7" t="s">
        <v>707</v>
      </c>
      <c r="B104" s="7" t="s">
        <v>319</v>
      </c>
      <c r="C104" s="7" t="s">
        <v>320</v>
      </c>
      <c r="D104" s="7" t="s">
        <v>483</v>
      </c>
      <c r="E104" s="7" t="s">
        <v>484</v>
      </c>
      <c r="F104" s="7" t="s">
        <v>656</v>
      </c>
      <c r="G104" s="7" t="s">
        <v>731</v>
      </c>
      <c r="H104" s="7" t="s">
        <v>1089</v>
      </c>
      <c r="I104" s="7" t="s">
        <v>486</v>
      </c>
      <c r="J104" s="7" t="s">
        <v>426</v>
      </c>
      <c r="K104" s="7" t="s">
        <v>427</v>
      </c>
      <c r="L104" s="7" t="s">
        <v>428</v>
      </c>
      <c r="M104" s="7" t="s">
        <v>429</v>
      </c>
      <c r="N104" s="7" t="s">
        <v>593</v>
      </c>
      <c r="O104" s="7" t="s">
        <v>655</v>
      </c>
      <c r="P104" s="7" t="s">
        <v>430</v>
      </c>
      <c r="Q104" s="7" t="s">
        <v>1005</v>
      </c>
      <c r="R104" s="7" t="s">
        <v>1022</v>
      </c>
      <c r="S104" s="7" t="s">
        <v>431</v>
      </c>
      <c r="T104" s="7" t="s">
        <v>599</v>
      </c>
      <c r="U104" s="7" t="s">
        <v>735</v>
      </c>
      <c r="V104" s="7" t="s">
        <v>438</v>
      </c>
      <c r="W104" s="7" t="s">
        <v>657</v>
      </c>
      <c r="X104" s="7" t="s">
        <v>1075</v>
      </c>
      <c r="Y104" s="7" t="s">
        <v>439</v>
      </c>
      <c r="Z104" s="7" t="s">
        <v>645</v>
      </c>
      <c r="AA104" s="7" t="s">
        <v>1031</v>
      </c>
      <c r="AB104" s="7" t="s">
        <v>440</v>
      </c>
      <c r="AC104" s="7" t="s">
        <v>441</v>
      </c>
      <c r="AD104" s="7" t="s">
        <v>442</v>
      </c>
      <c r="AE104" s="7" t="s">
        <v>1061</v>
      </c>
      <c r="AF104" s="7" t="s">
        <v>766</v>
      </c>
      <c r="AG104" s="7" t="s">
        <v>1090</v>
      </c>
      <c r="AH104" s="7" t="s">
        <v>443</v>
      </c>
      <c r="AI104" s="7" t="s">
        <v>791</v>
      </c>
      <c r="AJ104" s="7" t="s">
        <v>444</v>
      </c>
      <c r="AK104" s="7" t="s">
        <v>445</v>
      </c>
      <c r="AL104" s="7" t="s">
        <v>790</v>
      </c>
      <c r="AM104" s="7" t="s">
        <v>652</v>
      </c>
      <c r="AN104" s="7" t="s">
        <v>598</v>
      </c>
      <c r="AO104" s="7" t="s">
        <v>446</v>
      </c>
      <c r="AP104" s="7" t="s">
        <v>447</v>
      </c>
      <c r="AQ104" s="3">
        <f t="shared" si="8"/>
        <v>0</v>
      </c>
    </row>
    <row r="105" spans="1:43">
      <c r="A105" s="7" t="s">
        <v>706</v>
      </c>
      <c r="B105" s="7">
        <v>2014</v>
      </c>
      <c r="C105" s="7" t="s">
        <v>321</v>
      </c>
      <c r="D105" s="18">
        <f t="shared" ref="D105:AP105" si="12">SUMIFS(D$2:D$88,$B$2:$B$88,2014,$C$2:$C$88,"DEN")</f>
        <v>8</v>
      </c>
      <c r="E105" s="18">
        <f t="shared" si="12"/>
        <v>8</v>
      </c>
      <c r="F105" s="18">
        <f t="shared" si="12"/>
        <v>5</v>
      </c>
      <c r="G105" s="18">
        <f t="shared" si="12"/>
        <v>2</v>
      </c>
      <c r="H105" s="18">
        <f t="shared" si="12"/>
        <v>0</v>
      </c>
      <c r="I105" s="18">
        <f t="shared" si="12"/>
        <v>7</v>
      </c>
      <c r="J105" s="18">
        <f t="shared" si="12"/>
        <v>2</v>
      </c>
      <c r="K105" s="18">
        <f t="shared" si="12"/>
        <v>9</v>
      </c>
      <c r="L105" s="18">
        <f t="shared" si="12"/>
        <v>11</v>
      </c>
      <c r="M105" s="18">
        <f t="shared" si="12"/>
        <v>6</v>
      </c>
      <c r="N105" s="18">
        <f t="shared" si="12"/>
        <v>0</v>
      </c>
      <c r="O105" s="18">
        <f t="shared" si="12"/>
        <v>5</v>
      </c>
      <c r="P105" s="18">
        <f t="shared" si="12"/>
        <v>7</v>
      </c>
      <c r="Q105" s="18">
        <f t="shared" si="12"/>
        <v>1</v>
      </c>
      <c r="R105" s="18">
        <f t="shared" si="12"/>
        <v>0</v>
      </c>
      <c r="S105" s="18">
        <f t="shared" si="12"/>
        <v>1</v>
      </c>
      <c r="T105" s="18">
        <f t="shared" si="12"/>
        <v>3</v>
      </c>
      <c r="U105" s="18">
        <f t="shared" si="12"/>
        <v>0</v>
      </c>
      <c r="V105" s="18">
        <f t="shared" si="12"/>
        <v>8</v>
      </c>
      <c r="W105" s="18">
        <f t="shared" si="12"/>
        <v>1</v>
      </c>
      <c r="X105" s="18">
        <f t="shared" si="12"/>
        <v>1</v>
      </c>
      <c r="Y105" s="18">
        <f t="shared" si="12"/>
        <v>9</v>
      </c>
      <c r="Z105" s="18">
        <f t="shared" si="12"/>
        <v>6</v>
      </c>
      <c r="AA105" s="18">
        <f t="shared" si="12"/>
        <v>1</v>
      </c>
      <c r="AB105" s="18">
        <f t="shared" si="12"/>
        <v>10</v>
      </c>
      <c r="AC105" s="18">
        <f t="shared" si="12"/>
        <v>1</v>
      </c>
      <c r="AD105" s="18">
        <f t="shared" si="12"/>
        <v>2</v>
      </c>
      <c r="AE105" s="18">
        <f t="shared" si="12"/>
        <v>0</v>
      </c>
      <c r="AF105" s="18">
        <f t="shared" si="12"/>
        <v>9</v>
      </c>
      <c r="AG105" s="18">
        <f t="shared" si="12"/>
        <v>0</v>
      </c>
      <c r="AH105" s="18">
        <f t="shared" si="12"/>
        <v>9</v>
      </c>
      <c r="AI105" s="18">
        <f t="shared" si="12"/>
        <v>5</v>
      </c>
      <c r="AJ105" s="18">
        <f t="shared" si="12"/>
        <v>0</v>
      </c>
      <c r="AK105" s="18">
        <f t="shared" si="12"/>
        <v>4</v>
      </c>
      <c r="AL105" s="18">
        <f t="shared" si="12"/>
        <v>5</v>
      </c>
      <c r="AM105" s="18">
        <f t="shared" si="12"/>
        <v>10</v>
      </c>
      <c r="AN105" s="18">
        <f t="shared" si="12"/>
        <v>1</v>
      </c>
      <c r="AO105" s="18">
        <f t="shared" si="12"/>
        <v>10</v>
      </c>
      <c r="AP105" s="18">
        <f t="shared" si="12"/>
        <v>1</v>
      </c>
      <c r="AQ105" s="3">
        <f t="shared" si="8"/>
        <v>168</v>
      </c>
    </row>
    <row r="106" spans="1:43">
      <c r="A106" s="7" t="s">
        <v>708</v>
      </c>
      <c r="B106" s="7">
        <v>2014</v>
      </c>
      <c r="C106" s="7" t="s">
        <v>346</v>
      </c>
      <c r="D106" s="18">
        <f t="shared" ref="D106:AP106" si="13">SUMIFS(D$2:D$69,$B$2:$B$69,2014,$C$2:$C$69,"EVENTS")</f>
        <v>1</v>
      </c>
      <c r="E106" s="18">
        <f t="shared" si="13"/>
        <v>1</v>
      </c>
      <c r="F106" s="18">
        <f t="shared" si="13"/>
        <v>2</v>
      </c>
      <c r="G106" s="18">
        <f t="shared" si="13"/>
        <v>0</v>
      </c>
      <c r="H106" s="18">
        <f t="shared" si="13"/>
        <v>0</v>
      </c>
      <c r="I106" s="18">
        <f t="shared" si="13"/>
        <v>2</v>
      </c>
      <c r="J106" s="18">
        <f t="shared" si="13"/>
        <v>0</v>
      </c>
      <c r="K106" s="18">
        <f t="shared" si="13"/>
        <v>2</v>
      </c>
      <c r="L106" s="18">
        <f t="shared" si="13"/>
        <v>2</v>
      </c>
      <c r="M106" s="18">
        <f t="shared" si="13"/>
        <v>0</v>
      </c>
      <c r="N106" s="18">
        <f t="shared" si="13"/>
        <v>0</v>
      </c>
      <c r="O106" s="18">
        <f t="shared" si="13"/>
        <v>1</v>
      </c>
      <c r="P106" s="18">
        <f t="shared" si="13"/>
        <v>2</v>
      </c>
      <c r="Q106" s="18">
        <f t="shared" si="13"/>
        <v>0</v>
      </c>
      <c r="R106" s="18">
        <f t="shared" si="13"/>
        <v>0</v>
      </c>
      <c r="S106" s="18">
        <f t="shared" si="13"/>
        <v>0</v>
      </c>
      <c r="T106" s="18">
        <f t="shared" si="13"/>
        <v>0</v>
      </c>
      <c r="U106" s="18">
        <f t="shared" si="13"/>
        <v>0</v>
      </c>
      <c r="V106" s="18">
        <f t="shared" si="13"/>
        <v>1</v>
      </c>
      <c r="W106" s="18">
        <f t="shared" si="13"/>
        <v>0</v>
      </c>
      <c r="X106" s="18">
        <f t="shared" si="13"/>
        <v>0</v>
      </c>
      <c r="Y106" s="18">
        <f t="shared" si="13"/>
        <v>5</v>
      </c>
      <c r="Z106" s="18">
        <f t="shared" si="13"/>
        <v>0</v>
      </c>
      <c r="AA106" s="18">
        <f t="shared" si="13"/>
        <v>0</v>
      </c>
      <c r="AB106" s="18">
        <f t="shared" si="13"/>
        <v>1</v>
      </c>
      <c r="AC106" s="18">
        <f t="shared" si="13"/>
        <v>0</v>
      </c>
      <c r="AD106" s="18">
        <f t="shared" si="13"/>
        <v>0</v>
      </c>
      <c r="AE106" s="18">
        <f t="shared" si="13"/>
        <v>0</v>
      </c>
      <c r="AF106" s="18">
        <f t="shared" si="13"/>
        <v>2</v>
      </c>
      <c r="AG106" s="18">
        <f t="shared" si="13"/>
        <v>0</v>
      </c>
      <c r="AH106" s="18">
        <f t="shared" si="13"/>
        <v>3</v>
      </c>
      <c r="AI106" s="18">
        <f t="shared" si="13"/>
        <v>1</v>
      </c>
      <c r="AJ106" s="18">
        <f t="shared" si="13"/>
        <v>0</v>
      </c>
      <c r="AK106" s="18">
        <f t="shared" si="13"/>
        <v>2</v>
      </c>
      <c r="AL106" s="18">
        <f t="shared" si="13"/>
        <v>1</v>
      </c>
      <c r="AM106" s="18">
        <f t="shared" si="13"/>
        <v>2</v>
      </c>
      <c r="AN106" s="18">
        <f t="shared" si="13"/>
        <v>0</v>
      </c>
      <c r="AO106" s="18">
        <f t="shared" si="13"/>
        <v>1</v>
      </c>
      <c r="AP106" s="18">
        <f t="shared" si="13"/>
        <v>0</v>
      </c>
      <c r="AQ106" s="3">
        <f t="shared" si="8"/>
        <v>32</v>
      </c>
    </row>
    <row r="107" spans="1:43">
      <c r="A107" s="7"/>
      <c r="B107" s="7"/>
      <c r="C107" s="7"/>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Q107" s="3">
        <f t="shared" si="8"/>
        <v>0</v>
      </c>
    </row>
    <row r="108" spans="1:43">
      <c r="A108" s="7" t="s">
        <v>942</v>
      </c>
      <c r="B108" s="7" t="s">
        <v>319</v>
      </c>
      <c r="C108" s="7" t="s">
        <v>320</v>
      </c>
      <c r="D108" s="7" t="s">
        <v>483</v>
      </c>
      <c r="E108" s="7" t="s">
        <v>484</v>
      </c>
      <c r="F108" s="7" t="s">
        <v>656</v>
      </c>
      <c r="G108" s="7" t="s">
        <v>731</v>
      </c>
      <c r="H108" s="7" t="s">
        <v>1089</v>
      </c>
      <c r="I108" s="7" t="s">
        <v>486</v>
      </c>
      <c r="J108" s="7" t="s">
        <v>426</v>
      </c>
      <c r="K108" s="7" t="s">
        <v>427</v>
      </c>
      <c r="L108" s="7" t="s">
        <v>428</v>
      </c>
      <c r="M108" s="7" t="s">
        <v>429</v>
      </c>
      <c r="N108" s="7" t="s">
        <v>593</v>
      </c>
      <c r="O108" s="7" t="s">
        <v>655</v>
      </c>
      <c r="P108" s="7" t="s">
        <v>430</v>
      </c>
      <c r="Q108" s="7" t="s">
        <v>1005</v>
      </c>
      <c r="R108" s="7" t="s">
        <v>1022</v>
      </c>
      <c r="S108" s="7" t="s">
        <v>431</v>
      </c>
      <c r="T108" s="7" t="s">
        <v>599</v>
      </c>
      <c r="U108" s="7" t="s">
        <v>735</v>
      </c>
      <c r="V108" s="7" t="s">
        <v>438</v>
      </c>
      <c r="W108" s="7" t="s">
        <v>657</v>
      </c>
      <c r="X108" s="7" t="s">
        <v>1075</v>
      </c>
      <c r="Y108" s="7" t="s">
        <v>439</v>
      </c>
      <c r="Z108" s="7" t="s">
        <v>645</v>
      </c>
      <c r="AA108" s="7" t="s">
        <v>1031</v>
      </c>
      <c r="AB108" s="7" t="s">
        <v>440</v>
      </c>
      <c r="AC108" s="7" t="s">
        <v>441</v>
      </c>
      <c r="AD108" s="7" t="s">
        <v>442</v>
      </c>
      <c r="AE108" s="7" t="s">
        <v>1061</v>
      </c>
      <c r="AF108" s="7" t="s">
        <v>766</v>
      </c>
      <c r="AG108" s="7" t="s">
        <v>1090</v>
      </c>
      <c r="AH108" s="7" t="s">
        <v>443</v>
      </c>
      <c r="AI108" s="7" t="s">
        <v>791</v>
      </c>
      <c r="AJ108" s="7" t="s">
        <v>444</v>
      </c>
      <c r="AK108" s="7" t="s">
        <v>445</v>
      </c>
      <c r="AL108" s="7" t="s">
        <v>790</v>
      </c>
      <c r="AM108" s="7" t="s">
        <v>652</v>
      </c>
      <c r="AN108" s="7" t="s">
        <v>598</v>
      </c>
      <c r="AO108" s="7" t="s">
        <v>446</v>
      </c>
      <c r="AP108" s="7" t="s">
        <v>447</v>
      </c>
      <c r="AQ108" s="3">
        <f t="shared" si="8"/>
        <v>0</v>
      </c>
    </row>
    <row r="109" spans="1:43">
      <c r="A109" s="7" t="s">
        <v>943</v>
      </c>
      <c r="B109" s="7">
        <v>2015</v>
      </c>
      <c r="C109" s="7" t="s">
        <v>321</v>
      </c>
      <c r="D109" s="18">
        <f t="shared" ref="D109:AP109" si="14">SUMIFS(D$2:D$88,$B$2:$B$88,2015,$C$2:$C$88,"DEN")</f>
        <v>6</v>
      </c>
      <c r="E109" s="18">
        <f t="shared" si="14"/>
        <v>7</v>
      </c>
      <c r="F109" s="18">
        <f t="shared" si="14"/>
        <v>0</v>
      </c>
      <c r="G109" s="18">
        <f t="shared" si="14"/>
        <v>0</v>
      </c>
      <c r="H109" s="18">
        <f t="shared" si="14"/>
        <v>2</v>
      </c>
      <c r="I109" s="18">
        <f t="shared" si="14"/>
        <v>0</v>
      </c>
      <c r="J109" s="18">
        <f t="shared" si="14"/>
        <v>4</v>
      </c>
      <c r="K109" s="18">
        <f t="shared" si="14"/>
        <v>6</v>
      </c>
      <c r="L109" s="18">
        <f t="shared" si="14"/>
        <v>6</v>
      </c>
      <c r="M109" s="18">
        <f t="shared" si="14"/>
        <v>0</v>
      </c>
      <c r="N109" s="18">
        <f t="shared" si="14"/>
        <v>0</v>
      </c>
      <c r="O109" s="18">
        <f t="shared" si="14"/>
        <v>7</v>
      </c>
      <c r="P109" s="18">
        <f t="shared" si="14"/>
        <v>6</v>
      </c>
      <c r="Q109" s="18">
        <f t="shared" si="14"/>
        <v>2</v>
      </c>
      <c r="R109" s="18">
        <f t="shared" si="14"/>
        <v>5</v>
      </c>
      <c r="S109" s="18">
        <f t="shared" si="14"/>
        <v>2</v>
      </c>
      <c r="T109" s="18">
        <f t="shared" si="14"/>
        <v>3</v>
      </c>
      <c r="U109" s="18">
        <f t="shared" si="14"/>
        <v>0</v>
      </c>
      <c r="V109" s="18">
        <f t="shared" si="14"/>
        <v>6</v>
      </c>
      <c r="W109" s="18">
        <f t="shared" si="14"/>
        <v>0</v>
      </c>
      <c r="X109" s="18">
        <f t="shared" si="14"/>
        <v>4</v>
      </c>
      <c r="Y109" s="18">
        <f t="shared" si="14"/>
        <v>9</v>
      </c>
      <c r="Z109" s="18">
        <f t="shared" si="14"/>
        <v>4</v>
      </c>
      <c r="AA109" s="18">
        <f t="shared" si="14"/>
        <v>5</v>
      </c>
      <c r="AB109" s="18">
        <f t="shared" si="14"/>
        <v>8</v>
      </c>
      <c r="AC109" s="18">
        <f t="shared" si="14"/>
        <v>0</v>
      </c>
      <c r="AD109" s="18">
        <f t="shared" si="14"/>
        <v>1</v>
      </c>
      <c r="AE109" s="18">
        <f t="shared" si="14"/>
        <v>0</v>
      </c>
      <c r="AF109" s="18">
        <f t="shared" si="14"/>
        <v>4</v>
      </c>
      <c r="AG109" s="18">
        <f t="shared" si="14"/>
        <v>3</v>
      </c>
      <c r="AH109" s="18">
        <f t="shared" si="14"/>
        <v>6</v>
      </c>
      <c r="AI109" s="18">
        <f t="shared" si="14"/>
        <v>3</v>
      </c>
      <c r="AJ109" s="18">
        <f t="shared" si="14"/>
        <v>0</v>
      </c>
      <c r="AK109" s="18">
        <f t="shared" si="14"/>
        <v>2</v>
      </c>
      <c r="AL109" s="18">
        <f t="shared" si="14"/>
        <v>2</v>
      </c>
      <c r="AM109" s="18">
        <f t="shared" si="14"/>
        <v>3</v>
      </c>
      <c r="AN109" s="18">
        <f t="shared" si="14"/>
        <v>0</v>
      </c>
      <c r="AO109" s="18">
        <f t="shared" si="14"/>
        <v>8</v>
      </c>
      <c r="AP109" s="18">
        <f t="shared" si="14"/>
        <v>0</v>
      </c>
      <c r="AQ109" s="3">
        <f t="shared" si="8"/>
        <v>124</v>
      </c>
    </row>
    <row r="110" spans="1:43">
      <c r="A110" s="7" t="s">
        <v>944</v>
      </c>
      <c r="B110" s="7">
        <v>2015</v>
      </c>
      <c r="C110" s="7" t="s">
        <v>346</v>
      </c>
      <c r="D110" s="18">
        <f>SUMIFS(D$2:D88,$B$2:$B88,2015,$C$2:$C88,"EVENTS")</f>
        <v>2</v>
      </c>
      <c r="E110" s="18">
        <f>SUMIFS(E$2:E88,$B$2:$B88,2015,$C$2:$C88,"EVENTS")</f>
        <v>2</v>
      </c>
      <c r="F110" s="18">
        <f>SUMIFS(F$2:F88,$B$2:$B88,2015,$C$2:$C88,"EVENTS")</f>
        <v>1</v>
      </c>
      <c r="G110" s="18">
        <f>SUMIFS(G$2:G88,$B$2:$B88,2015,$C$2:$C88,"EVENTS")</f>
        <v>2</v>
      </c>
      <c r="H110" s="18">
        <f>SUMIFS(H$2:H88,$B$2:$B88,2015,$C$2:$C88,"EVENTS")</f>
        <v>1</v>
      </c>
      <c r="I110" s="18">
        <f>SUMIFS(I$2:I88,$B$2:$B88,2015,$C$2:$C88,"EVENTS")</f>
        <v>1</v>
      </c>
      <c r="J110" s="18">
        <f>SUMIFS(J$2:J88,$B$2:$B88,2015,$C$2:$C88,"EVENTS")</f>
        <v>3</v>
      </c>
      <c r="K110" s="18">
        <f>SUMIFS(K$2:K88,$B$2:$B88,2015,$C$2:$C88,"EVENTS")</f>
        <v>2</v>
      </c>
      <c r="L110" s="18">
        <f>SUMIFS(L$2:L88,$B$2:$B88,2015,$C$2:$C88,"EVENTS")</f>
        <v>2</v>
      </c>
      <c r="M110" s="18">
        <f>SUMIFS(M$2:M88,$B$2:$B88,2015,$C$2:$C88,"EVENTS")</f>
        <v>1</v>
      </c>
      <c r="N110" s="18">
        <f>SUMIFS(N$2:N88,$B$2:$B88,2015,$C$2:$C88,"EVENTS")</f>
        <v>0</v>
      </c>
      <c r="O110" s="18">
        <f>SUMIFS(O$2:O88,$B$2:$B88,2015,$C$2:$C88,"EVENTS")</f>
        <v>2</v>
      </c>
      <c r="P110" s="18">
        <f>SUMIFS(P$2:P88,$B$2:$B88,2015,$C$2:$C88,"EVENTS")</f>
        <v>3</v>
      </c>
      <c r="Q110" s="18">
        <f>SUMIFS(Q$2:Q88,$B$2:$B88,2015,$C$2:$C88,"EVENTS")</f>
        <v>0</v>
      </c>
      <c r="R110" s="18">
        <f>SUMIFS(R$2:R88,$B$2:$B88,2015,$C$2:$C88,"EVENTS")</f>
        <v>3</v>
      </c>
      <c r="S110" s="18">
        <f>SUMIFS(S$2:S88,$B$2:$B88,2015,$C$2:$C88,"EVENTS")</f>
        <v>1</v>
      </c>
      <c r="T110" s="18">
        <f>SUMIFS(T$2:T88,$B$2:$B88,2015,$C$2:$C88,"EVENTS")</f>
        <v>3</v>
      </c>
      <c r="U110" s="18">
        <f>SUMIFS(U$2:U88,$B$2:$B88,2015,$C$2:$C88,"EVENTS")</f>
        <v>0</v>
      </c>
      <c r="V110" s="18">
        <f>SUMIFS(V$2:V88,$B$2:$B88,2015,$C$2:$C88,"EVENTS")</f>
        <v>2</v>
      </c>
      <c r="W110" s="18">
        <f>SUMIFS(W$2:W88,$B$2:$B88,2015,$C$2:$C88,"EVENTS")</f>
        <v>1</v>
      </c>
      <c r="X110" s="18">
        <f>SUMIFS(X$2:X88,$B$2:$B88,2015,$C$2:$C88,"EVENTS")</f>
        <v>1</v>
      </c>
      <c r="Y110" s="18">
        <f>SUMIFS(Y$2:Y88,$B$2:$B88,2015,$C$2:$C88,"EVENTS")</f>
        <v>3</v>
      </c>
      <c r="Z110" s="18">
        <f>SUMIFS(Z$2:Z88,$B$2:$B88,2015,$C$2:$C88,"EVENTS")</f>
        <v>2</v>
      </c>
      <c r="AA110" s="18">
        <f>SUMIFS(AA$2:AA88,$B$2:$B88,2015,$C$2:$C88,"EVENTS")</f>
        <v>2</v>
      </c>
      <c r="AB110" s="18">
        <f>SUMIFS(AB$2:AB88,$B$2:$B88,2015,$C$2:$C88,"EVENTS")</f>
        <v>2</v>
      </c>
      <c r="AC110" s="18">
        <f>SUMIFS(AC$2:AC88,$B$2:$B88,2015,$C$2:$C88,"EVENTS")</f>
        <v>0</v>
      </c>
      <c r="AD110" s="18">
        <f>SUMIFS(AD$2:AD88,$B$2:$B88,2015,$C$2:$C88,"EVENTS")</f>
        <v>0</v>
      </c>
      <c r="AE110" s="18">
        <f>SUMIFS(AE$2:AE88,$B$2:$B88,2015,$C$2:$C88,"EVENTS")</f>
        <v>2</v>
      </c>
      <c r="AF110" s="18">
        <f>SUMIFS(AF$2:AF88,$B$2:$B88,2015,$C$2:$C88,"EVENTS")</f>
        <v>2</v>
      </c>
      <c r="AG110" s="18">
        <f>SUMIFS(AG$2:AG88,$B$2:$B88,2015,$C$2:$C88,"EVENTS")</f>
        <v>1</v>
      </c>
      <c r="AH110" s="18">
        <f>SUMIFS(AH$2:AH88,$B$2:$B88,2015,$C$2:$C88,"EVENTS")</f>
        <v>2</v>
      </c>
      <c r="AI110" s="18">
        <f>SUMIFS(AI$2:AI88,$B$2:$B88,2015,$C$2:$C88,"EVENTS")</f>
        <v>2</v>
      </c>
      <c r="AJ110" s="18">
        <f>SUMIFS(AJ$2:AJ88,$B$2:$B88,2015,$C$2:$C88,"EVENTS")</f>
        <v>2</v>
      </c>
      <c r="AK110" s="18">
        <f>SUMIFS(AK$2:AK88,$B$2:$B88,2015,$C$2:$C88,"EVENTS")</f>
        <v>0</v>
      </c>
      <c r="AL110" s="18">
        <f>SUMIFS(AL$2:AL88,$B$2:$B88,2015,$C$2:$C88,"EVENTS")</f>
        <v>2</v>
      </c>
      <c r="AM110" s="18">
        <f>SUMIFS(AM$2:AM88,$B$2:$B88,2015,$C$2:$C88,"EVENTS")</f>
        <v>1</v>
      </c>
      <c r="AN110" s="18">
        <f>SUMIFS(AN$2:AN88,$B$2:$B88,2015,$C$2:$C88,"EVENTS")</f>
        <v>0</v>
      </c>
      <c r="AO110" s="18">
        <f>SUMIFS(AO$2:AO88,$B$2:$B88,2015,$C$2:$C88,"EVENTS")</f>
        <v>2</v>
      </c>
      <c r="AP110" s="18">
        <f>SUMIFS(AP$2:AP88,$B$2:$B88,2015,$C$2:$C88,"EVENTS")</f>
        <v>1</v>
      </c>
      <c r="AQ110" s="3">
        <f t="shared" si="8"/>
        <v>59</v>
      </c>
    </row>
    <row r="111" spans="1:43">
      <c r="A111" s="7"/>
      <c r="B111" s="7"/>
      <c r="C111" s="7"/>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3">
      <c r="A112" s="7" t="s">
        <v>1102</v>
      </c>
      <c r="B112" s="7" t="s">
        <v>319</v>
      </c>
      <c r="C112" s="7" t="s">
        <v>320</v>
      </c>
      <c r="D112" s="7" t="s">
        <v>483</v>
      </c>
      <c r="E112" s="7" t="s">
        <v>484</v>
      </c>
      <c r="F112" s="7" t="s">
        <v>656</v>
      </c>
      <c r="G112" s="7" t="s">
        <v>731</v>
      </c>
      <c r="H112" s="7" t="s">
        <v>1089</v>
      </c>
      <c r="I112" s="7" t="s">
        <v>486</v>
      </c>
      <c r="J112" s="7" t="s">
        <v>426</v>
      </c>
      <c r="K112" s="7" t="s">
        <v>427</v>
      </c>
      <c r="L112" s="7" t="s">
        <v>428</v>
      </c>
      <c r="M112" s="7" t="s">
        <v>429</v>
      </c>
      <c r="N112" s="7" t="s">
        <v>593</v>
      </c>
      <c r="O112" s="7" t="s">
        <v>655</v>
      </c>
      <c r="P112" s="7" t="s">
        <v>430</v>
      </c>
      <c r="Q112" s="7" t="s">
        <v>1005</v>
      </c>
      <c r="R112" s="7" t="s">
        <v>1022</v>
      </c>
      <c r="S112" s="7" t="s">
        <v>431</v>
      </c>
      <c r="T112" s="7" t="s">
        <v>599</v>
      </c>
      <c r="U112" s="7" t="s">
        <v>735</v>
      </c>
      <c r="V112" s="7" t="s">
        <v>438</v>
      </c>
      <c r="W112" s="7" t="s">
        <v>657</v>
      </c>
      <c r="X112" s="7" t="s">
        <v>1075</v>
      </c>
      <c r="Y112" s="7" t="s">
        <v>439</v>
      </c>
      <c r="Z112" s="7" t="s">
        <v>645</v>
      </c>
      <c r="AA112" s="7" t="s">
        <v>1031</v>
      </c>
      <c r="AB112" s="7" t="s">
        <v>440</v>
      </c>
      <c r="AC112" s="7" t="s">
        <v>441</v>
      </c>
      <c r="AD112" s="7" t="s">
        <v>442</v>
      </c>
      <c r="AE112" s="7" t="s">
        <v>1061</v>
      </c>
      <c r="AF112" s="7" t="s">
        <v>766</v>
      </c>
      <c r="AG112" s="7" t="s">
        <v>1090</v>
      </c>
      <c r="AH112" s="7" t="s">
        <v>443</v>
      </c>
      <c r="AI112" s="7" t="s">
        <v>791</v>
      </c>
      <c r="AJ112" s="7" t="s">
        <v>444</v>
      </c>
      <c r="AK112" s="7" t="s">
        <v>445</v>
      </c>
      <c r="AL112" s="7" t="s">
        <v>790</v>
      </c>
      <c r="AM112" s="7" t="s">
        <v>652</v>
      </c>
      <c r="AN112" s="7" t="s">
        <v>598</v>
      </c>
      <c r="AO112" s="7" t="s">
        <v>446</v>
      </c>
      <c r="AP112" s="7" t="s">
        <v>447</v>
      </c>
      <c r="AQ112" s="3">
        <f>SUM(D112:AP112)</f>
        <v>0</v>
      </c>
    </row>
    <row r="113" spans="1:43">
      <c r="A113" s="7" t="s">
        <v>1091</v>
      </c>
      <c r="B113" s="7">
        <v>2016</v>
      </c>
      <c r="C113" s="7" t="s">
        <v>321</v>
      </c>
      <c r="D113" s="18">
        <f t="shared" ref="D113:AP113" si="15">SUMIFS(D$2:D$88,$B$2:$B$88,2016,$C$2:$C$88,"DEN")</f>
        <v>0</v>
      </c>
      <c r="E113" s="18">
        <f t="shared" si="15"/>
        <v>1</v>
      </c>
      <c r="F113" s="18">
        <f t="shared" si="15"/>
        <v>0</v>
      </c>
      <c r="G113" s="18">
        <f t="shared" si="15"/>
        <v>0</v>
      </c>
      <c r="H113" s="18">
        <f t="shared" si="15"/>
        <v>0</v>
      </c>
      <c r="I113" s="18">
        <f t="shared" si="15"/>
        <v>1</v>
      </c>
      <c r="J113" s="18">
        <f t="shared" si="15"/>
        <v>1</v>
      </c>
      <c r="K113" s="18">
        <f t="shared" si="15"/>
        <v>1</v>
      </c>
      <c r="L113" s="18">
        <f t="shared" si="15"/>
        <v>1</v>
      </c>
      <c r="M113" s="18">
        <f t="shared" si="15"/>
        <v>1</v>
      </c>
      <c r="N113" s="18">
        <f t="shared" si="15"/>
        <v>0</v>
      </c>
      <c r="O113" s="18">
        <f t="shared" si="15"/>
        <v>1</v>
      </c>
      <c r="P113" s="18">
        <f t="shared" si="15"/>
        <v>2</v>
      </c>
      <c r="Q113" s="18">
        <f t="shared" si="15"/>
        <v>0</v>
      </c>
      <c r="R113" s="18">
        <f t="shared" si="15"/>
        <v>1</v>
      </c>
      <c r="S113" s="18">
        <f t="shared" si="15"/>
        <v>0</v>
      </c>
      <c r="T113" s="18">
        <f t="shared" si="15"/>
        <v>1</v>
      </c>
      <c r="U113" s="18">
        <f t="shared" si="15"/>
        <v>0</v>
      </c>
      <c r="V113" s="18">
        <f t="shared" si="15"/>
        <v>1</v>
      </c>
      <c r="W113" s="18">
        <f t="shared" si="15"/>
        <v>0</v>
      </c>
      <c r="X113" s="18">
        <f t="shared" si="15"/>
        <v>1</v>
      </c>
      <c r="Y113" s="18">
        <f t="shared" si="15"/>
        <v>2</v>
      </c>
      <c r="Z113" s="18">
        <f t="shared" si="15"/>
        <v>0</v>
      </c>
      <c r="AA113" s="18">
        <f t="shared" si="15"/>
        <v>2</v>
      </c>
      <c r="AB113" s="18">
        <f t="shared" si="15"/>
        <v>1</v>
      </c>
      <c r="AC113" s="18">
        <f t="shared" si="15"/>
        <v>0</v>
      </c>
      <c r="AD113" s="18">
        <f t="shared" si="15"/>
        <v>0</v>
      </c>
      <c r="AE113" s="18">
        <f t="shared" si="15"/>
        <v>0</v>
      </c>
      <c r="AF113" s="18">
        <f t="shared" si="15"/>
        <v>2</v>
      </c>
      <c r="AG113" s="18">
        <f t="shared" si="15"/>
        <v>0</v>
      </c>
      <c r="AH113" s="18">
        <f t="shared" si="15"/>
        <v>1</v>
      </c>
      <c r="AI113" s="18">
        <f t="shared" si="15"/>
        <v>0</v>
      </c>
      <c r="AJ113" s="18">
        <f t="shared" si="15"/>
        <v>0</v>
      </c>
      <c r="AK113" s="18">
        <f t="shared" si="15"/>
        <v>0</v>
      </c>
      <c r="AL113" s="18">
        <f t="shared" si="15"/>
        <v>0</v>
      </c>
      <c r="AM113" s="18">
        <f t="shared" si="15"/>
        <v>1</v>
      </c>
      <c r="AN113" s="18">
        <f t="shared" si="15"/>
        <v>0</v>
      </c>
      <c r="AO113" s="18">
        <f t="shared" si="15"/>
        <v>1</v>
      </c>
      <c r="AP113" s="18">
        <f t="shared" si="15"/>
        <v>0</v>
      </c>
      <c r="AQ113" s="3">
        <f>SUM(D113:AP113)</f>
        <v>23</v>
      </c>
    </row>
    <row r="114" spans="1:43">
      <c r="A114" s="7" t="s">
        <v>1092</v>
      </c>
      <c r="B114" s="7">
        <v>2016</v>
      </c>
      <c r="C114" s="7" t="s">
        <v>346</v>
      </c>
      <c r="D114" s="18">
        <f>SUMIFS(D$2:D92,$B$2:$B92,2016,$C$2:$C92,"EVENTS")</f>
        <v>0</v>
      </c>
      <c r="E114" s="18">
        <f>SUMIFS(E$2:E92,$B$2:$B92,2016,$C$2:$C92,"EVENTS")</f>
        <v>0</v>
      </c>
      <c r="F114" s="18">
        <f>SUMIFS(F$2:F92,$B$2:$B92,2016,$C$2:$C92,"EVENTS")</f>
        <v>0</v>
      </c>
      <c r="G114" s="18">
        <f>SUMIFS(G$2:G92,$B$2:$B92,2016,$C$2:$C92,"EVENTS")</f>
        <v>0</v>
      </c>
      <c r="H114" s="18">
        <f>SUMIFS(H$2:H92,$B$2:$B92,2016,$C$2:$C92,"EVENTS")</f>
        <v>0</v>
      </c>
      <c r="I114" s="18">
        <f>SUMIFS(I$2:I92,$B$2:$B92,2016,$C$2:$C92,"EVENTS")</f>
        <v>0</v>
      </c>
      <c r="J114" s="18">
        <f>SUMIFS(J$2:J92,$B$2:$B92,2016,$C$2:$C92,"EVENTS")</f>
        <v>0</v>
      </c>
      <c r="K114" s="18">
        <f>SUMIFS(K$2:K92,$B$2:$B92,2016,$C$2:$C92,"EVENTS")</f>
        <v>0</v>
      </c>
      <c r="L114" s="18">
        <f>SUMIFS(L$2:L92,$B$2:$B92,2016,$C$2:$C92,"EVENTS")</f>
        <v>0</v>
      </c>
      <c r="M114" s="18">
        <f>SUMIFS(M$2:M92,$B$2:$B92,2016,$C$2:$C92,"EVENTS")</f>
        <v>0</v>
      </c>
      <c r="N114" s="18">
        <f>SUMIFS(N$2:N92,$B$2:$B92,2016,$C$2:$C92,"EVENTS")</f>
        <v>0</v>
      </c>
      <c r="O114" s="18">
        <f>SUMIFS(O$2:O92,$B$2:$B92,2016,$C$2:$C92,"EVENTS")</f>
        <v>0</v>
      </c>
      <c r="P114" s="18">
        <f>SUMIFS(P$2:P92,$B$2:$B92,2016,$C$2:$C92,"EVENTS")</f>
        <v>0</v>
      </c>
      <c r="Q114" s="18">
        <f>SUMIFS(Q$2:Q92,$B$2:$B92,2016,$C$2:$C92,"EVENTS")</f>
        <v>0</v>
      </c>
      <c r="R114" s="18">
        <f>SUMIFS(R$2:R92,$B$2:$B92,2016,$C$2:$C92,"EVENTS")</f>
        <v>0</v>
      </c>
      <c r="S114" s="18">
        <f>SUMIFS(S$2:S92,$B$2:$B92,2016,$C$2:$C92,"EVENTS")</f>
        <v>0</v>
      </c>
      <c r="T114" s="18">
        <f>SUMIFS(T$2:T92,$B$2:$B92,2016,$C$2:$C92,"EVENTS")</f>
        <v>0</v>
      </c>
      <c r="U114" s="18">
        <f>SUMIFS(U$2:U92,$B$2:$B92,2016,$C$2:$C92,"EVENTS")</f>
        <v>0</v>
      </c>
      <c r="V114" s="18">
        <f>SUMIFS(V$2:V92,$B$2:$B92,2016,$C$2:$C92,"EVENTS")</f>
        <v>0</v>
      </c>
      <c r="W114" s="18">
        <f>SUMIFS(W$2:W92,$B$2:$B92,2016,$C$2:$C92,"EVENTS")</f>
        <v>0</v>
      </c>
      <c r="X114" s="18">
        <f>SUMIFS(X$2:X92,$B$2:$B92,2016,$C$2:$C92,"EVENTS")</f>
        <v>0</v>
      </c>
      <c r="Y114" s="18">
        <f>SUMIFS(Y$2:Y92,$B$2:$B92,2016,$C$2:$C92,"EVENTS")</f>
        <v>0</v>
      </c>
      <c r="Z114" s="18">
        <f>SUMIFS(Z$2:Z92,$B$2:$B92,2016,$C$2:$C92,"EVENTS")</f>
        <v>0</v>
      </c>
      <c r="AA114" s="18">
        <f>SUMIFS(AA$2:AA92,$B$2:$B92,2016,$C$2:$C92,"EVENTS")</f>
        <v>0</v>
      </c>
      <c r="AB114" s="18">
        <f>SUMIFS(AB$2:AB92,$B$2:$B92,2016,$C$2:$C92,"EVENTS")</f>
        <v>0</v>
      </c>
      <c r="AC114" s="18">
        <f>SUMIFS(AC$2:AC92,$B$2:$B92,2016,$C$2:$C92,"EVENTS")</f>
        <v>0</v>
      </c>
      <c r="AD114" s="18">
        <f>SUMIFS(AD$2:AD92,$B$2:$B92,2016,$C$2:$C92,"EVENTS")</f>
        <v>0</v>
      </c>
      <c r="AE114" s="18">
        <f>SUMIFS(AE$2:AE92,$B$2:$B92,2016,$C$2:$C92,"EVENTS")</f>
        <v>0</v>
      </c>
      <c r="AF114" s="18">
        <f>SUMIFS(AF$2:AF92,$B$2:$B92,2016,$C$2:$C92,"EVENTS")</f>
        <v>0</v>
      </c>
      <c r="AG114" s="18">
        <f>SUMIFS(AG$2:AG92,$B$2:$B92,2016,$C$2:$C92,"EVENTS")</f>
        <v>0</v>
      </c>
      <c r="AH114" s="18">
        <f>SUMIFS(AH$2:AH92,$B$2:$B92,2016,$C$2:$C92,"EVENTS")</f>
        <v>0</v>
      </c>
      <c r="AI114" s="18">
        <f>SUMIFS(AI$2:AI92,$B$2:$B92,2016,$C$2:$C92,"EVENTS")</f>
        <v>0</v>
      </c>
      <c r="AJ114" s="18">
        <f>SUMIFS(AJ$2:AJ92,$B$2:$B92,2016,$C$2:$C92,"EVENTS")</f>
        <v>0</v>
      </c>
      <c r="AK114" s="18">
        <f>SUMIFS(AK$2:AK92,$B$2:$B92,2016,$C$2:$C92,"EVENTS")</f>
        <v>0</v>
      </c>
      <c r="AL114" s="18">
        <f>SUMIFS(AL$2:AL92,$B$2:$B92,2016,$C$2:$C92,"EVENTS")</f>
        <v>0</v>
      </c>
      <c r="AM114" s="18">
        <f>SUMIFS(AM$2:AM92,$B$2:$B92,2016,$C$2:$C92,"EVENTS")</f>
        <v>0</v>
      </c>
      <c r="AN114" s="18">
        <f>SUMIFS(AN$2:AN92,$B$2:$B92,2016,$C$2:$C92,"EVENTS")</f>
        <v>0</v>
      </c>
      <c r="AO114" s="18">
        <f>SUMIFS(AO$2:AO92,$B$2:$B92,2016,$C$2:$C92,"EVENTS")</f>
        <v>0</v>
      </c>
      <c r="AP114" s="18">
        <f>SUMIFS(AP$2:AP92,$B$2:$B92,2016,$C$2:$C92,"EVENTS")</f>
        <v>0</v>
      </c>
      <c r="AQ114" s="3">
        <f>SUM(D114:AP114)</f>
        <v>0</v>
      </c>
    </row>
    <row r="115" spans="1:43">
      <c r="A115" s="7" t="s">
        <v>1119</v>
      </c>
      <c r="B115" s="7">
        <v>2016</v>
      </c>
      <c r="C115" s="7" t="s">
        <v>1120</v>
      </c>
      <c r="D115" s="18">
        <f>SUMIFS(D$2:D94,$B$2:$B94,2016,$C$2:$C94,"DATE")</f>
        <v>0</v>
      </c>
      <c r="E115" s="18">
        <f>SUMIFS(E$2:E94,$B$2:$B94,2016,$C$2:$C94,"DATE")</f>
        <v>0</v>
      </c>
      <c r="F115" s="18">
        <f>SUMIFS(F$2:F94,$B$2:$B94,2016,$C$2:$C94,"DATE")</f>
        <v>0</v>
      </c>
      <c r="G115" s="18">
        <f>SUMIFS(G$2:G94,$B$2:$B94,2016,$C$2:$C94,"DATE")</f>
        <v>0</v>
      </c>
      <c r="H115" s="18">
        <f>SUMIFS(H$2:H94,$B$2:$B94,2016,$C$2:$C94,"DATE")</f>
        <v>0</v>
      </c>
      <c r="I115" s="18">
        <f>SUMIFS(I$2:I94,$B$2:$B94,2016,$C$2:$C94,"DATE")</f>
        <v>0</v>
      </c>
      <c r="J115" s="18">
        <f>SUMIFS(J$2:J94,$B$2:$B94,2016,$C$2:$C94,"DATE")</f>
        <v>0</v>
      </c>
      <c r="K115" s="18">
        <f>SUMIFS(K$2:K94,$B$2:$B94,2016,$C$2:$C94,"DATE")</f>
        <v>1</v>
      </c>
      <c r="L115" s="18">
        <f>SUMIFS(L$2:L94,$B$2:$B94,2016,$C$2:$C94,"DATE")</f>
        <v>1</v>
      </c>
      <c r="M115" s="18">
        <f>SUMIFS(M$2:M94,$B$2:$B94,2016,$C$2:$C94,"DATE")</f>
        <v>0</v>
      </c>
      <c r="N115" s="18">
        <f>SUMIFS(N$2:N94,$B$2:$B94,2016,$C$2:$C94,"DATE")</f>
        <v>0</v>
      </c>
      <c r="O115" s="18">
        <f>SUMIFS(O$2:O94,$B$2:$B94,2016,$C$2:$C94,"DATE")</f>
        <v>1</v>
      </c>
      <c r="P115" s="18">
        <f>SUMIFS(P$2:P94,$B$2:$B94,2016,$C$2:$C94,"DATE")</f>
        <v>0</v>
      </c>
      <c r="Q115" s="18">
        <f>SUMIFS(Q$2:Q94,$B$2:$B94,2016,$C$2:$C94,"DATE")</f>
        <v>0</v>
      </c>
      <c r="R115" s="18">
        <f>SUMIFS(R$2:R94,$B$2:$B94,2016,$C$2:$C94,"DATE")</f>
        <v>1</v>
      </c>
      <c r="S115" s="18">
        <f>SUMIFS(S$2:S94,$B$2:$B94,2016,$C$2:$C94,"DATE")</f>
        <v>0</v>
      </c>
      <c r="T115" s="18">
        <f>SUMIFS(T$2:T94,$B$2:$B94,2016,$C$2:$C94,"DATE")</f>
        <v>1</v>
      </c>
      <c r="U115" s="18">
        <f>SUMIFS(U$2:U94,$B$2:$B94,2016,$C$2:$C94,"DATE")</f>
        <v>0</v>
      </c>
      <c r="V115" s="18">
        <f>SUMIFS(V$2:V94,$B$2:$B94,2016,$C$2:$C94,"DATE")</f>
        <v>0</v>
      </c>
      <c r="W115" s="18">
        <f>SUMIFS(W$2:W94,$B$2:$B94,2016,$C$2:$C94,"DATE")</f>
        <v>0</v>
      </c>
      <c r="X115" s="18">
        <f>SUMIFS(X$2:X94,$B$2:$B94,2016,$C$2:$C94,"DATE")</f>
        <v>0</v>
      </c>
      <c r="Y115" s="18">
        <f>SUMIFS(Y$2:Y94,$B$2:$B94,2016,$C$2:$C94,"DATE")</f>
        <v>0</v>
      </c>
      <c r="Z115" s="18">
        <f>SUMIFS(Z$2:Z94,$B$2:$B94,2016,$C$2:$C94,"DATE")</f>
        <v>0</v>
      </c>
      <c r="AA115" s="18">
        <f>SUMIFS(AA$2:AA94,$B$2:$B94,2016,$C$2:$C94,"DATE")</f>
        <v>0</v>
      </c>
      <c r="AB115" s="18">
        <f>SUMIFS(AB$2:AB94,$B$2:$B94,2016,$C$2:$C94,"DATE")</f>
        <v>0</v>
      </c>
      <c r="AC115" s="18">
        <f>SUMIFS(AC$2:AC94,$B$2:$B94,2016,$C$2:$C94,"DATE")</f>
        <v>0</v>
      </c>
      <c r="AD115" s="18">
        <f>SUMIFS(AD$2:AD94,$B$2:$B94,2016,$C$2:$C94,"DATE")</f>
        <v>0</v>
      </c>
      <c r="AE115" s="18">
        <f>SUMIFS(AE$2:AE94,$B$2:$B94,2016,$C$2:$C94,"DATE")</f>
        <v>0</v>
      </c>
      <c r="AF115" s="18">
        <f>SUMIFS(AF$2:AF94,$B$2:$B94,2016,$C$2:$C94,"DATE")</f>
        <v>0</v>
      </c>
      <c r="AG115" s="18">
        <f>SUMIFS(AG$2:AG94,$B$2:$B94,2016,$C$2:$C94,"DATE")</f>
        <v>1</v>
      </c>
      <c r="AH115" s="18">
        <f>SUMIFS(AH$2:AH94,$B$2:$B94,2016,$C$2:$C94,"DATE")</f>
        <v>0</v>
      </c>
      <c r="AI115" s="18">
        <f>SUMIFS(AI$2:AI94,$B$2:$B94,2016,$C$2:$C94,"DATE")</f>
        <v>1</v>
      </c>
      <c r="AJ115" s="18">
        <f>SUMIFS(AJ$2:AJ94,$B$2:$B94,2016,$C$2:$C94,"DATE")</f>
        <v>0</v>
      </c>
      <c r="AK115" s="18">
        <f>SUMIFS(AK$2:AK94,$B$2:$B94,2016,$C$2:$C94,"DATE")</f>
        <v>0</v>
      </c>
      <c r="AL115" s="18">
        <f>SUMIFS(AL$2:AL94,$B$2:$B94,2016,$C$2:$C94,"DATE")</f>
        <v>1</v>
      </c>
      <c r="AM115" s="18">
        <f>SUMIFS(AM$2:AM94,$B$2:$B94,2016,$C$2:$C94,"DATE")</f>
        <v>0</v>
      </c>
      <c r="AN115" s="18">
        <f>SUMIFS(AN$2:AN94,$B$2:$B94,2016,$C$2:$C94,"DATE")</f>
        <v>0</v>
      </c>
      <c r="AO115" s="18">
        <f>SUMIFS(AO$2:AO94,$B$2:$B94,2016,$C$2:$C94,"DATE")</f>
        <v>1</v>
      </c>
      <c r="AQ115" s="3">
        <f>SUM(D115:AP115)</f>
        <v>9</v>
      </c>
    </row>
    <row r="116" spans="1:43">
      <c r="A116" s="7"/>
      <c r="B116" s="7"/>
      <c r="C116" s="7"/>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sheetData>
  <autoFilter ref="A1:AQ88">
    <filterColumn colId="1">
      <filters blank="1">
        <filter val="2015"/>
        <filter val="2016"/>
      </filters>
    </filterColumn>
    <filterColumn colId="2"/>
    <filterColumn colId="7"/>
    <filterColumn colId="16"/>
    <filterColumn colId="17"/>
    <filterColumn colId="23"/>
    <filterColumn colId="26"/>
    <filterColumn colId="30"/>
    <filterColumn colId="32"/>
    <sortState ref="A2:AF55">
      <sortCondition ref="B1:B55"/>
    </sortState>
  </autoFilter>
  <conditionalFormatting sqref="A91:XFD91">
    <cfRule type="cellIs" dxfId="13" priority="1" stopIfTrue="1" operator="greaterThan">
      <formula>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codeName="Sheet4">
    <tabColor theme="5" tint="-0.499984740745262"/>
  </sheetPr>
  <dimension ref="A1:AM50"/>
  <sheetViews>
    <sheetView showZeros="0" topLeftCell="A25" zoomScaleNormal="100" workbookViewId="0">
      <selection activeCell="AE32" sqref="AE32"/>
    </sheetView>
  </sheetViews>
  <sheetFormatPr defaultColWidth="17.140625" defaultRowHeight="12.75" customHeight="1"/>
  <cols>
    <col min="1" max="1" width="14" bestFit="1" customWidth="1"/>
    <col min="2" max="2" width="5.140625" bestFit="1" customWidth="1"/>
    <col min="3" max="3" width="8.5703125" bestFit="1" customWidth="1"/>
    <col min="4" max="4" width="6.85546875" bestFit="1" customWidth="1"/>
    <col min="5" max="5" width="5" bestFit="1" customWidth="1"/>
    <col min="6" max="6" width="5" customWidth="1"/>
    <col min="7" max="7" width="5.7109375" bestFit="1" customWidth="1"/>
    <col min="8" max="8" width="7" bestFit="1" customWidth="1"/>
    <col min="9" max="9" width="7.28515625" bestFit="1" customWidth="1"/>
    <col min="10" max="10" width="7.5703125" bestFit="1" customWidth="1"/>
    <col min="11" max="11" width="6.140625" bestFit="1" customWidth="1"/>
    <col min="12" max="12" width="7.5703125" hidden="1" customWidth="1"/>
    <col min="13" max="13" width="6.28515625" bestFit="1" customWidth="1"/>
    <col min="14" max="14" width="9.140625" bestFit="1" customWidth="1"/>
    <col min="15" max="16" width="9.140625" customWidth="1"/>
    <col min="17" max="17" width="9.28515625" bestFit="1" customWidth="1"/>
    <col min="18" max="18" width="7.7109375" bestFit="1" customWidth="1"/>
    <col min="19" max="19" width="7.7109375" hidden="1" customWidth="1"/>
    <col min="20" max="20" width="5.42578125" bestFit="1" customWidth="1"/>
    <col min="21" max="21" width="5.28515625" bestFit="1" customWidth="1"/>
    <col min="22" max="22" width="7" customWidth="1"/>
    <col min="23" max="23" width="7.5703125" hidden="1" customWidth="1"/>
    <col min="24" max="24" width="6.42578125" bestFit="1" customWidth="1"/>
    <col min="25" max="25" width="6.42578125" customWidth="1"/>
    <col min="26" max="26" width="5.42578125" bestFit="1" customWidth="1"/>
    <col min="27" max="27" width="4.85546875" bestFit="1" customWidth="1"/>
    <col min="28" max="28" width="5.28515625" bestFit="1" customWidth="1"/>
    <col min="29" max="30" width="6.5703125" customWidth="1"/>
    <col min="31" max="31" width="6.7109375" bestFit="1" customWidth="1"/>
    <col min="32" max="32" width="6.7109375" customWidth="1"/>
    <col min="33" max="33" width="5.28515625" bestFit="1" customWidth="1"/>
    <col min="34" max="34" width="8.28515625" bestFit="1" customWidth="1"/>
    <col min="35" max="35" width="8.28515625" customWidth="1"/>
    <col min="36" max="36" width="7.42578125" bestFit="1" customWidth="1"/>
    <col min="37" max="37" width="6.140625" customWidth="1"/>
    <col min="38" max="38" width="7.140625" bestFit="1" customWidth="1"/>
    <col min="39" max="39" width="6.7109375" bestFit="1" customWidth="1"/>
  </cols>
  <sheetData>
    <row r="1" spans="1:39" ht="12.75" customHeight="1">
      <c r="A1" s="14" t="s">
        <v>153</v>
      </c>
      <c r="B1" s="9" t="s">
        <v>483</v>
      </c>
      <c r="C1" s="9" t="s">
        <v>484</v>
      </c>
      <c r="D1" s="9" t="s">
        <v>656</v>
      </c>
      <c r="E1" s="9" t="s">
        <v>485</v>
      </c>
      <c r="F1" s="9" t="s">
        <v>1089</v>
      </c>
      <c r="G1" s="9" t="s">
        <v>486</v>
      </c>
      <c r="H1" s="9" t="s">
        <v>426</v>
      </c>
      <c r="I1" s="9" t="s">
        <v>427</v>
      </c>
      <c r="J1" s="9" t="s">
        <v>428</v>
      </c>
      <c r="K1" s="9" t="s">
        <v>429</v>
      </c>
      <c r="L1" s="9" t="s">
        <v>593</v>
      </c>
      <c r="M1" s="9" t="s">
        <v>655</v>
      </c>
      <c r="N1" s="9" t="s">
        <v>430</v>
      </c>
      <c r="O1" s="9" t="s">
        <v>1005</v>
      </c>
      <c r="P1" s="9" t="s">
        <v>1022</v>
      </c>
      <c r="Q1" s="9" t="s">
        <v>431</v>
      </c>
      <c r="R1" s="9" t="s">
        <v>599</v>
      </c>
      <c r="S1" s="9" t="s">
        <v>735</v>
      </c>
      <c r="T1" s="9" t="s">
        <v>438</v>
      </c>
      <c r="U1" s="9" t="s">
        <v>657</v>
      </c>
      <c r="V1" s="9" t="s">
        <v>1075</v>
      </c>
      <c r="W1" s="9" t="s">
        <v>439</v>
      </c>
      <c r="X1" s="9" t="s">
        <v>645</v>
      </c>
      <c r="Y1" s="9" t="s">
        <v>1031</v>
      </c>
      <c r="Z1" s="9" t="s">
        <v>440</v>
      </c>
      <c r="AA1" s="9" t="s">
        <v>441</v>
      </c>
      <c r="AB1" s="9" t="s">
        <v>442</v>
      </c>
      <c r="AC1" s="9" t="s">
        <v>766</v>
      </c>
      <c r="AD1" s="9" t="s">
        <v>1090</v>
      </c>
      <c r="AE1" s="9" t="s">
        <v>443</v>
      </c>
      <c r="AF1" s="9" t="s">
        <v>791</v>
      </c>
      <c r="AG1" s="9" t="s">
        <v>444</v>
      </c>
      <c r="AH1" s="9" t="s">
        <v>646</v>
      </c>
      <c r="AI1" s="9" t="s">
        <v>790</v>
      </c>
      <c r="AJ1" s="9" t="s">
        <v>652</v>
      </c>
      <c r="AK1" s="9" t="s">
        <v>598</v>
      </c>
      <c r="AL1" s="9" t="s">
        <v>446</v>
      </c>
      <c r="AM1" s="9" t="s">
        <v>447</v>
      </c>
    </row>
    <row r="2" spans="1:39" ht="12.75" customHeight="1">
      <c r="A2" s="9" t="s">
        <v>388</v>
      </c>
      <c r="B2">
        <f>Earned!G373</f>
        <v>16</v>
      </c>
      <c r="C2">
        <f>Earned!H373</f>
        <v>18</v>
      </c>
      <c r="D2">
        <f>Earned!I373</f>
        <v>14</v>
      </c>
      <c r="E2">
        <f>Earned!J373</f>
        <v>17</v>
      </c>
      <c r="F2">
        <f>Earned!K373</f>
        <v>1</v>
      </c>
      <c r="G2">
        <f>Earned!L373</f>
        <v>44</v>
      </c>
      <c r="H2">
        <f>Earned!M373</f>
        <v>49</v>
      </c>
      <c r="I2">
        <f>Earned!N373</f>
        <v>42</v>
      </c>
      <c r="J2">
        <f>Earned!O373</f>
        <v>58</v>
      </c>
      <c r="K2">
        <f>Earned!P373</f>
        <v>30</v>
      </c>
      <c r="L2">
        <f>Earned!Q373</f>
        <v>7</v>
      </c>
      <c r="M2">
        <f>Earned!R373</f>
        <v>20</v>
      </c>
      <c r="N2">
        <f>Earned!S373</f>
        <v>25</v>
      </c>
      <c r="O2">
        <f>Earned!T373</f>
        <v>1</v>
      </c>
      <c r="P2">
        <f>Earned!U373</f>
        <v>18</v>
      </c>
      <c r="Q2">
        <f>Earned!V373</f>
        <v>14</v>
      </c>
      <c r="R2">
        <f>Earned!W373</f>
        <v>27</v>
      </c>
      <c r="S2">
        <f>Earned!X373</f>
        <v>30</v>
      </c>
      <c r="T2">
        <f>Earned!Y373</f>
        <v>27</v>
      </c>
      <c r="U2">
        <f>Earned!Z373</f>
        <v>2</v>
      </c>
      <c r="V2">
        <f>Earned!AA373</f>
        <v>1</v>
      </c>
      <c r="W2">
        <f>Earned!AB373</f>
        <v>91</v>
      </c>
      <c r="X2">
        <f>Earned!AC373</f>
        <v>16</v>
      </c>
      <c r="Y2">
        <f>Earned!AD373</f>
        <v>6</v>
      </c>
      <c r="Z2">
        <f>Earned!AE373</f>
        <v>32</v>
      </c>
      <c r="AA2">
        <f>Earned!AF373</f>
        <v>6</v>
      </c>
      <c r="AB2">
        <f>Earned!AG373</f>
        <v>17</v>
      </c>
      <c r="AC2">
        <f>Earned!AI373</f>
        <v>25</v>
      </c>
      <c r="AD2">
        <f>Earned!AJ373</f>
        <v>5</v>
      </c>
      <c r="AE2">
        <f>Earned!AK373</f>
        <v>60</v>
      </c>
      <c r="AF2">
        <f>Earned!AL373</f>
        <v>16</v>
      </c>
      <c r="AG2">
        <f>Earned!AM373</f>
        <v>23</v>
      </c>
      <c r="AH2">
        <f>Earned!AN373</f>
        <v>22</v>
      </c>
      <c r="AI2">
        <f>Earned!AO373</f>
        <v>20</v>
      </c>
      <c r="AJ2">
        <f>Earned!AP373</f>
        <v>20</v>
      </c>
      <c r="AK2">
        <f>Earned!AQ373</f>
        <v>12</v>
      </c>
      <c r="AL2">
        <f>Earned!AR373</f>
        <v>34</v>
      </c>
      <c r="AM2">
        <f>Earned!AS373</f>
        <v>20</v>
      </c>
    </row>
    <row r="3" spans="1:39" ht="12.75" customHeight="1">
      <c r="A3" s="9" t="s">
        <v>389</v>
      </c>
      <c r="B3">
        <f>Earned!G361</f>
        <v>0</v>
      </c>
      <c r="C3">
        <f>Earned!H361</f>
        <v>3</v>
      </c>
      <c r="D3">
        <f>Earned!I361</f>
        <v>2</v>
      </c>
      <c r="E3">
        <f>Earned!J361</f>
        <v>30</v>
      </c>
      <c r="F3">
        <f>Earned!K361</f>
        <v>4</v>
      </c>
      <c r="G3">
        <f>Earned!L361</f>
        <v>13</v>
      </c>
      <c r="H3">
        <f>Earned!M361</f>
        <v>5</v>
      </c>
      <c r="I3">
        <f>Earned!N361</f>
        <v>8</v>
      </c>
      <c r="J3">
        <f>Earned!O361</f>
        <v>40</v>
      </c>
      <c r="K3">
        <f>Earned!P361</f>
        <v>12</v>
      </c>
      <c r="L3">
        <f>Earned!Q361</f>
        <v>1</v>
      </c>
      <c r="M3">
        <f>Earned!R361</f>
        <v>3</v>
      </c>
      <c r="N3">
        <f>Earned!S361</f>
        <v>3</v>
      </c>
      <c r="O3">
        <f>Earned!T361</f>
        <v>0</v>
      </c>
      <c r="P3">
        <f>Earned!U361</f>
        <v>1</v>
      </c>
      <c r="Q3">
        <f>Earned!V361</f>
        <v>4</v>
      </c>
      <c r="R3">
        <f>Earned!W361</f>
        <v>4</v>
      </c>
      <c r="S3">
        <f>Earned!X361</f>
        <v>1</v>
      </c>
      <c r="T3">
        <f>Earned!Y361</f>
        <v>13</v>
      </c>
      <c r="U3">
        <f>Earned!Z361</f>
        <v>1</v>
      </c>
      <c r="V3">
        <f>Earned!AA361</f>
        <v>0</v>
      </c>
      <c r="W3">
        <f>Earned!AB361</f>
        <v>112</v>
      </c>
      <c r="X3">
        <f>Earned!AC361</f>
        <v>0</v>
      </c>
      <c r="Y3">
        <f>Earned!AD361</f>
        <v>0</v>
      </c>
      <c r="Z3">
        <f>Earned!AE361</f>
        <v>8</v>
      </c>
      <c r="AA3">
        <f>Earned!AF361</f>
        <v>1</v>
      </c>
      <c r="AB3">
        <f>Earned!AG361</f>
        <v>0</v>
      </c>
      <c r="AC3">
        <f>Earned!AI361</f>
        <v>2</v>
      </c>
      <c r="AD3">
        <f>Earned!AJ361</f>
        <v>0</v>
      </c>
      <c r="AE3">
        <f>Earned!AK361</f>
        <v>11</v>
      </c>
      <c r="AF3">
        <f>Earned!AL361</f>
        <v>3</v>
      </c>
      <c r="AG3">
        <f>Earned!AM361</f>
        <v>7</v>
      </c>
      <c r="AH3">
        <f>Earned!AN361</f>
        <v>1</v>
      </c>
      <c r="AI3">
        <f>Earned!AO361</f>
        <v>0</v>
      </c>
      <c r="AJ3">
        <f>Earned!AP361</f>
        <v>7</v>
      </c>
      <c r="AK3">
        <f>Earned!AQ361</f>
        <v>0</v>
      </c>
      <c r="AL3">
        <f>Earned!AR361</f>
        <v>22</v>
      </c>
      <c r="AM3">
        <f>Earned!AS361</f>
        <v>3</v>
      </c>
    </row>
    <row r="4" spans="1:39" ht="12.75" customHeight="1">
      <c r="A4" s="9" t="s">
        <v>390</v>
      </c>
      <c r="B4">
        <f>Earned!G367</f>
        <v>0</v>
      </c>
      <c r="C4">
        <f>Earned!H367</f>
        <v>3</v>
      </c>
      <c r="D4">
        <f>Earned!I367</f>
        <v>1</v>
      </c>
      <c r="E4">
        <f>Earned!J367</f>
        <v>3</v>
      </c>
      <c r="F4">
        <f>Earned!K367</f>
        <v>0</v>
      </c>
      <c r="G4">
        <f>Earned!L367</f>
        <v>6</v>
      </c>
      <c r="H4">
        <f>Earned!M367</f>
        <v>1</v>
      </c>
      <c r="I4">
        <f>Earned!N367</f>
        <v>2</v>
      </c>
      <c r="J4">
        <f>Earned!O367</f>
        <v>3</v>
      </c>
      <c r="K4">
        <f>Earned!P367</f>
        <v>1</v>
      </c>
      <c r="L4">
        <f>Earned!Q367</f>
        <v>0</v>
      </c>
      <c r="M4">
        <f>Earned!R367</f>
        <v>0</v>
      </c>
      <c r="N4">
        <f>Earned!S367</f>
        <v>2</v>
      </c>
      <c r="O4">
        <f>Earned!T367</f>
        <v>0</v>
      </c>
      <c r="P4">
        <f>Earned!U367</f>
        <v>0</v>
      </c>
      <c r="Q4">
        <f>Earned!V367</f>
        <v>1</v>
      </c>
      <c r="R4">
        <f>Earned!W367</f>
        <v>2</v>
      </c>
      <c r="S4">
        <f>Earned!X367</f>
        <v>0</v>
      </c>
      <c r="T4">
        <f>Earned!Y367</f>
        <v>4</v>
      </c>
      <c r="U4">
        <f>Earned!Z367</f>
        <v>0</v>
      </c>
      <c r="V4">
        <f>Earned!AA367</f>
        <v>0</v>
      </c>
      <c r="W4">
        <f>Earned!AB367</f>
        <v>9</v>
      </c>
      <c r="X4">
        <f>Earned!AC367</f>
        <v>1</v>
      </c>
      <c r="Y4">
        <f>Earned!AD367</f>
        <v>1</v>
      </c>
      <c r="Z4">
        <f>Earned!AE367</f>
        <v>4</v>
      </c>
      <c r="AA4">
        <f>Earned!AF367</f>
        <v>1</v>
      </c>
      <c r="AB4">
        <f>Earned!AG367</f>
        <v>0</v>
      </c>
      <c r="AC4">
        <f>Earned!AI367</f>
        <v>0</v>
      </c>
      <c r="AD4">
        <f>Earned!AJ367</f>
        <v>0</v>
      </c>
      <c r="AE4">
        <f>Earned!AK367</f>
        <v>4</v>
      </c>
      <c r="AF4">
        <f>Earned!AL367</f>
        <v>1</v>
      </c>
      <c r="AG4">
        <f>Earned!AM367</f>
        <v>0</v>
      </c>
      <c r="AH4">
        <f>Earned!AN367</f>
        <v>0</v>
      </c>
      <c r="AI4">
        <f>Earned!AO367</f>
        <v>0</v>
      </c>
      <c r="AJ4">
        <f>Earned!AP367</f>
        <v>4</v>
      </c>
      <c r="AK4">
        <f>Earned!AQ367</f>
        <v>0</v>
      </c>
      <c r="AL4">
        <f>Earned!AR367</f>
        <v>9</v>
      </c>
      <c r="AM4">
        <f>Earned!AS367</f>
        <v>1</v>
      </c>
    </row>
    <row r="27" spans="1:39" s="11" customFormat="1" ht="25.5">
      <c r="A27" s="13" t="s">
        <v>152</v>
      </c>
      <c r="B27" s="10" t="s">
        <v>483</v>
      </c>
      <c r="C27" s="10" t="s">
        <v>484</v>
      </c>
      <c r="D27" s="10" t="s">
        <v>656</v>
      </c>
      <c r="E27" s="10" t="s">
        <v>485</v>
      </c>
      <c r="F27" s="10" t="s">
        <v>1089</v>
      </c>
      <c r="G27" s="10" t="s">
        <v>486</v>
      </c>
      <c r="H27" s="10" t="s">
        <v>426</v>
      </c>
      <c r="I27" s="10" t="s">
        <v>427</v>
      </c>
      <c r="J27" s="10" t="s">
        <v>428</v>
      </c>
      <c r="K27" s="10" t="s">
        <v>429</v>
      </c>
      <c r="L27" s="10" t="s">
        <v>593</v>
      </c>
      <c r="M27" s="10" t="s">
        <v>655</v>
      </c>
      <c r="N27" s="10" t="s">
        <v>430</v>
      </c>
      <c r="O27" s="9" t="s">
        <v>1005</v>
      </c>
      <c r="P27" s="15" t="s">
        <v>1022</v>
      </c>
      <c r="Q27" s="10" t="s">
        <v>431</v>
      </c>
      <c r="R27" s="10" t="s">
        <v>599</v>
      </c>
      <c r="S27" s="10" t="s">
        <v>735</v>
      </c>
      <c r="T27" s="10" t="s">
        <v>438</v>
      </c>
      <c r="U27" s="10" t="s">
        <v>657</v>
      </c>
      <c r="V27" s="10" t="s">
        <v>1075</v>
      </c>
      <c r="W27" s="10" t="s">
        <v>439</v>
      </c>
      <c r="X27" s="10" t="s">
        <v>645</v>
      </c>
      <c r="Y27" s="10" t="s">
        <v>1031</v>
      </c>
      <c r="Z27" s="10" t="s">
        <v>440</v>
      </c>
      <c r="AA27" s="10" t="s">
        <v>441</v>
      </c>
      <c r="AB27" s="10" t="s">
        <v>442</v>
      </c>
      <c r="AC27" s="10" t="s">
        <v>766</v>
      </c>
      <c r="AD27" s="10" t="s">
        <v>1090</v>
      </c>
      <c r="AE27" s="10" t="s">
        <v>443</v>
      </c>
      <c r="AF27" s="10" t="s">
        <v>791</v>
      </c>
      <c r="AG27" s="10" t="s">
        <v>444</v>
      </c>
      <c r="AH27" s="10" t="s">
        <v>646</v>
      </c>
      <c r="AI27" s="10" t="s">
        <v>790</v>
      </c>
      <c r="AJ27" s="10" t="s">
        <v>652</v>
      </c>
      <c r="AK27" s="10" t="s">
        <v>598</v>
      </c>
      <c r="AL27" s="10" t="s">
        <v>446</v>
      </c>
      <c r="AM27" s="10" t="s">
        <v>447</v>
      </c>
    </row>
    <row r="28" spans="1:39" s="11" customFormat="1">
      <c r="A28" s="12" t="s">
        <v>154</v>
      </c>
      <c r="B28" s="13">
        <f>Earned!G368</f>
        <v>0</v>
      </c>
      <c r="C28" s="13">
        <f>Earned!H368</f>
        <v>0</v>
      </c>
      <c r="D28" s="13">
        <f>Earned!I368</f>
        <v>0</v>
      </c>
      <c r="E28" s="13">
        <f>Earned!J368</f>
        <v>7</v>
      </c>
      <c r="F28" s="13">
        <f>Earned!K368</f>
        <v>0</v>
      </c>
      <c r="G28" s="13">
        <f>Earned!L368</f>
        <v>17</v>
      </c>
      <c r="H28" s="13">
        <f>Earned!M368</f>
        <v>0</v>
      </c>
      <c r="I28" s="13">
        <f>Earned!N368</f>
        <v>0</v>
      </c>
      <c r="J28" s="13">
        <f>Earned!O368</f>
        <v>17</v>
      </c>
      <c r="K28" s="13">
        <f>Earned!P368</f>
        <v>11</v>
      </c>
      <c r="L28" s="13">
        <f>Earned!Q368</f>
        <v>0</v>
      </c>
      <c r="M28" s="13">
        <f>Earned!R368</f>
        <v>0</v>
      </c>
      <c r="N28" s="13">
        <f>Earned!S368</f>
        <v>5</v>
      </c>
      <c r="O28" s="13">
        <f>Earned!T368</f>
        <v>0</v>
      </c>
      <c r="P28" s="13">
        <f>Earned!U368</f>
        <v>0</v>
      </c>
      <c r="Q28" s="13">
        <f>Earned!V368</f>
        <v>5</v>
      </c>
      <c r="R28" s="13">
        <f>Earned!W368</f>
        <v>0</v>
      </c>
      <c r="S28" s="13">
        <f>Earned!X368</f>
        <v>0</v>
      </c>
      <c r="T28" s="13">
        <f>Earned!Y368</f>
        <v>8</v>
      </c>
      <c r="U28" s="13">
        <f>Earned!Z368</f>
        <v>0</v>
      </c>
      <c r="V28" s="13">
        <f>Earned!AA368</f>
        <v>0</v>
      </c>
      <c r="W28" s="13">
        <f>Earned!AB368</f>
        <v>31</v>
      </c>
      <c r="X28" s="13">
        <f>Earned!AC368</f>
        <v>0</v>
      </c>
      <c r="Y28" s="13"/>
      <c r="Z28" s="13">
        <f>Earned!AE368</f>
        <v>15</v>
      </c>
      <c r="AA28" s="13">
        <f>Earned!AF368</f>
        <v>0</v>
      </c>
      <c r="AB28" s="13">
        <f>Earned!AG368</f>
        <v>12</v>
      </c>
      <c r="AC28" s="13">
        <f>Earned!AI368</f>
        <v>0</v>
      </c>
      <c r="AD28" s="13">
        <f>Earned!AJ368</f>
        <v>0</v>
      </c>
      <c r="AE28" s="13">
        <f>Earned!AK368</f>
        <v>13</v>
      </c>
      <c r="AF28" s="13">
        <f>Earned!AL368</f>
        <v>0</v>
      </c>
      <c r="AG28" s="13">
        <f>Earned!AM368</f>
        <v>5</v>
      </c>
      <c r="AH28" s="13">
        <f>Earned!AN368</f>
        <v>0</v>
      </c>
      <c r="AI28" s="13">
        <f>Earned!AO368</f>
        <v>0</v>
      </c>
      <c r="AJ28" s="13">
        <f>Earned!AP368</f>
        <v>0</v>
      </c>
      <c r="AK28" s="13">
        <f>Earned!AQ368</f>
        <v>0</v>
      </c>
      <c r="AL28" s="13">
        <f>Earned!AR368</f>
        <v>12</v>
      </c>
      <c r="AM28" s="13">
        <f>Earned!AS368</f>
        <v>11</v>
      </c>
    </row>
    <row r="29" spans="1:39" s="11" customFormat="1">
      <c r="A29" s="12" t="s">
        <v>155</v>
      </c>
      <c r="B29" s="13">
        <f>Earned!G369</f>
        <v>12</v>
      </c>
      <c r="C29" s="13">
        <f>Earned!H369</f>
        <v>16</v>
      </c>
      <c r="D29" s="13">
        <f>Earned!I369</f>
        <v>3</v>
      </c>
      <c r="E29" s="13">
        <f>Earned!J369</f>
        <v>6</v>
      </c>
      <c r="F29" s="13">
        <f>Earned!K369</f>
        <v>0</v>
      </c>
      <c r="G29" s="13">
        <f>Earned!L369</f>
        <v>22</v>
      </c>
      <c r="H29" s="13">
        <f>Earned!M369</f>
        <v>18</v>
      </c>
      <c r="I29" s="13">
        <f>Earned!N369</f>
        <v>17</v>
      </c>
      <c r="J29" s="13">
        <f>Earned!O369</f>
        <v>23</v>
      </c>
      <c r="K29" s="13">
        <f>Earned!P369</f>
        <v>3</v>
      </c>
      <c r="L29" s="13">
        <f>Earned!Q369</f>
        <v>7</v>
      </c>
      <c r="M29" s="13">
        <f>Earned!R369</f>
        <v>1</v>
      </c>
      <c r="N29" s="13">
        <f>Earned!S369</f>
        <v>8</v>
      </c>
      <c r="O29" s="13">
        <f>Earned!T369</f>
        <v>0</v>
      </c>
      <c r="P29" s="13">
        <f>Earned!U369</f>
        <v>0</v>
      </c>
      <c r="Q29" s="13">
        <f>Earned!V369</f>
        <v>7</v>
      </c>
      <c r="R29" s="13">
        <f>Earned!W369</f>
        <v>4</v>
      </c>
      <c r="S29" s="13">
        <f>Earned!X369</f>
        <v>0</v>
      </c>
      <c r="T29" s="13">
        <f>Earned!Y369</f>
        <v>8</v>
      </c>
      <c r="U29" s="13">
        <f>Earned!Z369</f>
        <v>0</v>
      </c>
      <c r="V29" s="13">
        <f>Earned!AA369</f>
        <v>0</v>
      </c>
      <c r="W29" s="13">
        <f>Earned!AB369</f>
        <v>27</v>
      </c>
      <c r="X29" s="13">
        <f>Earned!AC369</f>
        <v>4</v>
      </c>
      <c r="Y29" s="13"/>
      <c r="Z29" s="13">
        <f>Earned!AE369</f>
        <v>11</v>
      </c>
      <c r="AA29" s="13">
        <f>Earned!AF369</f>
        <v>5</v>
      </c>
      <c r="AB29" s="13">
        <f>Earned!AG369</f>
        <v>4</v>
      </c>
      <c r="AC29" s="13">
        <f>Earned!AI369</f>
        <v>2</v>
      </c>
      <c r="AD29" s="13">
        <f>Earned!AJ369</f>
        <v>0</v>
      </c>
      <c r="AE29" s="13">
        <f>Earned!AK369</f>
        <v>22</v>
      </c>
      <c r="AF29" s="13">
        <f>Earned!AL369</f>
        <v>0</v>
      </c>
      <c r="AG29" s="13">
        <f>Earned!AM369</f>
        <v>14</v>
      </c>
      <c r="AH29" s="13">
        <f>Earned!AN369</f>
        <v>4</v>
      </c>
      <c r="AI29" s="13">
        <f>Earned!AO369</f>
        <v>0</v>
      </c>
      <c r="AJ29" s="13">
        <f>Earned!AP369</f>
        <v>6</v>
      </c>
      <c r="AK29" s="13">
        <f>Earned!AQ369</f>
        <v>5</v>
      </c>
      <c r="AL29" s="13">
        <f>Earned!AR369</f>
        <v>12</v>
      </c>
      <c r="AM29" s="13">
        <f>Earned!AS369</f>
        <v>8</v>
      </c>
    </row>
    <row r="30" spans="1:39" s="11" customFormat="1">
      <c r="A30" s="109" t="s">
        <v>705</v>
      </c>
      <c r="B30" s="13">
        <f>Earned!G370</f>
        <v>2</v>
      </c>
      <c r="C30" s="13">
        <f>Earned!H370</f>
        <v>1</v>
      </c>
      <c r="D30" s="13">
        <f>Earned!I370</f>
        <v>11</v>
      </c>
      <c r="E30" s="13">
        <f>Earned!J370</f>
        <v>4</v>
      </c>
      <c r="F30" s="13">
        <f>Earned!K370</f>
        <v>0</v>
      </c>
      <c r="G30" s="13">
        <f>Earned!L370</f>
        <v>5</v>
      </c>
      <c r="H30" s="13">
        <f>Earned!M370</f>
        <v>12</v>
      </c>
      <c r="I30" s="13">
        <f>Earned!N370</f>
        <v>11</v>
      </c>
      <c r="J30" s="13">
        <f>Earned!O370</f>
        <v>8</v>
      </c>
      <c r="K30" s="13">
        <f>Earned!P370</f>
        <v>11</v>
      </c>
      <c r="L30" s="13">
        <f>Earned!Q370</f>
        <v>0</v>
      </c>
      <c r="M30" s="13">
        <f>Earned!R370</f>
        <v>12</v>
      </c>
      <c r="N30" s="13">
        <f>Earned!S370</f>
        <v>9</v>
      </c>
      <c r="O30" s="13">
        <f>Earned!T370</f>
        <v>0</v>
      </c>
      <c r="P30" s="13">
        <f>Earned!U370</f>
        <v>0</v>
      </c>
      <c r="Q30" s="13">
        <f>Earned!V370</f>
        <v>1</v>
      </c>
      <c r="R30" s="13">
        <f>Earned!W370</f>
        <v>9</v>
      </c>
      <c r="S30" s="13">
        <f>Earned!X370</f>
        <v>30</v>
      </c>
      <c r="T30" s="13">
        <f>Earned!Y370</f>
        <v>3</v>
      </c>
      <c r="U30" s="13">
        <f>Earned!Z370</f>
        <v>2</v>
      </c>
      <c r="V30" s="13">
        <f>Earned!AA370</f>
        <v>0</v>
      </c>
      <c r="W30" s="13">
        <f>Earned!AB370</f>
        <v>18</v>
      </c>
      <c r="X30" s="13">
        <f>Earned!AC370</f>
        <v>11</v>
      </c>
      <c r="Y30" s="13"/>
      <c r="Z30" s="13">
        <f>Earned!AE370</f>
        <v>3</v>
      </c>
      <c r="AA30" s="13">
        <f>Earned!AF370</f>
        <v>1</v>
      </c>
      <c r="AB30" s="13">
        <f>Earned!AG370</f>
        <v>0</v>
      </c>
      <c r="AC30" s="13">
        <f>Earned!AI370</f>
        <v>8</v>
      </c>
      <c r="AD30" s="13">
        <f>Earned!AJ370</f>
        <v>0</v>
      </c>
      <c r="AE30" s="13">
        <f>Earned!AK370</f>
        <v>14</v>
      </c>
      <c r="AF30" s="13">
        <f>Earned!AL370</f>
        <v>9</v>
      </c>
      <c r="AG30" s="13">
        <f>Earned!AM370</f>
        <v>2</v>
      </c>
      <c r="AH30" s="13">
        <f>Earned!AN370</f>
        <v>14</v>
      </c>
      <c r="AI30" s="13">
        <f>Earned!AO370</f>
        <v>13</v>
      </c>
      <c r="AJ30" s="13">
        <f>Earned!AP370</f>
        <v>11</v>
      </c>
      <c r="AK30" s="13">
        <f>Earned!AQ370</f>
        <v>7</v>
      </c>
      <c r="AL30" s="13">
        <f>Earned!AR370</f>
        <v>6</v>
      </c>
      <c r="AM30" s="13">
        <f>Earned!AS370</f>
        <v>1</v>
      </c>
    </row>
    <row r="31" spans="1:39" s="11" customFormat="1">
      <c r="A31" s="109" t="s">
        <v>949</v>
      </c>
      <c r="B31" s="13">
        <f>Earned!G371</f>
        <v>2</v>
      </c>
      <c r="C31" s="13">
        <f>Earned!H371</f>
        <v>0</v>
      </c>
      <c r="D31" s="13">
        <f>Earned!I371</f>
        <v>0</v>
      </c>
      <c r="E31" s="13">
        <f>Earned!J371</f>
        <v>0</v>
      </c>
      <c r="F31" s="13">
        <f>Earned!K371</f>
        <v>1</v>
      </c>
      <c r="G31" s="13">
        <f>Earned!L371</f>
        <v>0</v>
      </c>
      <c r="H31" s="13">
        <f>Earned!M371</f>
        <v>12</v>
      </c>
      <c r="I31" s="13">
        <f>Earned!N371</f>
        <v>11</v>
      </c>
      <c r="J31" s="13">
        <f>Earned!O371</f>
        <v>3</v>
      </c>
      <c r="K31" s="13">
        <f>Earned!P371</f>
        <v>5</v>
      </c>
      <c r="L31" s="13">
        <f>Earned!Q371</f>
        <v>0</v>
      </c>
      <c r="M31" s="13">
        <f>Earned!R371</f>
        <v>7</v>
      </c>
      <c r="N31" s="13">
        <f>Earned!S371</f>
        <v>2</v>
      </c>
      <c r="O31" s="13">
        <f>Earned!T371</f>
        <v>1</v>
      </c>
      <c r="P31" s="13">
        <f>Earned!U371</f>
        <v>12</v>
      </c>
      <c r="Q31" s="13">
        <f>Earned!V371</f>
        <v>0</v>
      </c>
      <c r="R31" s="13">
        <f>Earned!W371</f>
        <v>9</v>
      </c>
      <c r="S31" s="13">
        <f>Earned!X371</f>
        <v>0</v>
      </c>
      <c r="T31" s="13">
        <f>Earned!Y371</f>
        <v>8</v>
      </c>
      <c r="U31" s="13">
        <f>Earned!Z371</f>
        <v>0</v>
      </c>
      <c r="V31" s="13">
        <f>Earned!AA371</f>
        <v>1</v>
      </c>
      <c r="W31" s="13">
        <f>Earned!AB371</f>
        <v>14</v>
      </c>
      <c r="X31" s="13">
        <f>Earned!AC371</f>
        <v>1</v>
      </c>
      <c r="Y31" s="13"/>
      <c r="Z31" s="13">
        <f>Earned!AE371</f>
        <v>3</v>
      </c>
      <c r="AA31" s="13">
        <f>Earned!AF371</f>
        <v>0</v>
      </c>
      <c r="AB31" s="13">
        <f>Earned!AG371</f>
        <v>1</v>
      </c>
      <c r="AC31" s="13">
        <f>Earned!AI371</f>
        <v>8</v>
      </c>
      <c r="AD31" s="13">
        <f>Earned!AJ371</f>
        <v>0</v>
      </c>
      <c r="AE31" s="13">
        <f>Earned!AK371</f>
        <v>11</v>
      </c>
      <c r="AF31" s="13">
        <f>Earned!AL371</f>
        <v>1</v>
      </c>
      <c r="AG31" s="13">
        <f>Earned!AM371</f>
        <v>2</v>
      </c>
      <c r="AH31" s="13">
        <f>Earned!AN371</f>
        <v>4</v>
      </c>
      <c r="AI31" s="13">
        <f>Earned!AO371</f>
        <v>2</v>
      </c>
      <c r="AJ31" s="13">
        <f>Earned!AP371</f>
        <v>2</v>
      </c>
      <c r="AK31" s="13">
        <f>Earned!AQ371</f>
        <v>0</v>
      </c>
      <c r="AL31" s="13">
        <f>Earned!AR371</f>
        <v>3</v>
      </c>
      <c r="AM31" s="13">
        <f>Earned!AS371</f>
        <v>0</v>
      </c>
    </row>
    <row r="32" spans="1:39" s="11" customFormat="1">
      <c r="A32" s="109" t="s">
        <v>1101</v>
      </c>
      <c r="B32" s="13">
        <f>Earned!G372</f>
        <v>0</v>
      </c>
      <c r="C32" s="13">
        <f>Earned!H372</f>
        <v>1</v>
      </c>
      <c r="D32" s="13">
        <f>Earned!I372</f>
        <v>0</v>
      </c>
      <c r="E32" s="13">
        <f>Earned!J372</f>
        <v>0</v>
      </c>
      <c r="F32" s="13">
        <f>Earned!K372</f>
        <v>0</v>
      </c>
      <c r="G32" s="13">
        <f>Earned!L372</f>
        <v>0</v>
      </c>
      <c r="H32" s="13">
        <f>Earned!M372</f>
        <v>7</v>
      </c>
      <c r="I32" s="13">
        <f>Earned!N372</f>
        <v>3</v>
      </c>
      <c r="J32" s="13">
        <f>Earned!O372</f>
        <v>7</v>
      </c>
      <c r="K32" s="13">
        <f>Earned!P372</f>
        <v>0</v>
      </c>
      <c r="L32" s="13">
        <f>Earned!Q372</f>
        <v>0</v>
      </c>
      <c r="M32" s="13">
        <f>Earned!R372</f>
        <v>0</v>
      </c>
      <c r="N32" s="13">
        <f>Earned!S372</f>
        <v>1</v>
      </c>
      <c r="O32" s="13">
        <f>Earned!T372</f>
        <v>0</v>
      </c>
      <c r="P32" s="13">
        <f>Earned!U372</f>
        <v>6</v>
      </c>
      <c r="Q32" s="13">
        <f>Earned!V372</f>
        <v>1</v>
      </c>
      <c r="R32" s="13">
        <f>Earned!W372</f>
        <v>5</v>
      </c>
      <c r="S32" s="13">
        <f>Earned!X372</f>
        <v>0</v>
      </c>
      <c r="T32" s="13">
        <f>Earned!Y372</f>
        <v>0</v>
      </c>
      <c r="U32" s="13">
        <f>Earned!Z372</f>
        <v>0</v>
      </c>
      <c r="V32" s="13">
        <f>Earned!AA372</f>
        <v>0</v>
      </c>
      <c r="W32" s="13">
        <f>Earned!AB372</f>
        <v>1</v>
      </c>
      <c r="X32" s="13">
        <f>Earned!AC372</f>
        <v>0</v>
      </c>
      <c r="Y32" s="13"/>
      <c r="Z32" s="13">
        <f>Earned!AE372</f>
        <v>0</v>
      </c>
      <c r="AA32" s="13">
        <f>Earned!AF372</f>
        <v>0</v>
      </c>
      <c r="AB32" s="13">
        <f>Earned!AG372</f>
        <v>0</v>
      </c>
      <c r="AC32" s="13">
        <f>Earned!AI372</f>
        <v>7</v>
      </c>
      <c r="AD32" s="13">
        <f>Earned!AJ372</f>
        <v>5</v>
      </c>
      <c r="AE32" s="13">
        <f>Earned!AK372</f>
        <v>0</v>
      </c>
      <c r="AF32" s="13">
        <f>Earned!AL372</f>
        <v>6</v>
      </c>
      <c r="AG32" s="13">
        <f>Earned!AM372</f>
        <v>0</v>
      </c>
      <c r="AH32" s="13">
        <f>Earned!AN372</f>
        <v>0</v>
      </c>
      <c r="AI32" s="13">
        <f>Earned!AO372</f>
        <v>5</v>
      </c>
      <c r="AJ32" s="13">
        <f>Earned!AP372</f>
        <v>1</v>
      </c>
      <c r="AK32" s="13">
        <f>Earned!AQ372</f>
        <v>0</v>
      </c>
      <c r="AL32" s="13">
        <f>Earned!AR372</f>
        <v>1</v>
      </c>
      <c r="AM32" s="13">
        <f>Earned!AS372</f>
        <v>0</v>
      </c>
    </row>
    <row r="33" s="11" customFormat="1"/>
    <row r="34" s="11" customFormat="1"/>
    <row r="35" s="11" customFormat="1"/>
    <row r="36" s="11" customFormat="1"/>
    <row r="37" s="11" customFormat="1"/>
    <row r="38" s="11" customFormat="1"/>
    <row r="39" s="11" customFormat="1"/>
    <row r="40" s="11" customFormat="1"/>
    <row r="41" s="11" customFormat="1"/>
    <row r="42" s="11" customFormat="1"/>
    <row r="43" s="11" customFormat="1"/>
    <row r="44" s="11" customFormat="1"/>
    <row r="45" s="11" customFormat="1"/>
    <row r="46" s="11" customFormat="1" ht="12.75" customHeight="1"/>
    <row r="47" s="11" customFormat="1" ht="12.75" customHeight="1"/>
    <row r="48" s="11" customFormat="1" ht="12.75" customHeight="1"/>
    <row r="49" s="11" customFormat="1" ht="12.75" customHeight="1"/>
    <row r="50" s="11" customFormat="1" ht="12.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5">
    <tabColor theme="5" tint="-0.499984740745262"/>
  </sheetPr>
  <dimension ref="A1:AO54"/>
  <sheetViews>
    <sheetView showZeros="0" topLeftCell="A51" zoomScale="80" zoomScaleNormal="80" workbookViewId="0">
      <selection activeCell="AC1" sqref="AC1:AC1048576"/>
    </sheetView>
  </sheetViews>
  <sheetFormatPr defaultColWidth="17.140625" defaultRowHeight="12.75" customHeight="1"/>
  <cols>
    <col min="1" max="1" width="12.140625" customWidth="1"/>
    <col min="2" max="2" width="7.28515625" customWidth="1"/>
    <col min="3" max="4" width="8.28515625" hidden="1" customWidth="1"/>
    <col min="5" max="5" width="7.28515625" hidden="1" customWidth="1"/>
    <col min="6" max="6" width="7.28515625" customWidth="1"/>
    <col min="7" max="7" width="7.28515625" hidden="1" customWidth="1"/>
    <col min="8" max="11" width="7.28515625" customWidth="1"/>
    <col min="12" max="12" width="7.28515625" hidden="1" customWidth="1"/>
    <col min="13" max="13" width="7.28515625" customWidth="1"/>
    <col min="14" max="14" width="10.140625" customWidth="1"/>
    <col min="15" max="15" width="10.140625" hidden="1" customWidth="1"/>
    <col min="16" max="16" width="10.140625" customWidth="1"/>
    <col min="17" max="17" width="9.28515625" hidden="1" customWidth="1"/>
    <col min="18" max="18" width="9.28515625" customWidth="1"/>
    <col min="19" max="19" width="9.28515625" hidden="1" customWidth="1"/>
    <col min="20" max="20" width="7.28515625" customWidth="1"/>
    <col min="21" max="21" width="7.28515625" hidden="1" customWidth="1"/>
    <col min="22" max="22" width="7.28515625" customWidth="1"/>
    <col min="23" max="23" width="7.28515625" hidden="1" customWidth="1"/>
    <col min="24" max="26" width="7.28515625" customWidth="1"/>
    <col min="27" max="27" width="7.28515625" hidden="1" customWidth="1"/>
    <col min="28" max="28" width="7.28515625" customWidth="1"/>
    <col min="29" max="29" width="7.28515625" hidden="1" customWidth="1"/>
    <col min="30" max="34" width="7.28515625" customWidth="1"/>
    <col min="35" max="36" width="8.7109375" customWidth="1"/>
    <col min="37" max="37" width="7.28515625" customWidth="1"/>
    <col min="38" max="38" width="7.28515625" hidden="1" customWidth="1"/>
    <col min="39" max="39" width="7.28515625" customWidth="1"/>
    <col min="40" max="40" width="7.28515625" hidden="1" customWidth="1"/>
    <col min="41" max="41" width="6.42578125" customWidth="1"/>
  </cols>
  <sheetData>
    <row r="1" spans="1:41" ht="25.5">
      <c r="A1" s="15" t="s">
        <v>482</v>
      </c>
      <c r="B1" s="82" t="s">
        <v>483</v>
      </c>
      <c r="C1" s="82" t="s">
        <v>484</v>
      </c>
      <c r="D1" s="82" t="s">
        <v>656</v>
      </c>
      <c r="E1" s="82" t="s">
        <v>731</v>
      </c>
      <c r="F1" s="82" t="s">
        <v>1089</v>
      </c>
      <c r="G1" s="82" t="s">
        <v>486</v>
      </c>
      <c r="H1" s="82" t="s">
        <v>426</v>
      </c>
      <c r="I1" s="82" t="s">
        <v>427</v>
      </c>
      <c r="J1" s="82" t="s">
        <v>428</v>
      </c>
      <c r="K1" s="82" t="s">
        <v>429</v>
      </c>
      <c r="L1" s="82" t="s">
        <v>593</v>
      </c>
      <c r="M1" s="82" t="s">
        <v>655</v>
      </c>
      <c r="N1" s="82" t="s">
        <v>430</v>
      </c>
      <c r="O1" s="82" t="s">
        <v>1005</v>
      </c>
      <c r="P1" s="82" t="s">
        <v>1022</v>
      </c>
      <c r="Q1" s="82" t="s">
        <v>431</v>
      </c>
      <c r="R1" s="82" t="s">
        <v>599</v>
      </c>
      <c r="S1" s="82" t="s">
        <v>735</v>
      </c>
      <c r="T1" s="82" t="s">
        <v>438</v>
      </c>
      <c r="U1" s="82" t="s">
        <v>657</v>
      </c>
      <c r="V1" s="82" t="s">
        <v>1075</v>
      </c>
      <c r="W1" s="82" t="s">
        <v>439</v>
      </c>
      <c r="X1" s="82" t="s">
        <v>645</v>
      </c>
      <c r="Y1" s="82" t="s">
        <v>1031</v>
      </c>
      <c r="Z1" s="82" t="s">
        <v>440</v>
      </c>
      <c r="AA1" s="82" t="s">
        <v>441</v>
      </c>
      <c r="AB1" s="82" t="s">
        <v>442</v>
      </c>
      <c r="AC1" s="82" t="s">
        <v>1061</v>
      </c>
      <c r="AD1" s="82" t="s">
        <v>766</v>
      </c>
      <c r="AE1" s="82" t="s">
        <v>1090</v>
      </c>
      <c r="AF1" s="82" t="s">
        <v>443</v>
      </c>
      <c r="AG1" s="82" t="s">
        <v>791</v>
      </c>
      <c r="AH1" s="82" t="s">
        <v>444</v>
      </c>
      <c r="AI1" s="82" t="s">
        <v>646</v>
      </c>
      <c r="AJ1" s="82" t="s">
        <v>790</v>
      </c>
      <c r="AK1" s="82" t="s">
        <v>652</v>
      </c>
      <c r="AL1" s="82" t="s">
        <v>598</v>
      </c>
      <c r="AM1" s="82" t="s">
        <v>446</v>
      </c>
      <c r="AN1" s="82" t="s">
        <v>447</v>
      </c>
      <c r="AO1" s="5"/>
    </row>
    <row r="2" spans="1:41">
      <c r="A2" s="83" t="s">
        <v>156</v>
      </c>
      <c r="B2" s="81">
        <f>Earned!G343</f>
        <v>1</v>
      </c>
      <c r="C2" s="81">
        <f>Earned!H343</f>
        <v>2</v>
      </c>
      <c r="D2" s="81">
        <f>Earned!I343</f>
        <v>2</v>
      </c>
      <c r="E2" s="81">
        <f>Earned!J343</f>
        <v>2</v>
      </c>
      <c r="F2" s="81">
        <f>Earned!K343</f>
        <v>0</v>
      </c>
      <c r="G2" s="81">
        <f>Earned!L343</f>
        <v>2</v>
      </c>
      <c r="H2" s="81">
        <f>Earned!M343</f>
        <v>1</v>
      </c>
      <c r="I2" s="81">
        <f>Earned!N343</f>
        <v>2</v>
      </c>
      <c r="J2" s="81">
        <f>Earned!O343</f>
        <v>2</v>
      </c>
      <c r="K2" s="81">
        <f>Earned!P343</f>
        <v>3</v>
      </c>
      <c r="L2" s="81">
        <f>Earned!Q343</f>
        <v>1</v>
      </c>
      <c r="M2" s="81">
        <f>Earned!R343</f>
        <v>1</v>
      </c>
      <c r="N2" s="81">
        <f>Earned!S343</f>
        <v>2</v>
      </c>
      <c r="O2" s="81">
        <f>Earned!T343</f>
        <v>1</v>
      </c>
      <c r="P2" s="81">
        <f>Earned!U343</f>
        <v>1</v>
      </c>
      <c r="Q2" s="81">
        <f>Earned!V343</f>
        <v>2</v>
      </c>
      <c r="R2" s="81">
        <f>Earned!W343</f>
        <v>1</v>
      </c>
      <c r="S2" s="81">
        <f>Earned!X343</f>
        <v>1</v>
      </c>
      <c r="T2" s="81">
        <f>Earned!Y343</f>
        <v>1</v>
      </c>
      <c r="U2" s="81">
        <f>Earned!Z343</f>
        <v>1</v>
      </c>
      <c r="V2" s="81">
        <f>Earned!AA343</f>
        <v>1</v>
      </c>
      <c r="W2" s="81">
        <f>Earned!AB343</f>
        <v>4</v>
      </c>
      <c r="X2" s="81">
        <f>Earned!AC343</f>
        <v>1</v>
      </c>
      <c r="Y2" s="81">
        <f>Earned!AD343</f>
        <v>1</v>
      </c>
      <c r="Z2" s="81">
        <f>Earned!AE343</f>
        <v>2</v>
      </c>
      <c r="AA2" s="81">
        <f>Earned!AF343</f>
        <v>1</v>
      </c>
      <c r="AB2" s="81">
        <f>Earned!AG343</f>
        <v>1</v>
      </c>
      <c r="AC2" s="81">
        <f>Earned!AH343</f>
        <v>0</v>
      </c>
      <c r="AD2" s="81">
        <f>Earned!AI343</f>
        <v>1</v>
      </c>
      <c r="AE2" s="81">
        <f>Earned!AJ343</f>
        <v>1</v>
      </c>
      <c r="AF2" s="81">
        <f>Earned!AK343</f>
        <v>2</v>
      </c>
      <c r="AG2" s="81">
        <f>Earned!AL343</f>
        <v>2</v>
      </c>
      <c r="AH2" s="81">
        <f>Earned!AM343</f>
        <v>2</v>
      </c>
      <c r="AI2" s="81">
        <f>Earned!AN343</f>
        <v>1</v>
      </c>
      <c r="AJ2" s="81">
        <f>Earned!AO343</f>
        <v>3</v>
      </c>
      <c r="AK2" s="81">
        <f>Earned!AP343</f>
        <v>1</v>
      </c>
      <c r="AL2" s="81">
        <f>Earned!AQ343</f>
        <v>2</v>
      </c>
      <c r="AM2" s="81">
        <f>Earned!AR343</f>
        <v>1</v>
      </c>
      <c r="AN2" s="81">
        <f>Earned!AS343</f>
        <v>1</v>
      </c>
      <c r="AO2" s="7"/>
    </row>
    <row r="3" spans="1:41">
      <c r="A3" s="83">
        <v>100</v>
      </c>
      <c r="B3" s="81">
        <f>Earned!G344</f>
        <v>1</v>
      </c>
      <c r="C3" s="81">
        <f>Earned!H344</f>
        <v>0</v>
      </c>
      <c r="D3" s="81">
        <f>Earned!I344</f>
        <v>1</v>
      </c>
      <c r="E3" s="81">
        <f>Earned!J344</f>
        <v>2</v>
      </c>
      <c r="F3" s="81">
        <f>Earned!K344</f>
        <v>1</v>
      </c>
      <c r="G3" s="81">
        <f>Earned!L344</f>
        <v>4</v>
      </c>
      <c r="H3" s="81">
        <f>Earned!M344</f>
        <v>9</v>
      </c>
      <c r="I3" s="81">
        <f>Earned!N344</f>
        <v>4</v>
      </c>
      <c r="J3" s="81">
        <f>Earned!O344</f>
        <v>6</v>
      </c>
      <c r="K3" s="81">
        <f>Earned!P344</f>
        <v>3</v>
      </c>
      <c r="L3" s="81">
        <f>Earned!Q344</f>
        <v>0</v>
      </c>
      <c r="M3" s="81">
        <f>Earned!R344</f>
        <v>1</v>
      </c>
      <c r="N3" s="81">
        <f>Earned!S344</f>
        <v>2</v>
      </c>
      <c r="O3" s="81">
        <f>Earned!T344</f>
        <v>0</v>
      </c>
      <c r="P3" s="81">
        <f>Earned!U344</f>
        <v>3</v>
      </c>
      <c r="Q3" s="81">
        <f>Earned!V344</f>
        <v>0</v>
      </c>
      <c r="R3" s="81">
        <f>Earned!W344</f>
        <v>5</v>
      </c>
      <c r="S3" s="81">
        <f>Earned!X344</f>
        <v>1</v>
      </c>
      <c r="T3" s="81">
        <f>Earned!Y344</f>
        <v>1</v>
      </c>
      <c r="U3" s="81">
        <f>Earned!Z344</f>
        <v>0</v>
      </c>
      <c r="V3" s="81">
        <f>Earned!AA344</f>
        <v>0</v>
      </c>
      <c r="W3" s="81">
        <f>Earned!AB344</f>
        <v>5</v>
      </c>
      <c r="X3" s="81">
        <f>Earned!AC344</f>
        <v>1</v>
      </c>
      <c r="Y3" s="81">
        <f>Earned!AD344</f>
        <v>1</v>
      </c>
      <c r="Z3" s="81">
        <f>Earned!AE344</f>
        <v>3</v>
      </c>
      <c r="AA3" s="81">
        <f>Earned!AF344</f>
        <v>1</v>
      </c>
      <c r="AB3" s="81">
        <f>Earned!AG344</f>
        <v>1</v>
      </c>
      <c r="AC3" s="81">
        <f>Earned!AH344</f>
        <v>0</v>
      </c>
      <c r="AD3" s="81">
        <f>Earned!AI344</f>
        <v>2</v>
      </c>
      <c r="AE3" s="81">
        <f>Earned!AJ344</f>
        <v>1</v>
      </c>
      <c r="AF3" s="81">
        <f>Earned!AK344</f>
        <v>1</v>
      </c>
      <c r="AG3" s="81">
        <f>Earned!AL344</f>
        <v>2</v>
      </c>
      <c r="AH3" s="81">
        <f>Earned!AM344</f>
        <v>0</v>
      </c>
      <c r="AI3" s="81">
        <f>Earned!AN344</f>
        <v>1</v>
      </c>
      <c r="AJ3" s="81">
        <f>Earned!AO344</f>
        <v>3</v>
      </c>
      <c r="AK3" s="81">
        <f>Earned!AP344</f>
        <v>2</v>
      </c>
      <c r="AL3" s="81">
        <f>Earned!AQ344</f>
        <v>0</v>
      </c>
      <c r="AM3" s="81">
        <f>Earned!AR344</f>
        <v>3</v>
      </c>
      <c r="AN3" s="81">
        <f>Earned!AS344</f>
        <v>1</v>
      </c>
      <c r="AO3" s="7"/>
    </row>
    <row r="4" spans="1:41">
      <c r="A4" s="83">
        <v>200</v>
      </c>
      <c r="B4" s="81">
        <f>Earned!G345</f>
        <v>0</v>
      </c>
      <c r="C4" s="81">
        <f>Earned!H345</f>
        <v>0</v>
      </c>
      <c r="D4" s="81">
        <f>Earned!I345</f>
        <v>0</v>
      </c>
      <c r="E4" s="81">
        <f>Earned!J345</f>
        <v>0</v>
      </c>
      <c r="F4" s="81">
        <f>Earned!K345</f>
        <v>0</v>
      </c>
      <c r="G4" s="81">
        <f>Earned!L345</f>
        <v>0</v>
      </c>
      <c r="H4" s="81">
        <f>Earned!M345</f>
        <v>1</v>
      </c>
      <c r="I4" s="81">
        <f>Earned!N345</f>
        <v>1</v>
      </c>
      <c r="J4" s="81">
        <f>Earned!O345</f>
        <v>1</v>
      </c>
      <c r="K4" s="81">
        <f>Earned!P345</f>
        <v>1</v>
      </c>
      <c r="L4" s="81">
        <f>Earned!Q345</f>
        <v>0</v>
      </c>
      <c r="M4" s="81">
        <f>Earned!R345</f>
        <v>0</v>
      </c>
      <c r="N4" s="81">
        <f>Earned!S345</f>
        <v>0</v>
      </c>
      <c r="O4" s="81">
        <f>Earned!T345</f>
        <v>0</v>
      </c>
      <c r="P4" s="81">
        <f>Earned!U345</f>
        <v>1</v>
      </c>
      <c r="Q4" s="81">
        <f>Earned!V345</f>
        <v>1</v>
      </c>
      <c r="R4" s="81">
        <f>Earned!W345</f>
        <v>1</v>
      </c>
      <c r="S4" s="81">
        <f>Earned!X345</f>
        <v>1</v>
      </c>
      <c r="T4" s="81">
        <f>Earned!Y345</f>
        <v>0</v>
      </c>
      <c r="U4" s="81">
        <f>Earned!Z345</f>
        <v>0</v>
      </c>
      <c r="V4" s="81">
        <f>Earned!AA345</f>
        <v>0</v>
      </c>
      <c r="W4" s="81">
        <f>Earned!AB345</f>
        <v>4</v>
      </c>
      <c r="X4" s="81">
        <f>Earned!AC345</f>
        <v>1</v>
      </c>
      <c r="Y4" s="81">
        <f>Earned!AD345</f>
        <v>0</v>
      </c>
      <c r="Z4" s="81">
        <f>Earned!AE345</f>
        <v>0</v>
      </c>
      <c r="AA4" s="81">
        <f>Earned!AF345</f>
        <v>0</v>
      </c>
      <c r="AB4" s="81">
        <f>Earned!AG345</f>
        <v>0</v>
      </c>
      <c r="AC4" s="81">
        <f>Earned!AH345</f>
        <v>0</v>
      </c>
      <c r="AD4" s="81">
        <f>Earned!AI345</f>
        <v>1</v>
      </c>
      <c r="AE4" s="81">
        <f>Earned!AJ345</f>
        <v>0</v>
      </c>
      <c r="AF4" s="81">
        <f>Earned!AK345</f>
        <v>4</v>
      </c>
      <c r="AG4" s="81">
        <f>Earned!AL345</f>
        <v>0</v>
      </c>
      <c r="AH4" s="81">
        <f>Earned!AM345</f>
        <v>0</v>
      </c>
      <c r="AI4" s="81">
        <f>Earned!AN345</f>
        <v>1</v>
      </c>
      <c r="AJ4" s="81">
        <f>Earned!AO345</f>
        <v>0</v>
      </c>
      <c r="AK4" s="81">
        <f>Earned!AP345</f>
        <v>0</v>
      </c>
      <c r="AL4" s="81">
        <f>Earned!AQ345</f>
        <v>1</v>
      </c>
      <c r="AM4" s="81">
        <f>Earned!AR345</f>
        <v>2</v>
      </c>
      <c r="AN4" s="81">
        <f>Earned!AS345</f>
        <v>1</v>
      </c>
      <c r="AO4" s="7"/>
    </row>
    <row r="5" spans="1:41">
      <c r="A5" s="83">
        <v>300</v>
      </c>
      <c r="B5" s="81">
        <f>Earned!G346</f>
        <v>4</v>
      </c>
      <c r="C5" s="81">
        <f>Earned!H346</f>
        <v>6</v>
      </c>
      <c r="D5" s="81">
        <f>Earned!I346</f>
        <v>3</v>
      </c>
      <c r="E5" s="81">
        <f>Earned!J346</f>
        <v>3</v>
      </c>
      <c r="F5" s="81">
        <f>Earned!K346</f>
        <v>0</v>
      </c>
      <c r="G5" s="81">
        <f>Earned!L346</f>
        <v>7</v>
      </c>
      <c r="H5" s="81">
        <f>Earned!M346</f>
        <v>8</v>
      </c>
      <c r="I5" s="81">
        <f>Earned!N346</f>
        <v>6</v>
      </c>
      <c r="J5" s="81">
        <f>Earned!O346</f>
        <v>14</v>
      </c>
      <c r="K5" s="81">
        <f>Earned!P346</f>
        <v>4</v>
      </c>
      <c r="L5" s="81">
        <f>Earned!Q346</f>
        <v>1</v>
      </c>
      <c r="M5" s="81">
        <f>Earned!R346</f>
        <v>4</v>
      </c>
      <c r="N5" s="81">
        <f>Earned!S346</f>
        <v>6</v>
      </c>
      <c r="O5" s="81">
        <f>Earned!T346</f>
        <v>0</v>
      </c>
      <c r="P5" s="81">
        <f>Earned!U346</f>
        <v>4</v>
      </c>
      <c r="Q5" s="81">
        <f>Earned!V346</f>
        <v>1</v>
      </c>
      <c r="R5" s="81">
        <f>Earned!W346</f>
        <v>10</v>
      </c>
      <c r="S5" s="81">
        <f>Earned!X346</f>
        <v>2</v>
      </c>
      <c r="T5" s="81">
        <f>Earned!Y346</f>
        <v>6</v>
      </c>
      <c r="U5" s="81">
        <f>Earned!Z346</f>
        <v>0</v>
      </c>
      <c r="V5" s="81">
        <f>Earned!AA346</f>
        <v>0</v>
      </c>
      <c r="W5" s="81">
        <f>Earned!AB346</f>
        <v>21</v>
      </c>
      <c r="X5" s="81">
        <f>Earned!AC346</f>
        <v>5</v>
      </c>
      <c r="Y5" s="81">
        <f>Earned!AD346</f>
        <v>2</v>
      </c>
      <c r="Z5" s="81">
        <f>Earned!AE346</f>
        <v>7</v>
      </c>
      <c r="AA5" s="81">
        <f>Earned!AF346</f>
        <v>2</v>
      </c>
      <c r="AB5" s="81">
        <f>Earned!AG346</f>
        <v>4</v>
      </c>
      <c r="AC5" s="81">
        <f>Earned!AH346</f>
        <v>0</v>
      </c>
      <c r="AD5" s="81">
        <f>Earned!AI346</f>
        <v>10</v>
      </c>
      <c r="AE5" s="81">
        <f>Earned!AJ346</f>
        <v>3</v>
      </c>
      <c r="AF5" s="81">
        <f>Earned!AK346</f>
        <v>13</v>
      </c>
      <c r="AG5" s="81">
        <f>Earned!AL346</f>
        <v>5</v>
      </c>
      <c r="AH5" s="81">
        <f>Earned!AM346</f>
        <v>4</v>
      </c>
      <c r="AI5" s="81">
        <f>Earned!AN346</f>
        <v>6</v>
      </c>
      <c r="AJ5" s="81">
        <f>Earned!AO346</f>
        <v>3</v>
      </c>
      <c r="AK5" s="81">
        <f>Earned!AP346</f>
        <v>5</v>
      </c>
      <c r="AL5" s="81">
        <f>Earned!AQ346</f>
        <v>3</v>
      </c>
      <c r="AM5" s="81">
        <f>Earned!AR346</f>
        <v>8</v>
      </c>
      <c r="AN5" s="81">
        <f>Earned!AS346</f>
        <v>4</v>
      </c>
      <c r="AO5" s="7"/>
    </row>
    <row r="6" spans="1:41">
      <c r="A6" s="83">
        <v>400</v>
      </c>
      <c r="B6" s="81">
        <f>Earned!G347</f>
        <v>0</v>
      </c>
      <c r="C6" s="81">
        <f>Earned!H347</f>
        <v>0</v>
      </c>
      <c r="D6" s="81">
        <f>Earned!I347</f>
        <v>0</v>
      </c>
      <c r="E6" s="81">
        <f>Earned!J347</f>
        <v>0</v>
      </c>
      <c r="F6" s="81">
        <f>Earned!K347</f>
        <v>0</v>
      </c>
      <c r="G6" s="81">
        <f>Earned!L347</f>
        <v>1</v>
      </c>
      <c r="H6" s="81">
        <f>Earned!M347</f>
        <v>0</v>
      </c>
      <c r="I6" s="81">
        <f>Earned!N347</f>
        <v>0</v>
      </c>
      <c r="J6" s="81">
        <f>Earned!O347</f>
        <v>1</v>
      </c>
      <c r="K6" s="81">
        <f>Earned!P347</f>
        <v>0</v>
      </c>
      <c r="L6" s="81">
        <f>Earned!Q347</f>
        <v>0</v>
      </c>
      <c r="M6" s="81">
        <f>Earned!R347</f>
        <v>2</v>
      </c>
      <c r="N6" s="81">
        <f>Earned!S347</f>
        <v>0</v>
      </c>
      <c r="O6" s="81">
        <f>Earned!T347</f>
        <v>0</v>
      </c>
      <c r="P6" s="81">
        <f>Earned!U347</f>
        <v>0</v>
      </c>
      <c r="Q6" s="81">
        <f>Earned!V347</f>
        <v>0</v>
      </c>
      <c r="R6" s="81">
        <f>Earned!W347</f>
        <v>0</v>
      </c>
      <c r="S6" s="81">
        <f>Earned!X347</f>
        <v>2</v>
      </c>
      <c r="T6" s="81">
        <f>Earned!Y347</f>
        <v>0</v>
      </c>
      <c r="U6" s="81">
        <f>Earned!Z347</f>
        <v>0</v>
      </c>
      <c r="V6" s="81">
        <f>Earned!AA347</f>
        <v>0</v>
      </c>
      <c r="W6" s="81">
        <f>Earned!AB347</f>
        <v>1</v>
      </c>
      <c r="X6" s="81">
        <f>Earned!AC347</f>
        <v>0</v>
      </c>
      <c r="Y6" s="81">
        <f>Earned!AD347</f>
        <v>0</v>
      </c>
      <c r="Z6" s="81">
        <f>Earned!AE347</f>
        <v>0</v>
      </c>
      <c r="AA6" s="81">
        <f>Earned!AF347</f>
        <v>0</v>
      </c>
      <c r="AB6" s="81">
        <f>Earned!AG347</f>
        <v>2</v>
      </c>
      <c r="AC6" s="81">
        <f>Earned!AH347</f>
        <v>0</v>
      </c>
      <c r="AD6" s="81">
        <f>Earned!AI347</f>
        <v>1</v>
      </c>
      <c r="AE6" s="81">
        <f>Earned!AJ347</f>
        <v>0</v>
      </c>
      <c r="AF6" s="81">
        <f>Earned!AK347</f>
        <v>1</v>
      </c>
      <c r="AG6" s="81">
        <f>Earned!AL347</f>
        <v>0</v>
      </c>
      <c r="AH6" s="81">
        <f>Earned!AM347</f>
        <v>0</v>
      </c>
      <c r="AI6" s="81">
        <f>Earned!AN347</f>
        <v>0</v>
      </c>
      <c r="AJ6" s="81">
        <f>Earned!AO347</f>
        <v>0</v>
      </c>
      <c r="AK6" s="81">
        <f>Earned!AP347</f>
        <v>0</v>
      </c>
      <c r="AL6" s="81">
        <f>Earned!AQ347</f>
        <v>0</v>
      </c>
      <c r="AM6" s="81">
        <f>Earned!AR347</f>
        <v>0</v>
      </c>
      <c r="AN6" s="81">
        <f>Earned!AS347</f>
        <v>0</v>
      </c>
      <c r="AO6" s="7"/>
    </row>
    <row r="7" spans="1:41">
      <c r="A7" s="83">
        <v>500</v>
      </c>
      <c r="B7" s="81">
        <f>Earned!G348</f>
        <v>1</v>
      </c>
      <c r="C7" s="81">
        <f>Earned!H348</f>
        <v>2</v>
      </c>
      <c r="D7" s="81">
        <f>Earned!I348</f>
        <v>0</v>
      </c>
      <c r="E7" s="81">
        <f>Earned!J348</f>
        <v>3</v>
      </c>
      <c r="F7" s="81">
        <f>Earned!K348</f>
        <v>0</v>
      </c>
      <c r="G7" s="81">
        <f>Earned!L348</f>
        <v>3</v>
      </c>
      <c r="H7" s="81">
        <f>Earned!M348</f>
        <v>3</v>
      </c>
      <c r="I7" s="81">
        <f>Earned!N348</f>
        <v>4</v>
      </c>
      <c r="J7" s="81">
        <f>Earned!O348</f>
        <v>5</v>
      </c>
      <c r="K7" s="81">
        <f>Earned!P348</f>
        <v>3</v>
      </c>
      <c r="L7" s="81">
        <f>Earned!Q348</f>
        <v>1</v>
      </c>
      <c r="M7" s="81">
        <f>Earned!R348</f>
        <v>2</v>
      </c>
      <c r="N7" s="81">
        <f>Earned!S348</f>
        <v>2</v>
      </c>
      <c r="O7" s="81">
        <f>Earned!T348</f>
        <v>0</v>
      </c>
      <c r="P7" s="81">
        <f>Earned!U348</f>
        <v>1</v>
      </c>
      <c r="Q7" s="81">
        <f>Earned!V348</f>
        <v>2</v>
      </c>
      <c r="R7" s="81">
        <f>Earned!W348</f>
        <v>2</v>
      </c>
      <c r="S7" s="81">
        <f>Earned!X348</f>
        <v>1</v>
      </c>
      <c r="T7" s="81">
        <f>Earned!Y348</f>
        <v>3</v>
      </c>
      <c r="U7" s="81">
        <f>Earned!Z348</f>
        <v>1</v>
      </c>
      <c r="V7" s="81">
        <f>Earned!AA348</f>
        <v>0</v>
      </c>
      <c r="W7" s="81">
        <f>Earned!AB348</f>
        <v>8</v>
      </c>
      <c r="X7" s="81">
        <f>Earned!AC348</f>
        <v>1</v>
      </c>
      <c r="Y7" s="81">
        <f>Earned!AD348</f>
        <v>0</v>
      </c>
      <c r="Z7" s="81">
        <f>Earned!AE348</f>
        <v>1</v>
      </c>
      <c r="AA7" s="81">
        <f>Earned!AF348</f>
        <v>0</v>
      </c>
      <c r="AB7" s="81">
        <f>Earned!AG348</f>
        <v>0</v>
      </c>
      <c r="AC7" s="81">
        <f>Earned!AH348</f>
        <v>0</v>
      </c>
      <c r="AD7" s="81">
        <f>Earned!AI348</f>
        <v>2</v>
      </c>
      <c r="AE7" s="81">
        <f>Earned!AJ348</f>
        <v>0</v>
      </c>
      <c r="AF7" s="81">
        <f>Earned!AK348</f>
        <v>4</v>
      </c>
      <c r="AG7" s="81">
        <f>Earned!AL348</f>
        <v>1</v>
      </c>
      <c r="AH7" s="81">
        <f>Earned!AM348</f>
        <v>1</v>
      </c>
      <c r="AI7" s="81">
        <f>Earned!AN348</f>
        <v>2</v>
      </c>
      <c r="AJ7" s="81">
        <f>Earned!AO348</f>
        <v>2</v>
      </c>
      <c r="AK7" s="81">
        <f>Earned!AP348</f>
        <v>1</v>
      </c>
      <c r="AL7" s="81">
        <f>Earned!AQ348</f>
        <v>2</v>
      </c>
      <c r="AM7" s="81">
        <f>Earned!AR348</f>
        <v>1</v>
      </c>
      <c r="AN7" s="81">
        <f>Earned!AS348</f>
        <v>2</v>
      </c>
      <c r="AO7" s="7"/>
    </row>
    <row r="8" spans="1:41">
      <c r="A8" s="83">
        <v>600</v>
      </c>
      <c r="B8" s="81">
        <f>Earned!G349</f>
        <v>5</v>
      </c>
      <c r="C8" s="81">
        <f>Earned!H349</f>
        <v>4</v>
      </c>
      <c r="D8" s="81">
        <f>Earned!I349</f>
        <v>0</v>
      </c>
      <c r="E8" s="81">
        <f>Earned!J349</f>
        <v>2</v>
      </c>
      <c r="F8" s="81">
        <f>Earned!K349</f>
        <v>0</v>
      </c>
      <c r="G8" s="81">
        <f>Earned!L349</f>
        <v>15</v>
      </c>
      <c r="H8" s="81">
        <f>Earned!M349</f>
        <v>18</v>
      </c>
      <c r="I8" s="81">
        <f>Earned!N349</f>
        <v>13</v>
      </c>
      <c r="J8" s="81">
        <f>Earned!O349</f>
        <v>14</v>
      </c>
      <c r="K8" s="81">
        <f>Earned!P349</f>
        <v>6</v>
      </c>
      <c r="L8" s="81">
        <f>Earned!Q349</f>
        <v>2</v>
      </c>
      <c r="M8" s="81">
        <f>Earned!R349</f>
        <v>7</v>
      </c>
      <c r="N8" s="81">
        <f>Earned!S349</f>
        <v>8</v>
      </c>
      <c r="O8" s="81">
        <f>Earned!T349</f>
        <v>0</v>
      </c>
      <c r="P8" s="81">
        <f>Earned!U349</f>
        <v>4</v>
      </c>
      <c r="Q8" s="81">
        <f>Earned!V349</f>
        <v>4</v>
      </c>
      <c r="R8" s="81">
        <f>Earned!W349</f>
        <v>5</v>
      </c>
      <c r="S8" s="81">
        <f>Earned!X349</f>
        <v>11</v>
      </c>
      <c r="T8" s="81">
        <f>Earned!Y349</f>
        <v>12</v>
      </c>
      <c r="U8" s="81">
        <f>Earned!Z349</f>
        <v>0</v>
      </c>
      <c r="V8" s="81">
        <f>Earned!AA349</f>
        <v>0</v>
      </c>
      <c r="W8" s="81">
        <f>Earned!AB349</f>
        <v>28</v>
      </c>
      <c r="X8" s="81">
        <f>Earned!AC349</f>
        <v>1</v>
      </c>
      <c r="Y8" s="81">
        <f>Earned!AD349</f>
        <v>0</v>
      </c>
      <c r="Z8" s="81">
        <f>Earned!AE349</f>
        <v>11</v>
      </c>
      <c r="AA8" s="81">
        <f>Earned!AF349</f>
        <v>2</v>
      </c>
      <c r="AB8" s="81">
        <f>Earned!AG349</f>
        <v>6</v>
      </c>
      <c r="AC8" s="81">
        <f>Earned!AH349</f>
        <v>2</v>
      </c>
      <c r="AD8" s="81">
        <f>Earned!AI349</f>
        <v>4</v>
      </c>
      <c r="AE8" s="81">
        <f>Earned!AJ349</f>
        <v>0</v>
      </c>
      <c r="AF8" s="81">
        <f>Earned!AK349</f>
        <v>23</v>
      </c>
      <c r="AG8" s="81">
        <f>Earned!AL349</f>
        <v>3</v>
      </c>
      <c r="AH8" s="81">
        <f>Earned!AM349</f>
        <v>8</v>
      </c>
      <c r="AI8" s="81">
        <f>Earned!AN349</f>
        <v>7</v>
      </c>
      <c r="AJ8" s="81">
        <f>Earned!AO349</f>
        <v>6</v>
      </c>
      <c r="AK8" s="81">
        <f>Earned!AP349</f>
        <v>5</v>
      </c>
      <c r="AL8" s="81">
        <f>Earned!AQ349</f>
        <v>1</v>
      </c>
      <c r="AM8" s="81">
        <f>Earned!AR349</f>
        <v>12</v>
      </c>
      <c r="AN8" s="81">
        <f>Earned!AS349</f>
        <v>6</v>
      </c>
      <c r="AO8" s="7"/>
    </row>
    <row r="9" spans="1:41">
      <c r="A9" s="83">
        <v>700</v>
      </c>
      <c r="B9" s="81">
        <f>Earned!G350</f>
        <v>4</v>
      </c>
      <c r="C9" s="81">
        <f>Earned!H350</f>
        <v>4</v>
      </c>
      <c r="D9" s="81">
        <f>Earned!I350</f>
        <v>5</v>
      </c>
      <c r="E9" s="81">
        <f>Earned!J350</f>
        <v>4</v>
      </c>
      <c r="F9" s="81">
        <f>Earned!K350</f>
        <v>0</v>
      </c>
      <c r="G9" s="81">
        <f>Earned!L350</f>
        <v>10</v>
      </c>
      <c r="H9" s="81">
        <f>Earned!M350</f>
        <v>6</v>
      </c>
      <c r="I9" s="81">
        <f>Earned!N350</f>
        <v>9</v>
      </c>
      <c r="J9" s="81">
        <f>Earned!O350</f>
        <v>11</v>
      </c>
      <c r="K9" s="81">
        <f>Earned!P350</f>
        <v>5</v>
      </c>
      <c r="L9" s="81">
        <f>Earned!Q350</f>
        <v>1</v>
      </c>
      <c r="M9" s="81">
        <f>Earned!R350</f>
        <v>3</v>
      </c>
      <c r="N9" s="81">
        <f>Earned!S350</f>
        <v>3</v>
      </c>
      <c r="O9" s="81">
        <f>Earned!T350</f>
        <v>0</v>
      </c>
      <c r="P9" s="81">
        <f>Earned!U350</f>
        <v>3</v>
      </c>
      <c r="Q9" s="81">
        <f>Earned!V350</f>
        <v>4</v>
      </c>
      <c r="R9" s="81">
        <f>Earned!W350</f>
        <v>3</v>
      </c>
      <c r="S9" s="81">
        <f>Earned!X350</f>
        <v>9</v>
      </c>
      <c r="T9" s="81">
        <f>Earned!Y350</f>
        <v>3</v>
      </c>
      <c r="U9" s="81">
        <f>Earned!Z350</f>
        <v>0</v>
      </c>
      <c r="V9" s="81">
        <f>Earned!AA350</f>
        <v>0</v>
      </c>
      <c r="W9" s="81">
        <f>Earned!AB350</f>
        <v>12</v>
      </c>
      <c r="X9" s="81">
        <f>Earned!AC350</f>
        <v>4</v>
      </c>
      <c r="Y9" s="81">
        <f>Earned!AD350</f>
        <v>1</v>
      </c>
      <c r="Z9" s="81">
        <f>Earned!AE350</f>
        <v>6</v>
      </c>
      <c r="AA9" s="81">
        <f>Earned!AF350</f>
        <v>0</v>
      </c>
      <c r="AB9" s="81">
        <f>Earned!AG350</f>
        <v>2</v>
      </c>
      <c r="AC9" s="81">
        <f>Earned!AH350</f>
        <v>0</v>
      </c>
      <c r="AD9" s="81">
        <f>Earned!AI350</f>
        <v>1</v>
      </c>
      <c r="AE9" s="81">
        <f>Earned!AJ350</f>
        <v>0</v>
      </c>
      <c r="AF9" s="81">
        <f>Earned!AK350</f>
        <v>9</v>
      </c>
      <c r="AG9" s="81">
        <f>Earned!AL350</f>
        <v>2</v>
      </c>
      <c r="AH9" s="81">
        <f>Earned!AM350</f>
        <v>7</v>
      </c>
      <c r="AI9" s="81">
        <f>Earned!AN350</f>
        <v>4</v>
      </c>
      <c r="AJ9" s="81">
        <f>Earned!AO350</f>
        <v>1</v>
      </c>
      <c r="AK9" s="81">
        <f>Earned!AP350</f>
        <v>3</v>
      </c>
      <c r="AL9" s="81">
        <f>Earned!AQ350</f>
        <v>1</v>
      </c>
      <c r="AM9" s="81">
        <f>Earned!AR350</f>
        <v>6</v>
      </c>
      <c r="AN9" s="81">
        <f>Earned!AS350</f>
        <v>5</v>
      </c>
      <c r="AO9" s="7"/>
    </row>
    <row r="10" spans="1:41">
      <c r="A10" s="83">
        <v>800</v>
      </c>
      <c r="B10" s="81">
        <f>Earned!G351</f>
        <v>0</v>
      </c>
      <c r="C10" s="81">
        <f>Earned!H351</f>
        <v>0</v>
      </c>
      <c r="D10" s="81">
        <f>Earned!I351</f>
        <v>2</v>
      </c>
      <c r="E10" s="81">
        <f>Earned!J351</f>
        <v>1</v>
      </c>
      <c r="F10" s="81">
        <f>Earned!K351</f>
        <v>0</v>
      </c>
      <c r="G10" s="81">
        <f>Earned!L351</f>
        <v>1</v>
      </c>
      <c r="H10" s="81">
        <f>Earned!M351</f>
        <v>1</v>
      </c>
      <c r="I10" s="81">
        <f>Earned!N351</f>
        <v>0</v>
      </c>
      <c r="J10" s="81">
        <f>Earned!O351</f>
        <v>1</v>
      </c>
      <c r="K10" s="81">
        <f>Earned!P351</f>
        <v>4</v>
      </c>
      <c r="L10" s="81">
        <f>Earned!Q351</f>
        <v>0</v>
      </c>
      <c r="M10" s="81">
        <f>Earned!R351</f>
        <v>0</v>
      </c>
      <c r="N10" s="81">
        <f>Earned!S351</f>
        <v>0</v>
      </c>
      <c r="O10" s="81">
        <f>Earned!T351</f>
        <v>0</v>
      </c>
      <c r="P10" s="81">
        <f>Earned!U351</f>
        <v>0</v>
      </c>
      <c r="Q10" s="81">
        <f>Earned!V351</f>
        <v>0</v>
      </c>
      <c r="R10" s="81">
        <f>Earned!W351</f>
        <v>0</v>
      </c>
      <c r="S10" s="81">
        <f>Earned!X351</f>
        <v>2</v>
      </c>
      <c r="T10" s="81">
        <f>Earned!Y351</f>
        <v>0</v>
      </c>
      <c r="U10" s="81">
        <f>Earned!Z351</f>
        <v>0</v>
      </c>
      <c r="V10" s="81">
        <f>Earned!AA351</f>
        <v>0</v>
      </c>
      <c r="W10" s="81">
        <f>Earned!AB351</f>
        <v>1</v>
      </c>
      <c r="X10" s="81">
        <f>Earned!AC351</f>
        <v>1</v>
      </c>
      <c r="Y10" s="81">
        <f>Earned!AD351</f>
        <v>0</v>
      </c>
      <c r="Z10" s="81">
        <f>Earned!AE351</f>
        <v>0</v>
      </c>
      <c r="AA10" s="81">
        <f>Earned!AF351</f>
        <v>0</v>
      </c>
      <c r="AB10" s="81">
        <f>Earned!AG351</f>
        <v>1</v>
      </c>
      <c r="AC10" s="81">
        <f>Earned!AH351</f>
        <v>0</v>
      </c>
      <c r="AD10" s="81">
        <f>Earned!AI351</f>
        <v>2</v>
      </c>
      <c r="AE10" s="81">
        <f>Earned!AJ351</f>
        <v>0</v>
      </c>
      <c r="AF10" s="81">
        <f>Earned!AK351</f>
        <v>0</v>
      </c>
      <c r="AG10" s="81">
        <f>Earned!AL351</f>
        <v>0</v>
      </c>
      <c r="AH10" s="81">
        <f>Earned!AM351</f>
        <v>0</v>
      </c>
      <c r="AI10" s="81">
        <f>Earned!AN351</f>
        <v>0</v>
      </c>
      <c r="AJ10" s="81">
        <f>Earned!AO351</f>
        <v>1</v>
      </c>
      <c r="AK10" s="81">
        <f>Earned!AP351</f>
        <v>1</v>
      </c>
      <c r="AL10" s="81">
        <f>Earned!AQ351</f>
        <v>1</v>
      </c>
      <c r="AM10" s="81">
        <f>Earned!AR351</f>
        <v>0</v>
      </c>
      <c r="AN10" s="81">
        <f>Earned!AS351</f>
        <v>0</v>
      </c>
      <c r="AO10" s="7"/>
    </row>
    <row r="11" spans="1:41">
      <c r="A11" s="83">
        <v>900</v>
      </c>
      <c r="B11" s="81">
        <f>Earned!G352</f>
        <v>0</v>
      </c>
      <c r="C11" s="81">
        <f>Earned!H352</f>
        <v>0</v>
      </c>
      <c r="D11" s="81">
        <f>Earned!I352</f>
        <v>1</v>
      </c>
      <c r="E11" s="81">
        <f>Earned!J352</f>
        <v>0</v>
      </c>
      <c r="F11" s="81">
        <f>Earned!K352</f>
        <v>0</v>
      </c>
      <c r="G11" s="81">
        <f>Earned!L352</f>
        <v>1</v>
      </c>
      <c r="H11" s="81">
        <f>Earned!M352</f>
        <v>1</v>
      </c>
      <c r="I11" s="81">
        <f>Earned!N352</f>
        <v>2</v>
      </c>
      <c r="J11" s="81">
        <f>Earned!O352</f>
        <v>2</v>
      </c>
      <c r="K11" s="81">
        <f>Earned!P352</f>
        <v>1</v>
      </c>
      <c r="L11" s="81">
        <f>Earned!Q352</f>
        <v>1</v>
      </c>
      <c r="M11" s="81">
        <f>Earned!R352</f>
        <v>0</v>
      </c>
      <c r="N11" s="81">
        <f>Earned!S352</f>
        <v>1</v>
      </c>
      <c r="O11" s="81">
        <f>Earned!T352</f>
        <v>0</v>
      </c>
      <c r="P11" s="81">
        <f>Earned!U352</f>
        <v>1</v>
      </c>
      <c r="Q11" s="81">
        <f>Earned!V352</f>
        <v>0</v>
      </c>
      <c r="R11" s="81">
        <f>Earned!W352</f>
        <v>0</v>
      </c>
      <c r="S11" s="81">
        <f>Earned!X352</f>
        <v>0</v>
      </c>
      <c r="T11" s="81">
        <f>Earned!Y352</f>
        <v>1</v>
      </c>
      <c r="U11" s="81">
        <f>Earned!Z352</f>
        <v>0</v>
      </c>
      <c r="V11" s="81">
        <f>Earned!AA352</f>
        <v>0</v>
      </c>
      <c r="W11" s="81">
        <f>Earned!AB352</f>
        <v>7</v>
      </c>
      <c r="X11" s="81">
        <f>Earned!AC352</f>
        <v>1</v>
      </c>
      <c r="Y11" s="81">
        <f>Earned!AD352</f>
        <v>1</v>
      </c>
      <c r="Z11" s="81">
        <f>Earned!AE352</f>
        <v>2</v>
      </c>
      <c r="AA11" s="81">
        <f>Earned!AF352</f>
        <v>0</v>
      </c>
      <c r="AB11" s="81">
        <f>Earned!AG352</f>
        <v>0</v>
      </c>
      <c r="AC11" s="81">
        <f>Earned!AH352</f>
        <v>1</v>
      </c>
      <c r="AD11" s="81">
        <f>Earned!AI352</f>
        <v>1</v>
      </c>
      <c r="AE11" s="81">
        <f>Earned!AJ352</f>
        <v>0</v>
      </c>
      <c r="AF11" s="81">
        <f>Earned!AK352</f>
        <v>3</v>
      </c>
      <c r="AG11" s="81">
        <f>Earned!AL352</f>
        <v>1</v>
      </c>
      <c r="AH11" s="81">
        <f>Earned!AM352</f>
        <v>1</v>
      </c>
      <c r="AI11" s="81">
        <f>Earned!AN352</f>
        <v>0</v>
      </c>
      <c r="AJ11" s="81">
        <f>Earned!AO352</f>
        <v>1</v>
      </c>
      <c r="AK11" s="81">
        <f>Earned!AP352</f>
        <v>1</v>
      </c>
      <c r="AL11" s="81">
        <f>Earned!AQ352</f>
        <v>1</v>
      </c>
      <c r="AM11" s="81">
        <f>Earned!AR352</f>
        <v>0</v>
      </c>
      <c r="AN11" s="81">
        <f>Earned!AS352</f>
        <v>0</v>
      </c>
      <c r="AO11" s="7"/>
    </row>
    <row r="12" spans="1:41">
      <c r="A12" s="17" t="s">
        <v>84</v>
      </c>
      <c r="B12" s="16">
        <f>SUM(B2:B11)</f>
        <v>16</v>
      </c>
      <c r="C12" s="16">
        <f t="shared" ref="C12:AN12" si="0">SUM(C2:C11)</f>
        <v>18</v>
      </c>
      <c r="D12" s="16">
        <f t="shared" si="0"/>
        <v>14</v>
      </c>
      <c r="E12" s="16">
        <f t="shared" si="0"/>
        <v>17</v>
      </c>
      <c r="F12" s="16">
        <f>SUM(F2:F11)</f>
        <v>1</v>
      </c>
      <c r="G12" s="16">
        <f t="shared" si="0"/>
        <v>44</v>
      </c>
      <c r="H12" s="16">
        <f t="shared" si="0"/>
        <v>48</v>
      </c>
      <c r="I12" s="16">
        <f t="shared" si="0"/>
        <v>41</v>
      </c>
      <c r="J12" s="16">
        <f t="shared" si="0"/>
        <v>57</v>
      </c>
      <c r="K12" s="16">
        <f t="shared" si="0"/>
        <v>30</v>
      </c>
      <c r="L12" s="16">
        <f t="shared" si="0"/>
        <v>7</v>
      </c>
      <c r="M12" s="16">
        <f t="shared" si="0"/>
        <v>20</v>
      </c>
      <c r="N12" s="16">
        <f t="shared" si="0"/>
        <v>24</v>
      </c>
      <c r="O12" s="16">
        <f>SUM(O2:O11)</f>
        <v>1</v>
      </c>
      <c r="P12" s="16">
        <f>SUM(P2:P11)</f>
        <v>18</v>
      </c>
      <c r="Q12" s="16">
        <f t="shared" si="0"/>
        <v>14</v>
      </c>
      <c r="R12" s="16">
        <f t="shared" si="0"/>
        <v>27</v>
      </c>
      <c r="S12" s="16">
        <f>SUM(S2:S11)</f>
        <v>30</v>
      </c>
      <c r="T12" s="16">
        <f t="shared" si="0"/>
        <v>27</v>
      </c>
      <c r="U12" s="16">
        <f t="shared" si="0"/>
        <v>2</v>
      </c>
      <c r="V12" s="16">
        <f>SUM(V2:V11)</f>
        <v>1</v>
      </c>
      <c r="W12" s="16">
        <f t="shared" si="0"/>
        <v>91</v>
      </c>
      <c r="X12" s="16">
        <f t="shared" si="0"/>
        <v>16</v>
      </c>
      <c r="Y12" s="16">
        <f>SUM(Y2:Y11)</f>
        <v>6</v>
      </c>
      <c r="Z12" s="16">
        <f t="shared" si="0"/>
        <v>32</v>
      </c>
      <c r="AA12" s="16">
        <f t="shared" si="0"/>
        <v>6</v>
      </c>
      <c r="AB12" s="16">
        <f t="shared" si="0"/>
        <v>17</v>
      </c>
      <c r="AC12" s="16">
        <f>SUM(AC2:AC11)</f>
        <v>3</v>
      </c>
      <c r="AD12" s="16">
        <f>SUM(AD2:AD11)</f>
        <v>25</v>
      </c>
      <c r="AE12" s="16">
        <f>SUM(AE2:AE11)</f>
        <v>5</v>
      </c>
      <c r="AF12" s="16">
        <f t="shared" si="0"/>
        <v>60</v>
      </c>
      <c r="AG12" s="16">
        <f>SUM(AG2:AG11)</f>
        <v>16</v>
      </c>
      <c r="AH12" s="16">
        <f t="shared" si="0"/>
        <v>23</v>
      </c>
      <c r="AI12" s="16">
        <f>SUM(AI2:AI11)</f>
        <v>22</v>
      </c>
      <c r="AJ12" s="16">
        <f>SUM(AJ2:AJ11)</f>
        <v>20</v>
      </c>
      <c r="AK12" s="16">
        <f t="shared" si="0"/>
        <v>19</v>
      </c>
      <c r="AL12" s="16">
        <f t="shared" si="0"/>
        <v>12</v>
      </c>
      <c r="AM12" s="16">
        <f t="shared" si="0"/>
        <v>33</v>
      </c>
      <c r="AN12" s="16">
        <f t="shared" si="0"/>
        <v>20</v>
      </c>
      <c r="AO12" s="7"/>
    </row>
    <row r="13" spans="1:41">
      <c r="A13" s="6" t="s">
        <v>732</v>
      </c>
      <c r="B13" s="4">
        <f>COUNTIF(B2:B11,"&gt;0")</f>
        <v>6</v>
      </c>
      <c r="C13" s="4">
        <f t="shared" ref="C13:AN13" si="1">COUNTIF(C2:C11,"&gt;0")</f>
        <v>5</v>
      </c>
      <c r="D13" s="4">
        <f t="shared" si="1"/>
        <v>6</v>
      </c>
      <c r="E13" s="4">
        <f t="shared" si="1"/>
        <v>7</v>
      </c>
      <c r="F13" s="4">
        <f>COUNTIF(F2:F11,"&gt;0")</f>
        <v>1</v>
      </c>
      <c r="G13" s="4">
        <f t="shared" si="1"/>
        <v>9</v>
      </c>
      <c r="H13" s="4">
        <f t="shared" si="1"/>
        <v>9</v>
      </c>
      <c r="I13" s="4">
        <f t="shared" si="1"/>
        <v>8</v>
      </c>
      <c r="J13" s="4">
        <f t="shared" si="1"/>
        <v>10</v>
      </c>
      <c r="K13" s="4">
        <f t="shared" si="1"/>
        <v>9</v>
      </c>
      <c r="L13" s="4">
        <f t="shared" si="1"/>
        <v>6</v>
      </c>
      <c r="M13" s="4">
        <f t="shared" si="1"/>
        <v>7</v>
      </c>
      <c r="N13" s="4">
        <f t="shared" si="1"/>
        <v>7</v>
      </c>
      <c r="O13" s="4">
        <f>COUNTIF(O2:O11,"&gt;0")</f>
        <v>1</v>
      </c>
      <c r="P13" s="4">
        <f>COUNTIF(P2:P11,"&gt;0")</f>
        <v>8</v>
      </c>
      <c r="Q13" s="4">
        <f t="shared" si="1"/>
        <v>6</v>
      </c>
      <c r="R13" s="4">
        <f t="shared" si="1"/>
        <v>7</v>
      </c>
      <c r="S13" s="4">
        <f>COUNTIF(S2:S11,"&gt;0")</f>
        <v>9</v>
      </c>
      <c r="T13" s="4">
        <f t="shared" si="1"/>
        <v>7</v>
      </c>
      <c r="U13" s="4">
        <f t="shared" si="1"/>
        <v>2</v>
      </c>
      <c r="V13" s="4">
        <f>COUNTIF(V2:V11,"&gt;0")</f>
        <v>1</v>
      </c>
      <c r="W13" s="4">
        <f t="shared" si="1"/>
        <v>10</v>
      </c>
      <c r="X13" s="4">
        <f t="shared" si="1"/>
        <v>9</v>
      </c>
      <c r="Y13" s="4">
        <f>COUNTIF(Y2:Y11,"&gt;0")</f>
        <v>5</v>
      </c>
      <c r="Z13" s="4">
        <f t="shared" si="1"/>
        <v>7</v>
      </c>
      <c r="AA13" s="4">
        <f t="shared" si="1"/>
        <v>4</v>
      </c>
      <c r="AB13" s="4">
        <f t="shared" si="1"/>
        <v>7</v>
      </c>
      <c r="AC13" s="4">
        <f>COUNTIF(AC2:AC11,"&gt;0")</f>
        <v>2</v>
      </c>
      <c r="AD13" s="4">
        <f>COUNTIF(AD2:AD11,"&gt;0")</f>
        <v>10</v>
      </c>
      <c r="AE13" s="4">
        <f>COUNTIF(AE2:AE11,"&gt;0")</f>
        <v>3</v>
      </c>
      <c r="AF13" s="4">
        <f t="shared" si="1"/>
        <v>9</v>
      </c>
      <c r="AG13" s="4">
        <f>COUNTIF(AG2:AG11,"&gt;0")</f>
        <v>7</v>
      </c>
      <c r="AH13" s="4">
        <f t="shared" si="1"/>
        <v>6</v>
      </c>
      <c r="AI13" s="4">
        <f t="shared" si="1"/>
        <v>7</v>
      </c>
      <c r="AJ13" s="4">
        <f>COUNTIF(AJ2:AJ11,"&gt;0")</f>
        <v>8</v>
      </c>
      <c r="AK13" s="4">
        <f t="shared" si="1"/>
        <v>8</v>
      </c>
      <c r="AL13" s="4">
        <f t="shared" si="1"/>
        <v>8</v>
      </c>
      <c r="AM13" s="4">
        <f t="shared" si="1"/>
        <v>7</v>
      </c>
      <c r="AN13" s="4">
        <f t="shared" si="1"/>
        <v>7</v>
      </c>
      <c r="AO13" s="7"/>
    </row>
    <row r="14" spans="1:41">
      <c r="A14" s="6"/>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7"/>
    </row>
    <row r="15" spans="1:41">
      <c r="A15" s="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7"/>
    </row>
    <row r="16" spans="1:41">
      <c r="A16" s="6"/>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7"/>
    </row>
    <row r="17" spans="1:41">
      <c r="A17" s="6"/>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7"/>
    </row>
    <row r="18" spans="1:41">
      <c r="A18" s="6"/>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7"/>
    </row>
    <row r="19" spans="1:41">
      <c r="A19" s="6"/>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7"/>
    </row>
    <row r="20" spans="1:41">
      <c r="A20" s="6"/>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7"/>
    </row>
    <row r="21" spans="1:41">
      <c r="A21" s="6"/>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7"/>
    </row>
    <row r="22" spans="1:41">
      <c r="A22" s="6"/>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7"/>
    </row>
    <row r="23" spans="1:41">
      <c r="A23" s="6"/>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7"/>
    </row>
    <row r="24" spans="1:41">
      <c r="A24" s="6"/>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7"/>
    </row>
    <row r="25" spans="1:41">
      <c r="A25" s="6"/>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7"/>
    </row>
    <row r="26" spans="1:41">
      <c r="A26" s="6"/>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7"/>
    </row>
    <row r="27" spans="1:41">
      <c r="A27" s="6"/>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7"/>
    </row>
    <row r="28" spans="1:41">
      <c r="A28" s="6"/>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7"/>
    </row>
    <row r="29" spans="1:41">
      <c r="A29" s="6"/>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7"/>
    </row>
    <row r="30" spans="1:41">
      <c r="A30" s="6"/>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7"/>
    </row>
    <row r="31" spans="1:41">
      <c r="A31" s="6"/>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7"/>
    </row>
    <row r="32" spans="1:41">
      <c r="A32" s="6"/>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7"/>
    </row>
    <row r="33" spans="1:41">
      <c r="A33" s="6"/>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7"/>
    </row>
    <row r="34" spans="1:41">
      <c r="A34" s="6"/>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7"/>
    </row>
    <row r="35" spans="1:41">
      <c r="A35" s="6"/>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7"/>
    </row>
    <row r="36" spans="1:41">
      <c r="A36" s="6"/>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7"/>
    </row>
    <row r="37" spans="1:41">
      <c r="A37" s="6"/>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7"/>
    </row>
    <row r="38" spans="1:41">
      <c r="A38" s="6"/>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7"/>
    </row>
    <row r="39" spans="1:41">
      <c r="A39" s="6"/>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7"/>
    </row>
    <row r="42" spans="1:41" ht="25.5">
      <c r="A42" s="15" t="s">
        <v>1111</v>
      </c>
      <c r="B42" s="82" t="s">
        <v>483</v>
      </c>
      <c r="C42" s="82" t="s">
        <v>484</v>
      </c>
      <c r="D42" s="82" t="s">
        <v>656</v>
      </c>
      <c r="E42" s="82" t="s">
        <v>731</v>
      </c>
      <c r="F42" s="82" t="s">
        <v>1089</v>
      </c>
      <c r="G42" s="82" t="s">
        <v>486</v>
      </c>
      <c r="H42" s="82" t="s">
        <v>426</v>
      </c>
      <c r="I42" s="82" t="s">
        <v>427</v>
      </c>
      <c r="J42" s="82" t="s">
        <v>428</v>
      </c>
      <c r="K42" s="82" t="s">
        <v>429</v>
      </c>
      <c r="L42" s="82" t="s">
        <v>593</v>
      </c>
      <c r="M42" s="82" t="s">
        <v>655</v>
      </c>
      <c r="N42" s="82" t="s">
        <v>430</v>
      </c>
      <c r="O42" s="82" t="s">
        <v>1005</v>
      </c>
      <c r="P42" s="82" t="s">
        <v>1022</v>
      </c>
      <c r="Q42" s="82" t="s">
        <v>431</v>
      </c>
      <c r="R42" s="82" t="s">
        <v>599</v>
      </c>
      <c r="S42" s="82" t="s">
        <v>735</v>
      </c>
      <c r="T42" s="82" t="s">
        <v>438</v>
      </c>
      <c r="U42" s="82" t="s">
        <v>657</v>
      </c>
      <c r="V42" s="82" t="s">
        <v>1075</v>
      </c>
      <c r="W42" s="82" t="s">
        <v>439</v>
      </c>
      <c r="X42" s="82" t="s">
        <v>645</v>
      </c>
      <c r="Y42" s="82" t="s">
        <v>1031</v>
      </c>
      <c r="Z42" s="82" t="s">
        <v>440</v>
      </c>
      <c r="AA42" s="82" t="s">
        <v>441</v>
      </c>
      <c r="AB42" s="82" t="s">
        <v>442</v>
      </c>
      <c r="AC42" s="82" t="s">
        <v>1061</v>
      </c>
      <c r="AD42" s="82" t="s">
        <v>766</v>
      </c>
      <c r="AE42" s="82" t="s">
        <v>1090</v>
      </c>
      <c r="AF42" s="82" t="s">
        <v>443</v>
      </c>
      <c r="AG42" s="82" t="s">
        <v>791</v>
      </c>
      <c r="AH42" s="82" t="s">
        <v>444</v>
      </c>
      <c r="AI42" s="82" t="s">
        <v>646</v>
      </c>
      <c r="AJ42" s="82" t="s">
        <v>790</v>
      </c>
      <c r="AK42" s="82" t="s">
        <v>652</v>
      </c>
      <c r="AL42" s="82" t="s">
        <v>598</v>
      </c>
      <c r="AM42" s="82" t="s">
        <v>446</v>
      </c>
      <c r="AN42" s="82" t="s">
        <v>447</v>
      </c>
      <c r="AO42" s="5"/>
    </row>
    <row r="43" spans="1:41">
      <c r="A43" s="83" t="s">
        <v>156</v>
      </c>
      <c r="B43" s="81">
        <f>Earned!G377</f>
        <v>0</v>
      </c>
      <c r="C43" s="81">
        <f>Earned!H377</f>
        <v>0</v>
      </c>
      <c r="D43" s="81">
        <f>Earned!I377</f>
        <v>0</v>
      </c>
      <c r="E43" s="81">
        <f>Earned!J377</f>
        <v>0</v>
      </c>
      <c r="F43" s="81">
        <f>Earned!K377</f>
        <v>0</v>
      </c>
      <c r="G43" s="81">
        <f>Earned!L377</f>
        <v>0</v>
      </c>
      <c r="H43" s="81">
        <f>Earned!M377</f>
        <v>0</v>
      </c>
      <c r="I43" s="81">
        <f>Earned!N377</f>
        <v>0</v>
      </c>
      <c r="J43" s="81">
        <f>Earned!O377</f>
        <v>0</v>
      </c>
      <c r="K43" s="81">
        <f>Earned!P377</f>
        <v>0</v>
      </c>
      <c r="L43" s="81">
        <f>Earned!Q377</f>
        <v>0</v>
      </c>
      <c r="M43" s="81">
        <f>Earned!R377</f>
        <v>0</v>
      </c>
      <c r="N43" s="81">
        <f>Earned!S377</f>
        <v>0</v>
      </c>
      <c r="O43" s="81">
        <f>Earned!T377</f>
        <v>0</v>
      </c>
      <c r="P43" s="81">
        <f>Earned!U377</f>
        <v>0</v>
      </c>
      <c r="Q43" s="81">
        <f>Earned!V377</f>
        <v>0</v>
      </c>
      <c r="R43" s="81">
        <f>Earned!W377</f>
        <v>0</v>
      </c>
      <c r="S43" s="81">
        <f>Earned!X377</f>
        <v>0</v>
      </c>
      <c r="T43" s="81">
        <f>Earned!Y377</f>
        <v>0</v>
      </c>
      <c r="U43" s="81">
        <f>Earned!Z377</f>
        <v>0</v>
      </c>
      <c r="V43" s="81">
        <f>Earned!AA377</f>
        <v>0</v>
      </c>
      <c r="W43" s="81">
        <f>Earned!AB377</f>
        <v>0</v>
      </c>
      <c r="X43" s="81">
        <f>Earned!AC377</f>
        <v>0</v>
      </c>
      <c r="Y43" s="81">
        <f>Earned!AD377</f>
        <v>0</v>
      </c>
      <c r="Z43" s="81">
        <f>Earned!AE377</f>
        <v>0</v>
      </c>
      <c r="AA43" s="81">
        <f>Earned!AF377</f>
        <v>0</v>
      </c>
      <c r="AB43" s="81">
        <f>Earned!AG377</f>
        <v>0</v>
      </c>
      <c r="AC43" s="81">
        <f>Earned!AH377</f>
        <v>0</v>
      </c>
      <c r="AD43" s="81">
        <f>Earned!AI377</f>
        <v>0</v>
      </c>
      <c r="AE43" s="81">
        <f>Earned!AJ377</f>
        <v>1</v>
      </c>
      <c r="AF43" s="81">
        <f>Earned!AK377</f>
        <v>0</v>
      </c>
      <c r="AG43" s="81">
        <f>Earned!AL377</f>
        <v>1</v>
      </c>
      <c r="AH43" s="81">
        <f>Earned!AM377</f>
        <v>0</v>
      </c>
      <c r="AI43" s="81">
        <f>Earned!AN377</f>
        <v>0</v>
      </c>
      <c r="AJ43" s="81">
        <f>Earned!AO377</f>
        <v>0</v>
      </c>
      <c r="AK43" s="81">
        <f>Earned!AP377</f>
        <v>0</v>
      </c>
      <c r="AL43" s="81">
        <f>Earned!AQ377</f>
        <v>0</v>
      </c>
      <c r="AM43" s="81">
        <f>Earned!AR377</f>
        <v>0</v>
      </c>
      <c r="AN43" s="81">
        <f>Earned!AS377</f>
        <v>0</v>
      </c>
      <c r="AO43" s="7"/>
    </row>
    <row r="44" spans="1:41">
      <c r="A44" s="83">
        <v>100</v>
      </c>
      <c r="B44" s="81">
        <f>Earned!G378</f>
        <v>0</v>
      </c>
      <c r="C44" s="81">
        <f>Earned!H378</f>
        <v>0</v>
      </c>
      <c r="D44" s="81">
        <f>Earned!I378</f>
        <v>0</v>
      </c>
      <c r="E44" s="81">
        <f>Earned!J378</f>
        <v>0</v>
      </c>
      <c r="F44" s="81">
        <f>Earned!K378</f>
        <v>0</v>
      </c>
      <c r="G44" s="81">
        <f>Earned!L378</f>
        <v>0</v>
      </c>
      <c r="H44" s="81">
        <f>Earned!M378</f>
        <v>2</v>
      </c>
      <c r="I44" s="81">
        <f>Earned!N378</f>
        <v>1</v>
      </c>
      <c r="J44" s="81">
        <f>Earned!O378</f>
        <v>2</v>
      </c>
      <c r="K44" s="81">
        <f>Earned!P378</f>
        <v>0</v>
      </c>
      <c r="L44" s="81">
        <f>Earned!Q378</f>
        <v>0</v>
      </c>
      <c r="M44" s="81">
        <f>Earned!R378</f>
        <v>0</v>
      </c>
      <c r="N44" s="81">
        <f>Earned!S378</f>
        <v>1</v>
      </c>
      <c r="O44" s="81">
        <f>Earned!T378</f>
        <v>0</v>
      </c>
      <c r="P44" s="81">
        <f>Earned!U378</f>
        <v>2</v>
      </c>
      <c r="Q44" s="81">
        <f>Earned!V378</f>
        <v>0</v>
      </c>
      <c r="R44" s="81">
        <f>Earned!W378</f>
        <v>1</v>
      </c>
      <c r="S44" s="81">
        <f>Earned!X378</f>
        <v>0</v>
      </c>
      <c r="T44" s="81">
        <f>Earned!Y378</f>
        <v>0</v>
      </c>
      <c r="U44" s="81">
        <f>Earned!Z378</f>
        <v>0</v>
      </c>
      <c r="V44" s="81">
        <f>Earned!AA378</f>
        <v>0</v>
      </c>
      <c r="W44" s="81">
        <f>Earned!AB378</f>
        <v>0</v>
      </c>
      <c r="X44" s="81">
        <f>Earned!AC378</f>
        <v>0</v>
      </c>
      <c r="Y44" s="81">
        <f>Earned!AD378</f>
        <v>1</v>
      </c>
      <c r="Z44" s="81">
        <f>Earned!AE378</f>
        <v>0</v>
      </c>
      <c r="AA44" s="81">
        <f>Earned!AF378</f>
        <v>0</v>
      </c>
      <c r="AB44" s="81">
        <f>Earned!AG378</f>
        <v>0</v>
      </c>
      <c r="AC44" s="81">
        <f>Earned!AH378</f>
        <v>0</v>
      </c>
      <c r="AD44" s="81">
        <f>Earned!AI378</f>
        <v>1</v>
      </c>
      <c r="AE44" s="81">
        <f>Earned!AJ378</f>
        <v>1</v>
      </c>
      <c r="AF44" s="81">
        <f>Earned!AK378</f>
        <v>0</v>
      </c>
      <c r="AG44" s="81">
        <f>Earned!AL378</f>
        <v>1</v>
      </c>
      <c r="AH44" s="81">
        <f>Earned!AM378</f>
        <v>0</v>
      </c>
      <c r="AI44" s="81">
        <f>Earned!AN378</f>
        <v>0</v>
      </c>
      <c r="AJ44" s="81">
        <f>Earned!AO378</f>
        <v>1</v>
      </c>
      <c r="AK44" s="81">
        <f>Earned!AP378</f>
        <v>1</v>
      </c>
      <c r="AL44" s="81">
        <f>Earned!AQ378</f>
        <v>0</v>
      </c>
      <c r="AM44" s="81">
        <f>Earned!AR378</f>
        <v>1</v>
      </c>
      <c r="AN44" s="81">
        <f>Earned!AS378</f>
        <v>0</v>
      </c>
      <c r="AO44" s="7"/>
    </row>
    <row r="45" spans="1:41">
      <c r="A45" s="83">
        <v>200</v>
      </c>
      <c r="B45" s="81">
        <f>Earned!G379</f>
        <v>0</v>
      </c>
      <c r="C45" s="81">
        <f>Earned!H379</f>
        <v>0</v>
      </c>
      <c r="D45" s="81">
        <f>Earned!I379</f>
        <v>0</v>
      </c>
      <c r="E45" s="81">
        <f>Earned!J379</f>
        <v>0</v>
      </c>
      <c r="F45" s="81">
        <f>Earned!K379</f>
        <v>0</v>
      </c>
      <c r="G45" s="81">
        <f>Earned!L379</f>
        <v>0</v>
      </c>
      <c r="H45" s="81">
        <f>Earned!M379</f>
        <v>1</v>
      </c>
      <c r="I45" s="81">
        <f>Earned!N379</f>
        <v>1</v>
      </c>
      <c r="J45" s="81">
        <f>Earned!O379</f>
        <v>0</v>
      </c>
      <c r="K45" s="81">
        <f>Earned!P379</f>
        <v>0</v>
      </c>
      <c r="L45" s="81">
        <f>Earned!Q379</f>
        <v>0</v>
      </c>
      <c r="M45" s="81">
        <f>Earned!R379</f>
        <v>0</v>
      </c>
      <c r="N45" s="81">
        <f>Earned!S379</f>
        <v>0</v>
      </c>
      <c r="O45" s="81">
        <f>Earned!T379</f>
        <v>0</v>
      </c>
      <c r="P45" s="81">
        <f>Earned!U379</f>
        <v>1</v>
      </c>
      <c r="Q45" s="81">
        <f>Earned!V379</f>
        <v>1</v>
      </c>
      <c r="R45" s="81">
        <f>Earned!W379</f>
        <v>1</v>
      </c>
      <c r="S45" s="81">
        <f>Earned!X379</f>
        <v>0</v>
      </c>
      <c r="T45" s="81">
        <f>Earned!Y379</f>
        <v>0</v>
      </c>
      <c r="U45" s="81">
        <f>Earned!Z379</f>
        <v>0</v>
      </c>
      <c r="V45" s="81">
        <f>Earned!AA379</f>
        <v>0</v>
      </c>
      <c r="W45" s="81">
        <f>Earned!AB379</f>
        <v>0</v>
      </c>
      <c r="X45" s="81">
        <f>Earned!AC379</f>
        <v>0</v>
      </c>
      <c r="Y45" s="81">
        <f>Earned!AD379</f>
        <v>0</v>
      </c>
      <c r="Z45" s="81">
        <f>Earned!AE379</f>
        <v>0</v>
      </c>
      <c r="AA45" s="81">
        <f>Earned!AF379</f>
        <v>0</v>
      </c>
      <c r="AB45" s="81">
        <f>Earned!AG379</f>
        <v>0</v>
      </c>
      <c r="AC45" s="81">
        <f>Earned!AH379</f>
        <v>0</v>
      </c>
      <c r="AD45" s="81">
        <f>Earned!AI379</f>
        <v>0</v>
      </c>
      <c r="AE45" s="81">
        <f>Earned!AJ379</f>
        <v>0</v>
      </c>
      <c r="AF45" s="81">
        <f>Earned!AK379</f>
        <v>0</v>
      </c>
      <c r="AG45" s="81">
        <f>Earned!AL379</f>
        <v>0</v>
      </c>
      <c r="AH45" s="81">
        <f>Earned!AM379</f>
        <v>0</v>
      </c>
      <c r="AI45" s="81">
        <f>Earned!AN379</f>
        <v>0</v>
      </c>
      <c r="AJ45" s="81">
        <f>Earned!AO379</f>
        <v>0</v>
      </c>
      <c r="AK45" s="81">
        <f>Earned!AP379</f>
        <v>0</v>
      </c>
      <c r="AL45" s="81">
        <f>Earned!AQ379</f>
        <v>0</v>
      </c>
      <c r="AM45" s="81">
        <f>Earned!AR379</f>
        <v>0</v>
      </c>
      <c r="AN45" s="81">
        <f>Earned!AS379</f>
        <v>0</v>
      </c>
      <c r="AO45" s="7"/>
    </row>
    <row r="46" spans="1:41">
      <c r="A46" s="83">
        <v>300</v>
      </c>
      <c r="B46" s="81">
        <f>Earned!G380</f>
        <v>0</v>
      </c>
      <c r="C46" s="81">
        <f>Earned!H380</f>
        <v>1</v>
      </c>
      <c r="D46" s="81">
        <f>Earned!I380</f>
        <v>0</v>
      </c>
      <c r="E46" s="81">
        <f>Earned!J380</f>
        <v>0</v>
      </c>
      <c r="F46" s="81">
        <f>Earned!K380</f>
        <v>0</v>
      </c>
      <c r="G46" s="81">
        <f>Earned!L380</f>
        <v>0</v>
      </c>
      <c r="H46" s="81">
        <f>Earned!M380</f>
        <v>3</v>
      </c>
      <c r="I46" s="81">
        <f>Earned!N380</f>
        <v>1</v>
      </c>
      <c r="J46" s="81">
        <f>Earned!O380</f>
        <v>4</v>
      </c>
      <c r="K46" s="81">
        <f>Earned!P380</f>
        <v>0</v>
      </c>
      <c r="L46" s="81">
        <f>Earned!Q380</f>
        <v>0</v>
      </c>
      <c r="M46" s="81">
        <f>Earned!R380</f>
        <v>0</v>
      </c>
      <c r="N46" s="81">
        <f>Earned!S380</f>
        <v>0</v>
      </c>
      <c r="O46" s="81">
        <f>Earned!T380</f>
        <v>0</v>
      </c>
      <c r="P46" s="81">
        <f>Earned!U380</f>
        <v>3</v>
      </c>
      <c r="Q46" s="81">
        <f>Earned!V380</f>
        <v>0</v>
      </c>
      <c r="R46" s="81">
        <f>Earned!W380</f>
        <v>2</v>
      </c>
      <c r="S46" s="81">
        <f>Earned!X380</f>
        <v>0</v>
      </c>
      <c r="T46" s="81">
        <f>Earned!Y380</f>
        <v>0</v>
      </c>
      <c r="U46" s="81">
        <f>Earned!Z380</f>
        <v>0</v>
      </c>
      <c r="V46" s="81">
        <f>Earned!AA380</f>
        <v>0</v>
      </c>
      <c r="W46" s="81">
        <f>Earned!AB380</f>
        <v>1</v>
      </c>
      <c r="X46" s="81">
        <f>Earned!AC380</f>
        <v>0</v>
      </c>
      <c r="Y46" s="81">
        <f>Earned!AD380</f>
        <v>0</v>
      </c>
      <c r="Z46" s="81">
        <f>Earned!AE380</f>
        <v>0</v>
      </c>
      <c r="AA46" s="81">
        <f>Earned!AF380</f>
        <v>0</v>
      </c>
      <c r="AB46" s="81">
        <f>Earned!AG380</f>
        <v>0</v>
      </c>
      <c r="AC46" s="81">
        <f>Earned!AH380</f>
        <v>0</v>
      </c>
      <c r="AD46" s="81">
        <f>Earned!AI380</f>
        <v>4</v>
      </c>
      <c r="AE46" s="81">
        <f>Earned!AJ380</f>
        <v>3</v>
      </c>
      <c r="AF46" s="81">
        <f>Earned!AK380</f>
        <v>0</v>
      </c>
      <c r="AG46" s="81">
        <f>Earned!AL380</f>
        <v>2</v>
      </c>
      <c r="AH46" s="81">
        <f>Earned!AM380</f>
        <v>0</v>
      </c>
      <c r="AI46" s="81">
        <f>Earned!AN380</f>
        <v>0</v>
      </c>
      <c r="AJ46" s="81">
        <f>Earned!AO380</f>
        <v>0</v>
      </c>
      <c r="AK46" s="81">
        <f>Earned!AP380</f>
        <v>0</v>
      </c>
      <c r="AL46" s="81">
        <f>Earned!AQ380</f>
        <v>0</v>
      </c>
      <c r="AM46" s="81">
        <f>Earned!AR380</f>
        <v>0</v>
      </c>
      <c r="AN46" s="81">
        <f>Earned!AS380</f>
        <v>0</v>
      </c>
      <c r="AO46" s="7"/>
    </row>
    <row r="47" spans="1:41">
      <c r="A47" s="83">
        <v>400</v>
      </c>
      <c r="B47" s="81">
        <f>Earned!G381</f>
        <v>0</v>
      </c>
      <c r="C47" s="81">
        <f>Earned!H381</f>
        <v>0</v>
      </c>
      <c r="D47" s="81">
        <f>Earned!I381</f>
        <v>0</v>
      </c>
      <c r="E47" s="81">
        <f>Earned!J381</f>
        <v>0</v>
      </c>
      <c r="F47" s="81">
        <f>Earned!K381</f>
        <v>0</v>
      </c>
      <c r="G47" s="81">
        <f>Earned!L381</f>
        <v>0</v>
      </c>
      <c r="H47" s="81">
        <f>Earned!M381</f>
        <v>0</v>
      </c>
      <c r="I47" s="81">
        <f>Earned!N381</f>
        <v>0</v>
      </c>
      <c r="J47" s="81">
        <f>Earned!O381</f>
        <v>0</v>
      </c>
      <c r="K47" s="81">
        <f>Earned!P381</f>
        <v>0</v>
      </c>
      <c r="L47" s="81">
        <f>Earned!Q381</f>
        <v>0</v>
      </c>
      <c r="M47" s="81">
        <f>Earned!R381</f>
        <v>0</v>
      </c>
      <c r="N47" s="81">
        <f>Earned!S381</f>
        <v>0</v>
      </c>
      <c r="O47" s="81">
        <f>Earned!T381</f>
        <v>0</v>
      </c>
      <c r="P47" s="81">
        <f>Earned!U381</f>
        <v>0</v>
      </c>
      <c r="Q47" s="81">
        <f>Earned!V381</f>
        <v>0</v>
      </c>
      <c r="R47" s="81">
        <f>Earned!W381</f>
        <v>0</v>
      </c>
      <c r="S47" s="81">
        <f>Earned!X381</f>
        <v>0</v>
      </c>
      <c r="T47" s="81">
        <f>Earned!Y381</f>
        <v>0</v>
      </c>
      <c r="U47" s="81">
        <f>Earned!Z381</f>
        <v>0</v>
      </c>
      <c r="V47" s="81">
        <f>Earned!AA381</f>
        <v>0</v>
      </c>
      <c r="W47" s="81">
        <f>Earned!AB381</f>
        <v>0</v>
      </c>
      <c r="X47" s="81">
        <f>Earned!AC381</f>
        <v>0</v>
      </c>
      <c r="Y47" s="81">
        <f>Earned!AD381</f>
        <v>0</v>
      </c>
      <c r="Z47" s="81">
        <f>Earned!AE381</f>
        <v>0</v>
      </c>
      <c r="AA47" s="81">
        <f>Earned!AF381</f>
        <v>0</v>
      </c>
      <c r="AB47" s="81">
        <f>Earned!AG381</f>
        <v>0</v>
      </c>
      <c r="AC47" s="81">
        <f>Earned!AH381</f>
        <v>0</v>
      </c>
      <c r="AD47" s="81">
        <f>Earned!AI381</f>
        <v>1</v>
      </c>
      <c r="AE47" s="81">
        <f>Earned!AJ381</f>
        <v>0</v>
      </c>
      <c r="AF47" s="81">
        <f>Earned!AK381</f>
        <v>0</v>
      </c>
      <c r="AG47" s="81">
        <f>Earned!AL381</f>
        <v>0</v>
      </c>
      <c r="AH47" s="81">
        <f>Earned!AM381</f>
        <v>0</v>
      </c>
      <c r="AI47" s="81">
        <f>Earned!AN381</f>
        <v>0</v>
      </c>
      <c r="AJ47" s="81">
        <f>Earned!AO381</f>
        <v>0</v>
      </c>
      <c r="AK47" s="81">
        <f>Earned!AP381</f>
        <v>0</v>
      </c>
      <c r="AL47" s="81">
        <f>Earned!AQ381</f>
        <v>0</v>
      </c>
      <c r="AM47" s="81">
        <f>Earned!AR381</f>
        <v>0</v>
      </c>
      <c r="AN47" s="81">
        <f>Earned!AS381</f>
        <v>0</v>
      </c>
      <c r="AO47" s="7"/>
    </row>
    <row r="48" spans="1:41">
      <c r="A48" s="83">
        <v>500</v>
      </c>
      <c r="B48" s="81">
        <f>Earned!G382</f>
        <v>0</v>
      </c>
      <c r="C48" s="81">
        <f>Earned!H382</f>
        <v>0</v>
      </c>
      <c r="D48" s="81">
        <f>Earned!I382</f>
        <v>0</v>
      </c>
      <c r="E48" s="81">
        <f>Earned!J382</f>
        <v>0</v>
      </c>
      <c r="F48" s="81">
        <f>Earned!K382</f>
        <v>0</v>
      </c>
      <c r="G48" s="81">
        <f>Earned!L382</f>
        <v>0</v>
      </c>
      <c r="H48" s="81">
        <f>Earned!M382</f>
        <v>0</v>
      </c>
      <c r="I48" s="81">
        <f>Earned!N382</f>
        <v>0</v>
      </c>
      <c r="J48" s="81">
        <f>Earned!O382</f>
        <v>0</v>
      </c>
      <c r="K48" s="81">
        <f>Earned!P382</f>
        <v>0</v>
      </c>
      <c r="L48" s="81">
        <f>Earned!Q382</f>
        <v>0</v>
      </c>
      <c r="M48" s="81">
        <f>Earned!R382</f>
        <v>0</v>
      </c>
      <c r="N48" s="81">
        <f>Earned!S382</f>
        <v>0</v>
      </c>
      <c r="O48" s="81">
        <f>Earned!T382</f>
        <v>0</v>
      </c>
      <c r="P48" s="81">
        <f>Earned!U382</f>
        <v>0</v>
      </c>
      <c r="Q48" s="81">
        <f>Earned!V382</f>
        <v>0</v>
      </c>
      <c r="R48" s="81">
        <f>Earned!W382</f>
        <v>0</v>
      </c>
      <c r="S48" s="81">
        <f>Earned!X382</f>
        <v>0</v>
      </c>
      <c r="T48" s="81">
        <f>Earned!Y382</f>
        <v>0</v>
      </c>
      <c r="U48" s="81">
        <f>Earned!Z382</f>
        <v>0</v>
      </c>
      <c r="V48" s="81">
        <f>Earned!AA382</f>
        <v>0</v>
      </c>
      <c r="W48" s="81">
        <f>Earned!AB382</f>
        <v>0</v>
      </c>
      <c r="X48" s="81">
        <f>Earned!AC382</f>
        <v>0</v>
      </c>
      <c r="Y48" s="81">
        <f>Earned!AD382</f>
        <v>0</v>
      </c>
      <c r="Z48" s="81">
        <f>Earned!AE382</f>
        <v>0</v>
      </c>
      <c r="AA48" s="81">
        <f>Earned!AF382</f>
        <v>0</v>
      </c>
      <c r="AB48" s="81">
        <f>Earned!AG382</f>
        <v>0</v>
      </c>
      <c r="AC48" s="81">
        <f>Earned!AH382</f>
        <v>0</v>
      </c>
      <c r="AD48" s="81">
        <f>Earned!AI382</f>
        <v>0</v>
      </c>
      <c r="AE48" s="81">
        <f>Earned!AJ382</f>
        <v>0</v>
      </c>
      <c r="AF48" s="81">
        <f>Earned!AK382</f>
        <v>0</v>
      </c>
      <c r="AG48" s="81">
        <f>Earned!AL382</f>
        <v>0</v>
      </c>
      <c r="AH48" s="81">
        <f>Earned!AM382</f>
        <v>0</v>
      </c>
      <c r="AI48" s="81">
        <f>Earned!AN382</f>
        <v>0</v>
      </c>
      <c r="AJ48" s="81">
        <f>Earned!AO382</f>
        <v>0</v>
      </c>
      <c r="AK48" s="81">
        <f>Earned!AP382</f>
        <v>0</v>
      </c>
      <c r="AL48" s="81">
        <f>Earned!AQ382</f>
        <v>0</v>
      </c>
      <c r="AM48" s="81">
        <f>Earned!AR382</f>
        <v>0</v>
      </c>
      <c r="AN48" s="81">
        <f>Earned!AS382</f>
        <v>0</v>
      </c>
      <c r="AO48" s="7"/>
    </row>
    <row r="49" spans="1:41">
      <c r="A49" s="83">
        <v>600</v>
      </c>
      <c r="B49" s="81">
        <f>Earned!G383</f>
        <v>0</v>
      </c>
      <c r="C49" s="81">
        <f>Earned!H383</f>
        <v>0</v>
      </c>
      <c r="D49" s="81">
        <f>Earned!I383</f>
        <v>0</v>
      </c>
      <c r="E49" s="81">
        <f>Earned!J383</f>
        <v>0</v>
      </c>
      <c r="F49" s="81">
        <f>Earned!K383</f>
        <v>0</v>
      </c>
      <c r="G49" s="81">
        <f>Earned!L383</f>
        <v>0</v>
      </c>
      <c r="H49" s="81">
        <f>Earned!M383</f>
        <v>0</v>
      </c>
      <c r="I49" s="81">
        <f>Earned!N383</f>
        <v>0</v>
      </c>
      <c r="J49" s="81">
        <f>Earned!O383</f>
        <v>1</v>
      </c>
      <c r="K49" s="81">
        <f>Earned!P383</f>
        <v>0</v>
      </c>
      <c r="L49" s="81">
        <f>Earned!Q383</f>
        <v>0</v>
      </c>
      <c r="M49" s="81">
        <f>Earned!R383</f>
        <v>0</v>
      </c>
      <c r="N49" s="81">
        <f>Earned!S383</f>
        <v>0</v>
      </c>
      <c r="O49" s="81">
        <f>Earned!T383</f>
        <v>0</v>
      </c>
      <c r="P49" s="81">
        <f>Earned!U383</f>
        <v>0</v>
      </c>
      <c r="Q49" s="81">
        <f>Earned!V383</f>
        <v>0</v>
      </c>
      <c r="R49" s="81">
        <f>Earned!W383</f>
        <v>0</v>
      </c>
      <c r="S49" s="81">
        <f>Earned!X383</f>
        <v>0</v>
      </c>
      <c r="T49" s="81">
        <f>Earned!Y383</f>
        <v>0</v>
      </c>
      <c r="U49" s="81">
        <f>Earned!Z383</f>
        <v>0</v>
      </c>
      <c r="V49" s="81">
        <f>Earned!AA383</f>
        <v>0</v>
      </c>
      <c r="W49" s="81">
        <f>Earned!AB383</f>
        <v>0</v>
      </c>
      <c r="X49" s="81">
        <f>Earned!AC383</f>
        <v>0</v>
      </c>
      <c r="Y49" s="81">
        <f>Earned!AD383</f>
        <v>0</v>
      </c>
      <c r="Z49" s="81">
        <f>Earned!AE383</f>
        <v>0</v>
      </c>
      <c r="AA49" s="81">
        <f>Earned!AF383</f>
        <v>0</v>
      </c>
      <c r="AB49" s="81">
        <f>Earned!AG383</f>
        <v>0</v>
      </c>
      <c r="AC49" s="81">
        <f>Earned!AH383</f>
        <v>0</v>
      </c>
      <c r="AD49" s="81">
        <f>Earned!AI383</f>
        <v>0</v>
      </c>
      <c r="AE49" s="81">
        <f>Earned!AJ383</f>
        <v>0</v>
      </c>
      <c r="AF49" s="81">
        <f>Earned!AK383</f>
        <v>0</v>
      </c>
      <c r="AG49" s="81">
        <f>Earned!AL383</f>
        <v>0</v>
      </c>
      <c r="AH49" s="81">
        <f>Earned!AM383</f>
        <v>0</v>
      </c>
      <c r="AI49" s="81">
        <f>Earned!AN383</f>
        <v>0</v>
      </c>
      <c r="AJ49" s="81">
        <f>Earned!AO383</f>
        <v>2</v>
      </c>
      <c r="AK49" s="81">
        <f>Earned!AP383</f>
        <v>0</v>
      </c>
      <c r="AL49" s="81">
        <f>Earned!AQ383</f>
        <v>0</v>
      </c>
      <c r="AM49" s="81">
        <f>Earned!AR383</f>
        <v>0</v>
      </c>
      <c r="AN49" s="81">
        <f>Earned!AS383</f>
        <v>0</v>
      </c>
      <c r="AO49" s="7"/>
    </row>
    <row r="50" spans="1:41">
      <c r="A50" s="83">
        <v>700</v>
      </c>
      <c r="B50" s="81">
        <f>Earned!G384</f>
        <v>0</v>
      </c>
      <c r="C50" s="81">
        <f>Earned!H384</f>
        <v>0</v>
      </c>
      <c r="D50" s="81">
        <f>Earned!I384</f>
        <v>0</v>
      </c>
      <c r="E50" s="81">
        <f>Earned!J384</f>
        <v>0</v>
      </c>
      <c r="F50" s="81">
        <f>Earned!K384</f>
        <v>0</v>
      </c>
      <c r="G50" s="81">
        <f>Earned!L384</f>
        <v>0</v>
      </c>
      <c r="H50" s="81">
        <f>Earned!M384</f>
        <v>1</v>
      </c>
      <c r="I50" s="81">
        <f>Earned!N384</f>
        <v>0</v>
      </c>
      <c r="J50" s="81">
        <f>Earned!O384</f>
        <v>0</v>
      </c>
      <c r="K50" s="81">
        <f>Earned!P384</f>
        <v>0</v>
      </c>
      <c r="L50" s="81">
        <f>Earned!Q384</f>
        <v>0</v>
      </c>
      <c r="M50" s="81">
        <f>Earned!R384</f>
        <v>0</v>
      </c>
      <c r="N50" s="81">
        <f>Earned!S384</f>
        <v>0</v>
      </c>
      <c r="O50" s="81">
        <f>Earned!T384</f>
        <v>0</v>
      </c>
      <c r="P50" s="81">
        <f>Earned!U384</f>
        <v>0</v>
      </c>
      <c r="Q50" s="81">
        <f>Earned!V384</f>
        <v>0</v>
      </c>
      <c r="R50" s="81">
        <f>Earned!W384</f>
        <v>1</v>
      </c>
      <c r="S50" s="81">
        <f>Earned!X384</f>
        <v>0</v>
      </c>
      <c r="T50" s="81">
        <f>Earned!Y384</f>
        <v>0</v>
      </c>
      <c r="U50" s="81">
        <f>Earned!Z384</f>
        <v>0</v>
      </c>
      <c r="V50" s="81">
        <f>Earned!AA384</f>
        <v>0</v>
      </c>
      <c r="W50" s="81">
        <f>Earned!AB384</f>
        <v>0</v>
      </c>
      <c r="X50" s="81">
        <f>Earned!AC384</f>
        <v>0</v>
      </c>
      <c r="Y50" s="81">
        <f>Earned!AD384</f>
        <v>0</v>
      </c>
      <c r="Z50" s="81">
        <f>Earned!AE384</f>
        <v>0</v>
      </c>
      <c r="AA50" s="81">
        <f>Earned!AF384</f>
        <v>0</v>
      </c>
      <c r="AB50" s="81">
        <f>Earned!AG384</f>
        <v>0</v>
      </c>
      <c r="AC50" s="81">
        <f>Earned!AH384</f>
        <v>0</v>
      </c>
      <c r="AD50" s="81">
        <f>Earned!AI384</f>
        <v>0</v>
      </c>
      <c r="AE50" s="81">
        <f>Earned!AJ384</f>
        <v>0</v>
      </c>
      <c r="AF50" s="81">
        <f>Earned!AK384</f>
        <v>0</v>
      </c>
      <c r="AG50" s="81">
        <f>Earned!AL384</f>
        <v>1</v>
      </c>
      <c r="AH50" s="81">
        <f>Earned!AM384</f>
        <v>0</v>
      </c>
      <c r="AI50" s="81">
        <f>Earned!AN384</f>
        <v>0</v>
      </c>
      <c r="AJ50" s="81">
        <f>Earned!AO384</f>
        <v>1</v>
      </c>
      <c r="AK50" s="81">
        <f>Earned!AP384</f>
        <v>0</v>
      </c>
      <c r="AL50" s="81">
        <f>Earned!AQ384</f>
        <v>0</v>
      </c>
      <c r="AM50" s="81">
        <f>Earned!AR384</f>
        <v>0</v>
      </c>
      <c r="AN50" s="81">
        <f>Earned!AS384</f>
        <v>0</v>
      </c>
      <c r="AO50" s="7"/>
    </row>
    <row r="51" spans="1:41">
      <c r="A51" s="83">
        <v>800</v>
      </c>
      <c r="B51" s="81">
        <f>Earned!G385</f>
        <v>0</v>
      </c>
      <c r="C51" s="81">
        <f>Earned!H385</f>
        <v>0</v>
      </c>
      <c r="D51" s="81">
        <f>Earned!I385</f>
        <v>0</v>
      </c>
      <c r="E51" s="81">
        <f>Earned!J385</f>
        <v>0</v>
      </c>
      <c r="F51" s="81">
        <f>Earned!K385</f>
        <v>0</v>
      </c>
      <c r="G51" s="81">
        <f>Earned!L385</f>
        <v>0</v>
      </c>
      <c r="H51" s="81">
        <f>Earned!M385</f>
        <v>0</v>
      </c>
      <c r="I51" s="81">
        <f>Earned!N385</f>
        <v>0</v>
      </c>
      <c r="J51" s="81">
        <f>Earned!O385</f>
        <v>0</v>
      </c>
      <c r="K51" s="81">
        <f>Earned!P385</f>
        <v>0</v>
      </c>
      <c r="L51" s="81">
        <f>Earned!Q385</f>
        <v>0</v>
      </c>
      <c r="M51" s="81">
        <f>Earned!R385</f>
        <v>0</v>
      </c>
      <c r="N51" s="81">
        <f>Earned!S385</f>
        <v>0</v>
      </c>
      <c r="O51" s="81">
        <f>Earned!T385</f>
        <v>0</v>
      </c>
      <c r="P51" s="81">
        <f>Earned!U385</f>
        <v>0</v>
      </c>
      <c r="Q51" s="81">
        <f>Earned!V385</f>
        <v>0</v>
      </c>
      <c r="R51" s="81">
        <f>Earned!W385</f>
        <v>0</v>
      </c>
      <c r="S51" s="81">
        <f>Earned!X385</f>
        <v>0</v>
      </c>
      <c r="T51" s="81">
        <f>Earned!Y385</f>
        <v>0</v>
      </c>
      <c r="U51" s="81">
        <f>Earned!Z385</f>
        <v>0</v>
      </c>
      <c r="V51" s="81">
        <f>Earned!AA385</f>
        <v>0</v>
      </c>
      <c r="W51" s="81">
        <f>Earned!AB385</f>
        <v>0</v>
      </c>
      <c r="X51" s="81">
        <f>Earned!AC385</f>
        <v>0</v>
      </c>
      <c r="Y51" s="81">
        <f>Earned!AD385</f>
        <v>0</v>
      </c>
      <c r="Z51" s="81">
        <f>Earned!AE385</f>
        <v>0</v>
      </c>
      <c r="AA51" s="81">
        <f>Earned!AF385</f>
        <v>0</v>
      </c>
      <c r="AB51" s="81">
        <f>Earned!AG385</f>
        <v>0</v>
      </c>
      <c r="AC51" s="81">
        <f>Earned!AH385</f>
        <v>0</v>
      </c>
      <c r="AD51" s="81">
        <f>Earned!AI385</f>
        <v>1</v>
      </c>
      <c r="AE51" s="81">
        <f>Earned!AJ385</f>
        <v>0</v>
      </c>
      <c r="AF51" s="81">
        <f>Earned!AK385</f>
        <v>0</v>
      </c>
      <c r="AG51" s="81">
        <f>Earned!AL385</f>
        <v>0</v>
      </c>
      <c r="AH51" s="81">
        <f>Earned!AM385</f>
        <v>0</v>
      </c>
      <c r="AI51" s="81">
        <f>Earned!AN385</f>
        <v>0</v>
      </c>
      <c r="AJ51" s="81">
        <f>Earned!AO385</f>
        <v>0</v>
      </c>
      <c r="AK51" s="81">
        <f>Earned!AP385</f>
        <v>0</v>
      </c>
      <c r="AL51" s="81">
        <f>Earned!AQ385</f>
        <v>0</v>
      </c>
      <c r="AM51" s="81">
        <f>Earned!AR385</f>
        <v>0</v>
      </c>
      <c r="AN51" s="81">
        <f>Earned!AS385</f>
        <v>0</v>
      </c>
      <c r="AO51" s="7"/>
    </row>
    <row r="52" spans="1:41">
      <c r="A52" s="83">
        <v>900</v>
      </c>
      <c r="B52" s="81">
        <f>Earned!G386</f>
        <v>0</v>
      </c>
      <c r="C52" s="81">
        <f>Earned!H386</f>
        <v>0</v>
      </c>
      <c r="D52" s="81">
        <f>Earned!I386</f>
        <v>0</v>
      </c>
      <c r="E52" s="81">
        <f>Earned!J386</f>
        <v>0</v>
      </c>
      <c r="F52" s="81">
        <f>Earned!K386</f>
        <v>0</v>
      </c>
      <c r="G52" s="81">
        <f>Earned!L386</f>
        <v>0</v>
      </c>
      <c r="H52" s="81">
        <f>Earned!M386</f>
        <v>0</v>
      </c>
      <c r="I52" s="81">
        <f>Earned!N386</f>
        <v>0</v>
      </c>
      <c r="J52" s="81">
        <f>Earned!O386</f>
        <v>0</v>
      </c>
      <c r="K52" s="81">
        <f>Earned!P386</f>
        <v>0</v>
      </c>
      <c r="L52" s="81">
        <f>Earned!Q386</f>
        <v>0</v>
      </c>
      <c r="M52" s="81">
        <f>Earned!R386</f>
        <v>0</v>
      </c>
      <c r="N52" s="81">
        <f>Earned!S386</f>
        <v>0</v>
      </c>
      <c r="O52" s="81">
        <f>Earned!T386</f>
        <v>0</v>
      </c>
      <c r="P52" s="81">
        <f>Earned!U386</f>
        <v>0</v>
      </c>
      <c r="Q52" s="81">
        <f>Earned!V386</f>
        <v>0</v>
      </c>
      <c r="R52" s="81">
        <f>Earned!W386</f>
        <v>0</v>
      </c>
      <c r="S52" s="81">
        <f>Earned!X386</f>
        <v>0</v>
      </c>
      <c r="T52" s="81">
        <f>Earned!Y386</f>
        <v>0</v>
      </c>
      <c r="U52" s="81">
        <f>Earned!Z386</f>
        <v>0</v>
      </c>
      <c r="V52" s="81">
        <f>Earned!AA386</f>
        <v>0</v>
      </c>
      <c r="W52" s="81">
        <f>Earned!AB386</f>
        <v>0</v>
      </c>
      <c r="X52" s="81">
        <f>Earned!AC386</f>
        <v>0</v>
      </c>
      <c r="Y52" s="81">
        <f>Earned!AD386</f>
        <v>0</v>
      </c>
      <c r="Z52" s="81">
        <f>Earned!AE386</f>
        <v>0</v>
      </c>
      <c r="AA52" s="81">
        <f>Earned!AF386</f>
        <v>0</v>
      </c>
      <c r="AB52" s="81">
        <f>Earned!AG386</f>
        <v>0</v>
      </c>
      <c r="AC52" s="81">
        <f>Earned!AH386</f>
        <v>0</v>
      </c>
      <c r="AD52" s="81">
        <f>Earned!AI386</f>
        <v>0</v>
      </c>
      <c r="AE52" s="81">
        <f>Earned!AJ386</f>
        <v>0</v>
      </c>
      <c r="AF52" s="81">
        <f>Earned!AK386</f>
        <v>0</v>
      </c>
      <c r="AG52" s="81">
        <f>Earned!AL386</f>
        <v>1</v>
      </c>
      <c r="AH52" s="81">
        <f>Earned!AM386</f>
        <v>0</v>
      </c>
      <c r="AI52" s="81">
        <f>Earned!AN386</f>
        <v>0</v>
      </c>
      <c r="AJ52" s="81">
        <f>Earned!AO386</f>
        <v>1</v>
      </c>
      <c r="AK52" s="81">
        <f>Earned!AP386</f>
        <v>0</v>
      </c>
      <c r="AL52" s="81">
        <f>Earned!AQ386</f>
        <v>0</v>
      </c>
      <c r="AM52" s="81">
        <f>Earned!AR386</f>
        <v>0</v>
      </c>
      <c r="AN52" s="81">
        <f>Earned!AS386</f>
        <v>0</v>
      </c>
      <c r="AO52" s="7"/>
    </row>
    <row r="53" spans="1:41">
      <c r="A53" s="17" t="s">
        <v>84</v>
      </c>
      <c r="B53" s="16">
        <f>SUM(B43:B52)</f>
        <v>0</v>
      </c>
      <c r="C53" s="16">
        <f t="shared" ref="C53:R53" si="2">SUM(C43:C52)</f>
        <v>1</v>
      </c>
      <c r="D53" s="16">
        <f t="shared" si="2"/>
        <v>0</v>
      </c>
      <c r="E53" s="16">
        <f t="shared" si="2"/>
        <v>0</v>
      </c>
      <c r="F53" s="16">
        <f>SUM(F43:F52)</f>
        <v>0</v>
      </c>
      <c r="G53" s="16">
        <f>SUM(G43:G52)</f>
        <v>0</v>
      </c>
      <c r="H53" s="16">
        <f t="shared" si="2"/>
        <v>7</v>
      </c>
      <c r="I53" s="16">
        <f t="shared" si="2"/>
        <v>3</v>
      </c>
      <c r="J53" s="16">
        <f t="shared" si="2"/>
        <v>7</v>
      </c>
      <c r="K53" s="16">
        <f t="shared" si="2"/>
        <v>0</v>
      </c>
      <c r="L53" s="16">
        <f t="shared" si="2"/>
        <v>0</v>
      </c>
      <c r="M53" s="16">
        <f t="shared" si="2"/>
        <v>0</v>
      </c>
      <c r="N53" s="16">
        <f t="shared" si="2"/>
        <v>1</v>
      </c>
      <c r="O53" s="16">
        <f t="shared" si="2"/>
        <v>0</v>
      </c>
      <c r="P53" s="16">
        <f t="shared" si="2"/>
        <v>6</v>
      </c>
      <c r="Q53" s="16">
        <f t="shared" si="2"/>
        <v>1</v>
      </c>
      <c r="R53" s="16">
        <f t="shared" si="2"/>
        <v>5</v>
      </c>
      <c r="S53" s="16">
        <f>SUM(S43:S52)</f>
        <v>0</v>
      </c>
      <c r="T53" s="16">
        <f t="shared" ref="T53:AC53" si="3">SUM(T43:T52)</f>
        <v>0</v>
      </c>
      <c r="U53" s="16">
        <f t="shared" si="3"/>
        <v>0</v>
      </c>
      <c r="V53" s="16">
        <f>SUM(V43:V52)</f>
        <v>0</v>
      </c>
      <c r="W53" s="16">
        <f t="shared" si="3"/>
        <v>1</v>
      </c>
      <c r="X53" s="16">
        <f t="shared" si="3"/>
        <v>0</v>
      </c>
      <c r="Y53" s="16">
        <f t="shared" si="3"/>
        <v>1</v>
      </c>
      <c r="Z53" s="16">
        <f t="shared" si="3"/>
        <v>0</v>
      </c>
      <c r="AA53" s="16">
        <f t="shared" si="3"/>
        <v>0</v>
      </c>
      <c r="AB53" s="16">
        <f t="shared" si="3"/>
        <v>0</v>
      </c>
      <c r="AC53" s="16">
        <f t="shared" si="3"/>
        <v>0</v>
      </c>
      <c r="AD53" s="16">
        <f t="shared" ref="AD53:AN53" si="4">SUM(AD43:AD52)</f>
        <v>7</v>
      </c>
      <c r="AE53" s="16">
        <f t="shared" si="4"/>
        <v>5</v>
      </c>
      <c r="AF53" s="16">
        <f t="shared" si="4"/>
        <v>0</v>
      </c>
      <c r="AG53" s="16">
        <f t="shared" si="4"/>
        <v>6</v>
      </c>
      <c r="AH53" s="16">
        <f t="shared" si="4"/>
        <v>0</v>
      </c>
      <c r="AI53" s="16">
        <f t="shared" si="4"/>
        <v>0</v>
      </c>
      <c r="AJ53" s="16">
        <f t="shared" si="4"/>
        <v>5</v>
      </c>
      <c r="AK53" s="16">
        <f t="shared" si="4"/>
        <v>1</v>
      </c>
      <c r="AL53" s="16">
        <f t="shared" si="4"/>
        <v>0</v>
      </c>
      <c r="AM53" s="16">
        <f t="shared" si="4"/>
        <v>1</v>
      </c>
      <c r="AN53" s="16">
        <f t="shared" si="4"/>
        <v>0</v>
      </c>
      <c r="AO53" s="7"/>
    </row>
    <row r="54" spans="1:41">
      <c r="A54" s="6" t="s">
        <v>732</v>
      </c>
      <c r="B54" s="4">
        <f>COUNTIF(B43:B52,"&gt;0")</f>
        <v>0</v>
      </c>
      <c r="C54" s="4">
        <f t="shared" ref="C54:R54" si="5">COUNTIF(C43:C52,"&gt;0")</f>
        <v>1</v>
      </c>
      <c r="D54" s="4">
        <f t="shared" si="5"/>
        <v>0</v>
      </c>
      <c r="E54" s="4">
        <f t="shared" si="5"/>
        <v>0</v>
      </c>
      <c r="F54" s="4">
        <f>COUNTIF(F43:F52,"&gt;0")</f>
        <v>0</v>
      </c>
      <c r="G54" s="4">
        <f>COUNTIF(G43:G52,"&gt;0")</f>
        <v>0</v>
      </c>
      <c r="H54" s="4">
        <f t="shared" si="5"/>
        <v>4</v>
      </c>
      <c r="I54" s="4">
        <f t="shared" si="5"/>
        <v>3</v>
      </c>
      <c r="J54" s="4">
        <f t="shared" si="5"/>
        <v>3</v>
      </c>
      <c r="K54" s="4">
        <f t="shared" si="5"/>
        <v>0</v>
      </c>
      <c r="L54" s="4">
        <f t="shared" si="5"/>
        <v>0</v>
      </c>
      <c r="M54" s="4">
        <f t="shared" si="5"/>
        <v>0</v>
      </c>
      <c r="N54" s="4">
        <f t="shared" si="5"/>
        <v>1</v>
      </c>
      <c r="O54" s="4">
        <f t="shared" si="5"/>
        <v>0</v>
      </c>
      <c r="P54" s="4">
        <f t="shared" si="5"/>
        <v>3</v>
      </c>
      <c r="Q54" s="4">
        <f t="shared" si="5"/>
        <v>1</v>
      </c>
      <c r="R54" s="4">
        <f t="shared" si="5"/>
        <v>4</v>
      </c>
      <c r="S54" s="4">
        <f>COUNTIF(S43:S52,"&gt;0")</f>
        <v>0</v>
      </c>
      <c r="T54" s="4">
        <f t="shared" ref="T54:AC54" si="6">COUNTIF(T43:T52,"&gt;0")</f>
        <v>0</v>
      </c>
      <c r="U54" s="4">
        <f t="shared" si="6"/>
        <v>0</v>
      </c>
      <c r="V54" s="4">
        <f>COUNTIF(V43:V52,"&gt;0")</f>
        <v>0</v>
      </c>
      <c r="W54" s="4">
        <f t="shared" si="6"/>
        <v>1</v>
      </c>
      <c r="X54" s="4">
        <f t="shared" si="6"/>
        <v>0</v>
      </c>
      <c r="Y54" s="4">
        <f t="shared" si="6"/>
        <v>1</v>
      </c>
      <c r="Z54" s="4">
        <f t="shared" si="6"/>
        <v>0</v>
      </c>
      <c r="AA54" s="4">
        <f t="shared" si="6"/>
        <v>0</v>
      </c>
      <c r="AB54" s="4">
        <f t="shared" si="6"/>
        <v>0</v>
      </c>
      <c r="AC54" s="4">
        <f t="shared" si="6"/>
        <v>0</v>
      </c>
      <c r="AD54" s="4">
        <f t="shared" ref="AD54:AN54" si="7">COUNTIF(AD43:AD52,"&gt;0")</f>
        <v>4</v>
      </c>
      <c r="AE54" s="4">
        <f t="shared" si="7"/>
        <v>3</v>
      </c>
      <c r="AF54" s="4">
        <f t="shared" si="7"/>
        <v>0</v>
      </c>
      <c r="AG54" s="4">
        <f t="shared" si="7"/>
        <v>5</v>
      </c>
      <c r="AH54" s="4">
        <f t="shared" si="7"/>
        <v>0</v>
      </c>
      <c r="AI54" s="4">
        <f t="shared" si="7"/>
        <v>0</v>
      </c>
      <c r="AJ54" s="4">
        <f t="shared" si="7"/>
        <v>4</v>
      </c>
      <c r="AK54" s="4">
        <f t="shared" si="7"/>
        <v>1</v>
      </c>
      <c r="AL54" s="4">
        <f t="shared" si="7"/>
        <v>0</v>
      </c>
      <c r="AM54" s="4">
        <f t="shared" si="7"/>
        <v>1</v>
      </c>
      <c r="AN54" s="4">
        <f t="shared" si="7"/>
        <v>0</v>
      </c>
      <c r="AO54" s="7"/>
    </row>
  </sheetData>
  <conditionalFormatting sqref="AO1:AO19">
    <cfRule type="cellIs" dxfId="12" priority="11" stopIfTrue="1" operator="equal">
      <formula>0</formula>
    </cfRule>
  </conditionalFormatting>
  <conditionalFormatting sqref="B2:AN11">
    <cfRule type="cellIs" dxfId="11" priority="9" stopIfTrue="1" operator="greaterThan">
      <formula>11</formula>
    </cfRule>
    <cfRule type="cellIs" dxfId="10" priority="10" stopIfTrue="1" operator="between">
      <formula>9</formula>
      <formula>11</formula>
    </cfRule>
  </conditionalFormatting>
  <conditionalFormatting sqref="B13:AN13">
    <cfRule type="cellIs" dxfId="9" priority="6" operator="greaterThan">
      <formula>9</formula>
    </cfRule>
    <cfRule type="cellIs" dxfId="8" priority="7" operator="between">
      <formula>7</formula>
      <formula>9</formula>
    </cfRule>
  </conditionalFormatting>
  <conditionalFormatting sqref="AO42:AO54">
    <cfRule type="cellIs" dxfId="7" priority="5" stopIfTrue="1" operator="equal">
      <formula>0</formula>
    </cfRule>
  </conditionalFormatting>
  <conditionalFormatting sqref="B43:AN52">
    <cfRule type="cellIs" dxfId="6" priority="3" stopIfTrue="1" operator="greaterThan">
      <formula>11</formula>
    </cfRule>
    <cfRule type="cellIs" dxfId="5" priority="4" stopIfTrue="1" operator="between">
      <formula>9</formula>
      <formula>11</formula>
    </cfRule>
  </conditionalFormatting>
  <conditionalFormatting sqref="B54:AN54">
    <cfRule type="cellIs" dxfId="4" priority="1" operator="greaterThan">
      <formula>9</formula>
    </cfRule>
    <cfRule type="cellIs" dxfId="3" priority="2" operator="between">
      <formula>7</formula>
      <formula>9</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Sheet6"/>
  <dimension ref="A1:AP85"/>
  <sheetViews>
    <sheetView showZeros="0" zoomScaleNormal="100" workbookViewId="0">
      <pane ySplit="3" topLeftCell="A99" activePane="bottomLeft" state="frozen"/>
      <selection activeCell="A3" sqref="A3"/>
      <selection pane="bottomLeft" activeCell="C1" sqref="C1"/>
    </sheetView>
  </sheetViews>
  <sheetFormatPr defaultColWidth="8.85546875" defaultRowHeight="12.75"/>
  <cols>
    <col min="1" max="1" width="16.140625" customWidth="1"/>
    <col min="2" max="3" width="9.85546875" customWidth="1"/>
    <col min="4" max="5" width="9.85546875" hidden="1" customWidth="1"/>
    <col min="6" max="6" width="9.85546875" customWidth="1"/>
    <col min="7" max="7" width="9.85546875" hidden="1" customWidth="1"/>
    <col min="8" max="8" width="9.85546875" style="1" customWidth="1"/>
    <col min="9" max="9" width="9.85546875" style="1" bestFit="1" customWidth="1"/>
    <col min="10" max="11" width="9.85546875" customWidth="1"/>
    <col min="12" max="12" width="9.85546875" hidden="1" customWidth="1"/>
    <col min="13" max="13" width="11" customWidth="1"/>
    <col min="14" max="14" width="9.85546875" customWidth="1"/>
    <col min="15" max="15" width="9.85546875" hidden="1" customWidth="1"/>
    <col min="16" max="17" width="9.85546875" customWidth="1"/>
    <col min="18" max="18" width="8.7109375" style="1" customWidth="1"/>
    <col min="19" max="19" width="8.7109375" style="1" hidden="1" customWidth="1"/>
    <col min="20" max="20" width="9.85546875" customWidth="1"/>
    <col min="21" max="21" width="11" hidden="1" customWidth="1"/>
    <col min="22" max="22" width="11" customWidth="1"/>
    <col min="23" max="23" width="9.85546875" hidden="1" customWidth="1"/>
    <col min="24" max="25" width="11" customWidth="1"/>
    <col min="26" max="26" width="9.85546875" customWidth="1"/>
    <col min="27" max="27" width="9.85546875" style="1" hidden="1" customWidth="1"/>
    <col min="28" max="28" width="9.85546875" customWidth="1"/>
    <col min="29" max="29" width="9.85546875" hidden="1" customWidth="1"/>
    <col min="30" max="31" width="9.85546875" customWidth="1"/>
    <col min="32" max="32" width="8.7109375" bestFit="1" customWidth="1"/>
    <col min="33" max="33" width="9.5703125" customWidth="1"/>
    <col min="34" max="34" width="9.85546875" customWidth="1"/>
    <col min="35" max="35" width="11" bestFit="1" customWidth="1"/>
    <col min="36" max="36" width="11" customWidth="1"/>
    <col min="37" max="37" width="9.85546875" style="1" bestFit="1" customWidth="1"/>
    <col min="38" max="38" width="9.85546875" style="1" hidden="1" customWidth="1"/>
    <col min="39" max="39" width="9.85546875" customWidth="1"/>
    <col min="40" max="40" width="9.85546875" hidden="1" customWidth="1"/>
    <col min="42" max="42" width="9.28515625" style="161" bestFit="1" customWidth="1"/>
  </cols>
  <sheetData>
    <row r="1" spans="1:42">
      <c r="A1" s="33" t="s">
        <v>160</v>
      </c>
      <c r="B1" s="34" t="s">
        <v>125</v>
      </c>
      <c r="C1" s="42">
        <v>2</v>
      </c>
      <c r="D1" s="35" t="s">
        <v>126</v>
      </c>
      <c r="E1" s="89">
        <v>1</v>
      </c>
      <c r="F1" s="89"/>
      <c r="G1" s="77" t="s">
        <v>389</v>
      </c>
      <c r="H1" s="88">
        <v>1</v>
      </c>
      <c r="I1" s="36" t="s">
        <v>388</v>
      </c>
      <c r="J1" s="37">
        <v>2</v>
      </c>
      <c r="K1" s="38" t="s">
        <v>390</v>
      </c>
      <c r="L1" s="39">
        <v>4</v>
      </c>
      <c r="M1" s="60" t="s">
        <v>1117</v>
      </c>
      <c r="N1" s="61">
        <v>4</v>
      </c>
      <c r="O1" s="61"/>
      <c r="P1" s="61"/>
    </row>
    <row r="3" spans="1:42" ht="25.5">
      <c r="A3" s="9"/>
      <c r="B3" s="7" t="s">
        <v>483</v>
      </c>
      <c r="C3" s="7" t="s">
        <v>484</v>
      </c>
      <c r="D3" s="7" t="s">
        <v>656</v>
      </c>
      <c r="E3" s="7" t="s">
        <v>731</v>
      </c>
      <c r="F3" s="7" t="s">
        <v>1089</v>
      </c>
      <c r="G3" s="7" t="s">
        <v>486</v>
      </c>
      <c r="H3" s="7" t="s">
        <v>426</v>
      </c>
      <c r="I3" s="7" t="s">
        <v>427</v>
      </c>
      <c r="J3" s="7" t="s">
        <v>428</v>
      </c>
      <c r="K3" s="7" t="s">
        <v>429</v>
      </c>
      <c r="L3" s="7" t="s">
        <v>593</v>
      </c>
      <c r="M3" s="7" t="s">
        <v>655</v>
      </c>
      <c r="N3" s="7" t="s">
        <v>430</v>
      </c>
      <c r="O3" s="7" t="s">
        <v>1005</v>
      </c>
      <c r="P3" s="7" t="s">
        <v>1022</v>
      </c>
      <c r="Q3" s="7" t="s">
        <v>431</v>
      </c>
      <c r="R3" s="7" t="s">
        <v>599</v>
      </c>
      <c r="S3" s="7" t="s">
        <v>735</v>
      </c>
      <c r="T3" s="7" t="s">
        <v>438</v>
      </c>
      <c r="U3" s="7" t="s">
        <v>657</v>
      </c>
      <c r="V3" s="7" t="s">
        <v>1075</v>
      </c>
      <c r="W3" s="7" t="s">
        <v>439</v>
      </c>
      <c r="X3" s="7" t="s">
        <v>645</v>
      </c>
      <c r="Y3" s="7" t="s">
        <v>1031</v>
      </c>
      <c r="Z3" s="7" t="s">
        <v>440</v>
      </c>
      <c r="AA3" s="7" t="s">
        <v>441</v>
      </c>
      <c r="AB3" s="7" t="s">
        <v>442</v>
      </c>
      <c r="AC3" s="7" t="s">
        <v>1061</v>
      </c>
      <c r="AD3" s="7" t="s">
        <v>766</v>
      </c>
      <c r="AE3" s="7" t="s">
        <v>1090</v>
      </c>
      <c r="AF3" s="7" t="s">
        <v>443</v>
      </c>
      <c r="AG3" s="7" t="s">
        <v>791</v>
      </c>
      <c r="AH3" s="7" t="s">
        <v>444</v>
      </c>
      <c r="AI3" s="7" t="s">
        <v>646</v>
      </c>
      <c r="AJ3" s="7" t="s">
        <v>790</v>
      </c>
      <c r="AK3" s="7" t="s">
        <v>652</v>
      </c>
      <c r="AL3" s="7" t="s">
        <v>598</v>
      </c>
      <c r="AM3" s="7" t="s">
        <v>446</v>
      </c>
      <c r="AN3" s="7" t="s">
        <v>447</v>
      </c>
      <c r="AO3" s="7"/>
      <c r="AP3" s="161" t="s">
        <v>822</v>
      </c>
    </row>
    <row r="4" spans="1:42">
      <c r="A4" s="14" t="s">
        <v>391</v>
      </c>
      <c r="B4" s="8">
        <v>41286</v>
      </c>
      <c r="C4" s="8">
        <v>41286</v>
      </c>
      <c r="D4" s="8">
        <v>41656</v>
      </c>
      <c r="E4" s="8">
        <v>40927</v>
      </c>
      <c r="F4" s="8"/>
      <c r="G4" s="8">
        <v>40927</v>
      </c>
      <c r="H4" s="8">
        <v>41348</v>
      </c>
      <c r="I4" s="8">
        <v>41287</v>
      </c>
      <c r="J4" s="8">
        <v>40927</v>
      </c>
      <c r="K4" s="8">
        <v>40956</v>
      </c>
      <c r="L4" s="8">
        <v>41502</v>
      </c>
      <c r="M4" s="8">
        <v>41566</v>
      </c>
      <c r="N4" s="8">
        <v>41021</v>
      </c>
      <c r="O4" s="8">
        <v>41022</v>
      </c>
      <c r="P4" s="8">
        <v>42174</v>
      </c>
      <c r="Q4" s="8">
        <v>40956</v>
      </c>
      <c r="R4" s="8">
        <v>41518</v>
      </c>
      <c r="S4" s="8"/>
      <c r="T4" s="8">
        <v>40927</v>
      </c>
      <c r="U4" s="8">
        <v>41625</v>
      </c>
      <c r="V4" s="8">
        <f>Attendance!X88</f>
        <v>42328</v>
      </c>
      <c r="W4" s="8">
        <v>40927</v>
      </c>
      <c r="X4" s="8">
        <v>41566</v>
      </c>
      <c r="Y4" s="8">
        <v>42174</v>
      </c>
      <c r="Z4" s="8">
        <v>40956</v>
      </c>
      <c r="AA4" s="8">
        <v>41320</v>
      </c>
      <c r="AB4" s="8">
        <v>41047</v>
      </c>
      <c r="AC4" s="8"/>
      <c r="AD4" s="8">
        <v>41686</v>
      </c>
      <c r="AE4" s="8">
        <v>41687</v>
      </c>
      <c r="AF4" s="8">
        <v>41094</v>
      </c>
      <c r="AG4" s="8"/>
      <c r="AH4" s="8">
        <v>40927</v>
      </c>
      <c r="AI4" s="8">
        <v>41566</v>
      </c>
      <c r="AJ4" s="8"/>
      <c r="AK4" s="8">
        <v>41320</v>
      </c>
      <c r="AL4" s="8">
        <v>41686</v>
      </c>
      <c r="AM4" s="8">
        <v>40927</v>
      </c>
      <c r="AN4" s="8">
        <v>40956</v>
      </c>
      <c r="AO4" s="8"/>
    </row>
    <row r="5" spans="1:42">
      <c r="A5" s="29" t="s">
        <v>122</v>
      </c>
      <c r="B5" s="233">
        <f>Attendance!D92</f>
        <v>10</v>
      </c>
      <c r="C5" s="233">
        <f>Attendance!E92</f>
        <v>11</v>
      </c>
      <c r="D5" s="233">
        <f>Attendance!F92</f>
        <v>4</v>
      </c>
      <c r="E5" s="233">
        <f>Attendance!G92</f>
        <v>9</v>
      </c>
      <c r="F5" s="233">
        <f>Attendance!H92</f>
        <v>1</v>
      </c>
      <c r="G5" s="233">
        <f>Attendance!I92</f>
        <v>22</v>
      </c>
      <c r="H5" s="233">
        <f>Attendance!J92</f>
        <v>4</v>
      </c>
      <c r="I5" s="233">
        <f>Attendance!K92</f>
        <v>12</v>
      </c>
      <c r="J5" s="233">
        <f>Attendance!L92</f>
        <v>18</v>
      </c>
      <c r="K5" s="233">
        <f>Attendance!M92</f>
        <v>4</v>
      </c>
      <c r="L5" s="233">
        <f>Attendance!N92</f>
        <v>1</v>
      </c>
      <c r="M5" s="233">
        <f>Attendance!O92</f>
        <v>4</v>
      </c>
      <c r="N5" s="233">
        <f>Attendance!P92</f>
        <v>12</v>
      </c>
      <c r="O5" s="233">
        <f>Attendance!Q92</f>
        <v>0</v>
      </c>
      <c r="P5" s="233">
        <f>Attendance!R92</f>
        <v>3</v>
      </c>
      <c r="Q5" s="233">
        <f>Attendance!S92</f>
        <v>5</v>
      </c>
      <c r="R5" s="233">
        <f>Attendance!T92</f>
        <v>4</v>
      </c>
      <c r="S5" s="233">
        <f>Attendance!U92</f>
        <v>0</v>
      </c>
      <c r="T5" s="233">
        <f>Attendance!V92</f>
        <v>13</v>
      </c>
      <c r="U5" s="233">
        <f>Attendance!W92</f>
        <v>1</v>
      </c>
      <c r="V5" s="233">
        <f>Attendance!X92</f>
        <v>1</v>
      </c>
      <c r="W5" s="233">
        <f>Attendance!Y92</f>
        <v>33</v>
      </c>
      <c r="X5" s="233">
        <f>Attendance!Z92</f>
        <v>3</v>
      </c>
      <c r="Y5" s="233">
        <f>Attendance!AA92</f>
        <v>3</v>
      </c>
      <c r="Z5" s="233">
        <f>Attendance!AB92</f>
        <v>14</v>
      </c>
      <c r="AA5" s="233">
        <f>Attendance!AC92</f>
        <v>1</v>
      </c>
      <c r="AB5" s="233">
        <f>Attendance!AD92</f>
        <v>7</v>
      </c>
      <c r="AC5" s="233">
        <f>Attendance!AE92</f>
        <v>2</v>
      </c>
      <c r="AD5" s="233">
        <f>Attendance!AF92</f>
        <v>4</v>
      </c>
      <c r="AE5" s="233">
        <f>Attendance!AG92</f>
        <v>1</v>
      </c>
      <c r="AF5" s="233">
        <f>Attendance!AH92</f>
        <v>18</v>
      </c>
      <c r="AG5" s="233">
        <f>Attendance!AI92</f>
        <v>3</v>
      </c>
      <c r="AH5" s="233">
        <f>Attendance!AJ92</f>
        <v>9</v>
      </c>
      <c r="AI5" s="233">
        <f>Attendance!AK92</f>
        <v>3</v>
      </c>
      <c r="AJ5" s="233">
        <f>Attendance!AL92</f>
        <v>3</v>
      </c>
      <c r="AK5" s="233">
        <f>Attendance!AM92</f>
        <v>5</v>
      </c>
      <c r="AL5" s="233">
        <f>Attendance!AN92</f>
        <v>2</v>
      </c>
      <c r="AM5" s="233">
        <f>Attendance!AO92</f>
        <v>13</v>
      </c>
      <c r="AN5" s="233">
        <f>Attendance!AP92</f>
        <v>11</v>
      </c>
      <c r="AO5" s="234"/>
      <c r="AP5" s="232">
        <f t="shared" ref="AP5:AP32" si="0">AVERAGE(B5:AN5)</f>
        <v>7.0256410256410255</v>
      </c>
    </row>
    <row r="6" spans="1:42">
      <c r="A6" s="30" t="s">
        <v>240</v>
      </c>
      <c r="B6" s="76">
        <f>Attendance!D98</f>
        <v>0</v>
      </c>
      <c r="C6" s="76">
        <f>Attendance!E98</f>
        <v>0</v>
      </c>
      <c r="D6" s="76">
        <f>Attendance!F98</f>
        <v>0</v>
      </c>
      <c r="E6" s="76">
        <f>Attendance!G98</f>
        <v>1</v>
      </c>
      <c r="F6" s="76">
        <f>Attendance!H98</f>
        <v>0</v>
      </c>
      <c r="G6" s="76">
        <f>Attendance!I98</f>
        <v>5</v>
      </c>
      <c r="H6" s="76">
        <f>Attendance!J98</f>
        <v>0</v>
      </c>
      <c r="I6" s="76">
        <f>Attendance!K98</f>
        <v>0</v>
      </c>
      <c r="J6" s="76">
        <f>Attendance!L98</f>
        <v>4</v>
      </c>
      <c r="K6" s="76">
        <f>Attendance!M98</f>
        <v>2</v>
      </c>
      <c r="L6" s="76">
        <f>Attendance!N98</f>
        <v>0</v>
      </c>
      <c r="M6" s="76">
        <f>Attendance!O98</f>
        <v>1</v>
      </c>
      <c r="N6" s="76">
        <f>Attendance!P98</f>
        <v>1</v>
      </c>
      <c r="O6" s="76">
        <f>Attendance!Q98</f>
        <v>0</v>
      </c>
      <c r="P6" s="76">
        <f>Attendance!R98</f>
        <v>0</v>
      </c>
      <c r="Q6" s="76">
        <f>Attendance!S98</f>
        <v>2</v>
      </c>
      <c r="R6" s="76">
        <f>Attendance!T98</f>
        <v>0</v>
      </c>
      <c r="S6" s="76">
        <f>Attendance!U98</f>
        <v>0</v>
      </c>
      <c r="T6" s="76">
        <f>Attendance!V98</f>
        <v>3</v>
      </c>
      <c r="U6" s="76">
        <f>Attendance!W98</f>
        <v>0</v>
      </c>
      <c r="V6" s="76">
        <f>Attendance!X98</f>
        <v>0</v>
      </c>
      <c r="W6" s="76">
        <f>Attendance!Y98</f>
        <v>6</v>
      </c>
      <c r="X6" s="76">
        <f>Attendance!Z98</f>
        <v>0</v>
      </c>
      <c r="Y6" s="76">
        <f>Attendance!AA98</f>
        <v>0</v>
      </c>
      <c r="Z6" s="76">
        <f>Attendance!AB98</f>
        <v>5</v>
      </c>
      <c r="AA6" s="76">
        <f>Attendance!AC98</f>
        <v>0</v>
      </c>
      <c r="AB6" s="76">
        <f>Attendance!AD98</f>
        <v>3</v>
      </c>
      <c r="AC6" s="76">
        <f>Attendance!AE98</f>
        <v>0</v>
      </c>
      <c r="AD6" s="76">
        <f>Attendance!AF98</f>
        <v>0</v>
      </c>
      <c r="AE6" s="76">
        <f>Attendance!AG98</f>
        <v>0</v>
      </c>
      <c r="AF6" s="76">
        <f>Attendance!AH98</f>
        <v>3</v>
      </c>
      <c r="AG6" s="76">
        <f>Attendance!AI98</f>
        <v>0</v>
      </c>
      <c r="AH6" s="76">
        <f>Attendance!AJ98</f>
        <v>1</v>
      </c>
      <c r="AI6" s="76">
        <f>Attendance!AK98</f>
        <v>0</v>
      </c>
      <c r="AJ6" s="76">
        <f>Attendance!AL98</f>
        <v>0</v>
      </c>
      <c r="AK6" s="76">
        <f>Attendance!AM98</f>
        <v>0</v>
      </c>
      <c r="AL6" s="76">
        <f>Attendance!AN98</f>
        <v>0</v>
      </c>
      <c r="AM6" s="76">
        <f>Attendance!AO98</f>
        <v>4</v>
      </c>
      <c r="AN6" s="76">
        <f>Attendance!AP98</f>
        <v>5</v>
      </c>
      <c r="AO6" s="19"/>
      <c r="AP6" s="163">
        <f t="shared" si="0"/>
        <v>1.1794871794871795</v>
      </c>
    </row>
    <row r="7" spans="1:42">
      <c r="A7" s="30" t="s">
        <v>237</v>
      </c>
      <c r="B7" s="76">
        <f>Attendance!D102</f>
        <v>7</v>
      </c>
      <c r="C7" s="76">
        <f>Attendance!E102</f>
        <v>8</v>
      </c>
      <c r="D7" s="76">
        <f>Attendance!F102</f>
        <v>1</v>
      </c>
      <c r="E7" s="76">
        <f>Attendance!G102</f>
        <v>5</v>
      </c>
      <c r="F7" s="76">
        <f>Attendance!H102</f>
        <v>0</v>
      </c>
      <c r="G7" s="76">
        <f>Attendance!I102</f>
        <v>14</v>
      </c>
      <c r="H7" s="76">
        <f>Attendance!J102</f>
        <v>1</v>
      </c>
      <c r="I7" s="76">
        <f>Attendance!K102</f>
        <v>8</v>
      </c>
      <c r="J7" s="76">
        <f>Attendance!L102</f>
        <v>9</v>
      </c>
      <c r="K7" s="76">
        <f>Attendance!M102</f>
        <v>1</v>
      </c>
      <c r="L7" s="76">
        <f>Attendance!N102</f>
        <v>1</v>
      </c>
      <c r="M7" s="76">
        <f>Attendance!O102</f>
        <v>0</v>
      </c>
      <c r="N7" s="76">
        <f>Attendance!P102</f>
        <v>5</v>
      </c>
      <c r="O7" s="76">
        <f>Attendance!Q102</f>
        <v>0</v>
      </c>
      <c r="P7" s="76">
        <f>Attendance!R102</f>
        <v>0</v>
      </c>
      <c r="Q7" s="76">
        <f>Attendance!S102</f>
        <v>2</v>
      </c>
      <c r="R7" s="76">
        <f>Attendance!T102</f>
        <v>1</v>
      </c>
      <c r="S7" s="76">
        <f>Attendance!U102</f>
        <v>0</v>
      </c>
      <c r="T7" s="76">
        <f>Attendance!V102</f>
        <v>7</v>
      </c>
      <c r="U7" s="76">
        <f>Attendance!W102</f>
        <v>0</v>
      </c>
      <c r="V7" s="76">
        <f>Attendance!X102</f>
        <v>0</v>
      </c>
      <c r="W7" s="76">
        <f>Attendance!Y102</f>
        <v>18</v>
      </c>
      <c r="X7" s="76">
        <f>Attendance!Z102</f>
        <v>0</v>
      </c>
      <c r="Y7" s="76">
        <f>Attendance!AA102</f>
        <v>1</v>
      </c>
      <c r="Z7" s="76">
        <f>Attendance!AB102</f>
        <v>5</v>
      </c>
      <c r="AA7" s="76">
        <f>Attendance!AC102</f>
        <v>1</v>
      </c>
      <c r="AB7" s="76">
        <f>Attendance!AD102</f>
        <v>3</v>
      </c>
      <c r="AC7" s="76">
        <f>Attendance!AE102</f>
        <v>0</v>
      </c>
      <c r="AD7" s="76">
        <f>Attendance!AF102</f>
        <v>0</v>
      </c>
      <c r="AE7" s="76">
        <f>Attendance!AG102</f>
        <v>0</v>
      </c>
      <c r="AF7" s="76">
        <f>Attendance!AH102</f>
        <v>9</v>
      </c>
      <c r="AG7" s="76">
        <f>Attendance!AI102</f>
        <v>0</v>
      </c>
      <c r="AH7" s="76">
        <f>Attendance!AJ102</f>
        <v>5</v>
      </c>
      <c r="AI7" s="76">
        <f>Attendance!AK102</f>
        <v>0</v>
      </c>
      <c r="AJ7" s="76">
        <f>Attendance!AL102</f>
        <v>0</v>
      </c>
      <c r="AK7" s="76">
        <f>Attendance!AM102</f>
        <v>1</v>
      </c>
      <c r="AL7" s="76">
        <f>Attendance!AN102</f>
        <v>2</v>
      </c>
      <c r="AM7" s="76">
        <f>Attendance!AO102</f>
        <v>5</v>
      </c>
      <c r="AN7" s="76">
        <f>Attendance!AP102</f>
        <v>5</v>
      </c>
      <c r="AO7" s="19"/>
      <c r="AP7" s="163">
        <f t="shared" si="0"/>
        <v>3.2051282051282053</v>
      </c>
    </row>
    <row r="8" spans="1:42">
      <c r="A8" s="108" t="s">
        <v>708</v>
      </c>
      <c r="B8" s="76">
        <f>Attendance!D106</f>
        <v>1</v>
      </c>
      <c r="C8" s="76">
        <f>Attendance!E106</f>
        <v>1</v>
      </c>
      <c r="D8" s="76">
        <f>Attendance!F106</f>
        <v>2</v>
      </c>
      <c r="E8" s="76">
        <f>Attendance!G106</f>
        <v>0</v>
      </c>
      <c r="F8" s="76">
        <f>Attendance!H106</f>
        <v>0</v>
      </c>
      <c r="G8" s="76">
        <f>Attendance!I106</f>
        <v>2</v>
      </c>
      <c r="H8" s="76">
        <f>Attendance!J106</f>
        <v>0</v>
      </c>
      <c r="I8" s="76">
        <f>Attendance!K106</f>
        <v>2</v>
      </c>
      <c r="J8" s="76">
        <f>Attendance!L106</f>
        <v>2</v>
      </c>
      <c r="K8" s="76">
        <f>Attendance!M106</f>
        <v>0</v>
      </c>
      <c r="L8" s="76">
        <f>Attendance!N106</f>
        <v>0</v>
      </c>
      <c r="M8" s="76">
        <f>Attendance!O106</f>
        <v>1</v>
      </c>
      <c r="N8" s="76">
        <f>Attendance!P106</f>
        <v>2</v>
      </c>
      <c r="O8" s="76">
        <f>Attendance!Q106</f>
        <v>0</v>
      </c>
      <c r="P8" s="76">
        <f>Attendance!R106</f>
        <v>0</v>
      </c>
      <c r="Q8" s="76">
        <f>Attendance!S106</f>
        <v>0</v>
      </c>
      <c r="R8" s="76">
        <f>Attendance!T106</f>
        <v>0</v>
      </c>
      <c r="S8" s="76">
        <f>Attendance!U106</f>
        <v>0</v>
      </c>
      <c r="T8" s="76">
        <f>Attendance!V106</f>
        <v>1</v>
      </c>
      <c r="U8" s="76">
        <f>Attendance!W106</f>
        <v>0</v>
      </c>
      <c r="V8" s="76">
        <f>Attendance!X106</f>
        <v>0</v>
      </c>
      <c r="W8" s="76">
        <f>Attendance!Y106</f>
        <v>5</v>
      </c>
      <c r="X8" s="76">
        <f>Attendance!Z106</f>
        <v>0</v>
      </c>
      <c r="Y8" s="76">
        <f>Attendance!AA106</f>
        <v>0</v>
      </c>
      <c r="Z8" s="76">
        <f>Attendance!AB106</f>
        <v>1</v>
      </c>
      <c r="AA8" s="76">
        <f>Attendance!AC106</f>
        <v>0</v>
      </c>
      <c r="AB8" s="76">
        <f>Attendance!AD106</f>
        <v>0</v>
      </c>
      <c r="AC8" s="76">
        <f>Attendance!AE106</f>
        <v>0</v>
      </c>
      <c r="AD8" s="76">
        <f>Attendance!AF106</f>
        <v>2</v>
      </c>
      <c r="AE8" s="76">
        <f>Attendance!AG106</f>
        <v>0</v>
      </c>
      <c r="AF8" s="76">
        <f>Attendance!AH106</f>
        <v>3</v>
      </c>
      <c r="AG8" s="76">
        <f>Attendance!AI106</f>
        <v>1</v>
      </c>
      <c r="AH8" s="76">
        <f>Attendance!AJ106</f>
        <v>0</v>
      </c>
      <c r="AI8" s="76">
        <f>Attendance!AK106</f>
        <v>2</v>
      </c>
      <c r="AJ8" s="76">
        <f>Attendance!AL106</f>
        <v>1</v>
      </c>
      <c r="AK8" s="76">
        <f>Attendance!AM106</f>
        <v>2</v>
      </c>
      <c r="AL8" s="76">
        <f>Attendance!AN106</f>
        <v>0</v>
      </c>
      <c r="AM8" s="76">
        <f>Attendance!AO106</f>
        <v>1</v>
      </c>
      <c r="AN8" s="76">
        <f>Attendance!AP106</f>
        <v>0</v>
      </c>
      <c r="AO8" s="19"/>
      <c r="AP8" s="163">
        <f t="shared" si="0"/>
        <v>0.82051282051282048</v>
      </c>
    </row>
    <row r="9" spans="1:42">
      <c r="A9" s="108" t="s">
        <v>944</v>
      </c>
      <c r="B9" s="76">
        <f>Attendance!D110</f>
        <v>2</v>
      </c>
      <c r="C9" s="76">
        <f>Attendance!E110</f>
        <v>2</v>
      </c>
      <c r="D9" s="76">
        <f>Attendance!F110</f>
        <v>1</v>
      </c>
      <c r="E9" s="76">
        <f>Attendance!G110</f>
        <v>2</v>
      </c>
      <c r="F9" s="76">
        <f>Attendance!H110</f>
        <v>1</v>
      </c>
      <c r="G9" s="76">
        <f>Attendance!I110</f>
        <v>1</v>
      </c>
      <c r="H9" s="76">
        <f>Attendance!J110</f>
        <v>3</v>
      </c>
      <c r="I9" s="76">
        <f>Attendance!K110</f>
        <v>2</v>
      </c>
      <c r="J9" s="76">
        <f>Attendance!L110</f>
        <v>2</v>
      </c>
      <c r="K9" s="76">
        <f>Attendance!M110</f>
        <v>1</v>
      </c>
      <c r="L9" s="76">
        <f>Attendance!N110</f>
        <v>0</v>
      </c>
      <c r="M9" s="76">
        <f>Attendance!O110</f>
        <v>2</v>
      </c>
      <c r="N9" s="76">
        <f>Attendance!P110</f>
        <v>3</v>
      </c>
      <c r="O9" s="76">
        <f>Attendance!Q110</f>
        <v>0</v>
      </c>
      <c r="P9" s="76">
        <f>Attendance!R110</f>
        <v>3</v>
      </c>
      <c r="Q9" s="76">
        <f>Attendance!S110</f>
        <v>1</v>
      </c>
      <c r="R9" s="76">
        <f>Attendance!T110</f>
        <v>3</v>
      </c>
      <c r="S9" s="76">
        <f>Attendance!U110</f>
        <v>0</v>
      </c>
      <c r="T9" s="76">
        <f>Attendance!V110</f>
        <v>2</v>
      </c>
      <c r="U9" s="76">
        <f>Attendance!W110</f>
        <v>1</v>
      </c>
      <c r="V9" s="76">
        <f>Attendance!X110</f>
        <v>1</v>
      </c>
      <c r="W9" s="76">
        <f>Attendance!Y110</f>
        <v>3</v>
      </c>
      <c r="X9" s="76">
        <f>Attendance!Z110</f>
        <v>2</v>
      </c>
      <c r="Y9" s="76">
        <f>Attendance!AA110</f>
        <v>2</v>
      </c>
      <c r="Z9" s="76">
        <f>Attendance!AB110</f>
        <v>2</v>
      </c>
      <c r="AA9" s="76">
        <f>Attendance!AC110</f>
        <v>0</v>
      </c>
      <c r="AB9" s="76">
        <f>Attendance!AD110</f>
        <v>0</v>
      </c>
      <c r="AC9" s="76">
        <f>Attendance!AE110</f>
        <v>2</v>
      </c>
      <c r="AD9" s="76">
        <f>Attendance!AF110</f>
        <v>2</v>
      </c>
      <c r="AE9" s="76">
        <f>Attendance!AG110</f>
        <v>1</v>
      </c>
      <c r="AF9" s="76">
        <f>Attendance!AH110</f>
        <v>2</v>
      </c>
      <c r="AG9" s="76">
        <f>Attendance!AI110</f>
        <v>2</v>
      </c>
      <c r="AH9" s="76">
        <f>Attendance!AJ110</f>
        <v>2</v>
      </c>
      <c r="AI9" s="76">
        <f>Attendance!AK110</f>
        <v>0</v>
      </c>
      <c r="AJ9" s="76">
        <f>Attendance!AL110</f>
        <v>2</v>
      </c>
      <c r="AK9" s="76">
        <f>Attendance!AM110</f>
        <v>1</v>
      </c>
      <c r="AL9" s="76">
        <f>Attendance!AN110</f>
        <v>0</v>
      </c>
      <c r="AM9" s="76">
        <f>Attendance!AO110</f>
        <v>2</v>
      </c>
      <c r="AN9" s="76">
        <f>Attendance!AP110</f>
        <v>1</v>
      </c>
      <c r="AO9" s="19"/>
      <c r="AP9" s="163">
        <f t="shared" si="0"/>
        <v>1.5128205128205128</v>
      </c>
    </row>
    <row r="10" spans="1:42">
      <c r="A10" s="108" t="s">
        <v>1092</v>
      </c>
      <c r="B10" s="76">
        <f>Attendance!D114</f>
        <v>0</v>
      </c>
      <c r="C10" s="76">
        <f>Attendance!E114</f>
        <v>0</v>
      </c>
      <c r="D10" s="76">
        <f>Attendance!F114</f>
        <v>0</v>
      </c>
      <c r="E10" s="76">
        <f>Attendance!G114</f>
        <v>0</v>
      </c>
      <c r="F10" s="76">
        <f>Attendance!H114</f>
        <v>0</v>
      </c>
      <c r="G10" s="76">
        <f>Attendance!I114</f>
        <v>0</v>
      </c>
      <c r="H10" s="76">
        <f>Attendance!J114</f>
        <v>0</v>
      </c>
      <c r="I10" s="76">
        <f>Attendance!K114</f>
        <v>0</v>
      </c>
      <c r="J10" s="76">
        <f>Attendance!L114</f>
        <v>0</v>
      </c>
      <c r="K10" s="76">
        <f>Attendance!M114</f>
        <v>0</v>
      </c>
      <c r="L10" s="76">
        <f>Attendance!N114</f>
        <v>0</v>
      </c>
      <c r="M10" s="76">
        <f>Attendance!O114</f>
        <v>0</v>
      </c>
      <c r="N10" s="76">
        <f>Attendance!P114</f>
        <v>0</v>
      </c>
      <c r="O10" s="76">
        <f>Attendance!Q114</f>
        <v>0</v>
      </c>
      <c r="P10" s="76">
        <f>Attendance!R114</f>
        <v>0</v>
      </c>
      <c r="Q10" s="76">
        <f>Attendance!S114</f>
        <v>0</v>
      </c>
      <c r="R10" s="76">
        <f>Attendance!T114</f>
        <v>0</v>
      </c>
      <c r="S10" s="76">
        <f>Attendance!U114</f>
        <v>0</v>
      </c>
      <c r="T10" s="76">
        <f>Attendance!V114</f>
        <v>0</v>
      </c>
      <c r="U10" s="76">
        <f>Attendance!W114</f>
        <v>0</v>
      </c>
      <c r="V10" s="76">
        <f>Attendance!X114</f>
        <v>0</v>
      </c>
      <c r="W10" s="76">
        <f>Attendance!Y114</f>
        <v>0</v>
      </c>
      <c r="X10" s="76">
        <f>Attendance!Z114</f>
        <v>0</v>
      </c>
      <c r="Y10" s="76">
        <f>Attendance!AA114</f>
        <v>0</v>
      </c>
      <c r="Z10" s="76">
        <f>Attendance!AB114</f>
        <v>0</v>
      </c>
      <c r="AA10" s="76">
        <f>Attendance!AC114</f>
        <v>0</v>
      </c>
      <c r="AB10" s="76">
        <f>Attendance!AD114</f>
        <v>0</v>
      </c>
      <c r="AC10" s="76">
        <f>Attendance!AE114</f>
        <v>0</v>
      </c>
      <c r="AD10" s="76">
        <f>Attendance!AF114</f>
        <v>0</v>
      </c>
      <c r="AE10" s="76">
        <f>Attendance!AG114</f>
        <v>0</v>
      </c>
      <c r="AF10" s="76">
        <f>Attendance!AH114</f>
        <v>0</v>
      </c>
      <c r="AG10" s="76">
        <f>Attendance!AI114</f>
        <v>0</v>
      </c>
      <c r="AH10" s="76">
        <f>Attendance!AJ114</f>
        <v>0</v>
      </c>
      <c r="AI10" s="76">
        <f>Attendance!AK114</f>
        <v>0</v>
      </c>
      <c r="AJ10" s="76">
        <f>Attendance!AL114</f>
        <v>0</v>
      </c>
      <c r="AK10" s="76">
        <f>Attendance!AM114</f>
        <v>0</v>
      </c>
      <c r="AL10" s="76">
        <f>Attendance!AN114</f>
        <v>0</v>
      </c>
      <c r="AM10" s="76">
        <f>Attendance!AO114</f>
        <v>0</v>
      </c>
      <c r="AN10" s="76">
        <f>Attendance!AP113</f>
        <v>0</v>
      </c>
      <c r="AO10" s="19"/>
      <c r="AP10" s="163">
        <f t="shared" si="0"/>
        <v>0</v>
      </c>
    </row>
    <row r="11" spans="1:42">
      <c r="A11" s="27" t="s">
        <v>121</v>
      </c>
      <c r="B11" s="40">
        <f>Attendance!D91</f>
        <v>26</v>
      </c>
      <c r="C11" s="40">
        <f>Attendance!E91</f>
        <v>28</v>
      </c>
      <c r="D11" s="40">
        <f>Attendance!F91</f>
        <v>7</v>
      </c>
      <c r="E11" s="40">
        <f>Attendance!G91</f>
        <v>11</v>
      </c>
      <c r="F11" s="40">
        <f>Attendance!H91</f>
        <v>2</v>
      </c>
      <c r="G11" s="40">
        <f>Attendance!I91</f>
        <v>29</v>
      </c>
      <c r="H11" s="40">
        <f>Attendance!J91</f>
        <v>13</v>
      </c>
      <c r="I11" s="40">
        <f>Attendance!K91</f>
        <v>27</v>
      </c>
      <c r="J11" s="40">
        <f>Attendance!L91</f>
        <v>38</v>
      </c>
      <c r="K11" s="40">
        <f>Attendance!M91</f>
        <v>17</v>
      </c>
      <c r="L11" s="40">
        <f>Attendance!N91</f>
        <v>6</v>
      </c>
      <c r="M11" s="40">
        <f>Attendance!O91</f>
        <v>17</v>
      </c>
      <c r="N11" s="40">
        <f>Attendance!P91</f>
        <v>29</v>
      </c>
      <c r="O11" s="40">
        <f>Attendance!Q91</f>
        <v>3</v>
      </c>
      <c r="P11" s="40">
        <f>Attendance!R91</f>
        <v>6</v>
      </c>
      <c r="Q11" s="40">
        <f>Attendance!S91</f>
        <v>12</v>
      </c>
      <c r="R11" s="40">
        <f>Attendance!T91</f>
        <v>11</v>
      </c>
      <c r="S11" s="40">
        <f>Attendance!U91</f>
        <v>0</v>
      </c>
      <c r="T11" s="40">
        <f>Attendance!V91</f>
        <v>33</v>
      </c>
      <c r="U11" s="40">
        <f>Attendance!W91</f>
        <v>4</v>
      </c>
      <c r="V11" s="40">
        <f>Attendance!X91</f>
        <v>6</v>
      </c>
      <c r="W11" s="40">
        <f>Attendance!Y91</f>
        <v>41</v>
      </c>
      <c r="X11" s="40">
        <f>Attendance!Z91</f>
        <v>15</v>
      </c>
      <c r="Y11" s="40">
        <f>Attendance!AA91</f>
        <v>8</v>
      </c>
      <c r="Z11" s="40">
        <f>Attendance!AB91</f>
        <v>36</v>
      </c>
      <c r="AA11" s="40">
        <f>Attendance!AC91</f>
        <v>6</v>
      </c>
      <c r="AB11" s="40">
        <f>Attendance!AD91</f>
        <v>11</v>
      </c>
      <c r="AC11" s="40">
        <f>Attendance!AE91</f>
        <v>0</v>
      </c>
      <c r="AD11" s="40">
        <f>Attendance!AF91</f>
        <v>16</v>
      </c>
      <c r="AE11" s="40">
        <f>Attendance!AG91</f>
        <v>3</v>
      </c>
      <c r="AF11" s="40">
        <f>Attendance!AH91</f>
        <v>28</v>
      </c>
      <c r="AG11" s="40">
        <f>Attendance!AI91</f>
        <v>8</v>
      </c>
      <c r="AH11" s="40">
        <f>Attendance!AJ91</f>
        <v>5</v>
      </c>
      <c r="AI11" s="40">
        <f>Attendance!AK91</f>
        <v>10</v>
      </c>
      <c r="AJ11" s="40">
        <f>Attendance!AL91</f>
        <v>7</v>
      </c>
      <c r="AK11" s="40">
        <f>Attendance!AM91</f>
        <v>20</v>
      </c>
      <c r="AL11" s="40">
        <f>Attendance!AN91</f>
        <v>3</v>
      </c>
      <c r="AM11" s="40">
        <f>Attendance!AO91</f>
        <v>35</v>
      </c>
      <c r="AN11" s="40">
        <f>Attendance!AP91</f>
        <v>13</v>
      </c>
      <c r="AO11" s="19"/>
      <c r="AP11" s="178">
        <f t="shared" ref="AP11:AP16" si="1">AVERAGE(B11:AN11)</f>
        <v>15.128205128205128</v>
      </c>
    </row>
    <row r="12" spans="1:42">
      <c r="A12" s="28" t="s">
        <v>239</v>
      </c>
      <c r="B12" s="31">
        <f>Attendance!D97</f>
        <v>0</v>
      </c>
      <c r="C12" s="31">
        <f>Attendance!E97</f>
        <v>0</v>
      </c>
      <c r="D12" s="31">
        <f>Attendance!F97</f>
        <v>0</v>
      </c>
      <c r="E12" s="31">
        <f>Attendance!G97</f>
        <v>3</v>
      </c>
      <c r="F12" s="31">
        <f>Attendance!H97</f>
        <v>0</v>
      </c>
      <c r="G12" s="31">
        <f>Attendance!I97</f>
        <v>10</v>
      </c>
      <c r="H12" s="31">
        <f>Attendance!J97</f>
        <v>0</v>
      </c>
      <c r="I12" s="31">
        <f>Attendance!K97</f>
        <v>0</v>
      </c>
      <c r="J12" s="31">
        <f>Attendance!L97</f>
        <v>10</v>
      </c>
      <c r="K12" s="31">
        <f>Attendance!M97</f>
        <v>7</v>
      </c>
      <c r="L12" s="31">
        <f>Attendance!N97</f>
        <v>0</v>
      </c>
      <c r="M12" s="31">
        <f>Attendance!O97</f>
        <v>1</v>
      </c>
      <c r="N12" s="31">
        <f>Attendance!P97</f>
        <v>6</v>
      </c>
      <c r="O12" s="31">
        <f>Attendance!Q97</f>
        <v>0</v>
      </c>
      <c r="P12" s="31">
        <f>Attendance!R97</f>
        <v>0</v>
      </c>
      <c r="Q12" s="31">
        <f>Attendance!S97</f>
        <v>6</v>
      </c>
      <c r="R12" s="31">
        <f>Attendance!T97</f>
        <v>0</v>
      </c>
      <c r="S12" s="31">
        <f>Attendance!U97</f>
        <v>0</v>
      </c>
      <c r="T12" s="31">
        <f>Attendance!V97</f>
        <v>8</v>
      </c>
      <c r="U12" s="31">
        <f>Attendance!W97</f>
        <v>0</v>
      </c>
      <c r="V12" s="31">
        <f>Attendance!X97</f>
        <v>0</v>
      </c>
      <c r="W12" s="31">
        <f>Attendance!Y97</f>
        <v>11</v>
      </c>
      <c r="X12" s="31">
        <f>Attendance!Z97</f>
        <v>0</v>
      </c>
      <c r="Y12" s="31">
        <f>Attendance!AA97</f>
        <v>0</v>
      </c>
      <c r="Z12" s="31">
        <f>Attendance!AB97</f>
        <v>7</v>
      </c>
      <c r="AA12" s="31">
        <f>Attendance!AC97</f>
        <v>0</v>
      </c>
      <c r="AB12" s="31">
        <f>Attendance!AD97</f>
        <v>6</v>
      </c>
      <c r="AC12" s="31">
        <f>Attendance!AE97</f>
        <v>0</v>
      </c>
      <c r="AD12" s="31">
        <f>Attendance!AF97</f>
        <v>0</v>
      </c>
      <c r="AE12" s="31">
        <f>Attendance!AG97</f>
        <v>0</v>
      </c>
      <c r="AF12" s="31">
        <f>Attendance!AH97</f>
        <v>3</v>
      </c>
      <c r="AG12" s="31">
        <f>Attendance!AI97</f>
        <v>0</v>
      </c>
      <c r="AH12" s="31">
        <f>Attendance!AJ97</f>
        <v>3</v>
      </c>
      <c r="AI12" s="31">
        <f>Attendance!AK97</f>
        <v>0</v>
      </c>
      <c r="AJ12" s="31">
        <f>Attendance!AL97</f>
        <v>0</v>
      </c>
      <c r="AK12" s="31">
        <f>Attendance!AM97</f>
        <v>0</v>
      </c>
      <c r="AL12" s="31">
        <f>Attendance!AN97</f>
        <v>0</v>
      </c>
      <c r="AM12" s="31">
        <f>Attendance!AO97</f>
        <v>7</v>
      </c>
      <c r="AN12" s="31">
        <f>Attendance!AP97</f>
        <v>9</v>
      </c>
      <c r="AO12" s="19"/>
      <c r="AP12" s="162">
        <f t="shared" si="1"/>
        <v>2.4871794871794872</v>
      </c>
    </row>
    <row r="13" spans="1:42">
      <c r="A13" s="28" t="s">
        <v>238</v>
      </c>
      <c r="B13" s="31">
        <f>Attendance!D101</f>
        <v>12</v>
      </c>
      <c r="C13" s="31">
        <f>Attendance!E101</f>
        <v>12</v>
      </c>
      <c r="D13" s="31">
        <f>Attendance!F101</f>
        <v>2</v>
      </c>
      <c r="E13" s="31">
        <f>Attendance!G101</f>
        <v>7</v>
      </c>
      <c r="F13" s="31">
        <f>Attendance!H101</f>
        <v>0</v>
      </c>
      <c r="G13" s="31">
        <f>Attendance!I101</f>
        <v>12</v>
      </c>
      <c r="H13" s="31">
        <f>Attendance!J101</f>
        <v>6</v>
      </c>
      <c r="I13" s="31">
        <f>Attendance!K101</f>
        <v>11</v>
      </c>
      <c r="J13" s="31">
        <f>Attendance!L101</f>
        <v>11</v>
      </c>
      <c r="K13" s="31">
        <f>Attendance!M101</f>
        <v>3</v>
      </c>
      <c r="L13" s="31">
        <f>Attendance!N101</f>
        <v>6</v>
      </c>
      <c r="M13" s="31">
        <f>Attendance!O101</f>
        <v>3</v>
      </c>
      <c r="N13" s="31">
        <f>Attendance!P101</f>
        <v>8</v>
      </c>
      <c r="O13" s="31">
        <f>Attendance!Q101</f>
        <v>0</v>
      </c>
      <c r="P13" s="31">
        <f>Attendance!R101</f>
        <v>0</v>
      </c>
      <c r="Q13" s="31">
        <f>Attendance!S101</f>
        <v>3</v>
      </c>
      <c r="R13" s="31">
        <f>Attendance!T101</f>
        <v>4</v>
      </c>
      <c r="S13" s="31">
        <f>Attendance!U101</f>
        <v>0</v>
      </c>
      <c r="T13" s="31">
        <f>Attendance!V101</f>
        <v>11</v>
      </c>
      <c r="U13" s="31">
        <f>Attendance!W101</f>
        <v>3</v>
      </c>
      <c r="V13" s="31">
        <f>Attendance!X101</f>
        <v>0</v>
      </c>
      <c r="W13" s="31">
        <f>Attendance!Y101</f>
        <v>11</v>
      </c>
      <c r="X13" s="31">
        <f>Attendance!Z101</f>
        <v>5</v>
      </c>
      <c r="Y13" s="31">
        <f>Attendance!AA101</f>
        <v>0</v>
      </c>
      <c r="Z13" s="31">
        <f>Attendance!AB101</f>
        <v>10</v>
      </c>
      <c r="AA13" s="31">
        <f>Attendance!AC101</f>
        <v>5</v>
      </c>
      <c r="AB13" s="31">
        <f>Attendance!AD101</f>
        <v>2</v>
      </c>
      <c r="AC13" s="31">
        <f>Attendance!AE101</f>
        <v>0</v>
      </c>
      <c r="AD13" s="31">
        <f>Attendance!AF101</f>
        <v>1</v>
      </c>
      <c r="AE13" s="31">
        <f>Attendance!AG101</f>
        <v>0</v>
      </c>
      <c r="AF13" s="31">
        <f>Attendance!AH101</f>
        <v>9</v>
      </c>
      <c r="AG13" s="31">
        <f>Attendance!AI101</f>
        <v>0</v>
      </c>
      <c r="AH13" s="31">
        <f>Attendance!AJ101</f>
        <v>3</v>
      </c>
      <c r="AI13" s="31">
        <f>Attendance!AK101</f>
        <v>4</v>
      </c>
      <c r="AJ13" s="31">
        <f>Attendance!AL101</f>
        <v>0</v>
      </c>
      <c r="AK13" s="31">
        <f>Attendance!AM101</f>
        <v>6</v>
      </c>
      <c r="AL13" s="31">
        <f>Attendance!AN101</f>
        <v>2</v>
      </c>
      <c r="AM13" s="31">
        <f>Attendance!AO101</f>
        <v>10</v>
      </c>
      <c r="AN13" s="31">
        <f>Attendance!AP101</f>
        <v>3</v>
      </c>
      <c r="AO13" s="19"/>
      <c r="AP13" s="162">
        <f t="shared" si="1"/>
        <v>4.7435897435897436</v>
      </c>
    </row>
    <row r="14" spans="1:42">
      <c r="A14" s="103" t="s">
        <v>706</v>
      </c>
      <c r="B14" s="31">
        <f>Attendance!D105</f>
        <v>8</v>
      </c>
      <c r="C14" s="31">
        <f>Attendance!E105</f>
        <v>8</v>
      </c>
      <c r="D14" s="31">
        <f>Attendance!F105</f>
        <v>5</v>
      </c>
      <c r="E14" s="31">
        <f>Attendance!G105</f>
        <v>2</v>
      </c>
      <c r="F14" s="31">
        <f>Attendance!H105</f>
        <v>0</v>
      </c>
      <c r="G14" s="31">
        <f>Attendance!I105</f>
        <v>7</v>
      </c>
      <c r="H14" s="31">
        <f>Attendance!J105</f>
        <v>2</v>
      </c>
      <c r="I14" s="31">
        <f>Attendance!K105</f>
        <v>9</v>
      </c>
      <c r="J14" s="31">
        <f>Attendance!L105</f>
        <v>11</v>
      </c>
      <c r="K14" s="31">
        <f>Attendance!M105</f>
        <v>6</v>
      </c>
      <c r="L14" s="31">
        <f>Attendance!N105</f>
        <v>0</v>
      </c>
      <c r="M14" s="31">
        <f>Attendance!O105</f>
        <v>5</v>
      </c>
      <c r="N14" s="31">
        <f>Attendance!P105</f>
        <v>7</v>
      </c>
      <c r="O14" s="31">
        <f>Attendance!Q105</f>
        <v>1</v>
      </c>
      <c r="P14" s="31">
        <f>Attendance!R105</f>
        <v>0</v>
      </c>
      <c r="Q14" s="31">
        <f>Attendance!S105</f>
        <v>1</v>
      </c>
      <c r="R14" s="31">
        <f>Attendance!T105</f>
        <v>3</v>
      </c>
      <c r="S14" s="31">
        <f>Attendance!U105</f>
        <v>0</v>
      </c>
      <c r="T14" s="31">
        <f>Attendance!V105</f>
        <v>8</v>
      </c>
      <c r="U14" s="31">
        <f>Attendance!W105</f>
        <v>1</v>
      </c>
      <c r="V14" s="31">
        <f>Attendance!X105</f>
        <v>1</v>
      </c>
      <c r="W14" s="31">
        <f>Attendance!Y105</f>
        <v>9</v>
      </c>
      <c r="X14" s="31">
        <f>Attendance!Z105</f>
        <v>6</v>
      </c>
      <c r="Y14" s="31">
        <f>Attendance!AA105</f>
        <v>1</v>
      </c>
      <c r="Z14" s="31">
        <f>Attendance!AB105</f>
        <v>10</v>
      </c>
      <c r="AA14" s="31">
        <f>Attendance!AC105</f>
        <v>1</v>
      </c>
      <c r="AB14" s="31">
        <f>Attendance!AD105</f>
        <v>2</v>
      </c>
      <c r="AC14" s="31">
        <f>Attendance!AE105</f>
        <v>0</v>
      </c>
      <c r="AD14" s="31">
        <f>Attendance!AF105</f>
        <v>9</v>
      </c>
      <c r="AE14" s="31">
        <f>Attendance!AG105</f>
        <v>0</v>
      </c>
      <c r="AF14" s="31">
        <f>Attendance!AH105</f>
        <v>9</v>
      </c>
      <c r="AG14" s="31">
        <f>Attendance!AI105</f>
        <v>5</v>
      </c>
      <c r="AH14" s="31">
        <f>Attendance!AJ105</f>
        <v>0</v>
      </c>
      <c r="AI14" s="31">
        <f>Attendance!AK105</f>
        <v>4</v>
      </c>
      <c r="AJ14" s="31">
        <f>Attendance!AL105</f>
        <v>5</v>
      </c>
      <c r="AK14" s="31">
        <f>Attendance!AM105</f>
        <v>10</v>
      </c>
      <c r="AL14" s="31">
        <f>Attendance!AN105</f>
        <v>1</v>
      </c>
      <c r="AM14" s="31">
        <f>Attendance!AO105</f>
        <v>10</v>
      </c>
      <c r="AN14" s="31">
        <f>Attendance!AP105</f>
        <v>1</v>
      </c>
      <c r="AO14" s="19"/>
      <c r="AP14" s="162">
        <f t="shared" si="1"/>
        <v>4.3076923076923075</v>
      </c>
    </row>
    <row r="15" spans="1:42">
      <c r="A15" s="103" t="s">
        <v>943</v>
      </c>
      <c r="B15" s="31">
        <f>Attendance!D109</f>
        <v>6</v>
      </c>
      <c r="C15" s="31">
        <f>Attendance!E109</f>
        <v>7</v>
      </c>
      <c r="D15" s="31">
        <f>Attendance!F109</f>
        <v>0</v>
      </c>
      <c r="E15" s="31">
        <f>Attendance!G109</f>
        <v>0</v>
      </c>
      <c r="F15" s="31">
        <f>Attendance!H109</f>
        <v>2</v>
      </c>
      <c r="G15" s="31">
        <f>Attendance!I109</f>
        <v>0</v>
      </c>
      <c r="H15" s="31">
        <f>Attendance!J109</f>
        <v>4</v>
      </c>
      <c r="I15" s="31">
        <f>Attendance!K109</f>
        <v>6</v>
      </c>
      <c r="J15" s="31">
        <f>Attendance!L109</f>
        <v>6</v>
      </c>
      <c r="K15" s="31">
        <f>Attendance!M109</f>
        <v>0</v>
      </c>
      <c r="L15" s="31">
        <f>Attendance!N109</f>
        <v>0</v>
      </c>
      <c r="M15" s="31">
        <f>Attendance!O109</f>
        <v>7</v>
      </c>
      <c r="N15" s="31">
        <f>Attendance!P109</f>
        <v>6</v>
      </c>
      <c r="O15" s="31">
        <f>Attendance!Q109</f>
        <v>2</v>
      </c>
      <c r="P15" s="31">
        <f>Attendance!R109</f>
        <v>5</v>
      </c>
      <c r="Q15" s="31">
        <f>Attendance!S109</f>
        <v>2</v>
      </c>
      <c r="R15" s="31">
        <f>Attendance!T109</f>
        <v>3</v>
      </c>
      <c r="S15" s="31">
        <f>Attendance!U109</f>
        <v>0</v>
      </c>
      <c r="T15" s="31">
        <f>Attendance!V109</f>
        <v>6</v>
      </c>
      <c r="U15" s="31">
        <f>Attendance!W109</f>
        <v>0</v>
      </c>
      <c r="V15" s="31">
        <f>Attendance!X109</f>
        <v>4</v>
      </c>
      <c r="W15" s="31">
        <f>Attendance!Y109</f>
        <v>9</v>
      </c>
      <c r="X15" s="31">
        <f>Attendance!Z109</f>
        <v>4</v>
      </c>
      <c r="Y15" s="31">
        <f>Attendance!AA109</f>
        <v>5</v>
      </c>
      <c r="Z15" s="31">
        <f>Attendance!AB109</f>
        <v>8</v>
      </c>
      <c r="AA15" s="31">
        <f>Attendance!AC109</f>
        <v>0</v>
      </c>
      <c r="AB15" s="31">
        <f>Attendance!AD109</f>
        <v>1</v>
      </c>
      <c r="AC15" s="31">
        <f>Attendance!AE109</f>
        <v>0</v>
      </c>
      <c r="AD15" s="31">
        <f>Attendance!AF109</f>
        <v>4</v>
      </c>
      <c r="AE15" s="31">
        <f>Attendance!AG109</f>
        <v>3</v>
      </c>
      <c r="AF15" s="31">
        <f>Attendance!AH109</f>
        <v>6</v>
      </c>
      <c r="AG15" s="31">
        <f>Attendance!AI109</f>
        <v>3</v>
      </c>
      <c r="AH15" s="31">
        <f>Attendance!AJ109</f>
        <v>0</v>
      </c>
      <c r="AI15" s="31">
        <f>Attendance!AK109</f>
        <v>2</v>
      </c>
      <c r="AJ15" s="31">
        <f>Attendance!AL109</f>
        <v>2</v>
      </c>
      <c r="AK15" s="31">
        <f>Attendance!AM109</f>
        <v>3</v>
      </c>
      <c r="AL15" s="31">
        <f>Attendance!AN109</f>
        <v>0</v>
      </c>
      <c r="AM15" s="31">
        <f>Attendance!AO109</f>
        <v>8</v>
      </c>
      <c r="AN15" s="31">
        <f>Attendance!AP109</f>
        <v>0</v>
      </c>
      <c r="AO15" s="19"/>
      <c r="AP15" s="162">
        <f t="shared" si="1"/>
        <v>3.1794871794871793</v>
      </c>
    </row>
    <row r="16" spans="1:42">
      <c r="A16" s="103" t="s">
        <v>1091</v>
      </c>
      <c r="B16" s="31">
        <f>Attendance!D113</f>
        <v>0</v>
      </c>
      <c r="C16" s="31">
        <f>Attendance!E113</f>
        <v>1</v>
      </c>
      <c r="D16" s="31">
        <f>Attendance!F113</f>
        <v>0</v>
      </c>
      <c r="E16" s="31">
        <f>Attendance!G113</f>
        <v>0</v>
      </c>
      <c r="F16" s="31">
        <f>Attendance!H113</f>
        <v>0</v>
      </c>
      <c r="G16" s="31">
        <f>Attendance!I113</f>
        <v>1</v>
      </c>
      <c r="H16" s="31">
        <f>Attendance!J113</f>
        <v>1</v>
      </c>
      <c r="I16" s="31">
        <f>Attendance!K113</f>
        <v>1</v>
      </c>
      <c r="J16" s="31">
        <f>Attendance!L113</f>
        <v>1</v>
      </c>
      <c r="K16" s="31">
        <f>Attendance!M113</f>
        <v>1</v>
      </c>
      <c r="L16" s="31">
        <f>Attendance!N113</f>
        <v>0</v>
      </c>
      <c r="M16" s="31">
        <f>Attendance!O113</f>
        <v>1</v>
      </c>
      <c r="N16" s="31">
        <f>Attendance!P113</f>
        <v>2</v>
      </c>
      <c r="O16" s="31">
        <f>Attendance!Q113</f>
        <v>0</v>
      </c>
      <c r="P16" s="31">
        <f>Attendance!R113</f>
        <v>1</v>
      </c>
      <c r="Q16" s="31">
        <f>Attendance!S113</f>
        <v>0</v>
      </c>
      <c r="R16" s="31">
        <f>Attendance!T113</f>
        <v>1</v>
      </c>
      <c r="S16" s="31">
        <f>Attendance!U113</f>
        <v>0</v>
      </c>
      <c r="T16" s="31">
        <f>Attendance!V113</f>
        <v>1</v>
      </c>
      <c r="U16" s="31">
        <f>Attendance!W113</f>
        <v>0</v>
      </c>
      <c r="V16" s="31">
        <f>Attendance!X113</f>
        <v>1</v>
      </c>
      <c r="W16" s="31">
        <f>Attendance!Y113</f>
        <v>2</v>
      </c>
      <c r="X16" s="31">
        <f>Attendance!Z113</f>
        <v>0</v>
      </c>
      <c r="Y16" s="31">
        <f>Attendance!AA113</f>
        <v>2</v>
      </c>
      <c r="Z16" s="31">
        <f>Attendance!AB113</f>
        <v>1</v>
      </c>
      <c r="AA16" s="31">
        <f>Attendance!AC113</f>
        <v>0</v>
      </c>
      <c r="AB16" s="31">
        <f>Attendance!AD113</f>
        <v>0</v>
      </c>
      <c r="AC16" s="31">
        <f>Attendance!AE113</f>
        <v>0</v>
      </c>
      <c r="AD16" s="31">
        <f>Attendance!AF113</f>
        <v>2</v>
      </c>
      <c r="AE16" s="31">
        <f>Attendance!AG113</f>
        <v>0</v>
      </c>
      <c r="AF16" s="31">
        <f>Attendance!AH113</f>
        <v>1</v>
      </c>
      <c r="AG16" s="31">
        <f>Attendance!AI113</f>
        <v>0</v>
      </c>
      <c r="AH16" s="31">
        <f>Attendance!AJ113</f>
        <v>0</v>
      </c>
      <c r="AI16" s="31">
        <f>Attendance!AK113</f>
        <v>0</v>
      </c>
      <c r="AJ16" s="31">
        <f>Attendance!AL113</f>
        <v>0</v>
      </c>
      <c r="AK16" s="31">
        <f>Attendance!AM113</f>
        <v>1</v>
      </c>
      <c r="AL16" s="31">
        <f>Attendance!AN113</f>
        <v>0</v>
      </c>
      <c r="AM16" s="31">
        <f>Attendance!AO113</f>
        <v>1</v>
      </c>
      <c r="AN16" s="31">
        <f>Attendance!AP113</f>
        <v>0</v>
      </c>
      <c r="AO16" s="19"/>
      <c r="AP16" s="162">
        <f t="shared" si="1"/>
        <v>0.58974358974358976</v>
      </c>
    </row>
    <row r="17" spans="1:42">
      <c r="A17" s="78" t="s">
        <v>264</v>
      </c>
      <c r="B17" s="79">
        <f>Earned!G361</f>
        <v>0</v>
      </c>
      <c r="C17" s="79">
        <f>Earned!H361</f>
        <v>3</v>
      </c>
      <c r="D17" s="79">
        <f>Earned!I361</f>
        <v>2</v>
      </c>
      <c r="E17" s="79">
        <f>Earned!J361</f>
        <v>30</v>
      </c>
      <c r="F17" s="79">
        <f>Earned!K361</f>
        <v>4</v>
      </c>
      <c r="G17" s="79">
        <f>Earned!L361</f>
        <v>13</v>
      </c>
      <c r="H17" s="79">
        <f>Earned!M361</f>
        <v>5</v>
      </c>
      <c r="I17" s="79">
        <f>Earned!N361</f>
        <v>8</v>
      </c>
      <c r="J17" s="79">
        <f>Earned!O361</f>
        <v>40</v>
      </c>
      <c r="K17" s="79">
        <f>Earned!P361</f>
        <v>12</v>
      </c>
      <c r="L17" s="79">
        <f>Earned!Q361</f>
        <v>1</v>
      </c>
      <c r="M17" s="79">
        <f>Earned!R361</f>
        <v>3</v>
      </c>
      <c r="N17" s="79">
        <f>Earned!S361</f>
        <v>3</v>
      </c>
      <c r="O17" s="79">
        <f>Earned!U361</f>
        <v>1</v>
      </c>
      <c r="P17" s="79">
        <f>Earned!U361</f>
        <v>1</v>
      </c>
      <c r="Q17" s="79">
        <f>Earned!V361</f>
        <v>4</v>
      </c>
      <c r="R17" s="79">
        <f>Earned!W361</f>
        <v>4</v>
      </c>
      <c r="S17" s="79">
        <f>Earned!X361</f>
        <v>1</v>
      </c>
      <c r="T17" s="79">
        <f>Earned!Y361</f>
        <v>13</v>
      </c>
      <c r="U17" s="79">
        <f>Earned!Z361</f>
        <v>1</v>
      </c>
      <c r="V17" s="79">
        <f>Earned!AA361</f>
        <v>0</v>
      </c>
      <c r="W17" s="79">
        <f>Earned!AB361</f>
        <v>112</v>
      </c>
      <c r="X17" s="79">
        <f>Earned!AC361</f>
        <v>0</v>
      </c>
      <c r="Y17" s="79">
        <f>Earned!AD361</f>
        <v>0</v>
      </c>
      <c r="Z17" s="79">
        <f>Earned!AE361</f>
        <v>8</v>
      </c>
      <c r="AA17" s="79">
        <f>Earned!AF361</f>
        <v>1</v>
      </c>
      <c r="AB17" s="79">
        <f>Earned!AG361</f>
        <v>0</v>
      </c>
      <c r="AC17" s="79">
        <f>Earned!AH361</f>
        <v>0</v>
      </c>
      <c r="AD17" s="79">
        <f>Earned!AI361</f>
        <v>2</v>
      </c>
      <c r="AE17" s="79">
        <f>Earned!AJ361</f>
        <v>0</v>
      </c>
      <c r="AF17" s="79">
        <f>Earned!AK361</f>
        <v>11</v>
      </c>
      <c r="AG17" s="79">
        <f>Earned!AL361</f>
        <v>3</v>
      </c>
      <c r="AH17" s="79">
        <f>Earned!AM361</f>
        <v>7</v>
      </c>
      <c r="AI17" s="79">
        <f>Earned!AN361</f>
        <v>1</v>
      </c>
      <c r="AJ17" s="79">
        <f>Earned!AO361</f>
        <v>0</v>
      </c>
      <c r="AK17" s="79">
        <f>Earned!AP361</f>
        <v>7</v>
      </c>
      <c r="AL17" s="79">
        <f>Earned!AQ361</f>
        <v>0</v>
      </c>
      <c r="AM17" s="79">
        <f>Earned!AR361</f>
        <v>22</v>
      </c>
      <c r="AN17" s="79">
        <f>Earned!AS361</f>
        <v>3</v>
      </c>
      <c r="AO17" s="20"/>
      <c r="AP17" s="179">
        <f t="shared" si="0"/>
        <v>8.3589743589743595</v>
      </c>
    </row>
    <row r="18" spans="1:42">
      <c r="A18" s="110" t="s">
        <v>261</v>
      </c>
      <c r="B18" s="75">
        <f>Earned!G356</f>
        <v>0</v>
      </c>
      <c r="C18" s="75">
        <f>Earned!H356</f>
        <v>0</v>
      </c>
      <c r="D18" s="75">
        <f>Earned!I356</f>
        <v>0</v>
      </c>
      <c r="E18" s="75">
        <f>Earned!J356</f>
        <v>29</v>
      </c>
      <c r="F18" s="75">
        <f>Earned!K356</f>
        <v>0</v>
      </c>
      <c r="G18" s="75">
        <f>Earned!L356</f>
        <v>9</v>
      </c>
      <c r="H18" s="75">
        <f>Earned!M356</f>
        <v>0</v>
      </c>
      <c r="I18" s="75">
        <f>Earned!N356</f>
        <v>0</v>
      </c>
      <c r="J18" s="75">
        <f>Earned!O356</f>
        <v>17</v>
      </c>
      <c r="K18" s="75">
        <f>Earned!P356</f>
        <v>3</v>
      </c>
      <c r="L18" s="75">
        <f>Earned!Q356</f>
        <v>0</v>
      </c>
      <c r="M18" s="75">
        <f>Earned!R356</f>
        <v>0</v>
      </c>
      <c r="N18" s="75">
        <f>Earned!S356</f>
        <v>2</v>
      </c>
      <c r="O18" s="75">
        <f>Earned!U356</f>
        <v>0</v>
      </c>
      <c r="P18" s="75">
        <f>Earned!U356</f>
        <v>0</v>
      </c>
      <c r="Q18" s="75">
        <f>Earned!V356</f>
        <v>3</v>
      </c>
      <c r="R18" s="75">
        <f>Earned!W356</f>
        <v>0</v>
      </c>
      <c r="S18" s="75">
        <f>Earned!X356</f>
        <v>0</v>
      </c>
      <c r="T18" s="75">
        <f>Earned!Y356</f>
        <v>11</v>
      </c>
      <c r="U18" s="75">
        <f>Earned!Z356</f>
        <v>0</v>
      </c>
      <c r="V18" s="75">
        <f>Earned!AA356</f>
        <v>0</v>
      </c>
      <c r="W18" s="75">
        <f>Earned!AB356</f>
        <v>40</v>
      </c>
      <c r="X18" s="75">
        <f>Earned!AC356</f>
        <v>0</v>
      </c>
      <c r="Y18" s="75">
        <f>Earned!AD356</f>
        <v>0</v>
      </c>
      <c r="Z18" s="75">
        <f>Earned!AE356</f>
        <v>4</v>
      </c>
      <c r="AA18" s="75">
        <f>Earned!AF356</f>
        <v>0</v>
      </c>
      <c r="AB18" s="75">
        <f>Earned!AG356</f>
        <v>0</v>
      </c>
      <c r="AC18" s="75">
        <f>Earned!AH356</f>
        <v>0</v>
      </c>
      <c r="AD18" s="75">
        <f>Earned!AI356</f>
        <v>0</v>
      </c>
      <c r="AE18" s="75">
        <f>Earned!AJ356</f>
        <v>0</v>
      </c>
      <c r="AF18" s="75">
        <f>Earned!AK356</f>
        <v>0</v>
      </c>
      <c r="AG18" s="75">
        <f>Earned!AL356</f>
        <v>0</v>
      </c>
      <c r="AH18" s="75">
        <f>Earned!AM356</f>
        <v>6</v>
      </c>
      <c r="AI18" s="75">
        <f>Earned!AN356</f>
        <v>0</v>
      </c>
      <c r="AJ18" s="75">
        <f>Earned!AO356</f>
        <v>0</v>
      </c>
      <c r="AK18" s="75">
        <f>Earned!AP356</f>
        <v>0</v>
      </c>
      <c r="AL18" s="75">
        <f>Earned!AQ356</f>
        <v>0</v>
      </c>
      <c r="AM18" s="75">
        <f>Earned!AR356</f>
        <v>16</v>
      </c>
      <c r="AN18" s="75">
        <f>Earned!AS356</f>
        <v>1</v>
      </c>
      <c r="AO18" s="20"/>
      <c r="AP18" s="165">
        <f t="shared" si="0"/>
        <v>3.6153846153846154</v>
      </c>
    </row>
    <row r="19" spans="1:42">
      <c r="A19" s="110" t="s">
        <v>262</v>
      </c>
      <c r="B19" s="75">
        <f>Earned!G357</f>
        <v>0</v>
      </c>
      <c r="C19" s="75">
        <f>Earned!H357</f>
        <v>3</v>
      </c>
      <c r="D19" s="75">
        <f>Earned!I357</f>
        <v>0</v>
      </c>
      <c r="E19" s="75">
        <f>Earned!J357</f>
        <v>0</v>
      </c>
      <c r="F19" s="75">
        <f>Earned!K357</f>
        <v>0</v>
      </c>
      <c r="G19" s="75">
        <f>Earned!L357</f>
        <v>4</v>
      </c>
      <c r="H19" s="75">
        <f>Earned!M357</f>
        <v>1</v>
      </c>
      <c r="I19" s="75">
        <f>Earned!N357</f>
        <v>4</v>
      </c>
      <c r="J19" s="75">
        <f>Earned!O357</f>
        <v>13</v>
      </c>
      <c r="K19" s="75">
        <f>Earned!P357</f>
        <v>2</v>
      </c>
      <c r="L19" s="75">
        <f>Earned!Q357</f>
        <v>1</v>
      </c>
      <c r="M19" s="75">
        <f>Earned!R357</f>
        <v>1</v>
      </c>
      <c r="N19" s="75">
        <f>Earned!S357</f>
        <v>0</v>
      </c>
      <c r="O19" s="75">
        <f>Earned!U357</f>
        <v>0</v>
      </c>
      <c r="P19" s="75">
        <f>Earned!U357</f>
        <v>0</v>
      </c>
      <c r="Q19" s="75">
        <f>Earned!V357</f>
        <v>1</v>
      </c>
      <c r="R19" s="75">
        <f>Earned!W357</f>
        <v>0</v>
      </c>
      <c r="S19" s="75">
        <f>Earned!X357</f>
        <v>0</v>
      </c>
      <c r="T19" s="75">
        <f>Earned!Y357</f>
        <v>2</v>
      </c>
      <c r="U19" s="75">
        <f>Earned!Z357</f>
        <v>1</v>
      </c>
      <c r="V19" s="75">
        <f>Earned!AA357</f>
        <v>0</v>
      </c>
      <c r="W19" s="75">
        <f>Earned!AB357</f>
        <v>28</v>
      </c>
      <c r="X19" s="75">
        <f>Earned!AC357</f>
        <v>0</v>
      </c>
      <c r="Y19" s="75">
        <f>Earned!AD357</f>
        <v>0</v>
      </c>
      <c r="Z19" s="75">
        <f>Earned!AE357</f>
        <v>1</v>
      </c>
      <c r="AA19" s="75">
        <f>Earned!AF357</f>
        <v>1</v>
      </c>
      <c r="AB19" s="75">
        <f>Earned!AG357</f>
        <v>0</v>
      </c>
      <c r="AC19" s="75">
        <f>Earned!AH357</f>
        <v>0</v>
      </c>
      <c r="AD19" s="75">
        <f>Earned!AI357</f>
        <v>0</v>
      </c>
      <c r="AE19" s="75">
        <f>Earned!AJ357</f>
        <v>0</v>
      </c>
      <c r="AF19" s="75">
        <f>Earned!AK357</f>
        <v>8</v>
      </c>
      <c r="AG19" s="75">
        <f>Earned!AL357</f>
        <v>0</v>
      </c>
      <c r="AH19" s="75">
        <f>Earned!AM357</f>
        <v>1</v>
      </c>
      <c r="AI19" s="75">
        <f>Earned!AN357</f>
        <v>1</v>
      </c>
      <c r="AJ19" s="75">
        <f>Earned!AO357</f>
        <v>0</v>
      </c>
      <c r="AK19" s="75">
        <f>Earned!AP357</f>
        <v>3</v>
      </c>
      <c r="AL19" s="75">
        <f>Earned!AQ357</f>
        <v>0</v>
      </c>
      <c r="AM19" s="75">
        <f>Earned!AR357</f>
        <v>5</v>
      </c>
      <c r="AN19" s="75">
        <f>Earned!AS357</f>
        <v>2</v>
      </c>
      <c r="AO19" s="20"/>
      <c r="AP19" s="165">
        <f t="shared" si="0"/>
        <v>2.1282051282051282</v>
      </c>
    </row>
    <row r="20" spans="1:42">
      <c r="A20" s="110" t="s">
        <v>711</v>
      </c>
      <c r="B20" s="75">
        <f>Earned!G358</f>
        <v>0</v>
      </c>
      <c r="C20" s="75">
        <f>Earned!H358</f>
        <v>0</v>
      </c>
      <c r="D20" s="75">
        <f>Earned!I358</f>
        <v>2</v>
      </c>
      <c r="E20" s="75">
        <f>Earned!J358</f>
        <v>1</v>
      </c>
      <c r="F20" s="75">
        <f>Earned!K358</f>
        <v>2</v>
      </c>
      <c r="G20" s="75">
        <f>Earned!L358</f>
        <v>0</v>
      </c>
      <c r="H20" s="75">
        <f>Earned!M358</f>
        <v>3</v>
      </c>
      <c r="I20" s="75">
        <f>Earned!N358</f>
        <v>2</v>
      </c>
      <c r="J20" s="75">
        <f>Earned!O358</f>
        <v>1</v>
      </c>
      <c r="K20" s="75">
        <f>Earned!P358</f>
        <v>7</v>
      </c>
      <c r="L20" s="75">
        <f>Earned!Q358</f>
        <v>0</v>
      </c>
      <c r="M20" s="75">
        <f>Earned!R358</f>
        <v>1</v>
      </c>
      <c r="N20" s="75">
        <f>Earned!S358</f>
        <v>1</v>
      </c>
      <c r="O20" s="75">
        <f>Earned!U358</f>
        <v>0</v>
      </c>
      <c r="P20" s="75">
        <f>Earned!U358</f>
        <v>0</v>
      </c>
      <c r="Q20" s="75">
        <f>Earned!V358</f>
        <v>0</v>
      </c>
      <c r="R20" s="75">
        <f>Earned!W358</f>
        <v>1</v>
      </c>
      <c r="S20" s="75">
        <f>Earned!X358</f>
        <v>1</v>
      </c>
      <c r="T20" s="75">
        <f>Earned!Y358</f>
        <v>0</v>
      </c>
      <c r="U20" s="75">
        <f>Earned!Z358</f>
        <v>0</v>
      </c>
      <c r="V20" s="75">
        <f>Earned!AA358</f>
        <v>0</v>
      </c>
      <c r="W20" s="75">
        <f>Earned!AB358</f>
        <v>21</v>
      </c>
      <c r="X20" s="75">
        <f>Earned!AC358</f>
        <v>0</v>
      </c>
      <c r="Y20" s="75">
        <f>Earned!AD358</f>
        <v>0</v>
      </c>
      <c r="Z20" s="75">
        <f>Earned!AE358</f>
        <v>2</v>
      </c>
      <c r="AA20" s="75">
        <f>Earned!AF358</f>
        <v>0</v>
      </c>
      <c r="AB20" s="75">
        <f>Earned!AG358</f>
        <v>0</v>
      </c>
      <c r="AC20" s="75">
        <f>Earned!AH358</f>
        <v>0</v>
      </c>
      <c r="AD20" s="75">
        <f>Earned!AI358</f>
        <v>0</v>
      </c>
      <c r="AE20" s="75">
        <f>Earned!AJ358</f>
        <v>0</v>
      </c>
      <c r="AF20" s="75">
        <f>Earned!AK358</f>
        <v>1</v>
      </c>
      <c r="AG20" s="75">
        <f>Earned!AL358</f>
        <v>2</v>
      </c>
      <c r="AH20" s="75">
        <f>Earned!AM358</f>
        <v>0</v>
      </c>
      <c r="AI20" s="75">
        <f>Earned!AN358</f>
        <v>0</v>
      </c>
      <c r="AJ20" s="75">
        <f>Earned!AO358</f>
        <v>0</v>
      </c>
      <c r="AK20" s="75">
        <f>Earned!AP358</f>
        <v>1</v>
      </c>
      <c r="AL20" s="75">
        <f>Earned!AQ358</f>
        <v>0</v>
      </c>
      <c r="AM20" s="75">
        <f>Earned!AR358</f>
        <v>1</v>
      </c>
      <c r="AN20" s="75">
        <f>Earned!AS358</f>
        <v>0</v>
      </c>
      <c r="AO20" s="20"/>
      <c r="AP20" s="165">
        <f t="shared" si="0"/>
        <v>1.2820512820512822</v>
      </c>
    </row>
    <row r="21" spans="1:42">
      <c r="A21" s="110" t="s">
        <v>947</v>
      </c>
      <c r="B21" s="75">
        <f>Earned!G359</f>
        <v>0</v>
      </c>
      <c r="C21" s="75">
        <f>Earned!H359</f>
        <v>0</v>
      </c>
      <c r="D21" s="75">
        <f>Earned!I359</f>
        <v>0</v>
      </c>
      <c r="E21" s="75">
        <f>Earned!J359</f>
        <v>0</v>
      </c>
      <c r="F21" s="75">
        <f>Earned!K359</f>
        <v>1</v>
      </c>
      <c r="G21" s="75">
        <f>Earned!L359</f>
        <v>0</v>
      </c>
      <c r="H21" s="75">
        <f>Earned!M359</f>
        <v>0</v>
      </c>
      <c r="I21" s="75">
        <f>Earned!N359</f>
        <v>2</v>
      </c>
      <c r="J21" s="75">
        <f>Earned!O359</f>
        <v>6</v>
      </c>
      <c r="K21" s="75">
        <f>Earned!P359</f>
        <v>0</v>
      </c>
      <c r="L21" s="75">
        <f>Earned!Q359</f>
        <v>0</v>
      </c>
      <c r="M21" s="75">
        <f>Earned!R359</f>
        <v>1</v>
      </c>
      <c r="N21" s="75">
        <f>Earned!S359</f>
        <v>0</v>
      </c>
      <c r="O21" s="75">
        <f>Earned!U359</f>
        <v>1</v>
      </c>
      <c r="P21" s="75">
        <f>Earned!U359</f>
        <v>1</v>
      </c>
      <c r="Q21" s="75">
        <f>Earned!V359</f>
        <v>0</v>
      </c>
      <c r="R21" s="75">
        <f>Earned!W359</f>
        <v>3</v>
      </c>
      <c r="S21" s="75">
        <f>Earned!X359</f>
        <v>0</v>
      </c>
      <c r="T21" s="75">
        <f>Earned!Y359</f>
        <v>0</v>
      </c>
      <c r="U21" s="75">
        <f>Earned!Z359</f>
        <v>0</v>
      </c>
      <c r="V21" s="75">
        <f>Earned!AA359</f>
        <v>0</v>
      </c>
      <c r="W21" s="75">
        <f>Earned!AB359</f>
        <v>21</v>
      </c>
      <c r="X21" s="75">
        <f>Earned!AC359</f>
        <v>0</v>
      </c>
      <c r="Y21" s="75">
        <f>Earned!AD359</f>
        <v>0</v>
      </c>
      <c r="Z21" s="75">
        <f>Earned!AE359</f>
        <v>1</v>
      </c>
      <c r="AA21" s="75">
        <f>Earned!AF359</f>
        <v>0</v>
      </c>
      <c r="AB21" s="75">
        <f>Earned!AG359</f>
        <v>0</v>
      </c>
      <c r="AC21" s="75">
        <f>Earned!AH359</f>
        <v>0</v>
      </c>
      <c r="AD21" s="75">
        <f>Earned!AI359</f>
        <v>1</v>
      </c>
      <c r="AE21" s="75">
        <f>Earned!AJ359</f>
        <v>0</v>
      </c>
      <c r="AF21" s="75">
        <f>Earned!AK359</f>
        <v>2</v>
      </c>
      <c r="AG21" s="75">
        <f>Earned!AL359</f>
        <v>0</v>
      </c>
      <c r="AH21" s="75">
        <f>Earned!AM359</f>
        <v>0</v>
      </c>
      <c r="AI21" s="75">
        <f>Earned!AN359</f>
        <v>0</v>
      </c>
      <c r="AJ21" s="75">
        <f>Earned!AO359</f>
        <v>0</v>
      </c>
      <c r="AK21" s="75">
        <f>Earned!AP359</f>
        <v>3</v>
      </c>
      <c r="AL21" s="75">
        <f>Earned!AQ359</f>
        <v>0</v>
      </c>
      <c r="AM21" s="75">
        <f>Earned!AR359</f>
        <v>0</v>
      </c>
      <c r="AN21" s="75">
        <f>Earned!AS359</f>
        <v>0</v>
      </c>
      <c r="AO21" s="20"/>
      <c r="AP21" s="165">
        <f>AVERAGE(B21:AN21)</f>
        <v>1.1025641025641026</v>
      </c>
    </row>
    <row r="22" spans="1:42">
      <c r="A22" s="110" t="s">
        <v>1093</v>
      </c>
      <c r="B22" s="75">
        <f>Earned!G360</f>
        <v>0</v>
      </c>
      <c r="C22" s="75">
        <f>Earned!H360</f>
        <v>0</v>
      </c>
      <c r="D22" s="75">
        <f>Earned!I360</f>
        <v>0</v>
      </c>
      <c r="E22" s="75">
        <f>Earned!J360</f>
        <v>0</v>
      </c>
      <c r="F22" s="75">
        <f>Earned!K360</f>
        <v>1</v>
      </c>
      <c r="G22" s="75">
        <f>Earned!L360</f>
        <v>0</v>
      </c>
      <c r="H22" s="75">
        <f>Earned!M360</f>
        <v>1</v>
      </c>
      <c r="I22" s="75">
        <f>Earned!N360</f>
        <v>0</v>
      </c>
      <c r="J22" s="75">
        <f>Earned!O360</f>
        <v>3</v>
      </c>
      <c r="K22" s="75">
        <f>Earned!P360</f>
        <v>0</v>
      </c>
      <c r="L22" s="75">
        <f>Earned!Q360</f>
        <v>0</v>
      </c>
      <c r="M22" s="75">
        <f>Earned!R360</f>
        <v>0</v>
      </c>
      <c r="N22" s="75">
        <f>Earned!S360</f>
        <v>0</v>
      </c>
      <c r="O22" s="75">
        <f>Earned!T360</f>
        <v>0</v>
      </c>
      <c r="P22" s="75">
        <f>Earned!U360</f>
        <v>0</v>
      </c>
      <c r="Q22" s="75">
        <f>Earned!V360</f>
        <v>0</v>
      </c>
      <c r="R22" s="75">
        <f>Earned!W360</f>
        <v>0</v>
      </c>
      <c r="S22" s="75">
        <f>Earned!X360</f>
        <v>0</v>
      </c>
      <c r="T22" s="75">
        <f>Earned!Y360</f>
        <v>0</v>
      </c>
      <c r="U22" s="75">
        <f>Earned!Z360</f>
        <v>0</v>
      </c>
      <c r="V22" s="75">
        <f>Earned!AA360</f>
        <v>0</v>
      </c>
      <c r="W22" s="75">
        <f>Earned!AB360</f>
        <v>2</v>
      </c>
      <c r="X22" s="75">
        <f>Earned!AC360</f>
        <v>0</v>
      </c>
      <c r="Y22" s="75">
        <f>Earned!AD360</f>
        <v>0</v>
      </c>
      <c r="Z22" s="75">
        <f>Earned!AE360</f>
        <v>0</v>
      </c>
      <c r="AA22" s="75">
        <f>Earned!AF360</f>
        <v>0</v>
      </c>
      <c r="AB22" s="75">
        <f>Earned!AG360</f>
        <v>0</v>
      </c>
      <c r="AC22" s="75">
        <f>Earned!AH360</f>
        <v>0</v>
      </c>
      <c r="AD22" s="75">
        <f>Earned!AI360</f>
        <v>1</v>
      </c>
      <c r="AE22" s="75">
        <f>Earned!AJ360</f>
        <v>0</v>
      </c>
      <c r="AF22" s="75">
        <f>Earned!AK360</f>
        <v>0</v>
      </c>
      <c r="AG22" s="75">
        <f>Earned!AL360</f>
        <v>1</v>
      </c>
      <c r="AH22" s="75">
        <f>Earned!AM360</f>
        <v>0</v>
      </c>
      <c r="AI22" s="75">
        <f>Earned!AN360</f>
        <v>0</v>
      </c>
      <c r="AJ22" s="75">
        <f>Earned!AO360</f>
        <v>0</v>
      </c>
      <c r="AK22" s="75">
        <f>Earned!AP360</f>
        <v>0</v>
      </c>
      <c r="AL22" s="75">
        <f>Earned!AQ360</f>
        <v>0</v>
      </c>
      <c r="AM22" s="75">
        <f>Earned!AR360</f>
        <v>0</v>
      </c>
      <c r="AN22" s="75">
        <f>Earned!AS360</f>
        <v>0</v>
      </c>
      <c r="AO22" s="20"/>
      <c r="AP22" s="165">
        <f>AVERAGE(B22:AN22)</f>
        <v>0.23076923076923078</v>
      </c>
    </row>
    <row r="23" spans="1:42">
      <c r="A23" s="112" t="s">
        <v>263</v>
      </c>
      <c r="B23" s="113">
        <f>Earned!G373</f>
        <v>16</v>
      </c>
      <c r="C23" s="113">
        <f>Earned!H373</f>
        <v>18</v>
      </c>
      <c r="D23" s="113">
        <f>Earned!I373</f>
        <v>14</v>
      </c>
      <c r="E23" s="113">
        <f>Earned!J373</f>
        <v>17</v>
      </c>
      <c r="F23" s="113">
        <f>Earned!K373</f>
        <v>1</v>
      </c>
      <c r="G23" s="113">
        <f>Earned!L373</f>
        <v>44</v>
      </c>
      <c r="H23" s="113">
        <f>Earned!M373</f>
        <v>49</v>
      </c>
      <c r="I23" s="113">
        <f>Earned!N373</f>
        <v>42</v>
      </c>
      <c r="J23" s="113">
        <f>Earned!O373</f>
        <v>58</v>
      </c>
      <c r="K23" s="113">
        <f>Earned!P373</f>
        <v>30</v>
      </c>
      <c r="L23" s="113">
        <f>Earned!Q373</f>
        <v>7</v>
      </c>
      <c r="M23" s="113">
        <f>Earned!R373</f>
        <v>20</v>
      </c>
      <c r="N23" s="113">
        <f>Earned!S373</f>
        <v>25</v>
      </c>
      <c r="O23" s="113">
        <f>Earned!U373</f>
        <v>18</v>
      </c>
      <c r="P23" s="113">
        <f>Earned!U373</f>
        <v>18</v>
      </c>
      <c r="Q23" s="113">
        <f>Earned!V373</f>
        <v>14</v>
      </c>
      <c r="R23" s="113">
        <f>Earned!W373</f>
        <v>27</v>
      </c>
      <c r="S23" s="113">
        <f>Earned!X373</f>
        <v>30</v>
      </c>
      <c r="T23" s="113">
        <f>Earned!Y373</f>
        <v>27</v>
      </c>
      <c r="U23" s="113">
        <f>Earned!Z373</f>
        <v>2</v>
      </c>
      <c r="V23" s="113">
        <f>Earned!AA373</f>
        <v>1</v>
      </c>
      <c r="W23" s="113">
        <f>Earned!AB373</f>
        <v>91</v>
      </c>
      <c r="X23" s="113">
        <f>Earned!AC373</f>
        <v>16</v>
      </c>
      <c r="Y23" s="113">
        <f>Earned!AD373</f>
        <v>6</v>
      </c>
      <c r="Z23" s="113">
        <f>Earned!AE373</f>
        <v>32</v>
      </c>
      <c r="AA23" s="113">
        <f>Earned!AF373</f>
        <v>6</v>
      </c>
      <c r="AB23" s="113">
        <f>Earned!AG373</f>
        <v>17</v>
      </c>
      <c r="AC23" s="113">
        <f>Earned!AH373</f>
        <v>3</v>
      </c>
      <c r="AD23" s="113">
        <f>Earned!AI373</f>
        <v>25</v>
      </c>
      <c r="AE23" s="113">
        <f>Earned!AJ373</f>
        <v>5</v>
      </c>
      <c r="AF23" s="113">
        <f>Earned!AK373</f>
        <v>60</v>
      </c>
      <c r="AG23" s="113">
        <f>Earned!AL373</f>
        <v>16</v>
      </c>
      <c r="AH23" s="113">
        <f>Earned!AM373</f>
        <v>23</v>
      </c>
      <c r="AI23" s="113">
        <f>Earned!AN373</f>
        <v>22</v>
      </c>
      <c r="AJ23" s="113">
        <f>Earned!AO373</f>
        <v>20</v>
      </c>
      <c r="AK23" s="113">
        <f>Earned!AP373</f>
        <v>20</v>
      </c>
      <c r="AL23" s="113">
        <f>Earned!AQ373</f>
        <v>12</v>
      </c>
      <c r="AM23" s="113">
        <f>Earned!AR373</f>
        <v>34</v>
      </c>
      <c r="AN23" s="113">
        <f>Earned!AS373</f>
        <v>20</v>
      </c>
      <c r="AO23" s="20"/>
      <c r="AP23" s="180">
        <f t="shared" si="0"/>
        <v>23.23076923076923</v>
      </c>
    </row>
    <row r="24" spans="1:42">
      <c r="A24" s="114" t="s">
        <v>164</v>
      </c>
      <c r="B24" s="115">
        <f>Earned!G368</f>
        <v>0</v>
      </c>
      <c r="C24" s="115">
        <f>Earned!H368</f>
        <v>0</v>
      </c>
      <c r="D24" s="115">
        <f>Earned!I368</f>
        <v>0</v>
      </c>
      <c r="E24" s="115">
        <f>Earned!J368</f>
        <v>7</v>
      </c>
      <c r="F24" s="115">
        <f>Earned!K368</f>
        <v>0</v>
      </c>
      <c r="G24" s="115">
        <f>Earned!L368</f>
        <v>17</v>
      </c>
      <c r="H24" s="115">
        <f>Earned!M368</f>
        <v>0</v>
      </c>
      <c r="I24" s="115">
        <f>Earned!N368</f>
        <v>0</v>
      </c>
      <c r="J24" s="115">
        <f>Earned!O368</f>
        <v>17</v>
      </c>
      <c r="K24" s="115">
        <f>Earned!P368</f>
        <v>11</v>
      </c>
      <c r="L24" s="115">
        <f>Earned!Q368</f>
        <v>0</v>
      </c>
      <c r="M24" s="115">
        <f>Earned!R368</f>
        <v>0</v>
      </c>
      <c r="N24" s="115">
        <f>Earned!S368</f>
        <v>5</v>
      </c>
      <c r="O24" s="115">
        <f>Earned!U368</f>
        <v>0</v>
      </c>
      <c r="P24" s="115">
        <f>Earned!U368</f>
        <v>0</v>
      </c>
      <c r="Q24" s="115">
        <f>Earned!V368</f>
        <v>5</v>
      </c>
      <c r="R24" s="115">
        <f>Earned!W368</f>
        <v>0</v>
      </c>
      <c r="S24" s="115">
        <f>Earned!X368</f>
        <v>0</v>
      </c>
      <c r="T24" s="115">
        <f>Earned!Y368</f>
        <v>8</v>
      </c>
      <c r="U24" s="115">
        <f>Earned!Z368</f>
        <v>0</v>
      </c>
      <c r="V24" s="115">
        <f>Earned!AA368</f>
        <v>0</v>
      </c>
      <c r="W24" s="115">
        <f>Earned!AB368</f>
        <v>31</v>
      </c>
      <c r="X24" s="115">
        <f>Earned!AC368</f>
        <v>0</v>
      </c>
      <c r="Y24" s="115">
        <f>Earned!AD368</f>
        <v>0</v>
      </c>
      <c r="Z24" s="115">
        <f>Earned!AE368</f>
        <v>15</v>
      </c>
      <c r="AA24" s="115">
        <f>Earned!AF368</f>
        <v>0</v>
      </c>
      <c r="AB24" s="115">
        <f>Earned!AG368</f>
        <v>12</v>
      </c>
      <c r="AC24" s="115">
        <f>Earned!AH368</f>
        <v>0</v>
      </c>
      <c r="AD24" s="115">
        <f>Earned!AI368</f>
        <v>0</v>
      </c>
      <c r="AE24" s="115">
        <f>Earned!AJ368</f>
        <v>0</v>
      </c>
      <c r="AF24" s="115">
        <f>Earned!AK368</f>
        <v>13</v>
      </c>
      <c r="AG24" s="115">
        <f>Earned!AL368</f>
        <v>0</v>
      </c>
      <c r="AH24" s="115">
        <f>Earned!AM368</f>
        <v>5</v>
      </c>
      <c r="AI24" s="115">
        <f>Earned!AN368</f>
        <v>0</v>
      </c>
      <c r="AJ24" s="115">
        <f>Earned!AO368</f>
        <v>0</v>
      </c>
      <c r="AK24" s="115">
        <f>Earned!AP368</f>
        <v>0</v>
      </c>
      <c r="AL24" s="115">
        <f>Earned!AQ368</f>
        <v>0</v>
      </c>
      <c r="AM24" s="115">
        <f>Earned!AR368</f>
        <v>12</v>
      </c>
      <c r="AN24" s="115">
        <f>Earned!AS368</f>
        <v>11</v>
      </c>
      <c r="AP24" s="164">
        <f t="shared" si="0"/>
        <v>4.333333333333333</v>
      </c>
    </row>
    <row r="25" spans="1:42">
      <c r="A25" s="114" t="s">
        <v>163</v>
      </c>
      <c r="B25" s="115">
        <f>Earned!G369</f>
        <v>12</v>
      </c>
      <c r="C25" s="115">
        <f>Earned!H369</f>
        <v>16</v>
      </c>
      <c r="D25" s="115">
        <f>Earned!I369</f>
        <v>3</v>
      </c>
      <c r="E25" s="115">
        <f>Earned!J369</f>
        <v>6</v>
      </c>
      <c r="F25" s="115">
        <f>Earned!K369</f>
        <v>0</v>
      </c>
      <c r="G25" s="115">
        <f>Earned!L369</f>
        <v>22</v>
      </c>
      <c r="H25" s="115">
        <f>Earned!M369</f>
        <v>18</v>
      </c>
      <c r="I25" s="115">
        <f>Earned!N369</f>
        <v>17</v>
      </c>
      <c r="J25" s="115">
        <f>Earned!O369</f>
        <v>23</v>
      </c>
      <c r="K25" s="115">
        <f>Earned!P369</f>
        <v>3</v>
      </c>
      <c r="L25" s="115">
        <f>Earned!Q369</f>
        <v>7</v>
      </c>
      <c r="M25" s="115">
        <f>Earned!R369</f>
        <v>1</v>
      </c>
      <c r="N25" s="115">
        <f>Earned!S369</f>
        <v>8</v>
      </c>
      <c r="O25" s="115">
        <f>Earned!U369</f>
        <v>0</v>
      </c>
      <c r="P25" s="115">
        <f>Earned!U369</f>
        <v>0</v>
      </c>
      <c r="Q25" s="115">
        <f>Earned!V369</f>
        <v>7</v>
      </c>
      <c r="R25" s="115">
        <f>Earned!W369</f>
        <v>4</v>
      </c>
      <c r="S25" s="115">
        <f>Earned!X369</f>
        <v>0</v>
      </c>
      <c r="T25" s="115">
        <f>Earned!Y369</f>
        <v>8</v>
      </c>
      <c r="U25" s="115">
        <f>Earned!Z369</f>
        <v>0</v>
      </c>
      <c r="V25" s="115">
        <f>Earned!AA369</f>
        <v>0</v>
      </c>
      <c r="W25" s="115">
        <f>Earned!AB369</f>
        <v>27</v>
      </c>
      <c r="X25" s="115">
        <f>Earned!AC369</f>
        <v>4</v>
      </c>
      <c r="Y25" s="115">
        <f>Earned!AD369</f>
        <v>0</v>
      </c>
      <c r="Z25" s="115">
        <f>Earned!AE369</f>
        <v>11</v>
      </c>
      <c r="AA25" s="115">
        <f>Earned!AF369</f>
        <v>5</v>
      </c>
      <c r="AB25" s="115">
        <f>Earned!AG369</f>
        <v>4</v>
      </c>
      <c r="AC25" s="115">
        <f>Earned!AH369</f>
        <v>0</v>
      </c>
      <c r="AD25" s="115">
        <f>Earned!AI369</f>
        <v>2</v>
      </c>
      <c r="AE25" s="115">
        <f>Earned!AJ369</f>
        <v>0</v>
      </c>
      <c r="AF25" s="115">
        <f>Earned!AK369</f>
        <v>22</v>
      </c>
      <c r="AG25" s="115">
        <f>Earned!AL369</f>
        <v>0</v>
      </c>
      <c r="AH25" s="115">
        <f>Earned!AM369</f>
        <v>14</v>
      </c>
      <c r="AI25" s="115">
        <f>Earned!AN369</f>
        <v>4</v>
      </c>
      <c r="AJ25" s="115">
        <f>Earned!AO369</f>
        <v>0</v>
      </c>
      <c r="AK25" s="115">
        <f>Earned!AP369</f>
        <v>6</v>
      </c>
      <c r="AL25" s="115">
        <f>Earned!AQ369</f>
        <v>5</v>
      </c>
      <c r="AM25" s="115">
        <f>Earned!AR369</f>
        <v>12</v>
      </c>
      <c r="AN25" s="115">
        <f>Earned!AS369</f>
        <v>8</v>
      </c>
      <c r="AO25" s="19"/>
      <c r="AP25" s="164">
        <f t="shared" si="0"/>
        <v>7.1538461538461542</v>
      </c>
    </row>
    <row r="26" spans="1:42">
      <c r="A26" s="116" t="s">
        <v>710</v>
      </c>
      <c r="B26" s="115">
        <f>Earned!G370</f>
        <v>2</v>
      </c>
      <c r="C26" s="115">
        <f>Earned!H370</f>
        <v>1</v>
      </c>
      <c r="D26" s="115">
        <f>Earned!I370</f>
        <v>11</v>
      </c>
      <c r="E26" s="115">
        <f>Earned!J370</f>
        <v>4</v>
      </c>
      <c r="F26" s="115">
        <f>Earned!K370</f>
        <v>0</v>
      </c>
      <c r="G26" s="115">
        <f>Earned!L370</f>
        <v>5</v>
      </c>
      <c r="H26" s="115">
        <f>Earned!M370</f>
        <v>12</v>
      </c>
      <c r="I26" s="115">
        <f>Earned!N370</f>
        <v>11</v>
      </c>
      <c r="J26" s="115">
        <f>Earned!O370</f>
        <v>8</v>
      </c>
      <c r="K26" s="115">
        <f>Earned!P370</f>
        <v>11</v>
      </c>
      <c r="L26" s="115">
        <f>Earned!Q370</f>
        <v>0</v>
      </c>
      <c r="M26" s="115">
        <f>Earned!R370</f>
        <v>12</v>
      </c>
      <c r="N26" s="115">
        <f>Earned!S370</f>
        <v>9</v>
      </c>
      <c r="O26" s="115">
        <f>Earned!U370</f>
        <v>0</v>
      </c>
      <c r="P26" s="115">
        <f>Earned!U370</f>
        <v>0</v>
      </c>
      <c r="Q26" s="115">
        <f>Earned!V370</f>
        <v>1</v>
      </c>
      <c r="R26" s="115">
        <f>Earned!W370</f>
        <v>9</v>
      </c>
      <c r="S26" s="115">
        <f>Earned!X370</f>
        <v>30</v>
      </c>
      <c r="T26" s="115">
        <f>Earned!Y370</f>
        <v>3</v>
      </c>
      <c r="U26" s="115">
        <f>Earned!Z370</f>
        <v>2</v>
      </c>
      <c r="V26" s="115">
        <f>Earned!AA370</f>
        <v>0</v>
      </c>
      <c r="W26" s="115">
        <f>Earned!AB370</f>
        <v>18</v>
      </c>
      <c r="X26" s="115">
        <f>Earned!AC370</f>
        <v>11</v>
      </c>
      <c r="Y26" s="115">
        <f>Earned!AD370</f>
        <v>1</v>
      </c>
      <c r="Z26" s="115">
        <f>Earned!AE370</f>
        <v>3</v>
      </c>
      <c r="AA26" s="115">
        <f>Earned!AF370</f>
        <v>1</v>
      </c>
      <c r="AB26" s="115">
        <f>Earned!AG370</f>
        <v>0</v>
      </c>
      <c r="AC26" s="115">
        <f>Earned!AH370</f>
        <v>0</v>
      </c>
      <c r="AD26" s="115">
        <f>Earned!AI370</f>
        <v>8</v>
      </c>
      <c r="AE26" s="115">
        <f>Earned!AJ370</f>
        <v>0</v>
      </c>
      <c r="AF26" s="115">
        <f>Earned!AK370</f>
        <v>14</v>
      </c>
      <c r="AG26" s="115">
        <f>Earned!AL370</f>
        <v>9</v>
      </c>
      <c r="AH26" s="115">
        <f>Earned!AM370</f>
        <v>2</v>
      </c>
      <c r="AI26" s="115">
        <f>Earned!AN370</f>
        <v>14</v>
      </c>
      <c r="AJ26" s="115">
        <f>Earned!AO370</f>
        <v>13</v>
      </c>
      <c r="AK26" s="115">
        <f>Earned!AP370</f>
        <v>11</v>
      </c>
      <c r="AL26" s="115">
        <f>Earned!AQ370</f>
        <v>7</v>
      </c>
      <c r="AM26" s="115">
        <f>Earned!AR370</f>
        <v>6</v>
      </c>
      <c r="AN26" s="115">
        <f>Earned!AS370</f>
        <v>1</v>
      </c>
      <c r="AO26" s="19"/>
      <c r="AP26" s="164">
        <f t="shared" si="0"/>
        <v>6.4102564102564106</v>
      </c>
    </row>
    <row r="27" spans="1:42">
      <c r="A27" s="116" t="s">
        <v>946</v>
      </c>
      <c r="B27" s="115">
        <f>Earned!G371</f>
        <v>2</v>
      </c>
      <c r="C27" s="115">
        <f>Earned!H371</f>
        <v>0</v>
      </c>
      <c r="D27" s="115">
        <f>Earned!I371</f>
        <v>0</v>
      </c>
      <c r="E27" s="115">
        <f>Earned!J371</f>
        <v>0</v>
      </c>
      <c r="F27" s="115">
        <f>Earned!K371</f>
        <v>1</v>
      </c>
      <c r="G27" s="115">
        <f>Earned!L371</f>
        <v>0</v>
      </c>
      <c r="H27" s="115">
        <f>Earned!M371</f>
        <v>12</v>
      </c>
      <c r="I27" s="115">
        <f>Earned!N371</f>
        <v>11</v>
      </c>
      <c r="J27" s="115">
        <f>Earned!O371</f>
        <v>3</v>
      </c>
      <c r="K27" s="115">
        <f>Earned!P371</f>
        <v>5</v>
      </c>
      <c r="L27" s="115">
        <f>Earned!Q371</f>
        <v>0</v>
      </c>
      <c r="M27" s="115">
        <f>Earned!R371</f>
        <v>7</v>
      </c>
      <c r="N27" s="115">
        <f>Earned!S371</f>
        <v>2</v>
      </c>
      <c r="O27" s="115">
        <f>Earned!U371</f>
        <v>12</v>
      </c>
      <c r="P27" s="115">
        <f>Earned!U371</f>
        <v>12</v>
      </c>
      <c r="Q27" s="115">
        <f>Earned!V371</f>
        <v>0</v>
      </c>
      <c r="R27" s="115">
        <f>Earned!W371</f>
        <v>9</v>
      </c>
      <c r="S27" s="115">
        <f>Earned!X371</f>
        <v>0</v>
      </c>
      <c r="T27" s="115">
        <f>Earned!Y371</f>
        <v>8</v>
      </c>
      <c r="U27" s="115">
        <f>Earned!Z371</f>
        <v>0</v>
      </c>
      <c r="V27" s="115">
        <f>Earned!AA371</f>
        <v>1</v>
      </c>
      <c r="W27" s="115">
        <f>Earned!AB371</f>
        <v>14</v>
      </c>
      <c r="X27" s="115">
        <f>Earned!AC371</f>
        <v>1</v>
      </c>
      <c r="Y27" s="115">
        <f>Earned!AD371</f>
        <v>4</v>
      </c>
      <c r="Z27" s="115">
        <f>Earned!AE371</f>
        <v>3</v>
      </c>
      <c r="AA27" s="115">
        <f>Earned!AF371</f>
        <v>0</v>
      </c>
      <c r="AB27" s="115">
        <f>Earned!AG371</f>
        <v>1</v>
      </c>
      <c r="AC27" s="115">
        <f>Earned!AH371</f>
        <v>3</v>
      </c>
      <c r="AD27" s="115">
        <f>Earned!AI371</f>
        <v>8</v>
      </c>
      <c r="AE27" s="115">
        <f>Earned!AJ371</f>
        <v>0</v>
      </c>
      <c r="AF27" s="115">
        <f>Earned!AK371</f>
        <v>11</v>
      </c>
      <c r="AG27" s="115">
        <f>Earned!AL371</f>
        <v>1</v>
      </c>
      <c r="AH27" s="115">
        <f>Earned!AM371</f>
        <v>2</v>
      </c>
      <c r="AI27" s="115">
        <f>Earned!AN371</f>
        <v>4</v>
      </c>
      <c r="AJ27" s="115">
        <f>Earned!AO371</f>
        <v>2</v>
      </c>
      <c r="AK27" s="115">
        <f>Earned!AP371</f>
        <v>2</v>
      </c>
      <c r="AL27" s="115">
        <f>Earned!AQ371</f>
        <v>0</v>
      </c>
      <c r="AM27" s="115">
        <f>Earned!AR371</f>
        <v>3</v>
      </c>
      <c r="AN27" s="115">
        <f>Earned!AS371</f>
        <v>0</v>
      </c>
      <c r="AO27" s="19"/>
      <c r="AP27" s="164">
        <f>AVERAGE(B27:AN27)</f>
        <v>3.6923076923076925</v>
      </c>
    </row>
    <row r="28" spans="1:42">
      <c r="A28" s="116" t="s">
        <v>1095</v>
      </c>
      <c r="B28" s="115">
        <f>Earned!G372</f>
        <v>0</v>
      </c>
      <c r="C28" s="115">
        <f>Earned!H372</f>
        <v>1</v>
      </c>
      <c r="D28" s="115">
        <f>Earned!I372</f>
        <v>0</v>
      </c>
      <c r="E28" s="115">
        <f>Earned!J372</f>
        <v>0</v>
      </c>
      <c r="F28" s="115">
        <f>Earned!K372</f>
        <v>0</v>
      </c>
      <c r="G28" s="115">
        <f>Earned!L372</f>
        <v>0</v>
      </c>
      <c r="H28" s="115">
        <f>Earned!M372</f>
        <v>7</v>
      </c>
      <c r="I28" s="115">
        <f>Earned!N372</f>
        <v>3</v>
      </c>
      <c r="J28" s="115">
        <f>Earned!O372</f>
        <v>7</v>
      </c>
      <c r="K28" s="115">
        <f>Earned!P372</f>
        <v>0</v>
      </c>
      <c r="L28" s="115">
        <f>Earned!Q372</f>
        <v>0</v>
      </c>
      <c r="M28" s="115">
        <f>Earned!R372</f>
        <v>0</v>
      </c>
      <c r="N28" s="115">
        <f>Earned!S372</f>
        <v>1</v>
      </c>
      <c r="O28" s="115">
        <f>Earned!T372</f>
        <v>0</v>
      </c>
      <c r="P28" s="115">
        <f>Earned!U372</f>
        <v>6</v>
      </c>
      <c r="Q28" s="115">
        <f>Earned!V372</f>
        <v>1</v>
      </c>
      <c r="R28" s="115">
        <f>Earned!W372</f>
        <v>5</v>
      </c>
      <c r="S28" s="115">
        <f>Earned!X372</f>
        <v>0</v>
      </c>
      <c r="T28" s="115">
        <f>Earned!Y372</f>
        <v>0</v>
      </c>
      <c r="U28" s="115">
        <f>Earned!Z372</f>
        <v>0</v>
      </c>
      <c r="V28" s="115">
        <f>Earned!AA372</f>
        <v>0</v>
      </c>
      <c r="W28" s="115">
        <f>Earned!AB372</f>
        <v>1</v>
      </c>
      <c r="X28" s="115">
        <f>Earned!AC372</f>
        <v>0</v>
      </c>
      <c r="Y28" s="115">
        <f>Earned!AD372</f>
        <v>1</v>
      </c>
      <c r="Z28" s="115">
        <f>Earned!AE372</f>
        <v>0</v>
      </c>
      <c r="AA28" s="115">
        <f>Earned!AF372</f>
        <v>0</v>
      </c>
      <c r="AB28" s="115">
        <f>Earned!AG372</f>
        <v>0</v>
      </c>
      <c r="AC28" s="115">
        <f>Earned!AH372</f>
        <v>0</v>
      </c>
      <c r="AD28" s="115">
        <f>Earned!AI372</f>
        <v>7</v>
      </c>
      <c r="AE28" s="115">
        <f>Earned!AJ372</f>
        <v>5</v>
      </c>
      <c r="AF28" s="115">
        <f>Earned!AK372</f>
        <v>0</v>
      </c>
      <c r="AG28" s="115">
        <f>Earned!AL372</f>
        <v>6</v>
      </c>
      <c r="AH28" s="115">
        <f>Earned!AM372</f>
        <v>0</v>
      </c>
      <c r="AI28" s="115">
        <f>Earned!AN372</f>
        <v>0</v>
      </c>
      <c r="AJ28" s="115">
        <f>Earned!AO372</f>
        <v>5</v>
      </c>
      <c r="AK28" s="115">
        <f>Earned!AP372</f>
        <v>1</v>
      </c>
      <c r="AL28" s="115">
        <f>Earned!AQ372</f>
        <v>0</v>
      </c>
      <c r="AM28" s="115">
        <f>Earned!AR372</f>
        <v>1</v>
      </c>
      <c r="AN28" s="115">
        <f>Earned!AS372</f>
        <v>0</v>
      </c>
      <c r="AO28" s="19"/>
      <c r="AP28" s="164">
        <f>AVERAGE(B28:AN28)</f>
        <v>1.4871794871794872</v>
      </c>
    </row>
    <row r="29" spans="1:42">
      <c r="A29" s="80" t="s">
        <v>265</v>
      </c>
      <c r="B29" s="235">
        <f>Earned!G367</f>
        <v>0</v>
      </c>
      <c r="C29" s="235">
        <f>Earned!H367</f>
        <v>3</v>
      </c>
      <c r="D29" s="235">
        <f>Earned!I367</f>
        <v>1</v>
      </c>
      <c r="E29" s="235">
        <f>Earned!J367</f>
        <v>3</v>
      </c>
      <c r="F29" s="235">
        <f>Earned!K367</f>
        <v>0</v>
      </c>
      <c r="G29" s="235">
        <f>Earned!L367</f>
        <v>6</v>
      </c>
      <c r="H29" s="235">
        <f>Earned!M367</f>
        <v>1</v>
      </c>
      <c r="I29" s="235">
        <f>Earned!N367</f>
        <v>2</v>
      </c>
      <c r="J29" s="235">
        <f>Earned!O367</f>
        <v>3</v>
      </c>
      <c r="K29" s="235">
        <f>Earned!P367</f>
        <v>1</v>
      </c>
      <c r="L29" s="235">
        <f>Earned!Q367</f>
        <v>0</v>
      </c>
      <c r="M29" s="235">
        <f>Earned!R367</f>
        <v>0</v>
      </c>
      <c r="N29" s="235">
        <f>Earned!S367</f>
        <v>2</v>
      </c>
      <c r="O29" s="235">
        <f>Earned!U367</f>
        <v>0</v>
      </c>
      <c r="P29" s="235">
        <f>Earned!U367</f>
        <v>0</v>
      </c>
      <c r="Q29" s="235">
        <f>Earned!V367</f>
        <v>1</v>
      </c>
      <c r="R29" s="235">
        <f>Earned!W367</f>
        <v>2</v>
      </c>
      <c r="S29" s="235">
        <f>Earned!X367</f>
        <v>0</v>
      </c>
      <c r="T29" s="235">
        <f>Earned!Y367</f>
        <v>4</v>
      </c>
      <c r="U29" s="235">
        <f>Earned!Z367</f>
        <v>0</v>
      </c>
      <c r="V29" s="235">
        <f>Earned!AA367</f>
        <v>0</v>
      </c>
      <c r="W29" s="235">
        <f>Earned!AB367</f>
        <v>9</v>
      </c>
      <c r="X29" s="235">
        <f>Earned!AC367</f>
        <v>1</v>
      </c>
      <c r="Y29" s="235">
        <f>Earned!AD367</f>
        <v>1</v>
      </c>
      <c r="Z29" s="235">
        <f>Earned!AE367</f>
        <v>4</v>
      </c>
      <c r="AA29" s="235">
        <f>Earned!AF367</f>
        <v>1</v>
      </c>
      <c r="AB29" s="235">
        <f>Earned!AG367</f>
        <v>0</v>
      </c>
      <c r="AC29" s="235">
        <f>Earned!AH367</f>
        <v>0</v>
      </c>
      <c r="AD29" s="235">
        <f>Earned!AI367</f>
        <v>0</v>
      </c>
      <c r="AE29" s="235">
        <f>Earned!AJ367</f>
        <v>0</v>
      </c>
      <c r="AF29" s="235">
        <f>Earned!AK367</f>
        <v>4</v>
      </c>
      <c r="AG29" s="235">
        <f>Earned!AL367</f>
        <v>1</v>
      </c>
      <c r="AH29" s="235">
        <f>Earned!AM367</f>
        <v>0</v>
      </c>
      <c r="AI29" s="235">
        <f>Earned!AN367</f>
        <v>0</v>
      </c>
      <c r="AJ29" s="235">
        <f>Earned!AO367</f>
        <v>0</v>
      </c>
      <c r="AK29" s="235">
        <f>Earned!AP367</f>
        <v>4</v>
      </c>
      <c r="AL29" s="235">
        <f>Earned!AQ367</f>
        <v>0</v>
      </c>
      <c r="AM29" s="235">
        <f>Earned!AR367</f>
        <v>9</v>
      </c>
      <c r="AN29" s="235">
        <f>Earned!AS367</f>
        <v>1</v>
      </c>
      <c r="AO29" s="236"/>
      <c r="AP29" s="181">
        <f t="shared" si="0"/>
        <v>1.641025641025641</v>
      </c>
    </row>
    <row r="30" spans="1:42">
      <c r="A30" s="74" t="s">
        <v>161</v>
      </c>
      <c r="B30" s="32">
        <f>Earned!G362</f>
        <v>0</v>
      </c>
      <c r="C30" s="32">
        <f>Earned!H362</f>
        <v>0</v>
      </c>
      <c r="D30" s="32">
        <f>Earned!I362</f>
        <v>0</v>
      </c>
      <c r="E30" s="32">
        <f>Earned!J362</f>
        <v>1</v>
      </c>
      <c r="F30" s="32">
        <f>Earned!K362</f>
        <v>0</v>
      </c>
      <c r="G30" s="32">
        <f>Earned!L362</f>
        <v>2</v>
      </c>
      <c r="H30" s="32">
        <f>Earned!M362</f>
        <v>0</v>
      </c>
      <c r="I30" s="32">
        <f>Earned!N362</f>
        <v>0</v>
      </c>
      <c r="J30" s="32">
        <f>Earned!O362</f>
        <v>2</v>
      </c>
      <c r="K30" s="32">
        <f>Earned!P362</f>
        <v>1</v>
      </c>
      <c r="L30" s="32">
        <f>Earned!Q362</f>
        <v>0</v>
      </c>
      <c r="M30" s="32">
        <f>Earned!R362</f>
        <v>0</v>
      </c>
      <c r="N30" s="32">
        <f>Earned!S362</f>
        <v>1</v>
      </c>
      <c r="O30" s="32">
        <f>Earned!U362</f>
        <v>0</v>
      </c>
      <c r="P30" s="32">
        <f>Earned!U362</f>
        <v>0</v>
      </c>
      <c r="Q30" s="32">
        <f>Earned!V362</f>
        <v>0</v>
      </c>
      <c r="R30" s="32">
        <f>Earned!W362</f>
        <v>0</v>
      </c>
      <c r="S30" s="32">
        <f>Earned!X362</f>
        <v>0</v>
      </c>
      <c r="T30" s="32">
        <f>Earned!Y362</f>
        <v>1</v>
      </c>
      <c r="U30" s="32">
        <f>Earned!Z362</f>
        <v>0</v>
      </c>
      <c r="V30" s="32">
        <f>Earned!AA362</f>
        <v>0</v>
      </c>
      <c r="W30" s="32">
        <f>Earned!AB362</f>
        <v>3</v>
      </c>
      <c r="X30" s="32">
        <f>Earned!AC362</f>
        <v>0</v>
      </c>
      <c r="Y30" s="32">
        <f>Earned!AD362</f>
        <v>0</v>
      </c>
      <c r="Z30" s="32">
        <f>Earned!AE362</f>
        <v>3</v>
      </c>
      <c r="AA30" s="32">
        <f>Earned!AF362</f>
        <v>0</v>
      </c>
      <c r="AB30" s="32">
        <f>Earned!AG362</f>
        <v>0</v>
      </c>
      <c r="AC30" s="32">
        <f>Earned!AH362</f>
        <v>0</v>
      </c>
      <c r="AD30" s="32">
        <f>Earned!AI362</f>
        <v>0</v>
      </c>
      <c r="AE30" s="32">
        <f>Earned!AJ362</f>
        <v>0</v>
      </c>
      <c r="AF30" s="32">
        <f>Earned!AK362</f>
        <v>2</v>
      </c>
      <c r="AG30" s="32">
        <f>Earned!AL362</f>
        <v>0</v>
      </c>
      <c r="AH30" s="32">
        <f>Earned!AM362</f>
        <v>0</v>
      </c>
      <c r="AI30" s="32">
        <f>Earned!AN362</f>
        <v>0</v>
      </c>
      <c r="AJ30" s="32">
        <f>Earned!AO362</f>
        <v>0</v>
      </c>
      <c r="AK30" s="32">
        <f>Earned!AP362</f>
        <v>0</v>
      </c>
      <c r="AL30" s="32">
        <f>Earned!AQ362</f>
        <v>0</v>
      </c>
      <c r="AM30" s="32">
        <f>Earned!AR362</f>
        <v>4</v>
      </c>
      <c r="AN30" s="32">
        <f>Earned!AS362</f>
        <v>1</v>
      </c>
      <c r="AP30" s="166">
        <f t="shared" si="0"/>
        <v>0.53846153846153844</v>
      </c>
    </row>
    <row r="31" spans="1:42">
      <c r="A31" s="74" t="s">
        <v>162</v>
      </c>
      <c r="B31" s="32">
        <f>Earned!G363</f>
        <v>0</v>
      </c>
      <c r="C31" s="32">
        <f>Earned!H363</f>
        <v>3</v>
      </c>
      <c r="D31" s="32">
        <f>Earned!I363</f>
        <v>0</v>
      </c>
      <c r="E31" s="32">
        <f>Earned!J363</f>
        <v>1</v>
      </c>
      <c r="F31" s="32">
        <f>Earned!K363</f>
        <v>0</v>
      </c>
      <c r="G31" s="32">
        <f>Earned!L363</f>
        <v>3</v>
      </c>
      <c r="H31" s="32">
        <f>Earned!M363</f>
        <v>0</v>
      </c>
      <c r="I31" s="32">
        <f>Earned!N363</f>
        <v>1</v>
      </c>
      <c r="J31" s="32">
        <f>Earned!O363</f>
        <v>1</v>
      </c>
      <c r="K31" s="32">
        <f>Earned!P363</f>
        <v>0</v>
      </c>
      <c r="L31" s="32">
        <f>Earned!Q363</f>
        <v>0</v>
      </c>
      <c r="M31" s="32">
        <f>Earned!R363</f>
        <v>0</v>
      </c>
      <c r="N31" s="32">
        <f>Earned!S363</f>
        <v>1</v>
      </c>
      <c r="O31" s="32">
        <f>Earned!U363</f>
        <v>0</v>
      </c>
      <c r="P31" s="32">
        <f>Earned!U363</f>
        <v>0</v>
      </c>
      <c r="Q31" s="32">
        <f>Earned!V363</f>
        <v>1</v>
      </c>
      <c r="R31" s="32">
        <f>Earned!W363</f>
        <v>1</v>
      </c>
      <c r="S31" s="32">
        <f>Earned!X363</f>
        <v>0</v>
      </c>
      <c r="T31" s="32">
        <f>Earned!Y363</f>
        <v>3</v>
      </c>
      <c r="U31" s="32">
        <f>Earned!Z363</f>
        <v>0</v>
      </c>
      <c r="V31" s="32">
        <f>Earned!AA363</f>
        <v>0</v>
      </c>
      <c r="W31" s="32">
        <f>Earned!AB363</f>
        <v>4</v>
      </c>
      <c r="X31" s="32">
        <f>Earned!AC363</f>
        <v>0</v>
      </c>
      <c r="Y31" s="32">
        <f>Earned!AD363</f>
        <v>1</v>
      </c>
      <c r="Z31" s="32">
        <f>Earned!AE363</f>
        <v>1</v>
      </c>
      <c r="AA31" s="32">
        <f>Earned!AF363</f>
        <v>1</v>
      </c>
      <c r="AB31" s="32">
        <f>Earned!AG363</f>
        <v>0</v>
      </c>
      <c r="AC31" s="32">
        <f>Earned!AH363</f>
        <v>0</v>
      </c>
      <c r="AD31" s="32">
        <f>Earned!AI363</f>
        <v>0</v>
      </c>
      <c r="AE31" s="32">
        <f>Earned!AJ363</f>
        <v>0</v>
      </c>
      <c r="AF31" s="32">
        <f>Earned!AK363</f>
        <v>2</v>
      </c>
      <c r="AG31" s="32">
        <f>Earned!AL363</f>
        <v>0</v>
      </c>
      <c r="AH31" s="32">
        <f>Earned!AM363</f>
        <v>0</v>
      </c>
      <c r="AI31" s="32">
        <f>Earned!AN363</f>
        <v>0</v>
      </c>
      <c r="AJ31" s="32">
        <f>Earned!AO363</f>
        <v>0</v>
      </c>
      <c r="AK31" s="32">
        <f>Earned!AP363</f>
        <v>2</v>
      </c>
      <c r="AL31" s="32">
        <f>Earned!AQ363</f>
        <v>0</v>
      </c>
      <c r="AM31" s="32">
        <f>Earned!AR363</f>
        <v>3</v>
      </c>
      <c r="AN31" s="32">
        <f>Earned!AS363</f>
        <v>0</v>
      </c>
      <c r="AO31" s="20"/>
      <c r="AP31" s="166">
        <f t="shared" si="0"/>
        <v>0.74358974358974361</v>
      </c>
    </row>
    <row r="32" spans="1:42">
      <c r="A32" s="111" t="s">
        <v>712</v>
      </c>
      <c r="B32" s="32">
        <f>Earned!G364</f>
        <v>0</v>
      </c>
      <c r="C32" s="32">
        <f>Earned!H364</f>
        <v>0</v>
      </c>
      <c r="D32" s="32">
        <f>Earned!I364</f>
        <v>1</v>
      </c>
      <c r="E32" s="32">
        <f>Earned!J364</f>
        <v>1</v>
      </c>
      <c r="F32" s="32">
        <f>Earned!K364</f>
        <v>0</v>
      </c>
      <c r="G32" s="32">
        <f>Earned!L364</f>
        <v>1</v>
      </c>
      <c r="H32" s="32">
        <f>Earned!M364</f>
        <v>0</v>
      </c>
      <c r="I32" s="32">
        <f>Earned!N364</f>
        <v>0</v>
      </c>
      <c r="J32" s="32">
        <f>Earned!O364</f>
        <v>0</v>
      </c>
      <c r="K32" s="32">
        <f>Earned!P364</f>
        <v>0</v>
      </c>
      <c r="L32" s="32">
        <f>Earned!Q364</f>
        <v>0</v>
      </c>
      <c r="M32" s="32">
        <f>Earned!R364</f>
        <v>0</v>
      </c>
      <c r="N32" s="32">
        <f>Earned!S364</f>
        <v>0</v>
      </c>
      <c r="O32" s="32">
        <f>Earned!U364</f>
        <v>0</v>
      </c>
      <c r="P32" s="32">
        <f>Earned!U364</f>
        <v>0</v>
      </c>
      <c r="Q32" s="32">
        <f>Earned!V364</f>
        <v>0</v>
      </c>
      <c r="R32" s="32">
        <f>Earned!W364</f>
        <v>0</v>
      </c>
      <c r="S32" s="32">
        <f>Earned!X364</f>
        <v>0</v>
      </c>
      <c r="T32" s="32">
        <f>Earned!Y364</f>
        <v>0</v>
      </c>
      <c r="U32" s="32">
        <f>Earned!Z364</f>
        <v>0</v>
      </c>
      <c r="V32" s="32">
        <f>Earned!AA364</f>
        <v>0</v>
      </c>
      <c r="W32" s="32">
        <f>Earned!AB364</f>
        <v>1</v>
      </c>
      <c r="X32" s="32">
        <f>Earned!AC364</f>
        <v>1</v>
      </c>
      <c r="Y32" s="32">
        <f>Earned!AD364</f>
        <v>0</v>
      </c>
      <c r="Z32" s="32">
        <f>Earned!AE364</f>
        <v>0</v>
      </c>
      <c r="AA32" s="32">
        <f>Earned!AF364</f>
        <v>0</v>
      </c>
      <c r="AB32" s="32">
        <f>Earned!AG364</f>
        <v>0</v>
      </c>
      <c r="AC32" s="32">
        <f>Earned!AH364</f>
        <v>0</v>
      </c>
      <c r="AD32" s="32">
        <f>Earned!AI364</f>
        <v>0</v>
      </c>
      <c r="AE32" s="32">
        <f>Earned!AJ364</f>
        <v>0</v>
      </c>
      <c r="AF32" s="32">
        <f>Earned!AK364</f>
        <v>0</v>
      </c>
      <c r="AG32" s="32">
        <f>Earned!AL364</f>
        <v>0</v>
      </c>
      <c r="AH32" s="32">
        <f>Earned!AM364</f>
        <v>0</v>
      </c>
      <c r="AI32" s="32">
        <f>Earned!AN364</f>
        <v>0</v>
      </c>
      <c r="AJ32" s="32">
        <f>Earned!AO364</f>
        <v>0</v>
      </c>
      <c r="AK32" s="32">
        <f>Earned!AP364</f>
        <v>2</v>
      </c>
      <c r="AL32" s="32">
        <f>Earned!AQ364</f>
        <v>0</v>
      </c>
      <c r="AM32" s="32">
        <f>Earned!AR364</f>
        <v>1</v>
      </c>
      <c r="AN32" s="32">
        <f>Earned!AS364</f>
        <v>0</v>
      </c>
      <c r="AO32" s="20"/>
      <c r="AP32" s="166">
        <f t="shared" si="0"/>
        <v>0.20512820512820512</v>
      </c>
    </row>
    <row r="33" spans="1:42">
      <c r="A33" s="111" t="s">
        <v>948</v>
      </c>
      <c r="B33" s="32">
        <f>Earned!G365</f>
        <v>0</v>
      </c>
      <c r="C33" s="32">
        <f>Earned!H365</f>
        <v>0</v>
      </c>
      <c r="D33" s="32">
        <f>Earned!I365</f>
        <v>0</v>
      </c>
      <c r="E33" s="32">
        <f>Earned!J365</f>
        <v>0</v>
      </c>
      <c r="F33" s="32">
        <f>Earned!K365</f>
        <v>0</v>
      </c>
      <c r="G33" s="32">
        <f>Earned!L365</f>
        <v>0</v>
      </c>
      <c r="H33" s="32">
        <f>Earned!M365</f>
        <v>0</v>
      </c>
      <c r="I33" s="32">
        <f>Earned!N365</f>
        <v>1</v>
      </c>
      <c r="J33" s="32">
        <f>Earned!O365</f>
        <v>0</v>
      </c>
      <c r="K33" s="32">
        <f>Earned!P365</f>
        <v>0</v>
      </c>
      <c r="L33" s="32">
        <f>Earned!Q365</f>
        <v>0</v>
      </c>
      <c r="M33" s="32">
        <f>Earned!R365</f>
        <v>0</v>
      </c>
      <c r="N33" s="32">
        <f>Earned!S365</f>
        <v>0</v>
      </c>
      <c r="O33" s="32">
        <f>Earned!U365</f>
        <v>0</v>
      </c>
      <c r="P33" s="32">
        <f>Earned!U365</f>
        <v>0</v>
      </c>
      <c r="Q33" s="32">
        <f>Earned!V365</f>
        <v>0</v>
      </c>
      <c r="R33" s="32">
        <f>Earned!W365</f>
        <v>1</v>
      </c>
      <c r="S33" s="32">
        <f>Earned!X365</f>
        <v>0</v>
      </c>
      <c r="T33" s="32">
        <f>Earned!Y365</f>
        <v>0</v>
      </c>
      <c r="U33" s="32">
        <f>Earned!Z365</f>
        <v>0</v>
      </c>
      <c r="V33" s="32">
        <f>Earned!AA365</f>
        <v>0</v>
      </c>
      <c r="W33" s="32">
        <f>Earned!AB365</f>
        <v>1</v>
      </c>
      <c r="X33" s="32">
        <f>Earned!AC365</f>
        <v>0</v>
      </c>
      <c r="Y33" s="32">
        <f>Earned!AD365</f>
        <v>0</v>
      </c>
      <c r="Z33" s="32">
        <f>Earned!AE365</f>
        <v>0</v>
      </c>
      <c r="AA33" s="32">
        <f>Earned!AF365</f>
        <v>0</v>
      </c>
      <c r="AB33" s="32">
        <f>Earned!AG365</f>
        <v>0</v>
      </c>
      <c r="AC33" s="32">
        <f>Earned!AH365</f>
        <v>0</v>
      </c>
      <c r="AD33" s="32">
        <f>Earned!AI365</f>
        <v>0</v>
      </c>
      <c r="AE33" s="32">
        <f>Earned!AJ365</f>
        <v>0</v>
      </c>
      <c r="AF33" s="32">
        <f>Earned!AK365</f>
        <v>0</v>
      </c>
      <c r="AG33" s="32">
        <f>Earned!AL365</f>
        <v>1</v>
      </c>
      <c r="AH33" s="32">
        <f>Earned!AM365</f>
        <v>0</v>
      </c>
      <c r="AI33" s="32">
        <f>Earned!AN365</f>
        <v>0</v>
      </c>
      <c r="AJ33" s="32">
        <f>Earned!AO365</f>
        <v>0</v>
      </c>
      <c r="AK33" s="32">
        <f>Earned!AP365</f>
        <v>0</v>
      </c>
      <c r="AL33" s="32">
        <f>Earned!AQ365</f>
        <v>0</v>
      </c>
      <c r="AM33" s="32">
        <f>Earned!AR365</f>
        <v>1</v>
      </c>
      <c r="AN33" s="32">
        <f>Earned!AS365</f>
        <v>0</v>
      </c>
      <c r="AO33" s="20"/>
      <c r="AP33" s="166">
        <f>AVERAGE(B33:AN33)</f>
        <v>0.12820512820512819</v>
      </c>
    </row>
    <row r="34" spans="1:42">
      <c r="A34" s="111" t="s">
        <v>1098</v>
      </c>
      <c r="B34" s="32">
        <f>Earned!G366</f>
        <v>0</v>
      </c>
      <c r="C34" s="32">
        <f>Earned!H366</f>
        <v>0</v>
      </c>
      <c r="D34" s="32">
        <f>Earned!I366</f>
        <v>0</v>
      </c>
      <c r="E34" s="32">
        <f>Earned!J366</f>
        <v>0</v>
      </c>
      <c r="F34" s="32">
        <f>Earned!K366</f>
        <v>0</v>
      </c>
      <c r="G34" s="32">
        <f>Earned!L366</f>
        <v>0</v>
      </c>
      <c r="H34" s="32">
        <f>Earned!M366</f>
        <v>1</v>
      </c>
      <c r="I34" s="32">
        <f>Earned!N366</f>
        <v>0</v>
      </c>
      <c r="J34" s="32">
        <f>Earned!O366</f>
        <v>0</v>
      </c>
      <c r="K34" s="32">
        <f>Earned!P366</f>
        <v>0</v>
      </c>
      <c r="L34" s="32">
        <f>Earned!Q366</f>
        <v>0</v>
      </c>
      <c r="M34" s="32">
        <f>Earned!R366</f>
        <v>0</v>
      </c>
      <c r="N34" s="32">
        <f>Earned!S366</f>
        <v>0</v>
      </c>
      <c r="O34" s="32">
        <f>Earned!U366</f>
        <v>0</v>
      </c>
      <c r="P34" s="32">
        <f>Earned!U366</f>
        <v>0</v>
      </c>
      <c r="Q34" s="32">
        <f>Earned!V366</f>
        <v>0</v>
      </c>
      <c r="R34" s="32">
        <f>Earned!W366</f>
        <v>0</v>
      </c>
      <c r="S34" s="32">
        <f>Earned!X366</f>
        <v>0</v>
      </c>
      <c r="T34" s="32">
        <f>Earned!Y366</f>
        <v>0</v>
      </c>
      <c r="U34" s="32">
        <f>Earned!Z366</f>
        <v>0</v>
      </c>
      <c r="V34" s="32">
        <f>Earned!AA366</f>
        <v>0</v>
      </c>
      <c r="W34" s="32">
        <f>Earned!AB366</f>
        <v>0</v>
      </c>
      <c r="X34" s="32">
        <f>Earned!AC366</f>
        <v>0</v>
      </c>
      <c r="Y34" s="32">
        <f>Earned!AD366</f>
        <v>0</v>
      </c>
      <c r="Z34" s="32">
        <f>Earned!AE366</f>
        <v>0</v>
      </c>
      <c r="AA34" s="32">
        <f>Earned!AF366</f>
        <v>0</v>
      </c>
      <c r="AB34" s="32">
        <f>Earned!AG366</f>
        <v>0</v>
      </c>
      <c r="AC34" s="32">
        <f>Earned!AH366</f>
        <v>0</v>
      </c>
      <c r="AD34" s="32">
        <f>Earned!AI366</f>
        <v>0</v>
      </c>
      <c r="AE34" s="32">
        <f>Earned!AJ366</f>
        <v>0</v>
      </c>
      <c r="AF34" s="32">
        <f>Earned!AK366</f>
        <v>0</v>
      </c>
      <c r="AG34" s="32">
        <f>Earned!AL366</f>
        <v>0</v>
      </c>
      <c r="AH34" s="32">
        <f>Earned!AM366</f>
        <v>0</v>
      </c>
      <c r="AI34" s="32">
        <f>Earned!AN366</f>
        <v>0</v>
      </c>
      <c r="AJ34" s="32">
        <f>Earned!AO366</f>
        <v>0</v>
      </c>
      <c r="AK34" s="32">
        <f>Earned!AP366</f>
        <v>0</v>
      </c>
      <c r="AL34" s="32">
        <f>Earned!AQ366</f>
        <v>0</v>
      </c>
      <c r="AM34" s="32">
        <f>Earned!AR366</f>
        <v>0</v>
      </c>
      <c r="AN34" s="32">
        <f>Earned!AS366</f>
        <v>0</v>
      </c>
      <c r="AO34" s="20"/>
      <c r="AP34" s="166">
        <f>AVERAGE(B34:AN34)</f>
        <v>2.564102564102564E-2</v>
      </c>
    </row>
    <row r="35" spans="1:42" s="251" customFormat="1">
      <c r="A35" s="248" t="s">
        <v>1116</v>
      </c>
      <c r="B35" s="250">
        <f>Attendance!D93</f>
        <v>0</v>
      </c>
      <c r="C35" s="250">
        <f>Attendance!E93</f>
        <v>0</v>
      </c>
      <c r="D35" s="250">
        <f>Attendance!F93</f>
        <v>0</v>
      </c>
      <c r="E35" s="250">
        <f>Attendance!G93</f>
        <v>0</v>
      </c>
      <c r="F35" s="250">
        <f>Attendance!H93</f>
        <v>0</v>
      </c>
      <c r="G35" s="250">
        <f>Attendance!I93</f>
        <v>0</v>
      </c>
      <c r="H35" s="250">
        <f>Attendance!J93</f>
        <v>0</v>
      </c>
      <c r="I35" s="250">
        <f>Attendance!K93</f>
        <v>1</v>
      </c>
      <c r="J35" s="250">
        <f>Attendance!L93</f>
        <v>1</v>
      </c>
      <c r="K35" s="250">
        <f>Attendance!M93</f>
        <v>0</v>
      </c>
      <c r="L35" s="250">
        <f>Attendance!N93</f>
        <v>0</v>
      </c>
      <c r="M35" s="250">
        <f>Attendance!O93</f>
        <v>1</v>
      </c>
      <c r="N35" s="250">
        <f>Attendance!P93</f>
        <v>0</v>
      </c>
      <c r="O35" s="250">
        <f>Attendance!Q93</f>
        <v>0</v>
      </c>
      <c r="P35" s="250">
        <f>Attendance!R93</f>
        <v>1</v>
      </c>
      <c r="Q35" s="250">
        <f>Attendance!S93</f>
        <v>0</v>
      </c>
      <c r="R35" s="250">
        <f>Attendance!T93</f>
        <v>1</v>
      </c>
      <c r="S35" s="250">
        <f>Attendance!U93</f>
        <v>0</v>
      </c>
      <c r="T35" s="250">
        <f>Attendance!V93</f>
        <v>0</v>
      </c>
      <c r="U35" s="250">
        <f>Attendance!W93</f>
        <v>0</v>
      </c>
      <c r="V35" s="250">
        <f>Attendance!X93</f>
        <v>0</v>
      </c>
      <c r="W35" s="250">
        <f>Attendance!Y93</f>
        <v>0</v>
      </c>
      <c r="X35" s="250">
        <f>Attendance!Z93</f>
        <v>0</v>
      </c>
      <c r="Y35" s="250">
        <f>Attendance!AA93</f>
        <v>0</v>
      </c>
      <c r="Z35" s="250">
        <f>Attendance!AB93</f>
        <v>0</v>
      </c>
      <c r="AA35" s="250">
        <f>Attendance!AC93</f>
        <v>0</v>
      </c>
      <c r="AB35" s="250">
        <f>Attendance!AD93</f>
        <v>0</v>
      </c>
      <c r="AC35" s="250">
        <f>Attendance!AE93</f>
        <v>0</v>
      </c>
      <c r="AD35" s="250">
        <f>Attendance!AF93</f>
        <v>0</v>
      </c>
      <c r="AE35" s="250">
        <f>Attendance!AG93</f>
        <v>1</v>
      </c>
      <c r="AF35" s="250">
        <f>Attendance!AH93</f>
        <v>0</v>
      </c>
      <c r="AG35" s="250">
        <f>Attendance!AI93</f>
        <v>1</v>
      </c>
      <c r="AH35" s="250">
        <f>Attendance!AJ93</f>
        <v>0</v>
      </c>
      <c r="AI35" s="250">
        <f>Attendance!AK93</f>
        <v>0</v>
      </c>
      <c r="AJ35" s="250">
        <f>Attendance!AL93</f>
        <v>1</v>
      </c>
      <c r="AK35" s="250">
        <f>Attendance!AM93</f>
        <v>0</v>
      </c>
      <c r="AL35" s="250">
        <f>Attendance!AN93</f>
        <v>0</v>
      </c>
      <c r="AM35" s="250">
        <f>Attendance!AO93</f>
        <v>1</v>
      </c>
      <c r="AN35" s="242">
        <f>Earned!AS373</f>
        <v>20</v>
      </c>
      <c r="AO35" s="243"/>
      <c r="AP35" s="244">
        <f>AVERAGE(B35:AN35)</f>
        <v>0.74358974358974361</v>
      </c>
    </row>
    <row r="36" spans="1:42" s="245" customFormat="1">
      <c r="A36" s="249" t="s">
        <v>1118</v>
      </c>
      <c r="B36" s="246">
        <f>Attendance!D115</f>
        <v>0</v>
      </c>
      <c r="C36" s="246">
        <f>Attendance!E115</f>
        <v>0</v>
      </c>
      <c r="D36" s="246">
        <f>Attendance!F115</f>
        <v>0</v>
      </c>
      <c r="E36" s="246">
        <f>Attendance!G115</f>
        <v>0</v>
      </c>
      <c r="F36" s="246">
        <f>Attendance!H115</f>
        <v>0</v>
      </c>
      <c r="G36" s="246">
        <f>Attendance!I115</f>
        <v>0</v>
      </c>
      <c r="H36" s="246">
        <f>Attendance!J115</f>
        <v>0</v>
      </c>
      <c r="I36" s="246">
        <f>Attendance!K115</f>
        <v>1</v>
      </c>
      <c r="J36" s="246">
        <f>Attendance!L115</f>
        <v>1</v>
      </c>
      <c r="K36" s="246">
        <f>Attendance!M115</f>
        <v>0</v>
      </c>
      <c r="L36" s="246">
        <f>Attendance!N115</f>
        <v>0</v>
      </c>
      <c r="M36" s="246">
        <f>Attendance!O115</f>
        <v>1</v>
      </c>
      <c r="N36" s="246">
        <f>Attendance!P115</f>
        <v>0</v>
      </c>
      <c r="O36" s="246">
        <f>Attendance!Q115</f>
        <v>0</v>
      </c>
      <c r="P36" s="246">
        <f>Attendance!R115</f>
        <v>1</v>
      </c>
      <c r="Q36" s="246">
        <f>Attendance!S115</f>
        <v>0</v>
      </c>
      <c r="R36" s="246">
        <f>Attendance!T115</f>
        <v>1</v>
      </c>
      <c r="S36" s="246">
        <f>Attendance!U115</f>
        <v>0</v>
      </c>
      <c r="T36" s="246">
        <f>Attendance!V115</f>
        <v>0</v>
      </c>
      <c r="U36" s="246">
        <f>Attendance!W115</f>
        <v>0</v>
      </c>
      <c r="V36" s="246">
        <f>Attendance!X115</f>
        <v>0</v>
      </c>
      <c r="W36" s="246">
        <f>Attendance!Y115</f>
        <v>0</v>
      </c>
      <c r="X36" s="246">
        <f>Attendance!Z115</f>
        <v>0</v>
      </c>
      <c r="Y36" s="246">
        <f>Attendance!AA115</f>
        <v>0</v>
      </c>
      <c r="Z36" s="246">
        <f>Attendance!AB115</f>
        <v>0</v>
      </c>
      <c r="AA36" s="246">
        <f>Attendance!AC115</f>
        <v>0</v>
      </c>
      <c r="AB36" s="246">
        <f>Attendance!AD115</f>
        <v>0</v>
      </c>
      <c r="AC36" s="246">
        <f>Attendance!AE115</f>
        <v>0</v>
      </c>
      <c r="AD36" s="246">
        <f>Attendance!AF115</f>
        <v>0</v>
      </c>
      <c r="AE36" s="246">
        <f>Attendance!AG115</f>
        <v>1</v>
      </c>
      <c r="AF36" s="246">
        <f>Attendance!AH115</f>
        <v>0</v>
      </c>
      <c r="AG36" s="246">
        <f>Attendance!AI115</f>
        <v>1</v>
      </c>
      <c r="AH36" s="246">
        <f>Attendance!AJ115</f>
        <v>0</v>
      </c>
      <c r="AI36" s="246">
        <f>Attendance!AK115</f>
        <v>0</v>
      </c>
      <c r="AJ36" s="246">
        <f>Attendance!AL115</f>
        <v>1</v>
      </c>
      <c r="AK36" s="246">
        <f>Attendance!AM115</f>
        <v>0</v>
      </c>
      <c r="AL36" s="246">
        <f>Attendance!AN115</f>
        <v>0</v>
      </c>
      <c r="AM36" s="246">
        <f>Attendance!AO115</f>
        <v>1</v>
      </c>
      <c r="AN36" s="246">
        <f>Earned!AS368</f>
        <v>11</v>
      </c>
      <c r="AP36" s="247">
        <f>AVERAGE(B36:AN36)</f>
        <v>0.51282051282051277</v>
      </c>
    </row>
    <row r="37" spans="1:42" ht="25.5">
      <c r="A37" s="9" t="s">
        <v>159</v>
      </c>
      <c r="B37" s="7" t="s">
        <v>483</v>
      </c>
      <c r="C37" s="7" t="s">
        <v>484</v>
      </c>
      <c r="D37" s="7" t="s">
        <v>656</v>
      </c>
      <c r="E37" s="7" t="s">
        <v>731</v>
      </c>
      <c r="F37" s="7" t="s">
        <v>1089</v>
      </c>
      <c r="G37" s="7" t="s">
        <v>486</v>
      </c>
      <c r="H37" s="7" t="s">
        <v>426</v>
      </c>
      <c r="I37" s="7" t="s">
        <v>427</v>
      </c>
      <c r="J37" s="7" t="s">
        <v>428</v>
      </c>
      <c r="K37" s="7" t="s">
        <v>429</v>
      </c>
      <c r="L37" s="7" t="s">
        <v>593</v>
      </c>
      <c r="M37" s="7" t="s">
        <v>655</v>
      </c>
      <c r="N37" s="7" t="s">
        <v>430</v>
      </c>
      <c r="O37" s="7" t="s">
        <v>1005</v>
      </c>
      <c r="P37" s="7" t="s">
        <v>1022</v>
      </c>
      <c r="Q37" s="7" t="s">
        <v>431</v>
      </c>
      <c r="R37" s="7" t="s">
        <v>599</v>
      </c>
      <c r="S37" s="7" t="s">
        <v>735</v>
      </c>
      <c r="T37" s="7" t="s">
        <v>438</v>
      </c>
      <c r="U37" s="7" t="s">
        <v>657</v>
      </c>
      <c r="V37" s="7" t="s">
        <v>1075</v>
      </c>
      <c r="W37" s="7" t="s">
        <v>439</v>
      </c>
      <c r="X37" s="7" t="s">
        <v>645</v>
      </c>
      <c r="Y37" s="7" t="s">
        <v>1031</v>
      </c>
      <c r="Z37" s="7" t="s">
        <v>440</v>
      </c>
      <c r="AA37" s="7" t="s">
        <v>441</v>
      </c>
      <c r="AB37" s="7" t="s">
        <v>442</v>
      </c>
      <c r="AC37" s="7" t="s">
        <v>1061</v>
      </c>
      <c r="AD37" s="7" t="s">
        <v>766</v>
      </c>
      <c r="AE37" s="7" t="s">
        <v>1090</v>
      </c>
      <c r="AF37" s="7" t="s">
        <v>443</v>
      </c>
      <c r="AG37" s="7" t="s">
        <v>791</v>
      </c>
      <c r="AH37" s="7" t="s">
        <v>444</v>
      </c>
      <c r="AI37" s="7" t="s">
        <v>646</v>
      </c>
      <c r="AJ37" s="7" t="s">
        <v>790</v>
      </c>
      <c r="AK37" s="7" t="s">
        <v>652</v>
      </c>
      <c r="AL37" s="7" t="s">
        <v>598</v>
      </c>
      <c r="AM37" s="7" t="s">
        <v>446</v>
      </c>
      <c r="AN37" s="7" t="s">
        <v>447</v>
      </c>
      <c r="AP37" s="3" t="s">
        <v>822</v>
      </c>
    </row>
    <row r="38" spans="1:42">
      <c r="A38" s="30" t="s">
        <v>122</v>
      </c>
      <c r="B38" s="76">
        <f>B5*$E$1</f>
        <v>10</v>
      </c>
      <c r="C38" s="76">
        <f t="shared" ref="C38:AN38" si="2">C5*$E$1</f>
        <v>11</v>
      </c>
      <c r="D38" s="76">
        <f t="shared" si="2"/>
        <v>4</v>
      </c>
      <c r="E38" s="76">
        <f t="shared" si="2"/>
        <v>9</v>
      </c>
      <c r="F38" s="76">
        <f>F5*$E$1</f>
        <v>1</v>
      </c>
      <c r="G38" s="76">
        <f t="shared" si="2"/>
        <v>22</v>
      </c>
      <c r="H38" s="76">
        <f t="shared" si="2"/>
        <v>4</v>
      </c>
      <c r="I38" s="76">
        <f t="shared" si="2"/>
        <v>12</v>
      </c>
      <c r="J38" s="76">
        <f t="shared" si="2"/>
        <v>18</v>
      </c>
      <c r="K38" s="76">
        <f t="shared" si="2"/>
        <v>4</v>
      </c>
      <c r="L38" s="76">
        <f t="shared" si="2"/>
        <v>1</v>
      </c>
      <c r="M38" s="76">
        <f t="shared" si="2"/>
        <v>4</v>
      </c>
      <c r="N38" s="76">
        <f t="shared" si="2"/>
        <v>12</v>
      </c>
      <c r="O38" s="76">
        <f>O5*$E$1</f>
        <v>0</v>
      </c>
      <c r="P38" s="76">
        <f>P5*$E$1</f>
        <v>3</v>
      </c>
      <c r="Q38" s="76">
        <f t="shared" si="2"/>
        <v>5</v>
      </c>
      <c r="R38" s="76">
        <f t="shared" si="2"/>
        <v>4</v>
      </c>
      <c r="S38" s="76">
        <f>S5*$E$1</f>
        <v>0</v>
      </c>
      <c r="T38" s="76">
        <f t="shared" si="2"/>
        <v>13</v>
      </c>
      <c r="U38" s="76">
        <f t="shared" si="2"/>
        <v>1</v>
      </c>
      <c r="V38" s="76">
        <f>V5*$E$1</f>
        <v>1</v>
      </c>
      <c r="W38" s="76">
        <f t="shared" si="2"/>
        <v>33</v>
      </c>
      <c r="X38" s="76">
        <f t="shared" si="2"/>
        <v>3</v>
      </c>
      <c r="Y38" s="76">
        <f>Y5*$E$1</f>
        <v>3</v>
      </c>
      <c r="Z38" s="76">
        <f t="shared" si="2"/>
        <v>14</v>
      </c>
      <c r="AA38" s="76">
        <f t="shared" si="2"/>
        <v>1</v>
      </c>
      <c r="AB38" s="76">
        <f t="shared" si="2"/>
        <v>7</v>
      </c>
      <c r="AC38" s="76">
        <f>AC5*$E$1</f>
        <v>2</v>
      </c>
      <c r="AD38" s="76">
        <f>AD5*$E$1</f>
        <v>4</v>
      </c>
      <c r="AE38" s="76">
        <f>AE5*$E$1</f>
        <v>1</v>
      </c>
      <c r="AF38" s="76">
        <f t="shared" si="2"/>
        <v>18</v>
      </c>
      <c r="AG38" s="76">
        <f>AG5*$E$1</f>
        <v>3</v>
      </c>
      <c r="AH38" s="76">
        <f t="shared" si="2"/>
        <v>9</v>
      </c>
      <c r="AI38" s="76">
        <f t="shared" si="2"/>
        <v>3</v>
      </c>
      <c r="AJ38" s="76">
        <f>AJ5*$E$1</f>
        <v>3</v>
      </c>
      <c r="AK38" s="76">
        <f t="shared" si="2"/>
        <v>5</v>
      </c>
      <c r="AL38" s="76">
        <f t="shared" si="2"/>
        <v>2</v>
      </c>
      <c r="AM38" s="76">
        <f t="shared" si="2"/>
        <v>13</v>
      </c>
      <c r="AN38" s="76">
        <f t="shared" si="2"/>
        <v>11</v>
      </c>
      <c r="AO38" s="19"/>
      <c r="AP38" s="163">
        <f t="shared" ref="AP38:AP67" si="3">AVERAGE(B38:AN38)</f>
        <v>7.0256410256410255</v>
      </c>
    </row>
    <row r="39" spans="1:42">
      <c r="A39" s="28" t="s">
        <v>121</v>
      </c>
      <c r="B39" s="31">
        <f>B11*$C$1</f>
        <v>52</v>
      </c>
      <c r="C39" s="31">
        <f>C11*$C$1</f>
        <v>56</v>
      </c>
      <c r="D39" s="31">
        <f>D11*$C$1</f>
        <v>14</v>
      </c>
      <c r="E39" s="31">
        <f>E11*$C$1</f>
        <v>22</v>
      </c>
      <c r="F39" s="31">
        <f>F11*$C$1</f>
        <v>4</v>
      </c>
      <c r="G39" s="31">
        <f t="shared" ref="G39:N39" si="4">G11*$C$1</f>
        <v>58</v>
      </c>
      <c r="H39" s="31">
        <f t="shared" si="4"/>
        <v>26</v>
      </c>
      <c r="I39" s="31">
        <f t="shared" si="4"/>
        <v>54</v>
      </c>
      <c r="J39" s="31">
        <f t="shared" si="4"/>
        <v>76</v>
      </c>
      <c r="K39" s="31">
        <f t="shared" si="4"/>
        <v>34</v>
      </c>
      <c r="L39" s="31">
        <f t="shared" si="4"/>
        <v>12</v>
      </c>
      <c r="M39" s="31">
        <f t="shared" si="4"/>
        <v>34</v>
      </c>
      <c r="N39" s="31">
        <f t="shared" si="4"/>
        <v>58</v>
      </c>
      <c r="O39" s="31">
        <f t="shared" ref="O39:AE39" si="5">O11*$C$1</f>
        <v>6</v>
      </c>
      <c r="P39" s="31">
        <f t="shared" si="5"/>
        <v>12</v>
      </c>
      <c r="Q39" s="31">
        <f t="shared" si="5"/>
        <v>24</v>
      </c>
      <c r="R39" s="31">
        <f t="shared" si="5"/>
        <v>22</v>
      </c>
      <c r="S39" s="31">
        <f t="shared" si="5"/>
        <v>0</v>
      </c>
      <c r="T39" s="31">
        <f t="shared" si="5"/>
        <v>66</v>
      </c>
      <c r="U39" s="31">
        <f t="shared" si="5"/>
        <v>8</v>
      </c>
      <c r="V39" s="31">
        <f t="shared" si="5"/>
        <v>12</v>
      </c>
      <c r="W39" s="31">
        <f t="shared" si="5"/>
        <v>82</v>
      </c>
      <c r="X39" s="31">
        <f t="shared" si="5"/>
        <v>30</v>
      </c>
      <c r="Y39" s="31">
        <f t="shared" si="5"/>
        <v>16</v>
      </c>
      <c r="Z39" s="31">
        <f t="shared" si="5"/>
        <v>72</v>
      </c>
      <c r="AA39" s="31">
        <f t="shared" si="5"/>
        <v>12</v>
      </c>
      <c r="AB39" s="31">
        <f t="shared" si="5"/>
        <v>22</v>
      </c>
      <c r="AC39" s="31">
        <f t="shared" si="5"/>
        <v>0</v>
      </c>
      <c r="AD39" s="31">
        <f t="shared" si="5"/>
        <v>32</v>
      </c>
      <c r="AE39" s="31">
        <f t="shared" si="5"/>
        <v>6</v>
      </c>
      <c r="AF39" s="31">
        <f t="shared" ref="AF39:AN39" si="6">AF11*$C$1</f>
        <v>56</v>
      </c>
      <c r="AG39" s="31">
        <f t="shared" si="6"/>
        <v>16</v>
      </c>
      <c r="AH39" s="31">
        <f t="shared" si="6"/>
        <v>10</v>
      </c>
      <c r="AI39" s="31">
        <f t="shared" si="6"/>
        <v>20</v>
      </c>
      <c r="AJ39" s="31">
        <f t="shared" si="6"/>
        <v>14</v>
      </c>
      <c r="AK39" s="31">
        <f t="shared" si="6"/>
        <v>40</v>
      </c>
      <c r="AL39" s="31">
        <f t="shared" si="6"/>
        <v>6</v>
      </c>
      <c r="AM39" s="31">
        <f t="shared" si="6"/>
        <v>70</v>
      </c>
      <c r="AN39" s="31">
        <f t="shared" si="6"/>
        <v>26</v>
      </c>
      <c r="AO39" s="19"/>
      <c r="AP39" s="162">
        <f>AVERAGE(B39:AN39)</f>
        <v>30.256410256410255</v>
      </c>
    </row>
    <row r="40" spans="1:42">
      <c r="A40" s="114" t="s">
        <v>263</v>
      </c>
      <c r="B40" s="115">
        <f>B23*$J$1</f>
        <v>32</v>
      </c>
      <c r="C40" s="115">
        <f t="shared" ref="C40:AN40" si="7">C23*$J$1</f>
        <v>36</v>
      </c>
      <c r="D40" s="115">
        <f t="shared" si="7"/>
        <v>28</v>
      </c>
      <c r="E40" s="115">
        <f t="shared" si="7"/>
        <v>34</v>
      </c>
      <c r="F40" s="115">
        <f>F23*$J$1</f>
        <v>2</v>
      </c>
      <c r="G40" s="115">
        <f t="shared" si="7"/>
        <v>88</v>
      </c>
      <c r="H40" s="115">
        <f t="shared" si="7"/>
        <v>98</v>
      </c>
      <c r="I40" s="115">
        <f t="shared" si="7"/>
        <v>84</v>
      </c>
      <c r="J40" s="115">
        <f t="shared" si="7"/>
        <v>116</v>
      </c>
      <c r="K40" s="115">
        <f t="shared" si="7"/>
        <v>60</v>
      </c>
      <c r="L40" s="115">
        <f t="shared" si="7"/>
        <v>14</v>
      </c>
      <c r="M40" s="115">
        <f t="shared" si="7"/>
        <v>40</v>
      </c>
      <c r="N40" s="115">
        <f t="shared" si="7"/>
        <v>50</v>
      </c>
      <c r="O40" s="115">
        <f>O23*$J$1</f>
        <v>36</v>
      </c>
      <c r="P40" s="115">
        <f>P23*$J$1</f>
        <v>36</v>
      </c>
      <c r="Q40" s="115">
        <f t="shared" si="7"/>
        <v>28</v>
      </c>
      <c r="R40" s="115">
        <f t="shared" si="7"/>
        <v>54</v>
      </c>
      <c r="S40" s="115">
        <f>S23*$J$1</f>
        <v>60</v>
      </c>
      <c r="T40" s="115">
        <f t="shared" si="7"/>
        <v>54</v>
      </c>
      <c r="U40" s="115">
        <f t="shared" si="7"/>
        <v>4</v>
      </c>
      <c r="V40" s="115">
        <f>V23*$J$1</f>
        <v>2</v>
      </c>
      <c r="W40" s="115">
        <f t="shared" si="7"/>
        <v>182</v>
      </c>
      <c r="X40" s="115">
        <f t="shared" si="7"/>
        <v>32</v>
      </c>
      <c r="Y40" s="115">
        <f>Y23*$J$1</f>
        <v>12</v>
      </c>
      <c r="Z40" s="115">
        <f t="shared" si="7"/>
        <v>64</v>
      </c>
      <c r="AA40" s="115">
        <f t="shared" si="7"/>
        <v>12</v>
      </c>
      <c r="AB40" s="115">
        <f t="shared" si="7"/>
        <v>34</v>
      </c>
      <c r="AC40" s="115">
        <f>AC23*$J$1</f>
        <v>6</v>
      </c>
      <c r="AD40" s="115">
        <f>AD23*$J$1</f>
        <v>50</v>
      </c>
      <c r="AE40" s="115">
        <f>AE23*$J$1</f>
        <v>10</v>
      </c>
      <c r="AF40" s="115">
        <f t="shared" si="7"/>
        <v>120</v>
      </c>
      <c r="AG40" s="115">
        <f>AG23*$J$1</f>
        <v>32</v>
      </c>
      <c r="AH40" s="115">
        <f t="shared" si="7"/>
        <v>46</v>
      </c>
      <c r="AI40" s="115">
        <f t="shared" si="7"/>
        <v>44</v>
      </c>
      <c r="AJ40" s="115">
        <f>AJ23*$J$1</f>
        <v>40</v>
      </c>
      <c r="AK40" s="115">
        <f t="shared" si="7"/>
        <v>40</v>
      </c>
      <c r="AL40" s="115">
        <f t="shared" si="7"/>
        <v>24</v>
      </c>
      <c r="AM40" s="115">
        <f t="shared" si="7"/>
        <v>68</v>
      </c>
      <c r="AN40" s="115">
        <f t="shared" si="7"/>
        <v>40</v>
      </c>
      <c r="AP40" s="164">
        <f t="shared" si="3"/>
        <v>46.46153846153846</v>
      </c>
    </row>
    <row r="41" spans="1:42">
      <c r="A41" s="73" t="s">
        <v>264</v>
      </c>
      <c r="B41" s="75">
        <f>B17*$H$1</f>
        <v>0</v>
      </c>
      <c r="C41" s="75">
        <f t="shared" ref="C41:AN41" si="8">C17*$H$1</f>
        <v>3</v>
      </c>
      <c r="D41" s="75">
        <f t="shared" si="8"/>
        <v>2</v>
      </c>
      <c r="E41" s="75">
        <f t="shared" si="8"/>
        <v>30</v>
      </c>
      <c r="F41" s="75">
        <f>F17*$H$1</f>
        <v>4</v>
      </c>
      <c r="G41" s="75">
        <f t="shared" si="8"/>
        <v>13</v>
      </c>
      <c r="H41" s="75">
        <f t="shared" si="8"/>
        <v>5</v>
      </c>
      <c r="I41" s="75">
        <f t="shared" si="8"/>
        <v>8</v>
      </c>
      <c r="J41" s="75">
        <f t="shared" si="8"/>
        <v>40</v>
      </c>
      <c r="K41" s="75">
        <f t="shared" si="8"/>
        <v>12</v>
      </c>
      <c r="L41" s="75">
        <f t="shared" si="8"/>
        <v>1</v>
      </c>
      <c r="M41" s="75">
        <f t="shared" si="8"/>
        <v>3</v>
      </c>
      <c r="N41" s="75">
        <f t="shared" si="8"/>
        <v>3</v>
      </c>
      <c r="O41" s="75">
        <f>O17*$H$1</f>
        <v>1</v>
      </c>
      <c r="P41" s="75">
        <f>P17*$H$1</f>
        <v>1</v>
      </c>
      <c r="Q41" s="75">
        <f t="shared" si="8"/>
        <v>4</v>
      </c>
      <c r="R41" s="75">
        <f t="shared" si="8"/>
        <v>4</v>
      </c>
      <c r="S41" s="75">
        <f>S17*$H$1</f>
        <v>1</v>
      </c>
      <c r="T41" s="75">
        <f t="shared" si="8"/>
        <v>13</v>
      </c>
      <c r="U41" s="75">
        <f t="shared" si="8"/>
        <v>1</v>
      </c>
      <c r="V41" s="75">
        <f>V17*$H$1</f>
        <v>0</v>
      </c>
      <c r="W41" s="75">
        <f t="shared" si="8"/>
        <v>112</v>
      </c>
      <c r="X41" s="75">
        <f t="shared" si="8"/>
        <v>0</v>
      </c>
      <c r="Y41" s="75">
        <f>Y17*$H$1</f>
        <v>0</v>
      </c>
      <c r="Z41" s="75">
        <f t="shared" si="8"/>
        <v>8</v>
      </c>
      <c r="AA41" s="75">
        <f t="shared" si="8"/>
        <v>1</v>
      </c>
      <c r="AB41" s="75">
        <f t="shared" si="8"/>
        <v>0</v>
      </c>
      <c r="AC41" s="75">
        <f>AC17*$H$1</f>
        <v>0</v>
      </c>
      <c r="AD41" s="75">
        <f>AD17*$H$1</f>
        <v>2</v>
      </c>
      <c r="AE41" s="75">
        <f>AE17*$H$1</f>
        <v>0</v>
      </c>
      <c r="AF41" s="75">
        <f t="shared" si="8"/>
        <v>11</v>
      </c>
      <c r="AG41" s="75">
        <f>AG17*$H$1</f>
        <v>3</v>
      </c>
      <c r="AH41" s="75">
        <f t="shared" si="8"/>
        <v>7</v>
      </c>
      <c r="AI41" s="75">
        <f t="shared" si="8"/>
        <v>1</v>
      </c>
      <c r="AJ41" s="75">
        <f>AJ17*$H$1</f>
        <v>0</v>
      </c>
      <c r="AK41" s="75">
        <f t="shared" si="8"/>
        <v>7</v>
      </c>
      <c r="AL41" s="75">
        <f t="shared" si="8"/>
        <v>0</v>
      </c>
      <c r="AM41" s="75">
        <f t="shared" si="8"/>
        <v>22</v>
      </c>
      <c r="AN41" s="75">
        <f t="shared" si="8"/>
        <v>3</v>
      </c>
      <c r="AO41" s="20"/>
      <c r="AP41" s="165">
        <f t="shared" si="3"/>
        <v>8.3589743589743595</v>
      </c>
    </row>
    <row r="42" spans="1:42">
      <c r="A42" s="74" t="s">
        <v>265</v>
      </c>
      <c r="B42" s="32">
        <f>B29*$L$1</f>
        <v>0</v>
      </c>
      <c r="C42" s="32">
        <f>C29*$L$1</f>
        <v>12</v>
      </c>
      <c r="D42" s="32">
        <f>D29*$L$1</f>
        <v>4</v>
      </c>
      <c r="E42" s="32">
        <f>E29*$L$1</f>
        <v>12</v>
      </c>
      <c r="F42" s="32">
        <f>F29*$L$1</f>
        <v>0</v>
      </c>
      <c r="G42" s="32">
        <f t="shared" ref="G42:N42" si="9">G29*$L$1</f>
        <v>24</v>
      </c>
      <c r="H42" s="32">
        <f t="shared" si="9"/>
        <v>4</v>
      </c>
      <c r="I42" s="32">
        <f t="shared" si="9"/>
        <v>8</v>
      </c>
      <c r="J42" s="32">
        <f t="shared" si="9"/>
        <v>12</v>
      </c>
      <c r="K42" s="32">
        <f t="shared" si="9"/>
        <v>4</v>
      </c>
      <c r="L42" s="32">
        <f t="shared" si="9"/>
        <v>0</v>
      </c>
      <c r="M42" s="32">
        <f t="shared" si="9"/>
        <v>0</v>
      </c>
      <c r="N42" s="32">
        <f t="shared" si="9"/>
        <v>8</v>
      </c>
      <c r="O42" s="32">
        <f t="shared" ref="O42:AC42" si="10">O29*$L$1</f>
        <v>0</v>
      </c>
      <c r="P42" s="32">
        <f t="shared" si="10"/>
        <v>0</v>
      </c>
      <c r="Q42" s="32">
        <f t="shared" si="10"/>
        <v>4</v>
      </c>
      <c r="R42" s="32">
        <f t="shared" si="10"/>
        <v>8</v>
      </c>
      <c r="S42" s="32">
        <f t="shared" si="10"/>
        <v>0</v>
      </c>
      <c r="T42" s="32">
        <f t="shared" si="10"/>
        <v>16</v>
      </c>
      <c r="U42" s="32">
        <f t="shared" si="10"/>
        <v>0</v>
      </c>
      <c r="V42" s="32">
        <f t="shared" si="10"/>
        <v>0</v>
      </c>
      <c r="W42" s="32">
        <f t="shared" si="10"/>
        <v>36</v>
      </c>
      <c r="X42" s="32">
        <f t="shared" si="10"/>
        <v>4</v>
      </c>
      <c r="Y42" s="32">
        <f t="shared" si="10"/>
        <v>4</v>
      </c>
      <c r="Z42" s="32">
        <f t="shared" si="10"/>
        <v>16</v>
      </c>
      <c r="AA42" s="32">
        <f t="shared" si="10"/>
        <v>4</v>
      </c>
      <c r="AB42" s="32">
        <f t="shared" si="10"/>
        <v>0</v>
      </c>
      <c r="AC42" s="32">
        <f t="shared" si="10"/>
        <v>0</v>
      </c>
      <c r="AD42" s="32">
        <f t="shared" ref="AD42:AN42" si="11">AD29*$L$1</f>
        <v>0</v>
      </c>
      <c r="AE42" s="32">
        <f t="shared" si="11"/>
        <v>0</v>
      </c>
      <c r="AF42" s="32">
        <f t="shared" si="11"/>
        <v>16</v>
      </c>
      <c r="AG42" s="32">
        <f t="shared" si="11"/>
        <v>4</v>
      </c>
      <c r="AH42" s="32">
        <f t="shared" si="11"/>
        <v>0</v>
      </c>
      <c r="AI42" s="32">
        <f t="shared" si="11"/>
        <v>0</v>
      </c>
      <c r="AJ42" s="32">
        <f t="shared" si="11"/>
        <v>0</v>
      </c>
      <c r="AK42" s="32">
        <f t="shared" si="11"/>
        <v>16</v>
      </c>
      <c r="AL42" s="32">
        <f t="shared" si="11"/>
        <v>0</v>
      </c>
      <c r="AM42" s="32">
        <f t="shared" si="11"/>
        <v>36</v>
      </c>
      <c r="AN42" s="32">
        <f t="shared" si="11"/>
        <v>4</v>
      </c>
      <c r="AP42" s="166">
        <f t="shared" si="3"/>
        <v>6.5641025641025639</v>
      </c>
    </row>
    <row r="43" spans="1:42">
      <c r="A43" s="9" t="s">
        <v>84</v>
      </c>
      <c r="B43" s="7">
        <f t="shared" ref="B43:AN43" si="12">SUM(B38:B42)</f>
        <v>94</v>
      </c>
      <c r="C43" s="7">
        <f t="shared" si="12"/>
        <v>118</v>
      </c>
      <c r="D43" s="7">
        <f t="shared" si="12"/>
        <v>52</v>
      </c>
      <c r="E43" s="7">
        <f t="shared" si="12"/>
        <v>107</v>
      </c>
      <c r="F43" s="7">
        <f>SUM(F38:F42)</f>
        <v>11</v>
      </c>
      <c r="G43" s="7">
        <f t="shared" si="12"/>
        <v>205</v>
      </c>
      <c r="H43" s="7">
        <f t="shared" si="12"/>
        <v>137</v>
      </c>
      <c r="I43" s="7">
        <f t="shared" si="12"/>
        <v>166</v>
      </c>
      <c r="J43" s="7">
        <f t="shared" si="12"/>
        <v>262</v>
      </c>
      <c r="K43" s="7">
        <f t="shared" si="12"/>
        <v>114</v>
      </c>
      <c r="L43" s="7">
        <f t="shared" si="12"/>
        <v>28</v>
      </c>
      <c r="M43" s="7">
        <f t="shared" si="12"/>
        <v>81</v>
      </c>
      <c r="N43" s="7">
        <f t="shared" si="12"/>
        <v>131</v>
      </c>
      <c r="O43" s="7">
        <f>SUM(O38:O42)</f>
        <v>43</v>
      </c>
      <c r="P43" s="7">
        <f>SUM(P38:P42)</f>
        <v>52</v>
      </c>
      <c r="Q43" s="7">
        <f t="shared" si="12"/>
        <v>65</v>
      </c>
      <c r="R43" s="7">
        <f t="shared" si="12"/>
        <v>92</v>
      </c>
      <c r="S43" s="7">
        <f t="shared" si="12"/>
        <v>61</v>
      </c>
      <c r="T43" s="7">
        <f t="shared" si="12"/>
        <v>162</v>
      </c>
      <c r="U43" s="7">
        <f t="shared" si="12"/>
        <v>14</v>
      </c>
      <c r="V43" s="7">
        <f>SUM(V38:V42)</f>
        <v>15</v>
      </c>
      <c r="W43" s="7">
        <f t="shared" si="12"/>
        <v>445</v>
      </c>
      <c r="X43" s="7">
        <f t="shared" si="12"/>
        <v>69</v>
      </c>
      <c r="Y43" s="7">
        <f>SUM(Y38:Y42)</f>
        <v>35</v>
      </c>
      <c r="Z43" s="7">
        <f t="shared" si="12"/>
        <v>174</v>
      </c>
      <c r="AA43" s="7">
        <f t="shared" si="12"/>
        <v>30</v>
      </c>
      <c r="AB43" s="7">
        <f t="shared" si="12"/>
        <v>63</v>
      </c>
      <c r="AC43" s="7">
        <f>SUM(AC38:AC42)</f>
        <v>8</v>
      </c>
      <c r="AD43" s="7">
        <f t="shared" si="12"/>
        <v>88</v>
      </c>
      <c r="AE43" s="7">
        <f>SUM(AE38:AE42)</f>
        <v>17</v>
      </c>
      <c r="AF43" s="7">
        <f t="shared" si="12"/>
        <v>221</v>
      </c>
      <c r="AG43" s="7">
        <f t="shared" si="12"/>
        <v>58</v>
      </c>
      <c r="AH43" s="7">
        <f t="shared" si="12"/>
        <v>72</v>
      </c>
      <c r="AI43" s="7">
        <f t="shared" si="12"/>
        <v>68</v>
      </c>
      <c r="AJ43" s="7">
        <f t="shared" si="12"/>
        <v>57</v>
      </c>
      <c r="AK43" s="7">
        <f t="shared" si="12"/>
        <v>108</v>
      </c>
      <c r="AL43" s="7">
        <f t="shared" si="12"/>
        <v>32</v>
      </c>
      <c r="AM43" s="7">
        <f t="shared" si="12"/>
        <v>209</v>
      </c>
      <c r="AN43" s="7">
        <f t="shared" si="12"/>
        <v>84</v>
      </c>
      <c r="AP43" s="167">
        <f t="shared" si="3"/>
        <v>98.666666666666671</v>
      </c>
    </row>
    <row r="46" spans="1:42" ht="25.5" hidden="1">
      <c r="A46" s="9" t="s">
        <v>260</v>
      </c>
      <c r="B46" s="7" t="s">
        <v>483</v>
      </c>
      <c r="C46" s="7" t="s">
        <v>484</v>
      </c>
      <c r="D46" s="7" t="s">
        <v>656</v>
      </c>
      <c r="E46" s="7" t="s">
        <v>731</v>
      </c>
      <c r="F46" s="7" t="s">
        <v>1089</v>
      </c>
      <c r="G46" s="7" t="s">
        <v>486</v>
      </c>
      <c r="H46" s="7" t="s">
        <v>426</v>
      </c>
      <c r="I46" s="7" t="s">
        <v>427</v>
      </c>
      <c r="J46" s="7" t="s">
        <v>428</v>
      </c>
      <c r="K46" s="7" t="s">
        <v>429</v>
      </c>
      <c r="L46" s="7" t="s">
        <v>593</v>
      </c>
      <c r="M46" s="7" t="s">
        <v>655</v>
      </c>
      <c r="N46" s="7" t="s">
        <v>430</v>
      </c>
      <c r="O46" s="7" t="s">
        <v>1005</v>
      </c>
      <c r="P46" s="7" t="s">
        <v>1022</v>
      </c>
      <c r="Q46" s="7" t="s">
        <v>431</v>
      </c>
      <c r="R46" s="7" t="s">
        <v>599</v>
      </c>
      <c r="S46" s="7" t="s">
        <v>735</v>
      </c>
      <c r="T46" s="7" t="s">
        <v>438</v>
      </c>
      <c r="U46" s="7" t="s">
        <v>657</v>
      </c>
      <c r="V46" s="7" t="s">
        <v>657</v>
      </c>
      <c r="W46" s="7" t="s">
        <v>439</v>
      </c>
      <c r="X46" s="7" t="s">
        <v>645</v>
      </c>
      <c r="Y46" s="7" t="s">
        <v>1031</v>
      </c>
      <c r="Z46" s="7" t="s">
        <v>440</v>
      </c>
      <c r="AA46" s="7" t="s">
        <v>441</v>
      </c>
      <c r="AB46" s="7" t="s">
        <v>442</v>
      </c>
      <c r="AC46" s="7" t="s">
        <v>1061</v>
      </c>
      <c r="AD46" s="7" t="s">
        <v>766</v>
      </c>
      <c r="AE46" s="7" t="s">
        <v>1090</v>
      </c>
      <c r="AF46" s="7" t="s">
        <v>443</v>
      </c>
      <c r="AG46" s="7" t="s">
        <v>791</v>
      </c>
      <c r="AH46" s="7" t="s">
        <v>444</v>
      </c>
      <c r="AI46" s="7" t="s">
        <v>646</v>
      </c>
      <c r="AJ46" s="7" t="s">
        <v>790</v>
      </c>
      <c r="AK46" s="7" t="s">
        <v>652</v>
      </c>
      <c r="AL46" s="7" t="s">
        <v>598</v>
      </c>
      <c r="AM46" s="7" t="s">
        <v>446</v>
      </c>
      <c r="AN46" s="7" t="s">
        <v>447</v>
      </c>
      <c r="AP46" s="3" t="s">
        <v>822</v>
      </c>
    </row>
    <row r="47" spans="1:42" hidden="1">
      <c r="A47" s="30" t="s">
        <v>240</v>
      </c>
      <c r="B47" s="76">
        <f>B6*$E$1</f>
        <v>0</v>
      </c>
      <c r="C47" s="76">
        <f>C6*$E$1</f>
        <v>0</v>
      </c>
      <c r="D47" s="76"/>
      <c r="E47" s="76">
        <f t="shared" ref="E47:K47" si="13">E6*$E$1</f>
        <v>1</v>
      </c>
      <c r="F47" s="76">
        <f>F6*$E$1</f>
        <v>0</v>
      </c>
      <c r="G47" s="76">
        <f t="shared" si="13"/>
        <v>5</v>
      </c>
      <c r="H47" s="76">
        <f t="shared" si="13"/>
        <v>0</v>
      </c>
      <c r="I47" s="76">
        <f t="shared" si="13"/>
        <v>0</v>
      </c>
      <c r="J47" s="76">
        <f t="shared" si="13"/>
        <v>4</v>
      </c>
      <c r="K47" s="76">
        <f t="shared" si="13"/>
        <v>2</v>
      </c>
      <c r="L47" s="76"/>
      <c r="M47" s="76"/>
      <c r="N47" s="76">
        <f>N6*$E$1</f>
        <v>1</v>
      </c>
      <c r="O47" s="76">
        <f>O6*$E$1</f>
        <v>0</v>
      </c>
      <c r="P47" s="76">
        <f>P6*$E$1</f>
        <v>0</v>
      </c>
      <c r="Q47" s="76">
        <f>Q6*$E$1</f>
        <v>2</v>
      </c>
      <c r="R47" s="76"/>
      <c r="S47" s="76"/>
      <c r="T47" s="76">
        <f>T6*$E$1</f>
        <v>3</v>
      </c>
      <c r="U47" s="76"/>
      <c r="V47" s="76"/>
      <c r="W47" s="76">
        <f>W6*$E$1</f>
        <v>6</v>
      </c>
      <c r="X47" s="76"/>
      <c r="Y47" s="76"/>
      <c r="Z47" s="76">
        <f t="shared" ref="Z47:AK47" si="14">Z6*$E$1</f>
        <v>5</v>
      </c>
      <c r="AA47" s="76">
        <f t="shared" si="14"/>
        <v>0</v>
      </c>
      <c r="AB47" s="76">
        <f t="shared" si="14"/>
        <v>3</v>
      </c>
      <c r="AC47" s="76">
        <f>AC6*$E$1</f>
        <v>0</v>
      </c>
      <c r="AD47" s="76">
        <f>AD6*$E$1</f>
        <v>0</v>
      </c>
      <c r="AE47" s="76">
        <f>AE6*$E$1</f>
        <v>0</v>
      </c>
      <c r="AF47" s="76">
        <f t="shared" si="14"/>
        <v>3</v>
      </c>
      <c r="AG47" s="76">
        <f>AG6*$E$1</f>
        <v>0</v>
      </c>
      <c r="AH47" s="76">
        <f t="shared" si="14"/>
        <v>1</v>
      </c>
      <c r="AI47" s="76">
        <f t="shared" si="14"/>
        <v>0</v>
      </c>
      <c r="AJ47" s="76">
        <f>AJ6*$E$1</f>
        <v>0</v>
      </c>
      <c r="AK47" s="76">
        <f t="shared" si="14"/>
        <v>0</v>
      </c>
      <c r="AL47" s="76"/>
      <c r="AM47" s="76">
        <f>AM6*$E$1</f>
        <v>4</v>
      </c>
      <c r="AN47" s="76">
        <f>AN6*$E$1</f>
        <v>5</v>
      </c>
      <c r="AO47" s="19"/>
      <c r="AP47" s="163">
        <f t="shared" si="3"/>
        <v>1.5517241379310345</v>
      </c>
    </row>
    <row r="48" spans="1:42" hidden="1">
      <c r="A48" s="28" t="s">
        <v>239</v>
      </c>
      <c r="B48" s="31">
        <f>B12*$C$1</f>
        <v>0</v>
      </c>
      <c r="C48" s="31">
        <f>C12*$C$1</f>
        <v>0</v>
      </c>
      <c r="D48" s="31"/>
      <c r="E48" s="31">
        <f t="shared" ref="E48:K48" si="15">E12*$C$1</f>
        <v>6</v>
      </c>
      <c r="F48" s="31">
        <f>F12*$C$1</f>
        <v>0</v>
      </c>
      <c r="G48" s="31">
        <f t="shared" si="15"/>
        <v>20</v>
      </c>
      <c r="H48" s="31">
        <f t="shared" si="15"/>
        <v>0</v>
      </c>
      <c r="I48" s="31">
        <f t="shared" si="15"/>
        <v>0</v>
      </c>
      <c r="J48" s="31">
        <f t="shared" si="15"/>
        <v>20</v>
      </c>
      <c r="K48" s="31">
        <f t="shared" si="15"/>
        <v>14</v>
      </c>
      <c r="L48" s="31"/>
      <c r="M48" s="31"/>
      <c r="N48" s="31">
        <f>N12*$C$1</f>
        <v>12</v>
      </c>
      <c r="O48" s="31">
        <f>O12*$C$1</f>
        <v>0</v>
      </c>
      <c r="P48" s="31">
        <f>P12*$C$1</f>
        <v>0</v>
      </c>
      <c r="Q48" s="31">
        <f>Q12*$C$1</f>
        <v>12</v>
      </c>
      <c r="R48" s="31"/>
      <c r="S48" s="31"/>
      <c r="T48" s="31">
        <f>T12*$C$1</f>
        <v>16</v>
      </c>
      <c r="U48" s="31"/>
      <c r="V48" s="31"/>
      <c r="W48" s="31">
        <f>W12*$C$1</f>
        <v>22</v>
      </c>
      <c r="X48" s="31"/>
      <c r="Y48" s="31"/>
      <c r="Z48" s="31">
        <f t="shared" ref="Z48:AK48" si="16">Z12*$C$1</f>
        <v>14</v>
      </c>
      <c r="AA48" s="31">
        <f t="shared" si="16"/>
        <v>0</v>
      </c>
      <c r="AB48" s="31">
        <f t="shared" si="16"/>
        <v>12</v>
      </c>
      <c r="AC48" s="31">
        <f>AC12*$C$1</f>
        <v>0</v>
      </c>
      <c r="AD48" s="31">
        <f t="shared" si="16"/>
        <v>0</v>
      </c>
      <c r="AE48" s="31">
        <f>AE12*$C$1</f>
        <v>0</v>
      </c>
      <c r="AF48" s="31">
        <f t="shared" si="16"/>
        <v>6</v>
      </c>
      <c r="AG48" s="31">
        <f t="shared" si="16"/>
        <v>0</v>
      </c>
      <c r="AH48" s="31">
        <f t="shared" si="16"/>
        <v>6</v>
      </c>
      <c r="AI48" s="31">
        <f t="shared" si="16"/>
        <v>0</v>
      </c>
      <c r="AJ48" s="31">
        <f t="shared" si="16"/>
        <v>0</v>
      </c>
      <c r="AK48" s="31">
        <f t="shared" si="16"/>
        <v>0</v>
      </c>
      <c r="AL48" s="31"/>
      <c r="AM48" s="31">
        <f>AM12*$C$1</f>
        <v>14</v>
      </c>
      <c r="AN48" s="31">
        <f>AN12*$C$1</f>
        <v>18</v>
      </c>
      <c r="AO48" s="19"/>
      <c r="AP48" s="162">
        <f>AVERAGE(B48:AN48)</f>
        <v>6.6206896551724137</v>
      </c>
    </row>
    <row r="49" spans="1:42" hidden="1">
      <c r="A49" s="114" t="s">
        <v>164</v>
      </c>
      <c r="B49" s="115">
        <f>B24*$J$1</f>
        <v>0</v>
      </c>
      <c r="C49" s="115">
        <f>C24*$J$1</f>
        <v>0</v>
      </c>
      <c r="D49" s="115"/>
      <c r="E49" s="115">
        <f t="shared" ref="E49:K49" si="17">E24*$J$1</f>
        <v>14</v>
      </c>
      <c r="F49" s="115">
        <f>F24*$J$1</f>
        <v>0</v>
      </c>
      <c r="G49" s="115">
        <f t="shared" si="17"/>
        <v>34</v>
      </c>
      <c r="H49" s="115">
        <f t="shared" si="17"/>
        <v>0</v>
      </c>
      <c r="I49" s="115">
        <f t="shared" si="17"/>
        <v>0</v>
      </c>
      <c r="J49" s="115">
        <f t="shared" si="17"/>
        <v>34</v>
      </c>
      <c r="K49" s="115">
        <f t="shared" si="17"/>
        <v>22</v>
      </c>
      <c r="L49" s="115"/>
      <c r="M49" s="115"/>
      <c r="N49" s="115">
        <f>N24*$J$1</f>
        <v>10</v>
      </c>
      <c r="O49" s="115">
        <f>O24*$J$1</f>
        <v>0</v>
      </c>
      <c r="P49" s="115">
        <f>P24*$J$1</f>
        <v>0</v>
      </c>
      <c r="Q49" s="115">
        <f>Q24*$J$1</f>
        <v>10</v>
      </c>
      <c r="R49" s="115"/>
      <c r="S49" s="115"/>
      <c r="T49" s="115">
        <f>T24*$J$1</f>
        <v>16</v>
      </c>
      <c r="U49" s="115"/>
      <c r="V49" s="115"/>
      <c r="W49" s="115">
        <f>W24*$J$1</f>
        <v>62</v>
      </c>
      <c r="X49" s="115"/>
      <c r="Y49" s="115"/>
      <c r="Z49" s="115">
        <f t="shared" ref="Z49:AK49" si="18">Z24*$J$1</f>
        <v>30</v>
      </c>
      <c r="AA49" s="115">
        <f t="shared" si="18"/>
        <v>0</v>
      </c>
      <c r="AB49" s="115">
        <f t="shared" si="18"/>
        <v>24</v>
      </c>
      <c r="AC49" s="115">
        <f>AC24*$J$1</f>
        <v>0</v>
      </c>
      <c r="AD49" s="115">
        <f>AD24*$J$1</f>
        <v>0</v>
      </c>
      <c r="AE49" s="115">
        <f>AE24*$J$1</f>
        <v>0</v>
      </c>
      <c r="AF49" s="115">
        <f t="shared" si="18"/>
        <v>26</v>
      </c>
      <c r="AG49" s="115">
        <f>AG24*$J$1</f>
        <v>0</v>
      </c>
      <c r="AH49" s="115">
        <f t="shared" si="18"/>
        <v>10</v>
      </c>
      <c r="AI49" s="115">
        <f t="shared" si="18"/>
        <v>0</v>
      </c>
      <c r="AJ49" s="115">
        <f>AJ24*$J$1</f>
        <v>0</v>
      </c>
      <c r="AK49" s="115">
        <f t="shared" si="18"/>
        <v>0</v>
      </c>
      <c r="AL49" s="115"/>
      <c r="AM49" s="115">
        <f>AM24*$J$1</f>
        <v>24</v>
      </c>
      <c r="AN49" s="115">
        <f>AN24*$J$1</f>
        <v>22</v>
      </c>
      <c r="AP49" s="164">
        <f t="shared" si="3"/>
        <v>11.655172413793103</v>
      </c>
    </row>
    <row r="50" spans="1:42" hidden="1">
      <c r="A50" s="73" t="s">
        <v>261</v>
      </c>
      <c r="B50" s="75">
        <f>B18*$H$1</f>
        <v>0</v>
      </c>
      <c r="C50" s="75">
        <f>C18*$H$1</f>
        <v>0</v>
      </c>
      <c r="D50" s="75"/>
      <c r="E50" s="75">
        <f t="shared" ref="E50:K50" si="19">E18*$H$1</f>
        <v>29</v>
      </c>
      <c r="F50" s="75">
        <f>F18*$H$1</f>
        <v>0</v>
      </c>
      <c r="G50" s="75">
        <f t="shared" si="19"/>
        <v>9</v>
      </c>
      <c r="H50" s="75">
        <f t="shared" si="19"/>
        <v>0</v>
      </c>
      <c r="I50" s="75">
        <f t="shared" si="19"/>
        <v>0</v>
      </c>
      <c r="J50" s="75">
        <f t="shared" si="19"/>
        <v>17</v>
      </c>
      <c r="K50" s="75">
        <f t="shared" si="19"/>
        <v>3</v>
      </c>
      <c r="L50" s="75"/>
      <c r="M50" s="75"/>
      <c r="N50" s="75">
        <f>N18*$H$1</f>
        <v>2</v>
      </c>
      <c r="O50" s="75">
        <f>O18*$H$1</f>
        <v>0</v>
      </c>
      <c r="P50" s="75">
        <f>P18*$H$1</f>
        <v>0</v>
      </c>
      <c r="Q50" s="75">
        <f>Q18*$H$1</f>
        <v>3</v>
      </c>
      <c r="R50" s="75"/>
      <c r="S50" s="75"/>
      <c r="T50" s="75">
        <f>T18*$H$1</f>
        <v>11</v>
      </c>
      <c r="U50" s="75"/>
      <c r="V50" s="75"/>
      <c r="W50" s="75">
        <f>W18*$H$1</f>
        <v>40</v>
      </c>
      <c r="X50" s="75"/>
      <c r="Y50" s="75"/>
      <c r="Z50" s="75">
        <f t="shared" ref="Z50:AK50" si="20">Z18*$H$1</f>
        <v>4</v>
      </c>
      <c r="AA50" s="75">
        <f t="shared" si="20"/>
        <v>0</v>
      </c>
      <c r="AB50" s="75">
        <f t="shared" si="20"/>
        <v>0</v>
      </c>
      <c r="AC50" s="75">
        <f>AC18*$H$1</f>
        <v>0</v>
      </c>
      <c r="AD50" s="75">
        <f>AD18*$H$1</f>
        <v>0</v>
      </c>
      <c r="AE50" s="75">
        <f>AE18*$H$1</f>
        <v>0</v>
      </c>
      <c r="AF50" s="75">
        <f t="shared" si="20"/>
        <v>0</v>
      </c>
      <c r="AG50" s="75">
        <f>AG18*$H$1</f>
        <v>0</v>
      </c>
      <c r="AH50" s="75">
        <f t="shared" si="20"/>
        <v>6</v>
      </c>
      <c r="AI50" s="75">
        <f t="shared" si="20"/>
        <v>0</v>
      </c>
      <c r="AJ50" s="75">
        <f>AJ18*$H$1</f>
        <v>0</v>
      </c>
      <c r="AK50" s="75">
        <f t="shared" si="20"/>
        <v>0</v>
      </c>
      <c r="AL50" s="75"/>
      <c r="AM50" s="75">
        <f>AM18*$H$1</f>
        <v>16</v>
      </c>
      <c r="AN50" s="75">
        <f>AN18*$H$1</f>
        <v>1</v>
      </c>
      <c r="AO50" s="20"/>
      <c r="AP50" s="165">
        <f t="shared" si="3"/>
        <v>4.8620689655172411</v>
      </c>
    </row>
    <row r="51" spans="1:42" hidden="1">
      <c r="A51" s="74" t="s">
        <v>161</v>
      </c>
      <c r="B51" s="32">
        <f>B30*$L$1</f>
        <v>0</v>
      </c>
      <c r="C51" s="32">
        <f>C30*$L$1</f>
        <v>0</v>
      </c>
      <c r="D51" s="32"/>
      <c r="E51" s="32">
        <f t="shared" ref="E51:K51" si="21">E30*$L$1</f>
        <v>4</v>
      </c>
      <c r="F51" s="32">
        <f>F30*$L$1</f>
        <v>0</v>
      </c>
      <c r="G51" s="32">
        <f t="shared" si="21"/>
        <v>8</v>
      </c>
      <c r="H51" s="32">
        <f t="shared" si="21"/>
        <v>0</v>
      </c>
      <c r="I51" s="32">
        <f t="shared" si="21"/>
        <v>0</v>
      </c>
      <c r="J51" s="32">
        <f t="shared" si="21"/>
        <v>8</v>
      </c>
      <c r="K51" s="32">
        <f t="shared" si="21"/>
        <v>4</v>
      </c>
      <c r="L51" s="32"/>
      <c r="M51" s="32"/>
      <c r="N51" s="32">
        <f>N30*$L$1</f>
        <v>4</v>
      </c>
      <c r="O51" s="32">
        <f>O30*$L$1</f>
        <v>0</v>
      </c>
      <c r="P51" s="32">
        <f>P30*$L$1</f>
        <v>0</v>
      </c>
      <c r="Q51" s="32">
        <f>Q30*$L$1</f>
        <v>0</v>
      </c>
      <c r="R51" s="32"/>
      <c r="S51" s="32"/>
      <c r="T51" s="32">
        <f>T30*$L$1</f>
        <v>4</v>
      </c>
      <c r="U51" s="32"/>
      <c r="V51" s="32"/>
      <c r="W51" s="32">
        <f>W30*$L$1</f>
        <v>12</v>
      </c>
      <c r="X51" s="32"/>
      <c r="Y51" s="32"/>
      <c r="Z51" s="32">
        <f t="shared" ref="Z51:AK51" si="22">Z30*$L$1</f>
        <v>12</v>
      </c>
      <c r="AA51" s="32">
        <f t="shared" si="22"/>
        <v>0</v>
      </c>
      <c r="AB51" s="32">
        <f t="shared" si="22"/>
        <v>0</v>
      </c>
      <c r="AC51" s="32">
        <f>AC30*$L$1</f>
        <v>0</v>
      </c>
      <c r="AD51" s="32">
        <f>AD30*$L$1</f>
        <v>0</v>
      </c>
      <c r="AE51" s="32">
        <f>AE30*$L$1</f>
        <v>0</v>
      </c>
      <c r="AF51" s="32">
        <f t="shared" si="22"/>
        <v>8</v>
      </c>
      <c r="AG51" s="32">
        <f>AG30*$L$1</f>
        <v>0</v>
      </c>
      <c r="AH51" s="32">
        <f t="shared" si="22"/>
        <v>0</v>
      </c>
      <c r="AI51" s="32">
        <f t="shared" si="22"/>
        <v>0</v>
      </c>
      <c r="AJ51" s="32">
        <f>AJ30*$L$1</f>
        <v>0</v>
      </c>
      <c r="AK51" s="32">
        <f t="shared" si="22"/>
        <v>0</v>
      </c>
      <c r="AL51" s="32"/>
      <c r="AM51" s="32">
        <f>AM30*$L$1</f>
        <v>16</v>
      </c>
      <c r="AN51" s="32">
        <f>AN30*$L$1</f>
        <v>4</v>
      </c>
      <c r="AP51" s="166">
        <f t="shared" si="3"/>
        <v>2.896551724137931</v>
      </c>
    </row>
    <row r="52" spans="1:42" hidden="1">
      <c r="A52" s="9" t="s">
        <v>84</v>
      </c>
      <c r="B52" s="7">
        <f>SUM(B47:B51)</f>
        <v>0</v>
      </c>
      <c r="C52" s="7">
        <f>SUM(C47:C51)</f>
        <v>0</v>
      </c>
      <c r="D52" s="7"/>
      <c r="E52" s="7">
        <f t="shared" ref="E52:K52" si="23">SUM(E47:E51)</f>
        <v>54</v>
      </c>
      <c r="F52" s="7">
        <f>SUM(F47:F51)</f>
        <v>0</v>
      </c>
      <c r="G52" s="7">
        <f t="shared" si="23"/>
        <v>76</v>
      </c>
      <c r="H52" s="7">
        <f t="shared" si="23"/>
        <v>0</v>
      </c>
      <c r="I52" s="7">
        <f t="shared" si="23"/>
        <v>0</v>
      </c>
      <c r="J52" s="7">
        <f t="shared" si="23"/>
        <v>83</v>
      </c>
      <c r="K52" s="7">
        <f t="shared" si="23"/>
        <v>45</v>
      </c>
      <c r="L52" s="7"/>
      <c r="M52" s="7"/>
      <c r="N52" s="7">
        <f>SUM(N47:N51)</f>
        <v>29</v>
      </c>
      <c r="O52" s="7">
        <f>SUM(O47:O51)</f>
        <v>0</v>
      </c>
      <c r="P52" s="7">
        <f>SUM(P47:P51)</f>
        <v>0</v>
      </c>
      <c r="Q52" s="7">
        <f>SUM(Q47:Q51)</f>
        <v>27</v>
      </c>
      <c r="R52" s="7"/>
      <c r="S52" s="7"/>
      <c r="T52" s="7">
        <f>SUM(T47:T51)</f>
        <v>50</v>
      </c>
      <c r="U52" s="7"/>
      <c r="V52" s="7"/>
      <c r="W52" s="7">
        <f>SUM(W47:W51)</f>
        <v>142</v>
      </c>
      <c r="X52" s="7"/>
      <c r="Y52" s="7"/>
      <c r="Z52" s="7">
        <f t="shared" ref="Z52:AK52" si="24">SUM(Z47:Z51)</f>
        <v>65</v>
      </c>
      <c r="AA52" s="7">
        <f t="shared" si="24"/>
        <v>0</v>
      </c>
      <c r="AB52" s="7">
        <f t="shared" si="24"/>
        <v>39</v>
      </c>
      <c r="AC52" s="7">
        <f>SUM(AC47:AC51)</f>
        <v>0</v>
      </c>
      <c r="AD52" s="7">
        <f t="shared" si="24"/>
        <v>0</v>
      </c>
      <c r="AE52" s="7">
        <f>SUM(AE47:AE51)</f>
        <v>0</v>
      </c>
      <c r="AF52" s="7">
        <f t="shared" si="24"/>
        <v>43</v>
      </c>
      <c r="AG52" s="7">
        <f t="shared" si="24"/>
        <v>0</v>
      </c>
      <c r="AH52" s="7">
        <f t="shared" si="24"/>
        <v>23</v>
      </c>
      <c r="AI52" s="7">
        <f t="shared" si="24"/>
        <v>0</v>
      </c>
      <c r="AJ52" s="7">
        <f t="shared" si="24"/>
        <v>0</v>
      </c>
      <c r="AK52" s="7">
        <f t="shared" si="24"/>
        <v>0</v>
      </c>
      <c r="AL52" s="7"/>
      <c r="AM52" s="7">
        <f>SUM(AM47:AM51)</f>
        <v>74</v>
      </c>
      <c r="AN52" s="7">
        <f>SUM(AN47:AN51)</f>
        <v>50</v>
      </c>
      <c r="AP52" s="167">
        <f t="shared" si="3"/>
        <v>27.586206896551722</v>
      </c>
    </row>
    <row r="53" spans="1:42" hidden="1"/>
    <row r="54" spans="1:42" ht="25.5" hidden="1">
      <c r="A54" s="9" t="s">
        <v>158</v>
      </c>
      <c r="B54" s="7" t="s">
        <v>483</v>
      </c>
      <c r="C54" s="7" t="s">
        <v>484</v>
      </c>
      <c r="D54" s="7" t="s">
        <v>656</v>
      </c>
      <c r="E54" s="7" t="s">
        <v>731</v>
      </c>
      <c r="F54" s="7" t="s">
        <v>1089</v>
      </c>
      <c r="G54" s="7" t="s">
        <v>486</v>
      </c>
      <c r="H54" s="7" t="s">
        <v>426</v>
      </c>
      <c r="I54" s="7" t="s">
        <v>427</v>
      </c>
      <c r="J54" s="7" t="s">
        <v>428</v>
      </c>
      <c r="K54" s="7" t="s">
        <v>429</v>
      </c>
      <c r="L54" s="7" t="s">
        <v>593</v>
      </c>
      <c r="M54" s="7" t="s">
        <v>655</v>
      </c>
      <c r="N54" s="7" t="s">
        <v>430</v>
      </c>
      <c r="O54" s="7" t="s">
        <v>1005</v>
      </c>
      <c r="P54" s="7" t="s">
        <v>1022</v>
      </c>
      <c r="Q54" s="7" t="s">
        <v>431</v>
      </c>
      <c r="R54" s="7" t="s">
        <v>599</v>
      </c>
      <c r="S54" s="7" t="s">
        <v>735</v>
      </c>
      <c r="T54" s="7" t="s">
        <v>438</v>
      </c>
      <c r="U54" s="7" t="s">
        <v>657</v>
      </c>
      <c r="V54" s="7" t="s">
        <v>657</v>
      </c>
      <c r="W54" s="7" t="s">
        <v>439</v>
      </c>
      <c r="X54" s="7" t="s">
        <v>645</v>
      </c>
      <c r="Y54" s="7" t="s">
        <v>1031</v>
      </c>
      <c r="Z54" s="7" t="s">
        <v>440</v>
      </c>
      <c r="AA54" s="7" t="s">
        <v>441</v>
      </c>
      <c r="AB54" s="7" t="s">
        <v>442</v>
      </c>
      <c r="AC54" s="7" t="s">
        <v>1061</v>
      </c>
      <c r="AD54" s="7" t="s">
        <v>766</v>
      </c>
      <c r="AE54" s="7" t="s">
        <v>1090</v>
      </c>
      <c r="AF54" s="7" t="s">
        <v>443</v>
      </c>
      <c r="AG54" s="7" t="s">
        <v>791</v>
      </c>
      <c r="AH54" s="7" t="s">
        <v>444</v>
      </c>
      <c r="AI54" s="7" t="s">
        <v>646</v>
      </c>
      <c r="AJ54" s="7" t="s">
        <v>790</v>
      </c>
      <c r="AK54" s="7" t="s">
        <v>652</v>
      </c>
      <c r="AL54" s="7" t="s">
        <v>598</v>
      </c>
      <c r="AM54" s="7" t="s">
        <v>446</v>
      </c>
      <c r="AN54" s="7" t="s">
        <v>447</v>
      </c>
      <c r="AP54" s="3" t="s">
        <v>822</v>
      </c>
    </row>
    <row r="55" spans="1:42" hidden="1">
      <c r="A55" s="30" t="s">
        <v>237</v>
      </c>
      <c r="B55" s="76">
        <f>B7*$E$1</f>
        <v>7</v>
      </c>
      <c r="C55" s="76">
        <f t="shared" ref="C55:AN55" si="25">C7*$E$1</f>
        <v>8</v>
      </c>
      <c r="D55" s="76">
        <f t="shared" si="25"/>
        <v>1</v>
      </c>
      <c r="E55" s="76">
        <f t="shared" si="25"/>
        <v>5</v>
      </c>
      <c r="F55" s="76">
        <f>F7*$E$1</f>
        <v>0</v>
      </c>
      <c r="G55" s="76">
        <f t="shared" si="25"/>
        <v>14</v>
      </c>
      <c r="H55" s="76">
        <f t="shared" si="25"/>
        <v>1</v>
      </c>
      <c r="I55" s="76">
        <f t="shared" si="25"/>
        <v>8</v>
      </c>
      <c r="J55" s="76">
        <f t="shared" si="25"/>
        <v>9</v>
      </c>
      <c r="K55" s="76">
        <f t="shared" si="25"/>
        <v>1</v>
      </c>
      <c r="L55" s="76">
        <f t="shared" si="25"/>
        <v>1</v>
      </c>
      <c r="M55" s="76">
        <f t="shared" si="25"/>
        <v>0</v>
      </c>
      <c r="N55" s="76">
        <f t="shared" si="25"/>
        <v>5</v>
      </c>
      <c r="O55" s="76">
        <f>O7*$E$1</f>
        <v>0</v>
      </c>
      <c r="P55" s="76">
        <f>P7*$E$1</f>
        <v>0</v>
      </c>
      <c r="Q55" s="76">
        <f t="shared" si="25"/>
        <v>2</v>
      </c>
      <c r="R55" s="76">
        <f t="shared" si="25"/>
        <v>1</v>
      </c>
      <c r="S55" s="76">
        <f>S7*$E$1</f>
        <v>0</v>
      </c>
      <c r="T55" s="76">
        <f t="shared" si="25"/>
        <v>7</v>
      </c>
      <c r="U55" s="76">
        <f t="shared" si="25"/>
        <v>0</v>
      </c>
      <c r="V55" s="76">
        <f>V7*$E$1</f>
        <v>0</v>
      </c>
      <c r="W55" s="76">
        <f t="shared" si="25"/>
        <v>18</v>
      </c>
      <c r="X55" s="76">
        <f t="shared" si="25"/>
        <v>0</v>
      </c>
      <c r="Y55" s="76">
        <f>Y7*$E$1</f>
        <v>1</v>
      </c>
      <c r="Z55" s="76">
        <f t="shared" si="25"/>
        <v>5</v>
      </c>
      <c r="AA55" s="76">
        <f t="shared" si="25"/>
        <v>1</v>
      </c>
      <c r="AB55" s="76">
        <f t="shared" si="25"/>
        <v>3</v>
      </c>
      <c r="AC55" s="76">
        <f>AC7*$E$1</f>
        <v>0</v>
      </c>
      <c r="AD55" s="76">
        <f>AD7*$E$1</f>
        <v>0</v>
      </c>
      <c r="AE55" s="76">
        <f>AE7*$E$1</f>
        <v>0</v>
      </c>
      <c r="AF55" s="76">
        <f t="shared" si="25"/>
        <v>9</v>
      </c>
      <c r="AG55" s="76">
        <f>AG7*$E$1</f>
        <v>0</v>
      </c>
      <c r="AH55" s="76">
        <f t="shared" si="25"/>
        <v>5</v>
      </c>
      <c r="AI55" s="76">
        <f t="shared" si="25"/>
        <v>0</v>
      </c>
      <c r="AJ55" s="76">
        <f>AJ7*$E$1</f>
        <v>0</v>
      </c>
      <c r="AK55" s="76">
        <f t="shared" si="25"/>
        <v>1</v>
      </c>
      <c r="AL55" s="76">
        <f t="shared" si="25"/>
        <v>2</v>
      </c>
      <c r="AM55" s="76">
        <f t="shared" si="25"/>
        <v>5</v>
      </c>
      <c r="AN55" s="76">
        <f t="shared" si="25"/>
        <v>5</v>
      </c>
      <c r="AO55" s="19"/>
      <c r="AP55" s="163">
        <f t="shared" si="3"/>
        <v>3.2051282051282053</v>
      </c>
    </row>
    <row r="56" spans="1:42" hidden="1">
      <c r="A56" s="28" t="s">
        <v>238</v>
      </c>
      <c r="B56" s="31">
        <f>B13*$C$1</f>
        <v>24</v>
      </c>
      <c r="C56" s="31">
        <f>C13*$C$1</f>
        <v>24</v>
      </c>
      <c r="D56" s="31">
        <f>D13*$C$1</f>
        <v>4</v>
      </c>
      <c r="E56" s="31">
        <f>E13*$C$1</f>
        <v>14</v>
      </c>
      <c r="F56" s="31">
        <f>F13*$C$1</f>
        <v>0</v>
      </c>
      <c r="G56" s="31">
        <f t="shared" ref="G56:N56" si="26">G13*$C$1</f>
        <v>24</v>
      </c>
      <c r="H56" s="31">
        <f t="shared" si="26"/>
        <v>12</v>
      </c>
      <c r="I56" s="31">
        <f t="shared" si="26"/>
        <v>22</v>
      </c>
      <c r="J56" s="31">
        <f t="shared" si="26"/>
        <v>22</v>
      </c>
      <c r="K56" s="31">
        <f t="shared" si="26"/>
        <v>6</v>
      </c>
      <c r="L56" s="31">
        <f t="shared" si="26"/>
        <v>12</v>
      </c>
      <c r="M56" s="31">
        <f t="shared" si="26"/>
        <v>6</v>
      </c>
      <c r="N56" s="31">
        <f t="shared" si="26"/>
        <v>16</v>
      </c>
      <c r="O56" s="31">
        <f t="shared" ref="O56:AE56" si="27">O13*$C$1</f>
        <v>0</v>
      </c>
      <c r="P56" s="31">
        <f t="shared" si="27"/>
        <v>0</v>
      </c>
      <c r="Q56" s="31">
        <f t="shared" si="27"/>
        <v>6</v>
      </c>
      <c r="R56" s="31">
        <f t="shared" si="27"/>
        <v>8</v>
      </c>
      <c r="S56" s="31">
        <f t="shared" si="27"/>
        <v>0</v>
      </c>
      <c r="T56" s="31">
        <f t="shared" si="27"/>
        <v>22</v>
      </c>
      <c r="U56" s="31">
        <f t="shared" si="27"/>
        <v>6</v>
      </c>
      <c r="V56" s="31">
        <f t="shared" si="27"/>
        <v>0</v>
      </c>
      <c r="W56" s="31">
        <f t="shared" si="27"/>
        <v>22</v>
      </c>
      <c r="X56" s="31">
        <f t="shared" si="27"/>
        <v>10</v>
      </c>
      <c r="Y56" s="31">
        <f t="shared" si="27"/>
        <v>0</v>
      </c>
      <c r="Z56" s="31">
        <f t="shared" si="27"/>
        <v>20</v>
      </c>
      <c r="AA56" s="31">
        <f t="shared" si="27"/>
        <v>10</v>
      </c>
      <c r="AB56" s="31">
        <f t="shared" si="27"/>
        <v>4</v>
      </c>
      <c r="AC56" s="31">
        <f t="shared" si="27"/>
        <v>0</v>
      </c>
      <c r="AD56" s="31">
        <f t="shared" si="27"/>
        <v>2</v>
      </c>
      <c r="AE56" s="31">
        <f t="shared" si="27"/>
        <v>0</v>
      </c>
      <c r="AF56" s="31">
        <f t="shared" ref="AF56:AN56" si="28">AF13*$C$1</f>
        <v>18</v>
      </c>
      <c r="AG56" s="31">
        <f t="shared" si="28"/>
        <v>0</v>
      </c>
      <c r="AH56" s="31">
        <f t="shared" si="28"/>
        <v>6</v>
      </c>
      <c r="AI56" s="31">
        <f t="shared" si="28"/>
        <v>8</v>
      </c>
      <c r="AJ56" s="31">
        <f t="shared" si="28"/>
        <v>0</v>
      </c>
      <c r="AK56" s="31">
        <f t="shared" si="28"/>
        <v>12</v>
      </c>
      <c r="AL56" s="31">
        <f t="shared" si="28"/>
        <v>4</v>
      </c>
      <c r="AM56" s="31">
        <f t="shared" si="28"/>
        <v>20</v>
      </c>
      <c r="AN56" s="31">
        <f t="shared" si="28"/>
        <v>6</v>
      </c>
      <c r="AO56" s="19"/>
      <c r="AP56" s="162">
        <f>AVERAGE(B56:AN56)</f>
        <v>9.4871794871794872</v>
      </c>
    </row>
    <row r="57" spans="1:42" hidden="1">
      <c r="A57" s="114" t="s">
        <v>163</v>
      </c>
      <c r="B57" s="115">
        <f>B25*$J$1</f>
        <v>24</v>
      </c>
      <c r="C57" s="115">
        <f t="shared" ref="C57:AN57" si="29">C25*$J$1</f>
        <v>32</v>
      </c>
      <c r="D57" s="115">
        <f t="shared" si="29"/>
        <v>6</v>
      </c>
      <c r="E57" s="115">
        <f t="shared" si="29"/>
        <v>12</v>
      </c>
      <c r="F57" s="115">
        <f>F25*$J$1</f>
        <v>0</v>
      </c>
      <c r="G57" s="115">
        <f t="shared" si="29"/>
        <v>44</v>
      </c>
      <c r="H57" s="115">
        <f t="shared" si="29"/>
        <v>36</v>
      </c>
      <c r="I57" s="115">
        <f t="shared" si="29"/>
        <v>34</v>
      </c>
      <c r="J57" s="115">
        <f t="shared" si="29"/>
        <v>46</v>
      </c>
      <c r="K57" s="115">
        <f t="shared" si="29"/>
        <v>6</v>
      </c>
      <c r="L57" s="115">
        <f t="shared" si="29"/>
        <v>14</v>
      </c>
      <c r="M57" s="115">
        <f t="shared" si="29"/>
        <v>2</v>
      </c>
      <c r="N57" s="115">
        <f t="shared" si="29"/>
        <v>16</v>
      </c>
      <c r="O57" s="115">
        <f>O25*$J$1</f>
        <v>0</v>
      </c>
      <c r="P57" s="115">
        <f>P25*$J$1</f>
        <v>0</v>
      </c>
      <c r="Q57" s="115">
        <f t="shared" si="29"/>
        <v>14</v>
      </c>
      <c r="R57" s="115">
        <f t="shared" si="29"/>
        <v>8</v>
      </c>
      <c r="S57" s="115">
        <f>S25*$J$1</f>
        <v>0</v>
      </c>
      <c r="T57" s="115">
        <f t="shared" si="29"/>
        <v>16</v>
      </c>
      <c r="U57" s="115">
        <f t="shared" si="29"/>
        <v>0</v>
      </c>
      <c r="V57" s="115">
        <f>V25*$J$1</f>
        <v>0</v>
      </c>
      <c r="W57" s="115">
        <f t="shared" si="29"/>
        <v>54</v>
      </c>
      <c r="X57" s="115">
        <f t="shared" si="29"/>
        <v>8</v>
      </c>
      <c r="Y57" s="115">
        <f>Y25*$J$1</f>
        <v>0</v>
      </c>
      <c r="Z57" s="115">
        <f t="shared" si="29"/>
        <v>22</v>
      </c>
      <c r="AA57" s="115">
        <f t="shared" si="29"/>
        <v>10</v>
      </c>
      <c r="AB57" s="115">
        <f t="shared" si="29"/>
        <v>8</v>
      </c>
      <c r="AC57" s="115">
        <f>AC25*$J$1</f>
        <v>0</v>
      </c>
      <c r="AD57" s="115">
        <f>AD25*$J$1</f>
        <v>4</v>
      </c>
      <c r="AE57" s="115">
        <f>AE25*$J$1</f>
        <v>0</v>
      </c>
      <c r="AF57" s="115">
        <f t="shared" si="29"/>
        <v>44</v>
      </c>
      <c r="AG57" s="115">
        <f>AG25*$J$1</f>
        <v>0</v>
      </c>
      <c r="AH57" s="115">
        <f t="shared" si="29"/>
        <v>28</v>
      </c>
      <c r="AI57" s="115">
        <f t="shared" si="29"/>
        <v>8</v>
      </c>
      <c r="AJ57" s="115">
        <f>AJ25*$J$1</f>
        <v>0</v>
      </c>
      <c r="AK57" s="115">
        <f t="shared" si="29"/>
        <v>12</v>
      </c>
      <c r="AL57" s="115">
        <f t="shared" si="29"/>
        <v>10</v>
      </c>
      <c r="AM57" s="115">
        <f t="shared" si="29"/>
        <v>24</v>
      </c>
      <c r="AN57" s="115">
        <f t="shared" si="29"/>
        <v>16</v>
      </c>
      <c r="AP57" s="164">
        <f t="shared" si="3"/>
        <v>14.307692307692308</v>
      </c>
    </row>
    <row r="58" spans="1:42" hidden="1">
      <c r="A58" s="73" t="s">
        <v>262</v>
      </c>
      <c r="B58" s="75">
        <f>B19*$H$1</f>
        <v>0</v>
      </c>
      <c r="C58" s="75">
        <f t="shared" ref="C58:AN58" si="30">C19*$H$1</f>
        <v>3</v>
      </c>
      <c r="D58" s="75">
        <f t="shared" si="30"/>
        <v>0</v>
      </c>
      <c r="E58" s="75">
        <f t="shared" si="30"/>
        <v>0</v>
      </c>
      <c r="F58" s="75">
        <f>F19*$H$1</f>
        <v>0</v>
      </c>
      <c r="G58" s="75">
        <f t="shared" si="30"/>
        <v>4</v>
      </c>
      <c r="H58" s="75">
        <f t="shared" si="30"/>
        <v>1</v>
      </c>
      <c r="I58" s="75">
        <f t="shared" si="30"/>
        <v>4</v>
      </c>
      <c r="J58" s="75">
        <f t="shared" si="30"/>
        <v>13</v>
      </c>
      <c r="K58" s="75">
        <f t="shared" si="30"/>
        <v>2</v>
      </c>
      <c r="L58" s="75">
        <f t="shared" si="30"/>
        <v>1</v>
      </c>
      <c r="M58" s="75">
        <f t="shared" si="30"/>
        <v>1</v>
      </c>
      <c r="N58" s="75">
        <f t="shared" si="30"/>
        <v>0</v>
      </c>
      <c r="O58" s="75">
        <f>O19*$H$1</f>
        <v>0</v>
      </c>
      <c r="P58" s="75">
        <f>P19*$H$1</f>
        <v>0</v>
      </c>
      <c r="Q58" s="75">
        <f t="shared" si="30"/>
        <v>1</v>
      </c>
      <c r="R58" s="75">
        <f t="shared" si="30"/>
        <v>0</v>
      </c>
      <c r="S58" s="75">
        <f>S19*$H$1</f>
        <v>0</v>
      </c>
      <c r="T58" s="75">
        <f t="shared" si="30"/>
        <v>2</v>
      </c>
      <c r="U58" s="75">
        <f t="shared" si="30"/>
        <v>1</v>
      </c>
      <c r="V58" s="75">
        <f>V19*$H$1</f>
        <v>0</v>
      </c>
      <c r="W58" s="75">
        <f t="shared" si="30"/>
        <v>28</v>
      </c>
      <c r="X58" s="75">
        <f t="shared" si="30"/>
        <v>0</v>
      </c>
      <c r="Y58" s="75">
        <f>Y19*$H$1</f>
        <v>0</v>
      </c>
      <c r="Z58" s="75">
        <f t="shared" si="30"/>
        <v>1</v>
      </c>
      <c r="AA58" s="75">
        <f t="shared" si="30"/>
        <v>1</v>
      </c>
      <c r="AB58" s="75">
        <f t="shared" si="30"/>
        <v>0</v>
      </c>
      <c r="AC58" s="75">
        <f>AC19*$H$1</f>
        <v>0</v>
      </c>
      <c r="AD58" s="75">
        <f>AD19*$H$1</f>
        <v>0</v>
      </c>
      <c r="AE58" s="75">
        <f>AE19*$H$1</f>
        <v>0</v>
      </c>
      <c r="AF58" s="75">
        <f t="shared" si="30"/>
        <v>8</v>
      </c>
      <c r="AG58" s="75">
        <f>AG19*$H$1</f>
        <v>0</v>
      </c>
      <c r="AH58" s="75">
        <f t="shared" si="30"/>
        <v>1</v>
      </c>
      <c r="AI58" s="75">
        <f t="shared" si="30"/>
        <v>1</v>
      </c>
      <c r="AJ58" s="75">
        <f>AJ19*$H$1</f>
        <v>0</v>
      </c>
      <c r="AK58" s="75">
        <f t="shared" si="30"/>
        <v>3</v>
      </c>
      <c r="AL58" s="75">
        <f t="shared" si="30"/>
        <v>0</v>
      </c>
      <c r="AM58" s="75">
        <f t="shared" si="30"/>
        <v>5</v>
      </c>
      <c r="AN58" s="75">
        <f t="shared" si="30"/>
        <v>2</v>
      </c>
      <c r="AO58" s="20"/>
      <c r="AP58" s="165">
        <f t="shared" si="3"/>
        <v>2.1282051282051282</v>
      </c>
    </row>
    <row r="59" spans="1:42" hidden="1">
      <c r="A59" s="74" t="s">
        <v>162</v>
      </c>
      <c r="B59" s="32">
        <f>B31*$L$1</f>
        <v>0</v>
      </c>
      <c r="C59" s="32">
        <f>C31*$L$1</f>
        <v>12</v>
      </c>
      <c r="D59" s="32">
        <f>D31*$L$1</f>
        <v>0</v>
      </c>
      <c r="E59" s="32">
        <f>E31*$L$1</f>
        <v>4</v>
      </c>
      <c r="F59" s="32">
        <f>F31*$L$1</f>
        <v>0</v>
      </c>
      <c r="G59" s="32">
        <f t="shared" ref="G59:N59" si="31">G31*$L$1</f>
        <v>12</v>
      </c>
      <c r="H59" s="32">
        <f t="shared" si="31"/>
        <v>0</v>
      </c>
      <c r="I59" s="32">
        <f t="shared" si="31"/>
        <v>4</v>
      </c>
      <c r="J59" s="32">
        <f t="shared" si="31"/>
        <v>4</v>
      </c>
      <c r="K59" s="32">
        <f t="shared" si="31"/>
        <v>0</v>
      </c>
      <c r="L59" s="32">
        <f t="shared" si="31"/>
        <v>0</v>
      </c>
      <c r="M59" s="32">
        <f t="shared" si="31"/>
        <v>0</v>
      </c>
      <c r="N59" s="32">
        <f t="shared" si="31"/>
        <v>4</v>
      </c>
      <c r="O59" s="32">
        <f t="shared" ref="O59:AC59" si="32">O31*$L$1</f>
        <v>0</v>
      </c>
      <c r="P59" s="32">
        <f t="shared" si="32"/>
        <v>0</v>
      </c>
      <c r="Q59" s="32">
        <f t="shared" si="32"/>
        <v>4</v>
      </c>
      <c r="R59" s="32">
        <f t="shared" si="32"/>
        <v>4</v>
      </c>
      <c r="S59" s="32">
        <f t="shared" si="32"/>
        <v>0</v>
      </c>
      <c r="T59" s="32">
        <f t="shared" si="32"/>
        <v>12</v>
      </c>
      <c r="U59" s="32">
        <f t="shared" si="32"/>
        <v>0</v>
      </c>
      <c r="V59" s="32">
        <f t="shared" si="32"/>
        <v>0</v>
      </c>
      <c r="W59" s="32">
        <f t="shared" si="32"/>
        <v>16</v>
      </c>
      <c r="X59" s="32">
        <f t="shared" si="32"/>
        <v>0</v>
      </c>
      <c r="Y59" s="32">
        <f t="shared" si="32"/>
        <v>4</v>
      </c>
      <c r="Z59" s="32">
        <f t="shared" si="32"/>
        <v>4</v>
      </c>
      <c r="AA59" s="32">
        <f t="shared" si="32"/>
        <v>4</v>
      </c>
      <c r="AB59" s="32">
        <f t="shared" si="32"/>
        <v>0</v>
      </c>
      <c r="AC59" s="32">
        <f t="shared" si="32"/>
        <v>0</v>
      </c>
      <c r="AD59" s="32">
        <f t="shared" ref="AD59:AN59" si="33">AD31*$L$1</f>
        <v>0</v>
      </c>
      <c r="AE59" s="32">
        <f t="shared" si="33"/>
        <v>0</v>
      </c>
      <c r="AF59" s="32">
        <f t="shared" si="33"/>
        <v>8</v>
      </c>
      <c r="AG59" s="32">
        <f t="shared" si="33"/>
        <v>0</v>
      </c>
      <c r="AH59" s="32">
        <f t="shared" si="33"/>
        <v>0</v>
      </c>
      <c r="AI59" s="32">
        <f t="shared" si="33"/>
        <v>0</v>
      </c>
      <c r="AJ59" s="32">
        <f t="shared" si="33"/>
        <v>0</v>
      </c>
      <c r="AK59" s="32">
        <f t="shared" si="33"/>
        <v>8</v>
      </c>
      <c r="AL59" s="32">
        <f t="shared" si="33"/>
        <v>0</v>
      </c>
      <c r="AM59" s="32">
        <f t="shared" si="33"/>
        <v>12</v>
      </c>
      <c r="AN59" s="32">
        <f t="shared" si="33"/>
        <v>0</v>
      </c>
      <c r="AP59" s="166">
        <f t="shared" si="3"/>
        <v>2.9743589743589745</v>
      </c>
    </row>
    <row r="60" spans="1:42" hidden="1">
      <c r="A60" s="9" t="s">
        <v>84</v>
      </c>
      <c r="B60" s="7">
        <f t="shared" ref="B60:AN60" si="34">SUM(B55:B59)</f>
        <v>55</v>
      </c>
      <c r="C60" s="7">
        <f t="shared" si="34"/>
        <v>79</v>
      </c>
      <c r="D60" s="7">
        <f t="shared" si="34"/>
        <v>11</v>
      </c>
      <c r="E60" s="7">
        <f t="shared" si="34"/>
        <v>35</v>
      </c>
      <c r="F60" s="7">
        <f>SUM(F55:F59)</f>
        <v>0</v>
      </c>
      <c r="G60" s="7">
        <f t="shared" si="34"/>
        <v>98</v>
      </c>
      <c r="H60" s="7">
        <f t="shared" si="34"/>
        <v>50</v>
      </c>
      <c r="I60" s="7">
        <f t="shared" si="34"/>
        <v>72</v>
      </c>
      <c r="J60" s="7">
        <f t="shared" si="34"/>
        <v>94</v>
      </c>
      <c r="K60" s="7">
        <f t="shared" si="34"/>
        <v>15</v>
      </c>
      <c r="L60" s="7">
        <f t="shared" si="34"/>
        <v>28</v>
      </c>
      <c r="M60" s="7">
        <f t="shared" si="34"/>
        <v>9</v>
      </c>
      <c r="N60" s="7">
        <f t="shared" si="34"/>
        <v>41</v>
      </c>
      <c r="O60" s="7">
        <f>SUM(O55:O59)</f>
        <v>0</v>
      </c>
      <c r="P60" s="7">
        <f>SUM(P55:P59)</f>
        <v>0</v>
      </c>
      <c r="Q60" s="7">
        <f t="shared" si="34"/>
        <v>27</v>
      </c>
      <c r="R60" s="7">
        <f t="shared" si="34"/>
        <v>21</v>
      </c>
      <c r="S60" s="7">
        <f t="shared" si="34"/>
        <v>0</v>
      </c>
      <c r="T60" s="7">
        <f t="shared" si="34"/>
        <v>59</v>
      </c>
      <c r="U60" s="7">
        <f t="shared" si="34"/>
        <v>7</v>
      </c>
      <c r="V60" s="7">
        <f>SUM(V55:V59)</f>
        <v>0</v>
      </c>
      <c r="W60" s="7">
        <f t="shared" si="34"/>
        <v>138</v>
      </c>
      <c r="X60" s="7">
        <f t="shared" si="34"/>
        <v>18</v>
      </c>
      <c r="Y60" s="7">
        <f>SUM(Y55:Y59)</f>
        <v>5</v>
      </c>
      <c r="Z60" s="7">
        <f t="shared" si="34"/>
        <v>52</v>
      </c>
      <c r="AA60" s="7">
        <f t="shared" si="34"/>
        <v>26</v>
      </c>
      <c r="AB60" s="7">
        <f t="shared" si="34"/>
        <v>15</v>
      </c>
      <c r="AC60" s="7">
        <f>SUM(AC55:AC59)</f>
        <v>0</v>
      </c>
      <c r="AD60" s="7">
        <f t="shared" si="34"/>
        <v>6</v>
      </c>
      <c r="AE60" s="7">
        <f>SUM(AE55:AE59)</f>
        <v>0</v>
      </c>
      <c r="AF60" s="7">
        <f t="shared" si="34"/>
        <v>87</v>
      </c>
      <c r="AG60" s="7">
        <f t="shared" si="34"/>
        <v>0</v>
      </c>
      <c r="AH60" s="7">
        <f t="shared" si="34"/>
        <v>40</v>
      </c>
      <c r="AI60" s="7">
        <f t="shared" si="34"/>
        <v>17</v>
      </c>
      <c r="AJ60" s="7">
        <f t="shared" si="34"/>
        <v>0</v>
      </c>
      <c r="AK60" s="7">
        <f t="shared" si="34"/>
        <v>36</v>
      </c>
      <c r="AL60" s="7">
        <f t="shared" si="34"/>
        <v>16</v>
      </c>
      <c r="AM60" s="7">
        <f t="shared" si="34"/>
        <v>66</v>
      </c>
      <c r="AN60" s="7">
        <f t="shared" si="34"/>
        <v>29</v>
      </c>
      <c r="AP60" s="167">
        <f t="shared" si="3"/>
        <v>32.102564102564102</v>
      </c>
    </row>
    <row r="61" spans="1:42" hidden="1"/>
    <row r="62" spans="1:42" ht="25.5" hidden="1">
      <c r="A62" s="9" t="s">
        <v>709</v>
      </c>
      <c r="B62" s="7" t="s">
        <v>483</v>
      </c>
      <c r="C62" s="7" t="s">
        <v>484</v>
      </c>
      <c r="D62" s="7" t="s">
        <v>656</v>
      </c>
      <c r="E62" s="7" t="s">
        <v>731</v>
      </c>
      <c r="F62" s="7" t="s">
        <v>1089</v>
      </c>
      <c r="G62" s="7" t="s">
        <v>486</v>
      </c>
      <c r="H62" s="7" t="s">
        <v>426</v>
      </c>
      <c r="I62" s="7" t="s">
        <v>427</v>
      </c>
      <c r="J62" s="7" t="s">
        <v>428</v>
      </c>
      <c r="K62" s="7" t="s">
        <v>429</v>
      </c>
      <c r="L62" s="7" t="s">
        <v>593</v>
      </c>
      <c r="M62" s="7" t="s">
        <v>655</v>
      </c>
      <c r="N62" s="7" t="s">
        <v>430</v>
      </c>
      <c r="O62" s="7" t="s">
        <v>1005</v>
      </c>
      <c r="P62" s="7" t="s">
        <v>1022</v>
      </c>
      <c r="Q62" s="7" t="s">
        <v>431</v>
      </c>
      <c r="R62" s="7" t="s">
        <v>599</v>
      </c>
      <c r="S62" s="7" t="s">
        <v>735</v>
      </c>
      <c r="T62" s="7" t="s">
        <v>438</v>
      </c>
      <c r="U62" s="7" t="s">
        <v>657</v>
      </c>
      <c r="V62" s="7" t="s">
        <v>657</v>
      </c>
      <c r="W62" s="7" t="s">
        <v>439</v>
      </c>
      <c r="X62" s="7" t="s">
        <v>645</v>
      </c>
      <c r="Y62" s="7" t="s">
        <v>1031</v>
      </c>
      <c r="Z62" s="7" t="s">
        <v>440</v>
      </c>
      <c r="AA62" s="7" t="s">
        <v>441</v>
      </c>
      <c r="AB62" s="7" t="s">
        <v>442</v>
      </c>
      <c r="AC62" s="7" t="s">
        <v>1061</v>
      </c>
      <c r="AD62" s="7" t="s">
        <v>766</v>
      </c>
      <c r="AE62" s="7" t="s">
        <v>1090</v>
      </c>
      <c r="AF62" s="7" t="s">
        <v>443</v>
      </c>
      <c r="AG62" s="7" t="s">
        <v>791</v>
      </c>
      <c r="AH62" s="7" t="s">
        <v>444</v>
      </c>
      <c r="AI62" s="7" t="s">
        <v>646</v>
      </c>
      <c r="AJ62" s="7" t="s">
        <v>790</v>
      </c>
      <c r="AK62" s="7" t="s">
        <v>652</v>
      </c>
      <c r="AL62" s="7" t="s">
        <v>598</v>
      </c>
      <c r="AM62" s="7" t="s">
        <v>446</v>
      </c>
      <c r="AN62" s="7" t="s">
        <v>447</v>
      </c>
      <c r="AP62" s="3" t="s">
        <v>822</v>
      </c>
    </row>
    <row r="63" spans="1:42" hidden="1">
      <c r="A63" s="30" t="s">
        <v>708</v>
      </c>
      <c r="B63" s="76">
        <f>B8*$E$1</f>
        <v>1</v>
      </c>
      <c r="C63" s="76">
        <f t="shared" ref="C63:AN63" si="35">C8*$E$1</f>
        <v>1</v>
      </c>
      <c r="D63" s="76">
        <f t="shared" si="35"/>
        <v>2</v>
      </c>
      <c r="E63" s="76">
        <f t="shared" si="35"/>
        <v>0</v>
      </c>
      <c r="F63" s="76">
        <f>F8*$E$1</f>
        <v>0</v>
      </c>
      <c r="G63" s="76">
        <f t="shared" si="35"/>
        <v>2</v>
      </c>
      <c r="H63" s="76">
        <f t="shared" si="35"/>
        <v>0</v>
      </c>
      <c r="I63" s="76">
        <f t="shared" si="35"/>
        <v>2</v>
      </c>
      <c r="J63" s="76">
        <f t="shared" si="35"/>
        <v>2</v>
      </c>
      <c r="K63" s="76">
        <f t="shared" si="35"/>
        <v>0</v>
      </c>
      <c r="L63" s="76">
        <f t="shared" si="35"/>
        <v>0</v>
      </c>
      <c r="M63" s="76">
        <f t="shared" si="35"/>
        <v>1</v>
      </c>
      <c r="N63" s="76">
        <f t="shared" si="35"/>
        <v>2</v>
      </c>
      <c r="O63" s="76">
        <f>O8*$E$1</f>
        <v>0</v>
      </c>
      <c r="P63" s="76">
        <f>P8*$E$1</f>
        <v>0</v>
      </c>
      <c r="Q63" s="76">
        <f t="shared" si="35"/>
        <v>0</v>
      </c>
      <c r="R63" s="76">
        <f t="shared" si="35"/>
        <v>0</v>
      </c>
      <c r="S63" s="76">
        <f>S8*$E$1</f>
        <v>0</v>
      </c>
      <c r="T63" s="76">
        <f t="shared" si="35"/>
        <v>1</v>
      </c>
      <c r="U63" s="76">
        <f t="shared" si="35"/>
        <v>0</v>
      </c>
      <c r="V63" s="76">
        <f>V8*$E$1</f>
        <v>0</v>
      </c>
      <c r="W63" s="76">
        <f t="shared" si="35"/>
        <v>5</v>
      </c>
      <c r="X63" s="76">
        <f t="shared" si="35"/>
        <v>0</v>
      </c>
      <c r="Y63" s="76">
        <f>Y8*$E$1</f>
        <v>0</v>
      </c>
      <c r="Z63" s="76">
        <f t="shared" si="35"/>
        <v>1</v>
      </c>
      <c r="AA63" s="76">
        <f t="shared" si="35"/>
        <v>0</v>
      </c>
      <c r="AB63" s="76">
        <f t="shared" si="35"/>
        <v>0</v>
      </c>
      <c r="AC63" s="76">
        <f>AC8*$E$1</f>
        <v>0</v>
      </c>
      <c r="AD63" s="76">
        <f>AD8*$E$1</f>
        <v>2</v>
      </c>
      <c r="AE63" s="76">
        <f>AE8*$E$1</f>
        <v>0</v>
      </c>
      <c r="AF63" s="76">
        <f t="shared" si="35"/>
        <v>3</v>
      </c>
      <c r="AG63" s="76">
        <f>AG8*$E$1</f>
        <v>1</v>
      </c>
      <c r="AH63" s="76">
        <f t="shared" si="35"/>
        <v>0</v>
      </c>
      <c r="AI63" s="76">
        <f t="shared" si="35"/>
        <v>2</v>
      </c>
      <c r="AJ63" s="76">
        <f>AJ8*$E$1</f>
        <v>1</v>
      </c>
      <c r="AK63" s="76">
        <f t="shared" si="35"/>
        <v>2</v>
      </c>
      <c r="AL63" s="76">
        <f t="shared" si="35"/>
        <v>0</v>
      </c>
      <c r="AM63" s="76">
        <f t="shared" si="35"/>
        <v>1</v>
      </c>
      <c r="AN63" s="76">
        <f t="shared" si="35"/>
        <v>0</v>
      </c>
      <c r="AO63" s="19"/>
      <c r="AP63" s="163">
        <f t="shared" si="3"/>
        <v>0.82051282051282048</v>
      </c>
    </row>
    <row r="64" spans="1:42" hidden="1">
      <c r="A64" s="28" t="s">
        <v>706</v>
      </c>
      <c r="B64" s="31">
        <f t="shared" ref="B64:AN64" si="36">B14*$C$1</f>
        <v>16</v>
      </c>
      <c r="C64" s="31">
        <f t="shared" si="36"/>
        <v>16</v>
      </c>
      <c r="D64" s="31">
        <f t="shared" si="36"/>
        <v>10</v>
      </c>
      <c r="E64" s="31">
        <f t="shared" si="36"/>
        <v>4</v>
      </c>
      <c r="F64" s="31">
        <f>F14*$C$1</f>
        <v>0</v>
      </c>
      <c r="G64" s="31">
        <f t="shared" si="36"/>
        <v>14</v>
      </c>
      <c r="H64" s="31">
        <f t="shared" si="36"/>
        <v>4</v>
      </c>
      <c r="I64" s="31">
        <f t="shared" si="36"/>
        <v>18</v>
      </c>
      <c r="J64" s="31">
        <f t="shared" si="36"/>
        <v>22</v>
      </c>
      <c r="K64" s="31">
        <f t="shared" si="36"/>
        <v>12</v>
      </c>
      <c r="L64" s="31">
        <f t="shared" si="36"/>
        <v>0</v>
      </c>
      <c r="M64" s="31">
        <f t="shared" si="36"/>
        <v>10</v>
      </c>
      <c r="N64" s="31">
        <f t="shared" si="36"/>
        <v>14</v>
      </c>
      <c r="O64" s="31">
        <f>O14*$C$1</f>
        <v>2</v>
      </c>
      <c r="P64" s="31">
        <f>P14*$C$1</f>
        <v>0</v>
      </c>
      <c r="Q64" s="31">
        <f t="shared" si="36"/>
        <v>2</v>
      </c>
      <c r="R64" s="31">
        <f t="shared" si="36"/>
        <v>6</v>
      </c>
      <c r="S64" s="31">
        <f t="shared" si="36"/>
        <v>0</v>
      </c>
      <c r="T64" s="31">
        <f t="shared" si="36"/>
        <v>16</v>
      </c>
      <c r="U64" s="31">
        <f t="shared" si="36"/>
        <v>2</v>
      </c>
      <c r="V64" s="31">
        <f>V14*$C$1</f>
        <v>2</v>
      </c>
      <c r="W64" s="31">
        <f t="shared" si="36"/>
        <v>18</v>
      </c>
      <c r="X64" s="31">
        <f t="shared" si="36"/>
        <v>12</v>
      </c>
      <c r="Y64" s="31">
        <f>Y14*$C$1</f>
        <v>2</v>
      </c>
      <c r="Z64" s="31">
        <f t="shared" si="36"/>
        <v>20</v>
      </c>
      <c r="AA64" s="31">
        <f t="shared" si="36"/>
        <v>2</v>
      </c>
      <c r="AB64" s="31">
        <f t="shared" si="36"/>
        <v>4</v>
      </c>
      <c r="AC64" s="31">
        <f>AC14*$C$1</f>
        <v>0</v>
      </c>
      <c r="AD64" s="31">
        <f t="shared" si="36"/>
        <v>18</v>
      </c>
      <c r="AE64" s="31">
        <f>AE14*$C$1</f>
        <v>0</v>
      </c>
      <c r="AF64" s="31">
        <f t="shared" si="36"/>
        <v>18</v>
      </c>
      <c r="AG64" s="31">
        <f t="shared" si="36"/>
        <v>10</v>
      </c>
      <c r="AH64" s="31">
        <f t="shared" si="36"/>
        <v>0</v>
      </c>
      <c r="AI64" s="31">
        <f t="shared" si="36"/>
        <v>8</v>
      </c>
      <c r="AJ64" s="31">
        <f t="shared" si="36"/>
        <v>10</v>
      </c>
      <c r="AK64" s="31">
        <f t="shared" si="36"/>
        <v>20</v>
      </c>
      <c r="AL64" s="31">
        <f t="shared" si="36"/>
        <v>2</v>
      </c>
      <c r="AM64" s="31">
        <f t="shared" si="36"/>
        <v>20</v>
      </c>
      <c r="AN64" s="31">
        <f t="shared" si="36"/>
        <v>2</v>
      </c>
      <c r="AO64" s="19"/>
      <c r="AP64" s="162">
        <f>AVERAGE(B64:AN64)</f>
        <v>8.615384615384615</v>
      </c>
    </row>
    <row r="65" spans="1:42" hidden="1">
      <c r="A65" s="114" t="s">
        <v>710</v>
      </c>
      <c r="B65" s="115">
        <f>B26*$J$1</f>
        <v>4</v>
      </c>
      <c r="C65" s="115">
        <f t="shared" ref="C65:AN65" si="37">C26*$J$1</f>
        <v>2</v>
      </c>
      <c r="D65" s="115">
        <f t="shared" si="37"/>
        <v>22</v>
      </c>
      <c r="E65" s="115">
        <f t="shared" si="37"/>
        <v>8</v>
      </c>
      <c r="F65" s="115">
        <f>F26*$J$1</f>
        <v>0</v>
      </c>
      <c r="G65" s="115">
        <f t="shared" si="37"/>
        <v>10</v>
      </c>
      <c r="H65" s="115">
        <f t="shared" si="37"/>
        <v>24</v>
      </c>
      <c r="I65" s="115">
        <f t="shared" si="37"/>
        <v>22</v>
      </c>
      <c r="J65" s="115">
        <f t="shared" si="37"/>
        <v>16</v>
      </c>
      <c r="K65" s="115">
        <f t="shared" si="37"/>
        <v>22</v>
      </c>
      <c r="L65" s="115">
        <f t="shared" si="37"/>
        <v>0</v>
      </c>
      <c r="M65" s="115">
        <f t="shared" si="37"/>
        <v>24</v>
      </c>
      <c r="N65" s="115">
        <f t="shared" si="37"/>
        <v>18</v>
      </c>
      <c r="O65" s="115">
        <f>O26*$J$1</f>
        <v>0</v>
      </c>
      <c r="P65" s="115">
        <f>P26*$J$1</f>
        <v>0</v>
      </c>
      <c r="Q65" s="115">
        <f t="shared" si="37"/>
        <v>2</v>
      </c>
      <c r="R65" s="115">
        <f t="shared" si="37"/>
        <v>18</v>
      </c>
      <c r="S65" s="115">
        <f>S26*$J$1</f>
        <v>60</v>
      </c>
      <c r="T65" s="115">
        <f t="shared" si="37"/>
        <v>6</v>
      </c>
      <c r="U65" s="115">
        <f t="shared" si="37"/>
        <v>4</v>
      </c>
      <c r="V65" s="115">
        <f>V26*$J$1</f>
        <v>0</v>
      </c>
      <c r="W65" s="115">
        <f t="shared" si="37"/>
        <v>36</v>
      </c>
      <c r="X65" s="115">
        <f t="shared" si="37"/>
        <v>22</v>
      </c>
      <c r="Y65" s="115">
        <f>Y26*$J$1</f>
        <v>2</v>
      </c>
      <c r="Z65" s="115">
        <f t="shared" si="37"/>
        <v>6</v>
      </c>
      <c r="AA65" s="115">
        <f t="shared" si="37"/>
        <v>2</v>
      </c>
      <c r="AB65" s="115">
        <f t="shared" si="37"/>
        <v>0</v>
      </c>
      <c r="AC65" s="115">
        <f>AC26*$J$1</f>
        <v>0</v>
      </c>
      <c r="AD65" s="115">
        <f>AD26*$J$1</f>
        <v>16</v>
      </c>
      <c r="AE65" s="115">
        <f>AE26*$J$1</f>
        <v>0</v>
      </c>
      <c r="AF65" s="115">
        <f t="shared" si="37"/>
        <v>28</v>
      </c>
      <c r="AG65" s="115">
        <f>AG26*$J$1</f>
        <v>18</v>
      </c>
      <c r="AH65" s="115">
        <f t="shared" si="37"/>
        <v>4</v>
      </c>
      <c r="AI65" s="115">
        <f t="shared" si="37"/>
        <v>28</v>
      </c>
      <c r="AJ65" s="115">
        <f>AJ26*$J$1</f>
        <v>26</v>
      </c>
      <c r="AK65" s="115">
        <f t="shared" si="37"/>
        <v>22</v>
      </c>
      <c r="AL65" s="115">
        <f t="shared" si="37"/>
        <v>14</v>
      </c>
      <c r="AM65" s="115">
        <f t="shared" si="37"/>
        <v>12</v>
      </c>
      <c r="AN65" s="115">
        <f t="shared" si="37"/>
        <v>2</v>
      </c>
      <c r="AP65" s="164">
        <f t="shared" si="3"/>
        <v>12.820512820512821</v>
      </c>
    </row>
    <row r="66" spans="1:42" hidden="1">
      <c r="A66" s="73" t="s">
        <v>711</v>
      </c>
      <c r="B66" s="75">
        <f>B20*$H$1</f>
        <v>0</v>
      </c>
      <c r="C66" s="75">
        <f t="shared" ref="C66:AN66" si="38">C20*$H$1</f>
        <v>0</v>
      </c>
      <c r="D66" s="75">
        <f t="shared" si="38"/>
        <v>2</v>
      </c>
      <c r="E66" s="75">
        <f t="shared" si="38"/>
        <v>1</v>
      </c>
      <c r="F66" s="75">
        <f>F20*$H$1</f>
        <v>2</v>
      </c>
      <c r="G66" s="75">
        <f t="shared" si="38"/>
        <v>0</v>
      </c>
      <c r="H66" s="75">
        <f t="shared" si="38"/>
        <v>3</v>
      </c>
      <c r="I66" s="75">
        <f t="shared" si="38"/>
        <v>2</v>
      </c>
      <c r="J66" s="75">
        <f t="shared" si="38"/>
        <v>1</v>
      </c>
      <c r="K66" s="75">
        <f t="shared" si="38"/>
        <v>7</v>
      </c>
      <c r="L66" s="75">
        <f t="shared" si="38"/>
        <v>0</v>
      </c>
      <c r="M66" s="75">
        <f t="shared" si="38"/>
        <v>1</v>
      </c>
      <c r="N66" s="75">
        <f t="shared" si="38"/>
        <v>1</v>
      </c>
      <c r="O66" s="75">
        <f>O20*$H$1</f>
        <v>0</v>
      </c>
      <c r="P66" s="75">
        <f>P20*$H$1</f>
        <v>0</v>
      </c>
      <c r="Q66" s="75">
        <f t="shared" si="38"/>
        <v>0</v>
      </c>
      <c r="R66" s="75">
        <f t="shared" si="38"/>
        <v>1</v>
      </c>
      <c r="S66" s="75">
        <f>S20*$H$1</f>
        <v>1</v>
      </c>
      <c r="T66" s="75">
        <f t="shared" si="38"/>
        <v>0</v>
      </c>
      <c r="U66" s="75">
        <f t="shared" si="38"/>
        <v>0</v>
      </c>
      <c r="V66" s="75">
        <f>V20*$H$1</f>
        <v>0</v>
      </c>
      <c r="W66" s="75">
        <f t="shared" si="38"/>
        <v>21</v>
      </c>
      <c r="X66" s="75">
        <f t="shared" si="38"/>
        <v>0</v>
      </c>
      <c r="Y66" s="75">
        <f>Y20*$H$1</f>
        <v>0</v>
      </c>
      <c r="Z66" s="75">
        <f t="shared" si="38"/>
        <v>2</v>
      </c>
      <c r="AA66" s="75">
        <f t="shared" si="38"/>
        <v>0</v>
      </c>
      <c r="AB66" s="75">
        <f t="shared" si="38"/>
        <v>0</v>
      </c>
      <c r="AC66" s="75">
        <f>AC20*$H$1</f>
        <v>0</v>
      </c>
      <c r="AD66" s="75">
        <f>AD20*$H$1</f>
        <v>0</v>
      </c>
      <c r="AE66" s="75">
        <f>AE20*$H$1</f>
        <v>0</v>
      </c>
      <c r="AF66" s="75">
        <f t="shared" si="38"/>
        <v>1</v>
      </c>
      <c r="AG66" s="75">
        <f>AG20*$H$1</f>
        <v>2</v>
      </c>
      <c r="AH66" s="75">
        <f t="shared" si="38"/>
        <v>0</v>
      </c>
      <c r="AI66" s="75">
        <f t="shared" si="38"/>
        <v>0</v>
      </c>
      <c r="AJ66" s="75">
        <f>AJ20*$H$1</f>
        <v>0</v>
      </c>
      <c r="AK66" s="75">
        <f t="shared" si="38"/>
        <v>1</v>
      </c>
      <c r="AL66" s="75">
        <f t="shared" si="38"/>
        <v>0</v>
      </c>
      <c r="AM66" s="75">
        <f t="shared" si="38"/>
        <v>1</v>
      </c>
      <c r="AN66" s="75">
        <f t="shared" si="38"/>
        <v>0</v>
      </c>
      <c r="AO66" s="20"/>
      <c r="AP66" s="165">
        <f t="shared" si="3"/>
        <v>1.2820512820512822</v>
      </c>
    </row>
    <row r="67" spans="1:42" hidden="1">
      <c r="A67" s="74" t="s">
        <v>712</v>
      </c>
      <c r="B67" s="32">
        <f>B32*$L$1</f>
        <v>0</v>
      </c>
      <c r="C67" s="32">
        <f t="shared" ref="C67:AN67" si="39">C32*$L$1</f>
        <v>0</v>
      </c>
      <c r="D67" s="32">
        <f t="shared" si="39"/>
        <v>4</v>
      </c>
      <c r="E67" s="32">
        <f t="shared" si="39"/>
        <v>4</v>
      </c>
      <c r="F67" s="32">
        <f>F32*$L$1</f>
        <v>0</v>
      </c>
      <c r="G67" s="32">
        <f t="shared" si="39"/>
        <v>4</v>
      </c>
      <c r="H67" s="32">
        <f t="shared" si="39"/>
        <v>0</v>
      </c>
      <c r="I67" s="32">
        <f t="shared" si="39"/>
        <v>0</v>
      </c>
      <c r="J67" s="32">
        <f t="shared" si="39"/>
        <v>0</v>
      </c>
      <c r="K67" s="32">
        <f t="shared" si="39"/>
        <v>0</v>
      </c>
      <c r="L67" s="32">
        <f t="shared" si="39"/>
        <v>0</v>
      </c>
      <c r="M67" s="32">
        <f t="shared" si="39"/>
        <v>0</v>
      </c>
      <c r="N67" s="32">
        <f t="shared" si="39"/>
        <v>0</v>
      </c>
      <c r="O67" s="32">
        <f>O32*$L$1</f>
        <v>0</v>
      </c>
      <c r="P67" s="32">
        <f>P32*$L$1</f>
        <v>0</v>
      </c>
      <c r="Q67" s="32">
        <f t="shared" si="39"/>
        <v>0</v>
      </c>
      <c r="R67" s="32">
        <f t="shared" si="39"/>
        <v>0</v>
      </c>
      <c r="S67" s="32">
        <f>S32*$L$1</f>
        <v>0</v>
      </c>
      <c r="T67" s="32">
        <f t="shared" si="39"/>
        <v>0</v>
      </c>
      <c r="U67" s="32">
        <f t="shared" si="39"/>
        <v>0</v>
      </c>
      <c r="V67" s="32">
        <f>V32*$L$1</f>
        <v>0</v>
      </c>
      <c r="W67" s="32">
        <f t="shared" si="39"/>
        <v>4</v>
      </c>
      <c r="X67" s="32">
        <f t="shared" si="39"/>
        <v>4</v>
      </c>
      <c r="Y67" s="32">
        <f>Y32*$L$1</f>
        <v>0</v>
      </c>
      <c r="Z67" s="32">
        <f t="shared" si="39"/>
        <v>0</v>
      </c>
      <c r="AA67" s="32">
        <f t="shared" si="39"/>
        <v>0</v>
      </c>
      <c r="AB67" s="32">
        <f t="shared" si="39"/>
        <v>0</v>
      </c>
      <c r="AC67" s="32">
        <f>AC32*$L$1</f>
        <v>0</v>
      </c>
      <c r="AD67" s="32">
        <f>AD32*$L$1</f>
        <v>0</v>
      </c>
      <c r="AE67" s="32">
        <f>AE32*$L$1</f>
        <v>0</v>
      </c>
      <c r="AF67" s="32">
        <f t="shared" si="39"/>
        <v>0</v>
      </c>
      <c r="AG67" s="32">
        <f>AG32*$L$1</f>
        <v>0</v>
      </c>
      <c r="AH67" s="32">
        <f t="shared" si="39"/>
        <v>0</v>
      </c>
      <c r="AI67" s="32">
        <f t="shared" si="39"/>
        <v>0</v>
      </c>
      <c r="AJ67" s="32">
        <f>AJ32*$L$1</f>
        <v>0</v>
      </c>
      <c r="AK67" s="32">
        <f t="shared" si="39"/>
        <v>8</v>
      </c>
      <c r="AL67" s="32">
        <f t="shared" si="39"/>
        <v>0</v>
      </c>
      <c r="AM67" s="32">
        <f t="shared" si="39"/>
        <v>4</v>
      </c>
      <c r="AN67" s="32">
        <f t="shared" si="39"/>
        <v>0</v>
      </c>
      <c r="AP67" s="166">
        <f t="shared" si="3"/>
        <v>0.82051282051282048</v>
      </c>
    </row>
    <row r="68" spans="1:42" hidden="1">
      <c r="A68" s="9" t="s">
        <v>84</v>
      </c>
      <c r="B68" s="7">
        <f t="shared" ref="B68:AN68" si="40">SUM(B63:B67)</f>
        <v>21</v>
      </c>
      <c r="C68" s="7">
        <f t="shared" si="40"/>
        <v>19</v>
      </c>
      <c r="D68" s="7">
        <f t="shared" si="40"/>
        <v>40</v>
      </c>
      <c r="E68" s="7">
        <f t="shared" si="40"/>
        <v>17</v>
      </c>
      <c r="F68" s="7">
        <f>SUM(F63:F67)</f>
        <v>2</v>
      </c>
      <c r="G68" s="7">
        <f t="shared" si="40"/>
        <v>30</v>
      </c>
      <c r="H68" s="7">
        <f t="shared" si="40"/>
        <v>31</v>
      </c>
      <c r="I68" s="7">
        <f t="shared" si="40"/>
        <v>44</v>
      </c>
      <c r="J68" s="7">
        <f t="shared" si="40"/>
        <v>41</v>
      </c>
      <c r="K68" s="7">
        <f t="shared" si="40"/>
        <v>41</v>
      </c>
      <c r="L68" s="7">
        <f t="shared" si="40"/>
        <v>0</v>
      </c>
      <c r="M68" s="7">
        <f t="shared" si="40"/>
        <v>36</v>
      </c>
      <c r="N68" s="7">
        <f t="shared" si="40"/>
        <v>35</v>
      </c>
      <c r="O68" s="7">
        <f>SUM(O63:O67)</f>
        <v>2</v>
      </c>
      <c r="P68" s="7">
        <f>SUM(P63:P67)</f>
        <v>0</v>
      </c>
      <c r="Q68" s="7">
        <f t="shared" si="40"/>
        <v>4</v>
      </c>
      <c r="R68" s="7">
        <f t="shared" si="40"/>
        <v>25</v>
      </c>
      <c r="S68" s="7">
        <f t="shared" si="40"/>
        <v>61</v>
      </c>
      <c r="T68" s="7">
        <f t="shared" si="40"/>
        <v>23</v>
      </c>
      <c r="U68" s="7">
        <f t="shared" si="40"/>
        <v>6</v>
      </c>
      <c r="V68" s="7">
        <f>SUM(V63:V67)</f>
        <v>2</v>
      </c>
      <c r="W68" s="7">
        <f t="shared" si="40"/>
        <v>84</v>
      </c>
      <c r="X68" s="7">
        <f t="shared" si="40"/>
        <v>38</v>
      </c>
      <c r="Y68" s="7">
        <f>SUM(Y63:Y67)</f>
        <v>4</v>
      </c>
      <c r="Z68" s="7">
        <f t="shared" si="40"/>
        <v>29</v>
      </c>
      <c r="AA68" s="7">
        <f t="shared" si="40"/>
        <v>4</v>
      </c>
      <c r="AB68" s="7">
        <f t="shared" si="40"/>
        <v>4</v>
      </c>
      <c r="AC68" s="7">
        <f>SUM(AC63:AC67)</f>
        <v>0</v>
      </c>
      <c r="AD68" s="7">
        <f t="shared" si="40"/>
        <v>36</v>
      </c>
      <c r="AE68" s="7">
        <f>SUM(AE63:AE67)</f>
        <v>0</v>
      </c>
      <c r="AF68" s="7">
        <f t="shared" si="40"/>
        <v>50</v>
      </c>
      <c r="AG68" s="7">
        <f t="shared" si="40"/>
        <v>31</v>
      </c>
      <c r="AH68" s="7">
        <f t="shared" si="40"/>
        <v>4</v>
      </c>
      <c r="AI68" s="7">
        <f t="shared" si="40"/>
        <v>38</v>
      </c>
      <c r="AJ68" s="7">
        <f t="shared" si="40"/>
        <v>37</v>
      </c>
      <c r="AK68" s="7">
        <f t="shared" si="40"/>
        <v>53</v>
      </c>
      <c r="AL68" s="7">
        <f t="shared" si="40"/>
        <v>16</v>
      </c>
      <c r="AM68" s="7">
        <f t="shared" si="40"/>
        <v>38</v>
      </c>
      <c r="AN68" s="7">
        <f t="shared" si="40"/>
        <v>4</v>
      </c>
      <c r="AP68" s="3"/>
    </row>
    <row r="69" spans="1:42" hidden="1"/>
    <row r="70" spans="1:42" ht="25.5">
      <c r="A70" s="9" t="s">
        <v>945</v>
      </c>
      <c r="B70" s="7" t="s">
        <v>483</v>
      </c>
      <c r="C70" s="7" t="s">
        <v>484</v>
      </c>
      <c r="D70" s="7" t="s">
        <v>656</v>
      </c>
      <c r="E70" s="7" t="s">
        <v>731</v>
      </c>
      <c r="F70" s="7" t="s">
        <v>1089</v>
      </c>
      <c r="G70" s="7" t="s">
        <v>486</v>
      </c>
      <c r="H70" s="7" t="s">
        <v>426</v>
      </c>
      <c r="I70" s="7" t="s">
        <v>427</v>
      </c>
      <c r="J70" s="7" t="s">
        <v>428</v>
      </c>
      <c r="K70" s="7" t="s">
        <v>429</v>
      </c>
      <c r="L70" s="7" t="s">
        <v>593</v>
      </c>
      <c r="M70" s="7" t="s">
        <v>655</v>
      </c>
      <c r="N70" s="7" t="s">
        <v>430</v>
      </c>
      <c r="O70" s="7" t="s">
        <v>1005</v>
      </c>
      <c r="P70" s="7" t="s">
        <v>1022</v>
      </c>
      <c r="Q70" s="7" t="s">
        <v>431</v>
      </c>
      <c r="R70" s="7" t="s">
        <v>599</v>
      </c>
      <c r="S70" s="7" t="s">
        <v>735</v>
      </c>
      <c r="T70" s="7" t="s">
        <v>438</v>
      </c>
      <c r="U70" s="7" t="s">
        <v>657</v>
      </c>
      <c r="V70" s="7" t="s">
        <v>1075</v>
      </c>
      <c r="W70" s="7" t="s">
        <v>439</v>
      </c>
      <c r="X70" s="7" t="s">
        <v>645</v>
      </c>
      <c r="Y70" s="7" t="s">
        <v>1031</v>
      </c>
      <c r="Z70" s="7" t="s">
        <v>440</v>
      </c>
      <c r="AA70" s="7" t="s">
        <v>441</v>
      </c>
      <c r="AB70" s="7" t="s">
        <v>442</v>
      </c>
      <c r="AC70" s="7" t="s">
        <v>1061</v>
      </c>
      <c r="AD70" s="7" t="s">
        <v>766</v>
      </c>
      <c r="AE70" s="7" t="s">
        <v>1090</v>
      </c>
      <c r="AF70" s="7" t="s">
        <v>443</v>
      </c>
      <c r="AG70" s="7" t="s">
        <v>791</v>
      </c>
      <c r="AH70" s="7" t="s">
        <v>444</v>
      </c>
      <c r="AI70" s="7" t="s">
        <v>646</v>
      </c>
      <c r="AJ70" s="7" t="s">
        <v>790</v>
      </c>
      <c r="AK70" s="7" t="s">
        <v>652</v>
      </c>
      <c r="AL70" s="7" t="s">
        <v>598</v>
      </c>
      <c r="AM70" s="7" t="s">
        <v>446</v>
      </c>
      <c r="AN70" s="7" t="s">
        <v>447</v>
      </c>
      <c r="AP70" s="3" t="s">
        <v>822</v>
      </c>
    </row>
    <row r="71" spans="1:42">
      <c r="A71" s="28" t="s">
        <v>943</v>
      </c>
      <c r="B71" s="31">
        <f t="shared" ref="B71:AN71" si="41">B15*$C$1</f>
        <v>12</v>
      </c>
      <c r="C71" s="31">
        <f t="shared" si="41"/>
        <v>14</v>
      </c>
      <c r="D71" s="31">
        <f t="shared" si="41"/>
        <v>0</v>
      </c>
      <c r="E71" s="31">
        <f t="shared" si="41"/>
        <v>0</v>
      </c>
      <c r="F71" s="31">
        <f>F15*$C$1</f>
        <v>4</v>
      </c>
      <c r="G71" s="31">
        <f t="shared" si="41"/>
        <v>0</v>
      </c>
      <c r="H71" s="31">
        <f t="shared" si="41"/>
        <v>8</v>
      </c>
      <c r="I71" s="31">
        <f t="shared" si="41"/>
        <v>12</v>
      </c>
      <c r="J71" s="31">
        <f t="shared" si="41"/>
        <v>12</v>
      </c>
      <c r="K71" s="31">
        <f t="shared" si="41"/>
        <v>0</v>
      </c>
      <c r="L71" s="31">
        <f t="shared" si="41"/>
        <v>0</v>
      </c>
      <c r="M71" s="31">
        <f t="shared" si="41"/>
        <v>14</v>
      </c>
      <c r="N71" s="31">
        <f t="shared" si="41"/>
        <v>12</v>
      </c>
      <c r="O71" s="31">
        <f>O15*$C$1</f>
        <v>4</v>
      </c>
      <c r="P71" s="31">
        <f>P15*$C$1</f>
        <v>10</v>
      </c>
      <c r="Q71" s="31">
        <f t="shared" si="41"/>
        <v>4</v>
      </c>
      <c r="R71" s="31">
        <f t="shared" si="41"/>
        <v>6</v>
      </c>
      <c r="S71" s="31">
        <f t="shared" si="41"/>
        <v>0</v>
      </c>
      <c r="T71" s="31">
        <f t="shared" si="41"/>
        <v>12</v>
      </c>
      <c r="U71" s="31">
        <f t="shared" si="41"/>
        <v>0</v>
      </c>
      <c r="V71" s="31">
        <f>V15*$C$1</f>
        <v>8</v>
      </c>
      <c r="W71" s="31">
        <f t="shared" si="41"/>
        <v>18</v>
      </c>
      <c r="X71" s="31">
        <f t="shared" si="41"/>
        <v>8</v>
      </c>
      <c r="Y71" s="31">
        <f>Y15*$C$1</f>
        <v>10</v>
      </c>
      <c r="Z71" s="31">
        <f t="shared" si="41"/>
        <v>16</v>
      </c>
      <c r="AA71" s="31">
        <f t="shared" si="41"/>
        <v>0</v>
      </c>
      <c r="AB71" s="31">
        <f t="shared" si="41"/>
        <v>2</v>
      </c>
      <c r="AC71" s="31">
        <f>AC15*$C$1</f>
        <v>0</v>
      </c>
      <c r="AD71" s="31">
        <f t="shared" si="41"/>
        <v>8</v>
      </c>
      <c r="AE71" s="31">
        <f>AE15*$C$1</f>
        <v>6</v>
      </c>
      <c r="AF71" s="31">
        <f t="shared" si="41"/>
        <v>12</v>
      </c>
      <c r="AG71" s="31">
        <f t="shared" si="41"/>
        <v>6</v>
      </c>
      <c r="AH71" s="31">
        <f t="shared" si="41"/>
        <v>0</v>
      </c>
      <c r="AI71" s="31">
        <f t="shared" si="41"/>
        <v>4</v>
      </c>
      <c r="AJ71" s="31">
        <f t="shared" si="41"/>
        <v>4</v>
      </c>
      <c r="AK71" s="31">
        <f t="shared" si="41"/>
        <v>6</v>
      </c>
      <c r="AL71" s="31">
        <f t="shared" si="41"/>
        <v>0</v>
      </c>
      <c r="AM71" s="31">
        <f t="shared" si="41"/>
        <v>16</v>
      </c>
      <c r="AN71" s="31">
        <f t="shared" si="41"/>
        <v>0</v>
      </c>
      <c r="AO71" s="19"/>
      <c r="AP71" s="162">
        <f>AVERAGE(B71:AN71)</f>
        <v>6.3589743589743586</v>
      </c>
    </row>
    <row r="72" spans="1:42">
      <c r="A72" s="30" t="s">
        <v>944</v>
      </c>
      <c r="B72" s="76">
        <f t="shared" ref="B72:AN72" si="42">B9*$E$1</f>
        <v>2</v>
      </c>
      <c r="C72" s="76">
        <f t="shared" si="42"/>
        <v>2</v>
      </c>
      <c r="D72" s="76">
        <f t="shared" si="42"/>
        <v>1</v>
      </c>
      <c r="E72" s="76">
        <f t="shared" si="42"/>
        <v>2</v>
      </c>
      <c r="F72" s="76">
        <f>F9*$E$1</f>
        <v>1</v>
      </c>
      <c r="G72" s="76">
        <f t="shared" si="42"/>
        <v>1</v>
      </c>
      <c r="H72" s="76">
        <f t="shared" si="42"/>
        <v>3</v>
      </c>
      <c r="I72" s="76">
        <f t="shared" si="42"/>
        <v>2</v>
      </c>
      <c r="J72" s="76">
        <f t="shared" si="42"/>
        <v>2</v>
      </c>
      <c r="K72" s="76">
        <f t="shared" si="42"/>
        <v>1</v>
      </c>
      <c r="L72" s="76">
        <f t="shared" si="42"/>
        <v>0</v>
      </c>
      <c r="M72" s="76">
        <f t="shared" si="42"/>
        <v>2</v>
      </c>
      <c r="N72" s="76">
        <f t="shared" si="42"/>
        <v>3</v>
      </c>
      <c r="O72" s="76">
        <f>O9*$E$1</f>
        <v>0</v>
      </c>
      <c r="P72" s="76">
        <f>P9*$E$1</f>
        <v>3</v>
      </c>
      <c r="Q72" s="76">
        <f t="shared" si="42"/>
        <v>1</v>
      </c>
      <c r="R72" s="76">
        <f t="shared" si="42"/>
        <v>3</v>
      </c>
      <c r="S72" s="76">
        <f t="shared" si="42"/>
        <v>0</v>
      </c>
      <c r="T72" s="76">
        <f t="shared" si="42"/>
        <v>2</v>
      </c>
      <c r="U72" s="76">
        <f t="shared" si="42"/>
        <v>1</v>
      </c>
      <c r="V72" s="76">
        <f>V9*$E$1</f>
        <v>1</v>
      </c>
      <c r="W72" s="76">
        <f t="shared" si="42"/>
        <v>3</v>
      </c>
      <c r="X72" s="76">
        <f t="shared" si="42"/>
        <v>2</v>
      </c>
      <c r="Y72" s="76">
        <f>Y9*$E$1</f>
        <v>2</v>
      </c>
      <c r="Z72" s="76">
        <f t="shared" si="42"/>
        <v>2</v>
      </c>
      <c r="AA72" s="76">
        <f t="shared" si="42"/>
        <v>0</v>
      </c>
      <c r="AB72" s="76">
        <f t="shared" si="42"/>
        <v>0</v>
      </c>
      <c r="AC72" s="76">
        <f>AC9*$E$1</f>
        <v>2</v>
      </c>
      <c r="AD72" s="76">
        <f t="shared" si="42"/>
        <v>2</v>
      </c>
      <c r="AE72" s="76">
        <f>AE9*$E$1</f>
        <v>1</v>
      </c>
      <c r="AF72" s="76">
        <f t="shared" si="42"/>
        <v>2</v>
      </c>
      <c r="AG72" s="76">
        <f t="shared" si="42"/>
        <v>2</v>
      </c>
      <c r="AH72" s="76">
        <f t="shared" si="42"/>
        <v>2</v>
      </c>
      <c r="AI72" s="76">
        <f t="shared" si="42"/>
        <v>0</v>
      </c>
      <c r="AJ72" s="76">
        <f t="shared" si="42"/>
        <v>2</v>
      </c>
      <c r="AK72" s="76">
        <f t="shared" si="42"/>
        <v>1</v>
      </c>
      <c r="AL72" s="76">
        <f t="shared" si="42"/>
        <v>0</v>
      </c>
      <c r="AM72" s="76">
        <f t="shared" si="42"/>
        <v>2</v>
      </c>
      <c r="AN72" s="76">
        <f t="shared" si="42"/>
        <v>1</v>
      </c>
      <c r="AO72" s="19"/>
      <c r="AP72" s="163">
        <f>AVERAGE(B72:AN72)</f>
        <v>1.5128205128205128</v>
      </c>
    </row>
    <row r="73" spans="1:42">
      <c r="A73" s="114" t="s">
        <v>946</v>
      </c>
      <c r="B73" s="115">
        <f t="shared" ref="B73:AN73" si="43">B27*$J$1</f>
        <v>4</v>
      </c>
      <c r="C73" s="115">
        <f t="shared" si="43"/>
        <v>0</v>
      </c>
      <c r="D73" s="115">
        <f t="shared" si="43"/>
        <v>0</v>
      </c>
      <c r="E73" s="115">
        <f t="shared" si="43"/>
        <v>0</v>
      </c>
      <c r="F73" s="115">
        <f>F27*$J$1</f>
        <v>2</v>
      </c>
      <c r="G73" s="115">
        <f t="shared" si="43"/>
        <v>0</v>
      </c>
      <c r="H73" s="115">
        <f t="shared" si="43"/>
        <v>24</v>
      </c>
      <c r="I73" s="115">
        <f t="shared" si="43"/>
        <v>22</v>
      </c>
      <c r="J73" s="115">
        <f t="shared" si="43"/>
        <v>6</v>
      </c>
      <c r="K73" s="115">
        <f t="shared" si="43"/>
        <v>10</v>
      </c>
      <c r="L73" s="115">
        <f t="shared" si="43"/>
        <v>0</v>
      </c>
      <c r="M73" s="115">
        <f t="shared" si="43"/>
        <v>14</v>
      </c>
      <c r="N73" s="115">
        <f t="shared" si="43"/>
        <v>4</v>
      </c>
      <c r="O73" s="115">
        <f>O27*$J$1</f>
        <v>24</v>
      </c>
      <c r="P73" s="115">
        <f>P27*$J$1</f>
        <v>24</v>
      </c>
      <c r="Q73" s="115">
        <f t="shared" si="43"/>
        <v>0</v>
      </c>
      <c r="R73" s="115">
        <f t="shared" si="43"/>
        <v>18</v>
      </c>
      <c r="S73" s="115">
        <f t="shared" si="43"/>
        <v>0</v>
      </c>
      <c r="T73" s="115">
        <f t="shared" si="43"/>
        <v>16</v>
      </c>
      <c r="U73" s="115">
        <f t="shared" si="43"/>
        <v>0</v>
      </c>
      <c r="V73" s="115">
        <f>V27*$J$1</f>
        <v>2</v>
      </c>
      <c r="W73" s="115">
        <f t="shared" si="43"/>
        <v>28</v>
      </c>
      <c r="X73" s="115">
        <f t="shared" si="43"/>
        <v>2</v>
      </c>
      <c r="Y73" s="115">
        <f>Y27*$J$1</f>
        <v>8</v>
      </c>
      <c r="Z73" s="115">
        <f t="shared" si="43"/>
        <v>6</v>
      </c>
      <c r="AA73" s="115">
        <f t="shared" si="43"/>
        <v>0</v>
      </c>
      <c r="AB73" s="115">
        <f t="shared" si="43"/>
        <v>2</v>
      </c>
      <c r="AC73" s="115">
        <f>AC27*$J$1</f>
        <v>6</v>
      </c>
      <c r="AD73" s="115">
        <f t="shared" si="43"/>
        <v>16</v>
      </c>
      <c r="AE73" s="115">
        <f>AE27*$J$1</f>
        <v>0</v>
      </c>
      <c r="AF73" s="115">
        <f t="shared" si="43"/>
        <v>22</v>
      </c>
      <c r="AG73" s="115">
        <f t="shared" si="43"/>
        <v>2</v>
      </c>
      <c r="AH73" s="115">
        <f t="shared" si="43"/>
        <v>4</v>
      </c>
      <c r="AI73" s="115">
        <f t="shared" si="43"/>
        <v>8</v>
      </c>
      <c r="AJ73" s="115">
        <f t="shared" si="43"/>
        <v>4</v>
      </c>
      <c r="AK73" s="115">
        <f t="shared" si="43"/>
        <v>4</v>
      </c>
      <c r="AL73" s="115">
        <f t="shared" si="43"/>
        <v>0</v>
      </c>
      <c r="AM73" s="115">
        <f t="shared" si="43"/>
        <v>6</v>
      </c>
      <c r="AN73" s="115">
        <f t="shared" si="43"/>
        <v>0</v>
      </c>
      <c r="AP73" s="164">
        <f>AVERAGE(B73:AN73)</f>
        <v>7.384615384615385</v>
      </c>
    </row>
    <row r="74" spans="1:42">
      <c r="A74" s="73" t="s">
        <v>947</v>
      </c>
      <c r="B74" s="75">
        <f t="shared" ref="B74:AN74" si="44">B21*$H$1</f>
        <v>0</v>
      </c>
      <c r="C74" s="75">
        <f t="shared" si="44"/>
        <v>0</v>
      </c>
      <c r="D74" s="75">
        <f t="shared" si="44"/>
        <v>0</v>
      </c>
      <c r="E74" s="75">
        <f t="shared" si="44"/>
        <v>0</v>
      </c>
      <c r="F74" s="75">
        <f>F21*$H$1</f>
        <v>1</v>
      </c>
      <c r="G74" s="75">
        <f t="shared" si="44"/>
        <v>0</v>
      </c>
      <c r="H74" s="75">
        <f t="shared" si="44"/>
        <v>0</v>
      </c>
      <c r="I74" s="75">
        <f t="shared" si="44"/>
        <v>2</v>
      </c>
      <c r="J74" s="75">
        <f t="shared" si="44"/>
        <v>6</v>
      </c>
      <c r="K74" s="75">
        <f t="shared" si="44"/>
        <v>0</v>
      </c>
      <c r="L74" s="75">
        <f t="shared" si="44"/>
        <v>0</v>
      </c>
      <c r="M74" s="75">
        <f t="shared" si="44"/>
        <v>1</v>
      </c>
      <c r="N74" s="75">
        <f t="shared" si="44"/>
        <v>0</v>
      </c>
      <c r="O74" s="75">
        <f>O21*$H$1</f>
        <v>1</v>
      </c>
      <c r="P74" s="75">
        <f>P21*$H$1</f>
        <v>1</v>
      </c>
      <c r="Q74" s="75">
        <f t="shared" si="44"/>
        <v>0</v>
      </c>
      <c r="R74" s="75">
        <f t="shared" si="44"/>
        <v>3</v>
      </c>
      <c r="S74" s="75">
        <f t="shared" si="44"/>
        <v>0</v>
      </c>
      <c r="T74" s="75">
        <f t="shared" si="44"/>
        <v>0</v>
      </c>
      <c r="U74" s="75">
        <f t="shared" si="44"/>
        <v>0</v>
      </c>
      <c r="V74" s="75">
        <f>V21*$H$1</f>
        <v>0</v>
      </c>
      <c r="W74" s="75">
        <f t="shared" si="44"/>
        <v>21</v>
      </c>
      <c r="X74" s="75">
        <f t="shared" si="44"/>
        <v>0</v>
      </c>
      <c r="Y74" s="75">
        <f>Y21*$H$1</f>
        <v>0</v>
      </c>
      <c r="Z74" s="75">
        <f t="shared" si="44"/>
        <v>1</v>
      </c>
      <c r="AA74" s="75">
        <f t="shared" si="44"/>
        <v>0</v>
      </c>
      <c r="AB74" s="75">
        <f t="shared" si="44"/>
        <v>0</v>
      </c>
      <c r="AC74" s="75">
        <f>AC21*$H$1</f>
        <v>0</v>
      </c>
      <c r="AD74" s="75">
        <f t="shared" si="44"/>
        <v>1</v>
      </c>
      <c r="AE74" s="75">
        <f>AE21*$H$1</f>
        <v>0</v>
      </c>
      <c r="AF74" s="75">
        <f t="shared" si="44"/>
        <v>2</v>
      </c>
      <c r="AG74" s="75">
        <f t="shared" si="44"/>
        <v>0</v>
      </c>
      <c r="AH74" s="75">
        <f t="shared" si="44"/>
        <v>0</v>
      </c>
      <c r="AI74" s="75">
        <f t="shared" si="44"/>
        <v>0</v>
      </c>
      <c r="AJ74" s="75">
        <f t="shared" si="44"/>
        <v>0</v>
      </c>
      <c r="AK74" s="75">
        <f t="shared" si="44"/>
        <v>3</v>
      </c>
      <c r="AL74" s="75">
        <f t="shared" si="44"/>
        <v>0</v>
      </c>
      <c r="AM74" s="75">
        <f t="shared" si="44"/>
        <v>0</v>
      </c>
      <c r="AN74" s="75">
        <f t="shared" si="44"/>
        <v>0</v>
      </c>
      <c r="AO74" s="20"/>
      <c r="AP74" s="165">
        <f>AVERAGE(B74:AN74)</f>
        <v>1.1025641025641026</v>
      </c>
    </row>
    <row r="75" spans="1:42">
      <c r="A75" s="74" t="s">
        <v>948</v>
      </c>
      <c r="B75" s="32">
        <f t="shared" ref="B75:AN75" si="45">B33*$L$1</f>
        <v>0</v>
      </c>
      <c r="C75" s="32">
        <f t="shared" si="45"/>
        <v>0</v>
      </c>
      <c r="D75" s="32">
        <f t="shared" si="45"/>
        <v>0</v>
      </c>
      <c r="E75" s="32">
        <f t="shared" si="45"/>
        <v>0</v>
      </c>
      <c r="F75" s="32">
        <f>F33*$L$1</f>
        <v>0</v>
      </c>
      <c r="G75" s="32">
        <f t="shared" si="45"/>
        <v>0</v>
      </c>
      <c r="H75" s="32">
        <f t="shared" si="45"/>
        <v>0</v>
      </c>
      <c r="I75" s="32">
        <f t="shared" si="45"/>
        <v>4</v>
      </c>
      <c r="J75" s="32">
        <f t="shared" si="45"/>
        <v>0</v>
      </c>
      <c r="K75" s="32">
        <f t="shared" si="45"/>
        <v>0</v>
      </c>
      <c r="L75" s="32">
        <f t="shared" si="45"/>
        <v>0</v>
      </c>
      <c r="M75" s="32">
        <f t="shared" si="45"/>
        <v>0</v>
      </c>
      <c r="N75" s="32">
        <f t="shared" si="45"/>
        <v>0</v>
      </c>
      <c r="O75" s="32">
        <f>O33*$L$1</f>
        <v>0</v>
      </c>
      <c r="P75" s="32">
        <f>P33*$L$1</f>
        <v>0</v>
      </c>
      <c r="Q75" s="32">
        <f t="shared" si="45"/>
        <v>0</v>
      </c>
      <c r="R75" s="32">
        <f t="shared" si="45"/>
        <v>4</v>
      </c>
      <c r="S75" s="32">
        <f t="shared" si="45"/>
        <v>0</v>
      </c>
      <c r="T75" s="32">
        <f t="shared" si="45"/>
        <v>0</v>
      </c>
      <c r="U75" s="32">
        <f t="shared" si="45"/>
        <v>0</v>
      </c>
      <c r="V75" s="32">
        <f>V33*$L$1</f>
        <v>0</v>
      </c>
      <c r="W75" s="32">
        <f t="shared" si="45"/>
        <v>4</v>
      </c>
      <c r="X75" s="32">
        <f t="shared" si="45"/>
        <v>0</v>
      </c>
      <c r="Y75" s="32">
        <f>Y33*$L$1</f>
        <v>0</v>
      </c>
      <c r="Z75" s="32">
        <f t="shared" si="45"/>
        <v>0</v>
      </c>
      <c r="AA75" s="32">
        <f t="shared" si="45"/>
        <v>0</v>
      </c>
      <c r="AB75" s="32">
        <f t="shared" si="45"/>
        <v>0</v>
      </c>
      <c r="AC75" s="32">
        <f>AC33*$L$1</f>
        <v>0</v>
      </c>
      <c r="AD75" s="32">
        <f t="shared" si="45"/>
        <v>0</v>
      </c>
      <c r="AE75" s="32">
        <f>AE33*$L$1</f>
        <v>0</v>
      </c>
      <c r="AF75" s="32">
        <f t="shared" si="45"/>
        <v>0</v>
      </c>
      <c r="AG75" s="32">
        <f t="shared" si="45"/>
        <v>4</v>
      </c>
      <c r="AH75" s="32">
        <f t="shared" si="45"/>
        <v>0</v>
      </c>
      <c r="AI75" s="32">
        <f t="shared" si="45"/>
        <v>0</v>
      </c>
      <c r="AJ75" s="32">
        <f t="shared" si="45"/>
        <v>0</v>
      </c>
      <c r="AK75" s="32">
        <f t="shared" si="45"/>
        <v>0</v>
      </c>
      <c r="AL75" s="32">
        <f t="shared" si="45"/>
        <v>0</v>
      </c>
      <c r="AM75" s="32">
        <f t="shared" si="45"/>
        <v>4</v>
      </c>
      <c r="AN75" s="32">
        <f t="shared" si="45"/>
        <v>0</v>
      </c>
      <c r="AP75" s="166">
        <f>AVERAGE(B75:AN75)</f>
        <v>0.51282051282051277</v>
      </c>
    </row>
    <row r="76" spans="1:42">
      <c r="A76" s="9" t="s">
        <v>84</v>
      </c>
      <c r="B76" s="7">
        <f t="shared" ref="B76:R76" si="46">SUM(B71:B75)</f>
        <v>18</v>
      </c>
      <c r="C76" s="7">
        <f t="shared" si="46"/>
        <v>16</v>
      </c>
      <c r="D76" s="7">
        <f t="shared" si="46"/>
        <v>1</v>
      </c>
      <c r="E76" s="7">
        <f t="shared" si="46"/>
        <v>2</v>
      </c>
      <c r="F76" s="7">
        <f>SUM(F71:F75)</f>
        <v>8</v>
      </c>
      <c r="G76" s="7">
        <f t="shared" si="46"/>
        <v>1</v>
      </c>
      <c r="H76" s="7">
        <f t="shared" si="46"/>
        <v>35</v>
      </c>
      <c r="I76" s="7">
        <f t="shared" si="46"/>
        <v>42</v>
      </c>
      <c r="J76" s="7">
        <f t="shared" si="46"/>
        <v>26</v>
      </c>
      <c r="K76" s="7">
        <f t="shared" si="46"/>
        <v>11</v>
      </c>
      <c r="L76" s="7">
        <f t="shared" si="46"/>
        <v>0</v>
      </c>
      <c r="M76" s="7">
        <f t="shared" si="46"/>
        <v>31</v>
      </c>
      <c r="N76" s="7">
        <f t="shared" si="46"/>
        <v>19</v>
      </c>
      <c r="O76" s="7">
        <f>SUM(O71:O75)</f>
        <v>29</v>
      </c>
      <c r="P76" s="7">
        <f>SUM(P71:P75)</f>
        <v>38</v>
      </c>
      <c r="Q76" s="7">
        <f t="shared" si="46"/>
        <v>5</v>
      </c>
      <c r="R76" s="7">
        <f t="shared" si="46"/>
        <v>34</v>
      </c>
      <c r="S76" s="7">
        <f>SUM(S71:S75)</f>
        <v>0</v>
      </c>
      <c r="T76" s="7">
        <f t="shared" ref="T76:AB76" si="47">SUM(T71:T75)</f>
        <v>30</v>
      </c>
      <c r="U76" s="7">
        <f t="shared" si="47"/>
        <v>1</v>
      </c>
      <c r="V76" s="7">
        <f>SUM(V71:V75)</f>
        <v>11</v>
      </c>
      <c r="W76" s="7">
        <f t="shared" si="47"/>
        <v>74</v>
      </c>
      <c r="X76" s="7">
        <f t="shared" si="47"/>
        <v>12</v>
      </c>
      <c r="Y76" s="7">
        <f>SUM(Y71:Y75)</f>
        <v>20</v>
      </c>
      <c r="Z76" s="7">
        <f t="shared" si="47"/>
        <v>25</v>
      </c>
      <c r="AA76" s="7">
        <f t="shared" si="47"/>
        <v>0</v>
      </c>
      <c r="AB76" s="7">
        <f t="shared" si="47"/>
        <v>4</v>
      </c>
      <c r="AC76" s="7">
        <f t="shared" ref="AC76:AN76" si="48">SUM(AC71:AC75)</f>
        <v>8</v>
      </c>
      <c r="AD76" s="7">
        <f t="shared" si="48"/>
        <v>27</v>
      </c>
      <c r="AE76" s="7">
        <f t="shared" si="48"/>
        <v>7</v>
      </c>
      <c r="AF76" s="7">
        <f t="shared" si="48"/>
        <v>38</v>
      </c>
      <c r="AG76" s="7">
        <f t="shared" si="48"/>
        <v>14</v>
      </c>
      <c r="AH76" s="7">
        <f t="shared" si="48"/>
        <v>6</v>
      </c>
      <c r="AI76" s="7">
        <f t="shared" si="48"/>
        <v>12</v>
      </c>
      <c r="AJ76" s="7">
        <f t="shared" si="48"/>
        <v>10</v>
      </c>
      <c r="AK76" s="7">
        <f t="shared" si="48"/>
        <v>14</v>
      </c>
      <c r="AL76" s="7">
        <f t="shared" si="48"/>
        <v>0</v>
      </c>
      <c r="AM76" s="7">
        <f t="shared" si="48"/>
        <v>28</v>
      </c>
      <c r="AN76" s="7">
        <f t="shared" si="48"/>
        <v>1</v>
      </c>
      <c r="AP76" s="3"/>
    </row>
    <row r="78" spans="1:42" ht="25.5">
      <c r="A78" s="9" t="s">
        <v>1099</v>
      </c>
      <c r="B78" s="7" t="s">
        <v>483</v>
      </c>
      <c r="C78" s="7" t="s">
        <v>484</v>
      </c>
      <c r="D78" s="7" t="s">
        <v>656</v>
      </c>
      <c r="E78" s="7" t="s">
        <v>731</v>
      </c>
      <c r="F78" s="7" t="s">
        <v>1089</v>
      </c>
      <c r="G78" s="7" t="s">
        <v>486</v>
      </c>
      <c r="H78" s="7" t="s">
        <v>426</v>
      </c>
      <c r="I78" s="7" t="s">
        <v>427</v>
      </c>
      <c r="J78" s="7" t="s">
        <v>428</v>
      </c>
      <c r="K78" s="7" t="s">
        <v>429</v>
      </c>
      <c r="L78" s="7" t="s">
        <v>593</v>
      </c>
      <c r="M78" s="7" t="s">
        <v>655</v>
      </c>
      <c r="N78" s="7" t="s">
        <v>430</v>
      </c>
      <c r="O78" s="7" t="s">
        <v>1005</v>
      </c>
      <c r="P78" s="7" t="s">
        <v>1022</v>
      </c>
      <c r="Q78" s="7" t="s">
        <v>431</v>
      </c>
      <c r="R78" s="7" t="s">
        <v>599</v>
      </c>
      <c r="S78" s="7" t="s">
        <v>735</v>
      </c>
      <c r="T78" s="7" t="s">
        <v>438</v>
      </c>
      <c r="U78" s="7" t="s">
        <v>657</v>
      </c>
      <c r="V78" s="7" t="s">
        <v>1075</v>
      </c>
      <c r="W78" s="7" t="s">
        <v>439</v>
      </c>
      <c r="X78" s="7" t="s">
        <v>645</v>
      </c>
      <c r="Y78" s="7" t="s">
        <v>1031</v>
      </c>
      <c r="Z78" s="7" t="s">
        <v>440</v>
      </c>
      <c r="AA78" s="7" t="s">
        <v>441</v>
      </c>
      <c r="AB78" s="7" t="s">
        <v>442</v>
      </c>
      <c r="AC78" s="7" t="s">
        <v>1061</v>
      </c>
      <c r="AD78" s="7" t="s">
        <v>766</v>
      </c>
      <c r="AE78" s="7" t="s">
        <v>1090</v>
      </c>
      <c r="AF78" s="7" t="s">
        <v>443</v>
      </c>
      <c r="AG78" s="7" t="s">
        <v>791</v>
      </c>
      <c r="AH78" s="7" t="s">
        <v>444</v>
      </c>
      <c r="AI78" s="7" t="s">
        <v>646</v>
      </c>
      <c r="AJ78" s="7" t="s">
        <v>790</v>
      </c>
      <c r="AK78" s="7" t="s">
        <v>652</v>
      </c>
      <c r="AL78" s="7" t="s">
        <v>598</v>
      </c>
      <c r="AM78" s="7" t="s">
        <v>446</v>
      </c>
      <c r="AN78" s="7" t="s">
        <v>447</v>
      </c>
      <c r="AP78" s="3" t="s">
        <v>822</v>
      </c>
    </row>
    <row r="79" spans="1:42">
      <c r="A79" s="28" t="s">
        <v>1091</v>
      </c>
      <c r="B79" s="31">
        <f>B16*$C$1</f>
        <v>0</v>
      </c>
      <c r="C79" s="31">
        <f t="shared" ref="C79:AN79" si="49">C16*$C$1</f>
        <v>2</v>
      </c>
      <c r="D79" s="31">
        <f t="shared" si="49"/>
        <v>0</v>
      </c>
      <c r="E79" s="31">
        <f t="shared" si="49"/>
        <v>0</v>
      </c>
      <c r="F79" s="31">
        <f t="shared" si="49"/>
        <v>0</v>
      </c>
      <c r="G79" s="31">
        <f t="shared" si="49"/>
        <v>2</v>
      </c>
      <c r="H79" s="31">
        <f t="shared" si="49"/>
        <v>2</v>
      </c>
      <c r="I79" s="31">
        <f t="shared" si="49"/>
        <v>2</v>
      </c>
      <c r="J79" s="31">
        <f t="shared" si="49"/>
        <v>2</v>
      </c>
      <c r="K79" s="31">
        <f t="shared" si="49"/>
        <v>2</v>
      </c>
      <c r="L79" s="31">
        <f t="shared" si="49"/>
        <v>0</v>
      </c>
      <c r="M79" s="31">
        <f t="shared" si="49"/>
        <v>2</v>
      </c>
      <c r="N79" s="31">
        <f t="shared" si="49"/>
        <v>4</v>
      </c>
      <c r="O79" s="31">
        <f t="shared" si="49"/>
        <v>0</v>
      </c>
      <c r="P79" s="31">
        <f t="shared" si="49"/>
        <v>2</v>
      </c>
      <c r="Q79" s="31">
        <f t="shared" si="49"/>
        <v>0</v>
      </c>
      <c r="R79" s="31">
        <f t="shared" si="49"/>
        <v>2</v>
      </c>
      <c r="S79" s="31">
        <f t="shared" si="49"/>
        <v>0</v>
      </c>
      <c r="T79" s="31">
        <f t="shared" si="49"/>
        <v>2</v>
      </c>
      <c r="U79" s="31">
        <f t="shared" si="49"/>
        <v>0</v>
      </c>
      <c r="V79" s="31">
        <f t="shared" si="49"/>
        <v>2</v>
      </c>
      <c r="W79" s="31">
        <f t="shared" si="49"/>
        <v>4</v>
      </c>
      <c r="X79" s="31">
        <f t="shared" si="49"/>
        <v>0</v>
      </c>
      <c r="Y79" s="31">
        <f t="shared" si="49"/>
        <v>4</v>
      </c>
      <c r="Z79" s="31">
        <f t="shared" si="49"/>
        <v>2</v>
      </c>
      <c r="AA79" s="31">
        <f t="shared" si="49"/>
        <v>0</v>
      </c>
      <c r="AB79" s="31">
        <f t="shared" si="49"/>
        <v>0</v>
      </c>
      <c r="AC79" s="31">
        <f t="shared" si="49"/>
        <v>0</v>
      </c>
      <c r="AD79" s="31">
        <f t="shared" si="49"/>
        <v>4</v>
      </c>
      <c r="AE79" s="31">
        <f t="shared" si="49"/>
        <v>0</v>
      </c>
      <c r="AF79" s="31">
        <f t="shared" si="49"/>
        <v>2</v>
      </c>
      <c r="AG79" s="31">
        <f t="shared" si="49"/>
        <v>0</v>
      </c>
      <c r="AH79" s="31">
        <f t="shared" si="49"/>
        <v>0</v>
      </c>
      <c r="AI79" s="31">
        <f t="shared" si="49"/>
        <v>0</v>
      </c>
      <c r="AJ79" s="31">
        <f t="shared" si="49"/>
        <v>0</v>
      </c>
      <c r="AK79" s="31">
        <f t="shared" si="49"/>
        <v>2</v>
      </c>
      <c r="AL79" s="31">
        <f t="shared" si="49"/>
        <v>0</v>
      </c>
      <c r="AM79" s="31">
        <f t="shared" si="49"/>
        <v>2</v>
      </c>
      <c r="AN79" s="31">
        <f t="shared" si="49"/>
        <v>0</v>
      </c>
      <c r="AO79" s="19"/>
      <c r="AP79" s="162">
        <f>AVERAGE(B79:AN79)</f>
        <v>1.1794871794871795</v>
      </c>
    </row>
    <row r="80" spans="1:42">
      <c r="A80" s="30" t="s">
        <v>1092</v>
      </c>
      <c r="B80" s="76">
        <f>B10*$E$1</f>
        <v>0</v>
      </c>
      <c r="C80" s="76">
        <f t="shared" ref="C80:AN80" si="50">C10*$E$1</f>
        <v>0</v>
      </c>
      <c r="D80" s="76">
        <f t="shared" si="50"/>
        <v>0</v>
      </c>
      <c r="E80" s="76">
        <f t="shared" si="50"/>
        <v>0</v>
      </c>
      <c r="F80" s="76">
        <f t="shared" si="50"/>
        <v>0</v>
      </c>
      <c r="G80" s="76">
        <f t="shared" si="50"/>
        <v>0</v>
      </c>
      <c r="H80" s="76">
        <f t="shared" si="50"/>
        <v>0</v>
      </c>
      <c r="I80" s="76">
        <f t="shared" si="50"/>
        <v>0</v>
      </c>
      <c r="J80" s="76">
        <f t="shared" si="50"/>
        <v>0</v>
      </c>
      <c r="K80" s="76">
        <f t="shared" si="50"/>
        <v>0</v>
      </c>
      <c r="L80" s="76">
        <f t="shared" si="50"/>
        <v>0</v>
      </c>
      <c r="M80" s="76">
        <f t="shared" si="50"/>
        <v>0</v>
      </c>
      <c r="N80" s="76">
        <f t="shared" si="50"/>
        <v>0</v>
      </c>
      <c r="O80" s="76">
        <f t="shared" si="50"/>
        <v>0</v>
      </c>
      <c r="P80" s="76">
        <f t="shared" si="50"/>
        <v>0</v>
      </c>
      <c r="Q80" s="76">
        <f t="shared" si="50"/>
        <v>0</v>
      </c>
      <c r="R80" s="76">
        <f t="shared" si="50"/>
        <v>0</v>
      </c>
      <c r="S80" s="76">
        <f t="shared" si="50"/>
        <v>0</v>
      </c>
      <c r="T80" s="76">
        <f t="shared" si="50"/>
        <v>0</v>
      </c>
      <c r="U80" s="76">
        <f t="shared" si="50"/>
        <v>0</v>
      </c>
      <c r="V80" s="76">
        <f t="shared" si="50"/>
        <v>0</v>
      </c>
      <c r="W80" s="76">
        <f t="shared" si="50"/>
        <v>0</v>
      </c>
      <c r="X80" s="76">
        <f t="shared" si="50"/>
        <v>0</v>
      </c>
      <c r="Y80" s="76">
        <f t="shared" si="50"/>
        <v>0</v>
      </c>
      <c r="Z80" s="76">
        <f t="shared" si="50"/>
        <v>0</v>
      </c>
      <c r="AA80" s="76">
        <f t="shared" si="50"/>
        <v>0</v>
      </c>
      <c r="AB80" s="76">
        <f t="shared" si="50"/>
        <v>0</v>
      </c>
      <c r="AC80" s="76">
        <f t="shared" si="50"/>
        <v>0</v>
      </c>
      <c r="AD80" s="76">
        <f t="shared" si="50"/>
        <v>0</v>
      </c>
      <c r="AE80" s="76">
        <f t="shared" si="50"/>
        <v>0</v>
      </c>
      <c r="AF80" s="76">
        <f t="shared" si="50"/>
        <v>0</v>
      </c>
      <c r="AG80" s="76">
        <f t="shared" si="50"/>
        <v>0</v>
      </c>
      <c r="AH80" s="76">
        <f t="shared" si="50"/>
        <v>0</v>
      </c>
      <c r="AI80" s="76">
        <f t="shared" si="50"/>
        <v>0</v>
      </c>
      <c r="AJ80" s="76">
        <f t="shared" si="50"/>
        <v>0</v>
      </c>
      <c r="AK80" s="76">
        <f t="shared" si="50"/>
        <v>0</v>
      </c>
      <c r="AL80" s="76">
        <f t="shared" si="50"/>
        <v>0</v>
      </c>
      <c r="AM80" s="76">
        <f t="shared" si="50"/>
        <v>0</v>
      </c>
      <c r="AN80" s="76">
        <f t="shared" si="50"/>
        <v>0</v>
      </c>
      <c r="AO80" s="19"/>
      <c r="AP80" s="163">
        <f>AVERAGE(B80:AN80)</f>
        <v>0</v>
      </c>
    </row>
    <row r="81" spans="1:42">
      <c r="A81" s="114" t="s">
        <v>1095</v>
      </c>
      <c r="B81" s="115">
        <f>B28*$J$1</f>
        <v>0</v>
      </c>
      <c r="C81" s="115">
        <f t="shared" ref="C81:AN81" si="51">C28*$J$1</f>
        <v>2</v>
      </c>
      <c r="D81" s="115">
        <f t="shared" si="51"/>
        <v>0</v>
      </c>
      <c r="E81" s="115">
        <f t="shared" si="51"/>
        <v>0</v>
      </c>
      <c r="F81" s="115">
        <f t="shared" si="51"/>
        <v>0</v>
      </c>
      <c r="G81" s="115">
        <f t="shared" si="51"/>
        <v>0</v>
      </c>
      <c r="H81" s="115">
        <f t="shared" si="51"/>
        <v>14</v>
      </c>
      <c r="I81" s="115">
        <f t="shared" si="51"/>
        <v>6</v>
      </c>
      <c r="J81" s="115">
        <f t="shared" si="51"/>
        <v>14</v>
      </c>
      <c r="K81" s="115">
        <f t="shared" si="51"/>
        <v>0</v>
      </c>
      <c r="L81" s="115">
        <f t="shared" si="51"/>
        <v>0</v>
      </c>
      <c r="M81" s="115">
        <f t="shared" si="51"/>
        <v>0</v>
      </c>
      <c r="N81" s="115">
        <f t="shared" si="51"/>
        <v>2</v>
      </c>
      <c r="O81" s="115">
        <f t="shared" si="51"/>
        <v>0</v>
      </c>
      <c r="P81" s="115">
        <f t="shared" si="51"/>
        <v>12</v>
      </c>
      <c r="Q81" s="115">
        <f t="shared" si="51"/>
        <v>2</v>
      </c>
      <c r="R81" s="115">
        <f t="shared" si="51"/>
        <v>10</v>
      </c>
      <c r="S81" s="115">
        <f t="shared" si="51"/>
        <v>0</v>
      </c>
      <c r="T81" s="115">
        <f t="shared" si="51"/>
        <v>0</v>
      </c>
      <c r="U81" s="115">
        <f t="shared" si="51"/>
        <v>0</v>
      </c>
      <c r="V81" s="115">
        <f t="shared" si="51"/>
        <v>0</v>
      </c>
      <c r="W81" s="115">
        <f t="shared" si="51"/>
        <v>2</v>
      </c>
      <c r="X81" s="115">
        <f t="shared" si="51"/>
        <v>0</v>
      </c>
      <c r="Y81" s="115">
        <f t="shared" si="51"/>
        <v>2</v>
      </c>
      <c r="Z81" s="115">
        <f t="shared" si="51"/>
        <v>0</v>
      </c>
      <c r="AA81" s="115">
        <f t="shared" si="51"/>
        <v>0</v>
      </c>
      <c r="AB81" s="115">
        <f t="shared" si="51"/>
        <v>0</v>
      </c>
      <c r="AC81" s="115">
        <f t="shared" si="51"/>
        <v>0</v>
      </c>
      <c r="AD81" s="115">
        <f t="shared" si="51"/>
        <v>14</v>
      </c>
      <c r="AE81" s="115">
        <f t="shared" si="51"/>
        <v>10</v>
      </c>
      <c r="AF81" s="115">
        <f t="shared" si="51"/>
        <v>0</v>
      </c>
      <c r="AG81" s="115">
        <f t="shared" si="51"/>
        <v>12</v>
      </c>
      <c r="AH81" s="115">
        <f t="shared" si="51"/>
        <v>0</v>
      </c>
      <c r="AI81" s="115">
        <f t="shared" si="51"/>
        <v>0</v>
      </c>
      <c r="AJ81" s="115">
        <f t="shared" si="51"/>
        <v>10</v>
      </c>
      <c r="AK81" s="115">
        <f t="shared" si="51"/>
        <v>2</v>
      </c>
      <c r="AL81" s="115">
        <f t="shared" si="51"/>
        <v>0</v>
      </c>
      <c r="AM81" s="115">
        <f t="shared" si="51"/>
        <v>2</v>
      </c>
      <c r="AN81" s="115">
        <f t="shared" si="51"/>
        <v>0</v>
      </c>
      <c r="AP81" s="164">
        <f>AVERAGE(B81:AN81)</f>
        <v>2.9743589743589745</v>
      </c>
    </row>
    <row r="82" spans="1:42">
      <c r="A82" s="73" t="s">
        <v>1093</v>
      </c>
      <c r="B82" s="75">
        <f>B22*$H$1</f>
        <v>0</v>
      </c>
      <c r="C82" s="75">
        <f t="shared" ref="C82:AN82" si="52">C22*$H$1</f>
        <v>0</v>
      </c>
      <c r="D82" s="75">
        <f t="shared" si="52"/>
        <v>0</v>
      </c>
      <c r="E82" s="75">
        <f t="shared" si="52"/>
        <v>0</v>
      </c>
      <c r="F82" s="75">
        <f t="shared" si="52"/>
        <v>1</v>
      </c>
      <c r="G82" s="75">
        <f t="shared" si="52"/>
        <v>0</v>
      </c>
      <c r="H82" s="75">
        <f t="shared" si="52"/>
        <v>1</v>
      </c>
      <c r="I82" s="75">
        <f t="shared" si="52"/>
        <v>0</v>
      </c>
      <c r="J82" s="75">
        <f t="shared" si="52"/>
        <v>3</v>
      </c>
      <c r="K82" s="75">
        <f t="shared" si="52"/>
        <v>0</v>
      </c>
      <c r="L82" s="75">
        <f t="shared" si="52"/>
        <v>0</v>
      </c>
      <c r="M82" s="75">
        <f t="shared" si="52"/>
        <v>0</v>
      </c>
      <c r="N82" s="75">
        <f t="shared" si="52"/>
        <v>0</v>
      </c>
      <c r="O82" s="75">
        <f t="shared" si="52"/>
        <v>0</v>
      </c>
      <c r="P82" s="75">
        <f t="shared" si="52"/>
        <v>0</v>
      </c>
      <c r="Q82" s="75">
        <f t="shared" si="52"/>
        <v>0</v>
      </c>
      <c r="R82" s="75">
        <f t="shared" si="52"/>
        <v>0</v>
      </c>
      <c r="S82" s="75">
        <f t="shared" si="52"/>
        <v>0</v>
      </c>
      <c r="T82" s="75">
        <f t="shared" si="52"/>
        <v>0</v>
      </c>
      <c r="U82" s="75">
        <f t="shared" si="52"/>
        <v>0</v>
      </c>
      <c r="V82" s="75">
        <f t="shared" si="52"/>
        <v>0</v>
      </c>
      <c r="W82" s="75">
        <f t="shared" si="52"/>
        <v>2</v>
      </c>
      <c r="X82" s="75">
        <f t="shared" si="52"/>
        <v>0</v>
      </c>
      <c r="Y82" s="75">
        <f t="shared" si="52"/>
        <v>0</v>
      </c>
      <c r="Z82" s="75">
        <f t="shared" si="52"/>
        <v>0</v>
      </c>
      <c r="AA82" s="75">
        <f t="shared" si="52"/>
        <v>0</v>
      </c>
      <c r="AB82" s="75">
        <f t="shared" si="52"/>
        <v>0</v>
      </c>
      <c r="AC82" s="75">
        <f t="shared" si="52"/>
        <v>0</v>
      </c>
      <c r="AD82" s="75">
        <f t="shared" si="52"/>
        <v>1</v>
      </c>
      <c r="AE82" s="75">
        <f t="shared" si="52"/>
        <v>0</v>
      </c>
      <c r="AF82" s="75">
        <f t="shared" si="52"/>
        <v>0</v>
      </c>
      <c r="AG82" s="75">
        <f t="shared" si="52"/>
        <v>1</v>
      </c>
      <c r="AH82" s="75">
        <f t="shared" si="52"/>
        <v>0</v>
      </c>
      <c r="AI82" s="75">
        <f t="shared" si="52"/>
        <v>0</v>
      </c>
      <c r="AJ82" s="75">
        <f t="shared" si="52"/>
        <v>0</v>
      </c>
      <c r="AK82" s="75">
        <f t="shared" si="52"/>
        <v>0</v>
      </c>
      <c r="AL82" s="75">
        <f t="shared" si="52"/>
        <v>0</v>
      </c>
      <c r="AM82" s="75">
        <f t="shared" si="52"/>
        <v>0</v>
      </c>
      <c r="AN82" s="75">
        <f t="shared" si="52"/>
        <v>0</v>
      </c>
      <c r="AO82" s="20"/>
      <c r="AP82" s="165">
        <f>AVERAGE(B82:AN82)</f>
        <v>0.23076923076923078</v>
      </c>
    </row>
    <row r="83" spans="1:42">
      <c r="A83" s="74" t="s">
        <v>1098</v>
      </c>
      <c r="B83" s="32">
        <f>B34*$L$1</f>
        <v>0</v>
      </c>
      <c r="C83" s="32">
        <f t="shared" ref="C83:AN83" si="53">C34*$L$1</f>
        <v>0</v>
      </c>
      <c r="D83" s="32">
        <f t="shared" si="53"/>
        <v>0</v>
      </c>
      <c r="E83" s="32">
        <f t="shared" si="53"/>
        <v>0</v>
      </c>
      <c r="F83" s="32">
        <f t="shared" si="53"/>
        <v>0</v>
      </c>
      <c r="G83" s="32">
        <f t="shared" si="53"/>
        <v>0</v>
      </c>
      <c r="H83" s="32">
        <f t="shared" si="53"/>
        <v>4</v>
      </c>
      <c r="I83" s="32">
        <f t="shared" si="53"/>
        <v>0</v>
      </c>
      <c r="J83" s="32">
        <f t="shared" si="53"/>
        <v>0</v>
      </c>
      <c r="K83" s="32">
        <f t="shared" si="53"/>
        <v>0</v>
      </c>
      <c r="L83" s="32">
        <f t="shared" si="53"/>
        <v>0</v>
      </c>
      <c r="M83" s="32">
        <f t="shared" si="53"/>
        <v>0</v>
      </c>
      <c r="N83" s="32">
        <f t="shared" si="53"/>
        <v>0</v>
      </c>
      <c r="O83" s="32">
        <f t="shared" si="53"/>
        <v>0</v>
      </c>
      <c r="P83" s="32">
        <f t="shared" si="53"/>
        <v>0</v>
      </c>
      <c r="Q83" s="32">
        <f t="shared" si="53"/>
        <v>0</v>
      </c>
      <c r="R83" s="32">
        <f t="shared" si="53"/>
        <v>0</v>
      </c>
      <c r="S83" s="32">
        <f t="shared" si="53"/>
        <v>0</v>
      </c>
      <c r="T83" s="32">
        <f t="shared" si="53"/>
        <v>0</v>
      </c>
      <c r="U83" s="32">
        <f t="shared" si="53"/>
        <v>0</v>
      </c>
      <c r="V83" s="32">
        <f t="shared" si="53"/>
        <v>0</v>
      </c>
      <c r="W83" s="32">
        <f t="shared" si="53"/>
        <v>0</v>
      </c>
      <c r="X83" s="32">
        <f t="shared" si="53"/>
        <v>0</v>
      </c>
      <c r="Y83" s="32">
        <f t="shared" si="53"/>
        <v>0</v>
      </c>
      <c r="Z83" s="32">
        <f t="shared" si="53"/>
        <v>0</v>
      </c>
      <c r="AA83" s="32">
        <f t="shared" si="53"/>
        <v>0</v>
      </c>
      <c r="AB83" s="32">
        <f t="shared" si="53"/>
        <v>0</v>
      </c>
      <c r="AC83" s="32">
        <f t="shared" si="53"/>
        <v>0</v>
      </c>
      <c r="AD83" s="32">
        <f t="shared" si="53"/>
        <v>0</v>
      </c>
      <c r="AE83" s="32">
        <f t="shared" si="53"/>
        <v>0</v>
      </c>
      <c r="AF83" s="32">
        <f t="shared" si="53"/>
        <v>0</v>
      </c>
      <c r="AG83" s="32">
        <f t="shared" si="53"/>
        <v>0</v>
      </c>
      <c r="AH83" s="32">
        <f t="shared" si="53"/>
        <v>0</v>
      </c>
      <c r="AI83" s="32">
        <f t="shared" si="53"/>
        <v>0</v>
      </c>
      <c r="AJ83" s="32">
        <f t="shared" si="53"/>
        <v>0</v>
      </c>
      <c r="AK83" s="32">
        <f t="shared" si="53"/>
        <v>0</v>
      </c>
      <c r="AL83" s="32">
        <f t="shared" si="53"/>
        <v>0</v>
      </c>
      <c r="AM83" s="32">
        <f t="shared" si="53"/>
        <v>0</v>
      </c>
      <c r="AN83" s="32">
        <f t="shared" si="53"/>
        <v>0</v>
      </c>
      <c r="AP83" s="166">
        <f>AVERAGE(B83:AN83)</f>
        <v>0.10256410256410256</v>
      </c>
    </row>
    <row r="84" spans="1:42" s="245" customFormat="1">
      <c r="A84" s="249" t="s">
        <v>1119</v>
      </c>
      <c r="B84" s="246">
        <f>B36*$N$1</f>
        <v>0</v>
      </c>
      <c r="C84" s="246">
        <f t="shared" ref="C84:AM84" si="54">C36*$N$1</f>
        <v>0</v>
      </c>
      <c r="D84" s="246">
        <f t="shared" si="54"/>
        <v>0</v>
      </c>
      <c r="E84" s="246">
        <f t="shared" si="54"/>
        <v>0</v>
      </c>
      <c r="F84" s="246">
        <f t="shared" si="54"/>
        <v>0</v>
      </c>
      <c r="G84" s="246">
        <f t="shared" si="54"/>
        <v>0</v>
      </c>
      <c r="H84" s="246">
        <f t="shared" si="54"/>
        <v>0</v>
      </c>
      <c r="I84" s="246">
        <f t="shared" si="54"/>
        <v>4</v>
      </c>
      <c r="J84" s="246">
        <f t="shared" si="54"/>
        <v>4</v>
      </c>
      <c r="K84" s="246">
        <f t="shared" si="54"/>
        <v>0</v>
      </c>
      <c r="L84" s="246">
        <f t="shared" si="54"/>
        <v>0</v>
      </c>
      <c r="M84" s="246">
        <f t="shared" si="54"/>
        <v>4</v>
      </c>
      <c r="N84" s="246">
        <f t="shared" si="54"/>
        <v>0</v>
      </c>
      <c r="O84" s="246">
        <f t="shared" si="54"/>
        <v>0</v>
      </c>
      <c r="P84" s="246">
        <f t="shared" si="54"/>
        <v>4</v>
      </c>
      <c r="Q84" s="246">
        <f t="shared" si="54"/>
        <v>0</v>
      </c>
      <c r="R84" s="246">
        <f t="shared" si="54"/>
        <v>4</v>
      </c>
      <c r="S84" s="246">
        <f t="shared" si="54"/>
        <v>0</v>
      </c>
      <c r="T84" s="246">
        <f t="shared" si="54"/>
        <v>0</v>
      </c>
      <c r="U84" s="246">
        <f t="shared" si="54"/>
        <v>0</v>
      </c>
      <c r="V84" s="246">
        <f t="shared" si="54"/>
        <v>0</v>
      </c>
      <c r="W84" s="246">
        <f t="shared" si="54"/>
        <v>0</v>
      </c>
      <c r="X84" s="246">
        <f t="shared" si="54"/>
        <v>0</v>
      </c>
      <c r="Y84" s="246">
        <f t="shared" si="54"/>
        <v>0</v>
      </c>
      <c r="Z84" s="246">
        <f t="shared" si="54"/>
        <v>0</v>
      </c>
      <c r="AA84" s="246">
        <f t="shared" si="54"/>
        <v>0</v>
      </c>
      <c r="AB84" s="246">
        <f t="shared" si="54"/>
        <v>0</v>
      </c>
      <c r="AC84" s="246">
        <f t="shared" si="54"/>
        <v>0</v>
      </c>
      <c r="AD84" s="246">
        <f t="shared" si="54"/>
        <v>0</v>
      </c>
      <c r="AE84" s="246">
        <f t="shared" si="54"/>
        <v>4</v>
      </c>
      <c r="AF84" s="246">
        <f t="shared" si="54"/>
        <v>0</v>
      </c>
      <c r="AG84" s="246">
        <f t="shared" si="54"/>
        <v>4</v>
      </c>
      <c r="AH84" s="246">
        <f t="shared" si="54"/>
        <v>0</v>
      </c>
      <c r="AI84" s="246">
        <f t="shared" si="54"/>
        <v>0</v>
      </c>
      <c r="AJ84" s="246">
        <f t="shared" si="54"/>
        <v>4</v>
      </c>
      <c r="AK84" s="246">
        <f t="shared" si="54"/>
        <v>0</v>
      </c>
      <c r="AL84" s="246">
        <f t="shared" si="54"/>
        <v>0</v>
      </c>
      <c r="AM84" s="246">
        <f t="shared" si="54"/>
        <v>4</v>
      </c>
      <c r="AN84" s="246"/>
      <c r="AP84" s="247"/>
    </row>
    <row r="85" spans="1:42">
      <c r="A85" s="9" t="s">
        <v>84</v>
      </c>
      <c r="B85" s="7">
        <f t="shared" ref="B85:R85" si="55">SUM(B79:B83)</f>
        <v>0</v>
      </c>
      <c r="C85" s="7">
        <f t="shared" si="55"/>
        <v>4</v>
      </c>
      <c r="D85" s="7">
        <f t="shared" si="55"/>
        <v>0</v>
      </c>
      <c r="E85" s="7">
        <f t="shared" si="55"/>
        <v>0</v>
      </c>
      <c r="F85" s="7">
        <f t="shared" si="55"/>
        <v>1</v>
      </c>
      <c r="G85" s="7">
        <f t="shared" si="55"/>
        <v>2</v>
      </c>
      <c r="H85" s="7">
        <f t="shared" si="55"/>
        <v>21</v>
      </c>
      <c r="I85" s="7">
        <f t="shared" si="55"/>
        <v>8</v>
      </c>
      <c r="J85" s="7">
        <f t="shared" si="55"/>
        <v>19</v>
      </c>
      <c r="K85" s="7">
        <f t="shared" si="55"/>
        <v>2</v>
      </c>
      <c r="L85" s="7">
        <f t="shared" si="55"/>
        <v>0</v>
      </c>
      <c r="M85" s="7">
        <f t="shared" si="55"/>
        <v>2</v>
      </c>
      <c r="N85" s="7">
        <f t="shared" si="55"/>
        <v>6</v>
      </c>
      <c r="O85" s="7">
        <f t="shared" si="55"/>
        <v>0</v>
      </c>
      <c r="P85" s="7">
        <f t="shared" si="55"/>
        <v>14</v>
      </c>
      <c r="Q85" s="7">
        <f t="shared" si="55"/>
        <v>2</v>
      </c>
      <c r="R85" s="7">
        <f t="shared" si="55"/>
        <v>12</v>
      </c>
      <c r="S85" s="7">
        <f>SUM(S79:S83)</f>
        <v>0</v>
      </c>
      <c r="T85" s="7">
        <f t="shared" ref="T85:AC85" si="56">SUM(T79:T83)</f>
        <v>2</v>
      </c>
      <c r="U85" s="7">
        <f t="shared" si="56"/>
        <v>0</v>
      </c>
      <c r="V85" s="7">
        <f t="shared" si="56"/>
        <v>2</v>
      </c>
      <c r="W85" s="7">
        <f t="shared" si="56"/>
        <v>8</v>
      </c>
      <c r="X85" s="7">
        <f t="shared" si="56"/>
        <v>0</v>
      </c>
      <c r="Y85" s="7">
        <f t="shared" si="56"/>
        <v>6</v>
      </c>
      <c r="Z85" s="7">
        <f t="shared" si="56"/>
        <v>2</v>
      </c>
      <c r="AA85" s="7">
        <f t="shared" si="56"/>
        <v>0</v>
      </c>
      <c r="AB85" s="7">
        <f t="shared" si="56"/>
        <v>0</v>
      </c>
      <c r="AC85" s="7">
        <f t="shared" si="56"/>
        <v>0</v>
      </c>
      <c r="AD85" s="7">
        <f t="shared" ref="AD85:AN85" si="57">SUM(AD79:AD83)</f>
        <v>19</v>
      </c>
      <c r="AE85" s="7">
        <f t="shared" si="57"/>
        <v>10</v>
      </c>
      <c r="AF85" s="7">
        <f t="shared" si="57"/>
        <v>2</v>
      </c>
      <c r="AG85" s="7">
        <f t="shared" si="57"/>
        <v>13</v>
      </c>
      <c r="AH85" s="7">
        <f t="shared" si="57"/>
        <v>0</v>
      </c>
      <c r="AI85" s="7">
        <f t="shared" si="57"/>
        <v>0</v>
      </c>
      <c r="AJ85" s="7">
        <f t="shared" si="57"/>
        <v>10</v>
      </c>
      <c r="AK85" s="7">
        <f t="shared" si="57"/>
        <v>4</v>
      </c>
      <c r="AL85" s="7">
        <f t="shared" si="57"/>
        <v>0</v>
      </c>
      <c r="AM85" s="7">
        <f t="shared" si="57"/>
        <v>4</v>
      </c>
      <c r="AN85" s="7">
        <f t="shared" si="57"/>
        <v>0</v>
      </c>
      <c r="AP85" s="3"/>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sheetPr codeName="Sheet7"/>
  <dimension ref="A1:U334"/>
  <sheetViews>
    <sheetView showZeros="0" zoomScale="80" zoomScaleNormal="80" workbookViewId="0">
      <pane ySplit="1" topLeftCell="A2" activePane="bottomLeft" state="frozen"/>
      <selection pane="bottomLeft" activeCell="U195" sqref="U195:U196"/>
    </sheetView>
  </sheetViews>
  <sheetFormatPr defaultRowHeight="15"/>
  <cols>
    <col min="1" max="1" width="27.140625" style="128" customWidth="1"/>
    <col min="2" max="2" width="16" style="141" bestFit="1" customWidth="1"/>
    <col min="3" max="3" width="10.42578125" style="142" customWidth="1"/>
    <col min="4" max="19" width="6" style="1" customWidth="1"/>
    <col min="20" max="20" width="6.28515625" style="1" customWidth="1"/>
    <col min="21" max="21" width="9.140625" style="150"/>
  </cols>
  <sheetData>
    <row r="1" spans="1:21" s="147" customFormat="1" ht="67.5">
      <c r="A1" s="144" t="s">
        <v>157</v>
      </c>
      <c r="B1" s="145" t="s">
        <v>85</v>
      </c>
      <c r="C1" s="146" t="s">
        <v>482</v>
      </c>
      <c r="D1" s="148" t="s">
        <v>87</v>
      </c>
      <c r="E1" s="148" t="s">
        <v>88</v>
      </c>
      <c r="F1" s="148" t="s">
        <v>89</v>
      </c>
      <c r="G1" s="148" t="s">
        <v>90</v>
      </c>
      <c r="H1" s="148" t="s">
        <v>91</v>
      </c>
      <c r="I1" s="148" t="s">
        <v>92</v>
      </c>
      <c r="J1" s="148" t="s">
        <v>166</v>
      </c>
      <c r="K1" s="148" t="s">
        <v>93</v>
      </c>
      <c r="L1" s="148" t="s">
        <v>94</v>
      </c>
      <c r="M1" s="148" t="s">
        <v>167</v>
      </c>
      <c r="N1" s="148" t="s">
        <v>385</v>
      </c>
      <c r="O1" s="148" t="s">
        <v>2</v>
      </c>
      <c r="P1" s="148" t="s">
        <v>386</v>
      </c>
      <c r="Q1" s="148" t="s">
        <v>387</v>
      </c>
      <c r="R1" s="148" t="s">
        <v>805</v>
      </c>
      <c r="S1" s="148" t="s">
        <v>806</v>
      </c>
      <c r="T1" s="148" t="s">
        <v>807</v>
      </c>
      <c r="U1" s="149" t="s">
        <v>808</v>
      </c>
    </row>
    <row r="2" spans="1:21">
      <c r="A2" s="129" t="s">
        <v>331</v>
      </c>
      <c r="B2" s="130">
        <f>VLOOKUP(A2,'Badge-Info'!$B$2:$E$322,3,FALSE)</f>
        <v>796.6</v>
      </c>
      <c r="C2" s="131" t="str">
        <f>VLOOKUP(A2,'Badge-Info'!$B$2:$E$322,2,FALSE)</f>
        <v>700</v>
      </c>
      <c r="O2" s="1">
        <v>1</v>
      </c>
      <c r="Q2" s="1">
        <v>1</v>
      </c>
      <c r="R2" s="1">
        <v>1</v>
      </c>
      <c r="U2" s="150">
        <f t="shared" ref="U2:U79" si="0">SUM(D2:T2)</f>
        <v>3</v>
      </c>
    </row>
    <row r="3" spans="1:21">
      <c r="A3" s="129" t="s">
        <v>990</v>
      </c>
      <c r="B3" s="130">
        <f>VLOOKUP(A3,'Badge-Info'!$B$2:$E$322,3,FALSE)</f>
        <v>155.93700000000001</v>
      </c>
      <c r="C3" s="131" t="str">
        <f>VLOOKUP(A3,'Badge-Info'!$B$2:$E$322,2,FALSE)</f>
        <v>100</v>
      </c>
      <c r="F3" s="1">
        <v>1</v>
      </c>
      <c r="R3" s="1">
        <v>1</v>
      </c>
      <c r="T3" s="1">
        <v>1</v>
      </c>
      <c r="U3" s="150">
        <f t="shared" si="0"/>
        <v>3</v>
      </c>
    </row>
    <row r="4" spans="1:21">
      <c r="A4" s="129" t="s">
        <v>1009</v>
      </c>
      <c r="B4" s="130">
        <f>VLOOKUP(A4,'Badge-Info'!$B$2:$E$322,3,FALSE)</f>
        <v>153.80000000000001</v>
      </c>
      <c r="C4" s="131" t="str">
        <f>VLOOKUP(A4,'Badge-Info'!$B$2:$E$322,2,FALSE)</f>
        <v>100</v>
      </c>
      <c r="P4" s="1">
        <v>1</v>
      </c>
      <c r="R4" s="1">
        <v>1</v>
      </c>
      <c r="T4" s="1">
        <v>1</v>
      </c>
      <c r="U4" s="150">
        <f t="shared" si="0"/>
        <v>3</v>
      </c>
    </row>
    <row r="5" spans="1:21">
      <c r="A5" s="129" t="s">
        <v>501</v>
      </c>
      <c r="B5" s="130">
        <f>VLOOKUP(A5,'Badge-Info'!$B$2:$E$322,3,FALSE)</f>
        <v>807.7</v>
      </c>
      <c r="C5" s="131" t="str">
        <f>VLOOKUP(A5,'Badge-Info'!$B$2:$E$322,2,FALSE)</f>
        <v>800</v>
      </c>
      <c r="G5" s="1">
        <v>1</v>
      </c>
      <c r="J5" s="1">
        <v>1</v>
      </c>
      <c r="U5" s="150">
        <f t="shared" si="0"/>
        <v>2</v>
      </c>
    </row>
    <row r="6" spans="1:21">
      <c r="A6" s="129" t="s">
        <v>616</v>
      </c>
      <c r="B6" s="130">
        <f>VLOOKUP(A6,'Badge-Info'!$B$2:$E$322,3,FALSE)</f>
        <v>362.29500000000002</v>
      </c>
      <c r="C6" s="131" t="str">
        <f>VLOOKUP(A6,'Badge-Info'!$B$2:$E$322,2,FALSE)</f>
        <v>300</v>
      </c>
      <c r="I6" s="1">
        <v>1</v>
      </c>
      <c r="U6" s="150">
        <f t="shared" si="0"/>
        <v>1</v>
      </c>
    </row>
    <row r="7" spans="1:21">
      <c r="A7" s="129" t="s">
        <v>643</v>
      </c>
      <c r="B7" s="130">
        <f>VLOOKUP(A7,'Badge-Info'!$B$2:$E$322,3,FALSE)</f>
        <v>613.71</v>
      </c>
      <c r="C7" s="131" t="str">
        <f>VLOOKUP(A7,'Badge-Info'!$B$2:$E$322,2,FALSE)</f>
        <v>600</v>
      </c>
      <c r="Q7" s="1">
        <v>1</v>
      </c>
      <c r="U7" s="150">
        <f t="shared" si="0"/>
        <v>1</v>
      </c>
    </row>
    <row r="8" spans="1:21">
      <c r="A8" s="129" t="s">
        <v>680</v>
      </c>
      <c r="B8" s="130">
        <f>VLOOKUP(A8,'Badge-Info'!$B$2:$E$322,3,FALSE)</f>
        <v>613.71885999999995</v>
      </c>
      <c r="C8" s="131" t="str">
        <f>VLOOKUP(A8,'Badge-Info'!$B$2:$E$322,2,FALSE)</f>
        <v>600</v>
      </c>
      <c r="Q8" s="1">
        <v>1</v>
      </c>
      <c r="U8" s="150">
        <f t="shared" si="0"/>
        <v>1</v>
      </c>
    </row>
    <row r="9" spans="1:21">
      <c r="A9" s="129" t="s">
        <v>682</v>
      </c>
      <c r="B9" s="130">
        <f>VLOOKUP(A9,'Badge-Info'!$B$2:$E$322,3,FALSE)</f>
        <v>613.20000000000005</v>
      </c>
      <c r="C9" s="131" t="str">
        <f>VLOOKUP(A9,'Badge-Info'!$B$2:$E$322,2,FALSE)</f>
        <v>600</v>
      </c>
      <c r="E9" s="1">
        <v>1</v>
      </c>
      <c r="Q9" s="1">
        <v>1</v>
      </c>
      <c r="R9" s="1">
        <v>1</v>
      </c>
      <c r="U9" s="150">
        <f t="shared" si="0"/>
        <v>3</v>
      </c>
    </row>
    <row r="10" spans="1:21">
      <c r="A10" s="129" t="s">
        <v>266</v>
      </c>
      <c r="B10" s="130">
        <f>VLOOKUP(A10,'Badge-Info'!$B$2:$E$322,3,FALSE)</f>
        <v>915.04</v>
      </c>
      <c r="C10" s="131" t="str">
        <f>VLOOKUP(A10,'Badge-Info'!$B$2:$E$322,2,FALSE)</f>
        <v>900</v>
      </c>
      <c r="J10" s="1">
        <v>1</v>
      </c>
      <c r="U10" s="150">
        <f t="shared" si="0"/>
        <v>1</v>
      </c>
    </row>
    <row r="11" spans="1:21">
      <c r="A11" s="129" t="s">
        <v>517</v>
      </c>
      <c r="B11" s="130">
        <f>VLOOKUP(A11,'Badge-Info'!$B$2:$E$322,3,FALSE)</f>
        <v>615.822</v>
      </c>
      <c r="C11" s="131" t="str">
        <f>VLOOKUP(A11,'Badge-Info'!$B$2:$E$322,2,FALSE)</f>
        <v>600</v>
      </c>
      <c r="J11" s="1">
        <v>1</v>
      </c>
      <c r="N11" s="1">
        <v>1</v>
      </c>
      <c r="Q11" s="1">
        <v>1</v>
      </c>
      <c r="U11" s="150">
        <f t="shared" si="0"/>
        <v>3</v>
      </c>
    </row>
    <row r="12" spans="1:21">
      <c r="A12" s="129" t="s">
        <v>409</v>
      </c>
      <c r="B12" s="130">
        <f>VLOOKUP(A12,'Badge-Info'!$B$2:$E$322,3,FALSE)</f>
        <v>591.47900000000004</v>
      </c>
      <c r="C12" s="131" t="str">
        <f>VLOOKUP(A12,'Badge-Info'!$B$2:$E$322,2,FALSE)</f>
        <v>500</v>
      </c>
      <c r="F12" s="1">
        <v>1</v>
      </c>
      <c r="U12" s="150">
        <f t="shared" si="0"/>
        <v>1</v>
      </c>
    </row>
    <row r="13" spans="1:21">
      <c r="A13" s="129" t="s">
        <v>1046</v>
      </c>
      <c r="B13" s="130">
        <f>VLOOKUP(A13,'Badge-Info'!$B$2:$E$322,3,FALSE)</f>
        <v>799.32</v>
      </c>
      <c r="C13" s="131" t="str">
        <f>VLOOKUP(A13,'Badge-Info'!$B$2:$E$322,2,FALSE)</f>
        <v>700</v>
      </c>
      <c r="E13" s="1">
        <v>1</v>
      </c>
      <c r="F13" s="1">
        <v>1</v>
      </c>
      <c r="U13" s="150">
        <f t="shared" si="0"/>
        <v>2</v>
      </c>
    </row>
    <row r="14" spans="1:21">
      <c r="A14" s="129" t="s">
        <v>404</v>
      </c>
      <c r="B14" s="130">
        <f>VLOOKUP(A14,'Badge-Info'!$B$2:$E$322,3,FALSE)</f>
        <v>547.86</v>
      </c>
      <c r="C14" s="131" t="str">
        <f>VLOOKUP(A14,'Badge-Info'!$B$2:$E$322,2,FALSE)</f>
        <v>500</v>
      </c>
      <c r="Q14" s="1">
        <v>1</v>
      </c>
      <c r="U14" s="150">
        <f t="shared" si="0"/>
        <v>1</v>
      </c>
    </row>
    <row r="15" spans="1:21">
      <c r="A15" s="129" t="s">
        <v>538</v>
      </c>
      <c r="B15" s="130">
        <f>VLOOKUP(A15,'Badge-Info'!$B$2:$E$322,3,FALSE)</f>
        <v>629.28719999999998</v>
      </c>
      <c r="C15" s="131" t="str">
        <f>VLOOKUP(A15,'Badge-Info'!$B$2:$E$322,2,FALSE)</f>
        <v>600</v>
      </c>
      <c r="J15" s="1">
        <v>1</v>
      </c>
      <c r="N15" s="1">
        <v>1</v>
      </c>
      <c r="S15" s="1">
        <v>1</v>
      </c>
      <c r="U15" s="150">
        <f t="shared" si="0"/>
        <v>3</v>
      </c>
    </row>
    <row r="16" spans="1:21">
      <c r="A16" s="129" t="s">
        <v>500</v>
      </c>
      <c r="B16" s="130">
        <f>VLOOKUP(A16,'Badge-Info'!$B$2:$E$322,3,FALSE)</f>
        <v>808.5</v>
      </c>
      <c r="C16" s="131" t="str">
        <f>VLOOKUP(A16,'Badge-Info'!$B$2:$E$322,2,FALSE)</f>
        <v>800</v>
      </c>
      <c r="G16" s="1">
        <v>1</v>
      </c>
      <c r="U16" s="150">
        <f t="shared" si="0"/>
        <v>1</v>
      </c>
    </row>
    <row r="17" spans="1:21">
      <c r="A17" s="129" t="s">
        <v>403</v>
      </c>
      <c r="B17" s="130">
        <f>VLOOKUP(A17,'Badge-Info'!$B$2:$E$322,3,FALSE)</f>
        <v>635.04</v>
      </c>
      <c r="C17" s="131" t="str">
        <f>VLOOKUP(A17,'Badge-Info'!$B$2:$E$322,2,FALSE)</f>
        <v>600</v>
      </c>
      <c r="D17" s="1">
        <v>1</v>
      </c>
      <c r="F17" s="1">
        <v>1</v>
      </c>
      <c r="J17" s="1">
        <v>1</v>
      </c>
      <c r="K17" s="1">
        <v>1</v>
      </c>
      <c r="U17" s="150">
        <f t="shared" si="0"/>
        <v>4</v>
      </c>
    </row>
    <row r="18" spans="1:21">
      <c r="A18" s="129" t="s">
        <v>713</v>
      </c>
      <c r="B18" s="130">
        <f>VLOOKUP(A18,'Badge-Info'!$B$2:$E$322,3,FALSE)</f>
        <v>781.63</v>
      </c>
      <c r="C18" s="131" t="str">
        <f>VLOOKUP(A18,'Badge-Info'!$B$2:$E$322,2,FALSE)</f>
        <v>700</v>
      </c>
      <c r="H18" s="1">
        <v>1</v>
      </c>
      <c r="U18" s="150">
        <f t="shared" si="0"/>
        <v>1</v>
      </c>
    </row>
    <row r="19" spans="1:21">
      <c r="A19" s="132" t="s">
        <v>591</v>
      </c>
      <c r="B19" s="130">
        <f>VLOOKUP(A19,'Badge-Info'!$B$2:$E$322,3,FALSE)</f>
        <v>369.4</v>
      </c>
      <c r="C19" s="131" t="str">
        <f>VLOOKUP(A19,'Badge-Info'!$B$2:$E$322,2,FALSE)</f>
        <v>300</v>
      </c>
      <c r="F19" s="1">
        <v>1</v>
      </c>
      <c r="I19" s="1">
        <v>1</v>
      </c>
      <c r="M19" s="1">
        <v>1</v>
      </c>
      <c r="U19" s="150">
        <f t="shared" si="0"/>
        <v>3</v>
      </c>
    </row>
    <row r="20" spans="1:21">
      <c r="A20" s="129" t="s">
        <v>901</v>
      </c>
      <c r="B20" s="130">
        <f>VLOOKUP(A20,'Badge-Info'!$B$2:$E$322,3,FALSE)</f>
        <v>152.334</v>
      </c>
      <c r="C20" s="131" t="str">
        <f>VLOOKUP(A20,'Badge-Info'!$B$2:$E$322,2,FALSE)</f>
        <v>100</v>
      </c>
      <c r="E20" s="1">
        <v>1</v>
      </c>
      <c r="P20" s="1">
        <v>1</v>
      </c>
      <c r="Q20" s="1">
        <v>1</v>
      </c>
      <c r="U20" s="150">
        <f t="shared" si="0"/>
        <v>3</v>
      </c>
    </row>
    <row r="21" spans="1:21">
      <c r="A21" s="129" t="s">
        <v>868</v>
      </c>
      <c r="B21" s="130">
        <f>VLOOKUP(A21,'Badge-Info'!$B$2:$E$322,3,FALSE)</f>
        <v>745.59400000000005</v>
      </c>
      <c r="C21" s="131" t="str">
        <f>VLOOKUP(A21,'Badge-Info'!$B$2:$E$322,2,FALSE)</f>
        <v>700</v>
      </c>
      <c r="I21" s="1">
        <v>1</v>
      </c>
      <c r="U21" s="150">
        <f t="shared" si="0"/>
        <v>1</v>
      </c>
    </row>
    <row r="22" spans="1:21">
      <c r="A22" s="128" t="s">
        <v>499</v>
      </c>
      <c r="B22" s="130">
        <f>VLOOKUP(A22,'Badge-Info'!$B$2:$E$322,3,FALSE)</f>
        <v>646.6</v>
      </c>
      <c r="C22" s="131" t="str">
        <f>VLOOKUP(A22,'Badge-Info'!$B$2:$E$322,2,FALSE)</f>
        <v>600</v>
      </c>
      <c r="L22" s="1">
        <v>1</v>
      </c>
      <c r="U22" s="150">
        <f t="shared" si="0"/>
        <v>1</v>
      </c>
    </row>
    <row r="23" spans="1:21">
      <c r="A23" s="128" t="s">
        <v>278</v>
      </c>
      <c r="B23" s="130">
        <f>VLOOKUP(A23,'Badge-Info'!$B$2:$E$322,3,FALSE)</f>
        <v>635.9</v>
      </c>
      <c r="C23" s="131" t="str">
        <f>VLOOKUP(A23,'Badge-Info'!$B$2:$E$322,2,FALSE)</f>
        <v>600</v>
      </c>
      <c r="D23" s="1">
        <v>1</v>
      </c>
      <c r="U23" s="150">
        <f t="shared" si="0"/>
        <v>1</v>
      </c>
    </row>
    <row r="24" spans="1:21">
      <c r="A24" s="129" t="s">
        <v>458</v>
      </c>
      <c r="B24" s="130">
        <f>VLOOKUP(A24,'Badge-Info'!$B$2:$E$322,3,FALSE)</f>
        <v>621.31241999999997</v>
      </c>
      <c r="C24" s="131" t="str">
        <f>VLOOKUP(A24,'Badge-Info'!$B$2:$E$322,2,FALSE)</f>
        <v>600</v>
      </c>
      <c r="J24" s="1">
        <v>1</v>
      </c>
      <c r="U24" s="150">
        <f t="shared" si="0"/>
        <v>1</v>
      </c>
    </row>
    <row r="25" spans="1:21">
      <c r="A25" s="129" t="s">
        <v>273</v>
      </c>
      <c r="B25" s="130">
        <f>VLOOKUP(A25,'Badge-Info'!$B$2:$E$322,3,FALSE)</f>
        <v>613.71199999999999</v>
      </c>
      <c r="C25" s="131" t="str">
        <f>VLOOKUP(A25,'Badge-Info'!$B$2:$E$322,2,FALSE)</f>
        <v>600</v>
      </c>
      <c r="Q25" s="1">
        <v>1</v>
      </c>
      <c r="R25" s="1">
        <v>1</v>
      </c>
      <c r="U25" s="150">
        <f t="shared" si="0"/>
        <v>2</v>
      </c>
    </row>
    <row r="26" spans="1:21">
      <c r="A26" s="128" t="s">
        <v>292</v>
      </c>
      <c r="B26" s="130">
        <f>VLOOKUP(A26,'Badge-Info'!$B$2:$E$322,3,FALSE)</f>
        <v>333.91640000000001</v>
      </c>
      <c r="C26" s="131" t="str">
        <f>VLOOKUP(A26,'Badge-Info'!$B$2:$E$322,2,FALSE)</f>
        <v>300</v>
      </c>
      <c r="M26" s="1">
        <v>1</v>
      </c>
      <c r="U26" s="150">
        <f t="shared" si="0"/>
        <v>1</v>
      </c>
    </row>
    <row r="27" spans="1:21">
      <c r="A27" s="129" t="s">
        <v>298</v>
      </c>
      <c r="B27" s="130">
        <f>VLOOKUP(A27,'Badge-Info'!$B$2:$E$322,3,FALSE)</f>
        <v>638.1</v>
      </c>
      <c r="C27" s="131" t="str">
        <f>VLOOKUP(A27,'Badge-Info'!$B$2:$E$322,2,FALSE)</f>
        <v>600</v>
      </c>
      <c r="D27" s="1">
        <v>1</v>
      </c>
      <c r="F27" s="1">
        <v>1</v>
      </c>
      <c r="K27" s="1">
        <v>1</v>
      </c>
      <c r="P27" s="1">
        <v>1</v>
      </c>
      <c r="U27" s="150">
        <f t="shared" si="0"/>
        <v>4</v>
      </c>
    </row>
    <row r="28" spans="1:21">
      <c r="A28" s="129" t="s">
        <v>246</v>
      </c>
      <c r="B28" s="130">
        <f>VLOOKUP(A28,'Badge-Info'!$B$2:$E$322,3,FALSE)</f>
        <v>362.29</v>
      </c>
      <c r="C28" s="131" t="str">
        <f>VLOOKUP(A28,'Badge-Info'!$B$2:$E$322,2,FALSE)</f>
        <v>300</v>
      </c>
      <c r="H28" s="1">
        <v>1</v>
      </c>
      <c r="I28" s="1">
        <v>1</v>
      </c>
      <c r="U28" s="150">
        <f t="shared" si="0"/>
        <v>2</v>
      </c>
    </row>
    <row r="29" spans="1:21">
      <c r="A29" s="129" t="s">
        <v>195</v>
      </c>
      <c r="B29" s="130">
        <f>VLOOKUP(A29,'Badge-Info'!$B$2:$E$322,3,FALSE)</f>
        <v>621.83000000000004</v>
      </c>
      <c r="C29" s="131" t="str">
        <f>VLOOKUP(A29,'Badge-Info'!$B$2:$E$322,2,FALSE)</f>
        <v>600</v>
      </c>
      <c r="I29" s="1">
        <v>1</v>
      </c>
      <c r="U29" s="150">
        <f t="shared" si="0"/>
        <v>1</v>
      </c>
    </row>
    <row r="30" spans="1:21">
      <c r="A30" s="129" t="s">
        <v>329</v>
      </c>
      <c r="B30" s="130">
        <f>VLOOKUP(A30,'Badge-Info'!$B$2:$E$322,3,FALSE)</f>
        <v>174.6</v>
      </c>
      <c r="C30" s="131" t="str">
        <f>VLOOKUP(A30,'Badge-Info'!$B$2:$E$322,2,FALSE)</f>
        <v>100</v>
      </c>
      <c r="I30" s="1">
        <v>1</v>
      </c>
      <c r="P30" s="1">
        <v>1</v>
      </c>
      <c r="R30" s="1">
        <v>1</v>
      </c>
      <c r="U30" s="150">
        <f t="shared" si="0"/>
        <v>3</v>
      </c>
    </row>
    <row r="31" spans="1:21">
      <c r="A31" s="128" t="s">
        <v>563</v>
      </c>
      <c r="B31" s="130">
        <f>VLOOKUP(A31,'Badge-Info'!$B$2:$E$322,3,FALSE)</f>
        <v>388.34719999999999</v>
      </c>
      <c r="C31" s="131" t="str">
        <f>VLOOKUP(A31,'Badge-Info'!$B$2:$E$322,2,FALSE)</f>
        <v>300</v>
      </c>
      <c r="O31" s="1">
        <v>1</v>
      </c>
      <c r="U31" s="150">
        <f t="shared" si="0"/>
        <v>1</v>
      </c>
    </row>
    <row r="32" spans="1:21">
      <c r="A32" s="129" t="s">
        <v>558</v>
      </c>
      <c r="B32" s="130">
        <f>VLOOKUP(A32,'Badge-Info'!$B$2:$E$322,3,FALSE)</f>
        <v>401.93</v>
      </c>
      <c r="C32" s="131" t="str">
        <f>VLOOKUP(A32,'Badge-Info'!$B$2:$E$322,2,FALSE)</f>
        <v>400</v>
      </c>
      <c r="J32" s="1">
        <v>1</v>
      </c>
      <c r="U32" s="150">
        <f t="shared" si="0"/>
        <v>1</v>
      </c>
    </row>
    <row r="33" spans="1:21">
      <c r="A33" s="129" t="s">
        <v>420</v>
      </c>
      <c r="B33" s="130">
        <f>VLOOKUP(A33,'Badge-Info'!$B$2:$E$322,3,FALSE)</f>
        <v>599.74446999999998</v>
      </c>
      <c r="C33" s="131" t="str">
        <f>VLOOKUP(A33,'Badge-Info'!$B$2:$E$322,2,FALSE)</f>
        <v>500</v>
      </c>
      <c r="J33" s="1">
        <v>1</v>
      </c>
      <c r="U33" s="150">
        <f t="shared" si="0"/>
        <v>1</v>
      </c>
    </row>
    <row r="34" spans="1:21">
      <c r="A34" s="129" t="s">
        <v>633</v>
      </c>
      <c r="B34" s="130">
        <f>VLOOKUP(A34,'Badge-Info'!$B$2:$E$322,3,FALSE)</f>
        <v>598.20000000000005</v>
      </c>
      <c r="C34" s="131" t="str">
        <f>VLOOKUP(A34,'Badge-Info'!$B$2:$E$322,2,FALSE)</f>
        <v>500</v>
      </c>
      <c r="U34" s="150">
        <f t="shared" si="0"/>
        <v>0</v>
      </c>
    </row>
    <row r="35" spans="1:21">
      <c r="A35" s="129" t="s">
        <v>630</v>
      </c>
      <c r="B35" s="130">
        <f>VLOOKUP(A35,'Badge-Info'!$B$2:$E$322,3,FALSE)</f>
        <v>799.25400000000002</v>
      </c>
      <c r="C35" s="131" t="str">
        <f>VLOOKUP(A35,'Badge-Info'!$B$2:$E$322,2,FALSE)</f>
        <v>700</v>
      </c>
      <c r="F35" s="1">
        <v>1</v>
      </c>
      <c r="K35" s="1">
        <v>1</v>
      </c>
      <c r="U35" s="150">
        <f t="shared" si="0"/>
        <v>2</v>
      </c>
    </row>
    <row r="36" spans="1:21">
      <c r="A36" s="129" t="s">
        <v>339</v>
      </c>
      <c r="B36" s="130" t="str">
        <f>VLOOKUP(A36,'Badge-Info'!$B$2:$E$322,3,FALSE)</f>
        <v>070.5705</v>
      </c>
      <c r="C36" s="131" t="str">
        <f>VLOOKUP(A36,'Badge-Info'!$B$2:$E$322,2,FALSE)</f>
        <v>000</v>
      </c>
      <c r="H36" s="1">
        <v>1</v>
      </c>
      <c r="U36" s="150">
        <f t="shared" si="0"/>
        <v>1</v>
      </c>
    </row>
    <row r="37" spans="1:21">
      <c r="A37" s="129" t="s">
        <v>463</v>
      </c>
      <c r="B37" s="130">
        <f>VLOOKUP(A37,'Badge-Info'!$B$2:$E$322,3,FALSE)</f>
        <v>613.70000000000005</v>
      </c>
      <c r="C37" s="131" t="str">
        <f>VLOOKUP(A37,'Badge-Info'!$B$2:$E$322,2,FALSE)</f>
        <v>600</v>
      </c>
      <c r="Q37" s="1">
        <v>1</v>
      </c>
      <c r="U37" s="150">
        <f t="shared" si="0"/>
        <v>1</v>
      </c>
    </row>
    <row r="38" spans="1:21">
      <c r="A38" s="129" t="s">
        <v>308</v>
      </c>
      <c r="B38" s="130">
        <f>VLOOKUP(A38,'Badge-Info'!$B$2:$E$322,3,FALSE)</f>
        <v>611.80999999999995</v>
      </c>
      <c r="C38" s="131" t="str">
        <f>VLOOKUP(A38,'Badge-Info'!$B$2:$E$322,2,FALSE)</f>
        <v>600</v>
      </c>
      <c r="J38" s="1">
        <v>1</v>
      </c>
      <c r="S38" s="1">
        <v>1</v>
      </c>
      <c r="U38" s="150">
        <f t="shared" si="0"/>
        <v>2</v>
      </c>
    </row>
    <row r="39" spans="1:21">
      <c r="A39" s="129" t="s">
        <v>670</v>
      </c>
      <c r="B39" s="130">
        <f>VLOOKUP(A39,'Badge-Info'!$B$2:$E$322,3,FALSE)</f>
        <v>158.43</v>
      </c>
      <c r="C39" s="131" t="str">
        <f>VLOOKUP(A39,'Badge-Info'!$B$2:$E$322,2,FALSE)</f>
        <v>100</v>
      </c>
      <c r="Q39" s="1">
        <v>1</v>
      </c>
      <c r="T39" s="1">
        <v>1</v>
      </c>
      <c r="U39" s="150">
        <f t="shared" si="0"/>
        <v>2</v>
      </c>
    </row>
    <row r="40" spans="1:21">
      <c r="A40" s="129" t="s">
        <v>553</v>
      </c>
      <c r="B40" s="130" t="str">
        <f>VLOOKUP(A40,'Badge-Info'!$B$2:$E$322,3,FALSE)</f>
        <v>032.02</v>
      </c>
      <c r="C40" s="131" t="str">
        <f>VLOOKUP(A40,'Badge-Info'!$B$2:$E$322,2,FALSE)</f>
        <v>000</v>
      </c>
      <c r="P40" s="1">
        <v>1</v>
      </c>
      <c r="R40" s="1">
        <v>1</v>
      </c>
      <c r="U40" s="150">
        <f t="shared" si="0"/>
        <v>2</v>
      </c>
    </row>
    <row r="41" spans="1:21">
      <c r="A41" s="129" t="s">
        <v>831</v>
      </c>
      <c r="B41" s="130">
        <f>VLOOKUP(A41,'Badge-Info'!$B$2:$E$322,3,FALSE)</f>
        <v>394.12097299999999</v>
      </c>
      <c r="C41" s="131" t="str">
        <f>VLOOKUP(A41,'Badge-Info'!$B$2:$E$322,2,FALSE)</f>
        <v>300</v>
      </c>
      <c r="U41" s="150">
        <f t="shared" si="0"/>
        <v>0</v>
      </c>
    </row>
    <row r="42" spans="1:21">
      <c r="A42" s="129" t="s">
        <v>328</v>
      </c>
      <c r="B42" s="130">
        <f>VLOOKUP(A42,'Badge-Info'!$B$2:$E$322,3,FALSE)</f>
        <v>624.20000000000005</v>
      </c>
      <c r="C42" s="131" t="str">
        <f>VLOOKUP(A42,'Badge-Info'!$B$2:$E$322,2,FALSE)</f>
        <v>600</v>
      </c>
      <c r="O42" s="1">
        <v>1</v>
      </c>
      <c r="U42" s="150">
        <f t="shared" si="0"/>
        <v>1</v>
      </c>
    </row>
    <row r="43" spans="1:21">
      <c r="A43" s="129" t="s">
        <v>336</v>
      </c>
      <c r="B43" s="130" t="str">
        <f>VLOOKUP(A43,'Badge-Info'!$B$2:$E$322,3,FALSE)</f>
        <v>070.19</v>
      </c>
      <c r="C43" s="131" t="str">
        <f>VLOOKUP(A43,'Badge-Info'!$B$2:$E$322,2,FALSE)</f>
        <v>000</v>
      </c>
      <c r="H43" s="1">
        <v>1</v>
      </c>
      <c r="I43" s="1">
        <v>1</v>
      </c>
      <c r="U43" s="150">
        <f t="shared" si="0"/>
        <v>2</v>
      </c>
    </row>
    <row r="44" spans="1:21">
      <c r="A44" s="129" t="s">
        <v>917</v>
      </c>
      <c r="B44" s="130">
        <f>VLOOKUP(A44,'Badge-Info'!$B$2:$E$322,3,FALSE)</f>
        <v>621.39160000000004</v>
      </c>
      <c r="C44" s="131" t="str">
        <f>VLOOKUP(A44,'Badge-Info'!$B$2:$E$322,2,FALSE)</f>
        <v>600</v>
      </c>
      <c r="J44" s="1">
        <v>1</v>
      </c>
      <c r="S44" s="1">
        <v>1</v>
      </c>
      <c r="U44" s="150">
        <f t="shared" si="0"/>
        <v>2</v>
      </c>
    </row>
    <row r="45" spans="1:21">
      <c r="A45" s="128" t="s">
        <v>252</v>
      </c>
      <c r="B45" s="130">
        <f>VLOOKUP(A45,'Badge-Info'!$B$2:$E$322,3,FALSE)</f>
        <v>693.91089970999997</v>
      </c>
      <c r="C45" s="131" t="str">
        <f>VLOOKUP(A45,'Badge-Info'!$B$2:$E$322,2,FALSE)</f>
        <v>600</v>
      </c>
      <c r="F45" s="1">
        <v>1</v>
      </c>
      <c r="S45" s="1">
        <v>1</v>
      </c>
      <c r="U45" s="150">
        <f t="shared" si="0"/>
        <v>2</v>
      </c>
    </row>
    <row r="46" spans="1:21">
      <c r="A46" s="129" t="s">
        <v>206</v>
      </c>
      <c r="B46" s="130" t="e">
        <f>VLOOKUP(A46,'Badge-Info'!$B$2:$E$322,3,FALSE)</f>
        <v>#N/A</v>
      </c>
      <c r="C46" s="131" t="e">
        <f>VLOOKUP(A46,'Badge-Info'!$B$2:$E$322,2,FALSE)</f>
        <v>#N/A</v>
      </c>
      <c r="U46" s="150">
        <f t="shared" si="0"/>
        <v>0</v>
      </c>
    </row>
    <row r="47" spans="1:21">
      <c r="A47" s="129" t="s">
        <v>255</v>
      </c>
      <c r="B47" s="130">
        <f>VLOOKUP(A47,'Badge-Info'!$B$2:$E$322,3,FALSE)</f>
        <v>641.86539000000005</v>
      </c>
      <c r="C47" s="131" t="str">
        <f>VLOOKUP(A47,'Badge-Info'!$B$2:$E$322,2,FALSE)</f>
        <v>600</v>
      </c>
      <c r="K47" s="1">
        <v>1</v>
      </c>
      <c r="U47" s="150">
        <f t="shared" si="0"/>
        <v>1</v>
      </c>
    </row>
    <row r="48" spans="1:21">
      <c r="A48" s="129" t="s">
        <v>1039</v>
      </c>
      <c r="B48" s="130">
        <f>VLOOKUP(A48,'Badge-Info'!$B$2:$E$322,3,FALSE)</f>
        <v>745.61</v>
      </c>
      <c r="C48" s="131" t="str">
        <f>VLOOKUP(A48,'Badge-Info'!$B$2:$E$322,2,FALSE)</f>
        <v>700</v>
      </c>
      <c r="H48" s="1">
        <v>1</v>
      </c>
      <c r="U48" s="150">
        <f t="shared" si="0"/>
        <v>1</v>
      </c>
    </row>
    <row r="49" spans="1:21">
      <c r="A49" s="129" t="s">
        <v>577</v>
      </c>
      <c r="B49" s="130">
        <f>VLOOKUP(A49,'Badge-Info'!$B$2:$E$322,3,FALSE)</f>
        <v>641.41999999999996</v>
      </c>
      <c r="C49" s="131" t="str">
        <f>VLOOKUP(A49,'Badge-Info'!$B$2:$E$322,2,FALSE)</f>
        <v>600</v>
      </c>
      <c r="F49" s="1">
        <v>1</v>
      </c>
      <c r="J49" s="1">
        <v>1</v>
      </c>
      <c r="K49" s="1">
        <v>1</v>
      </c>
      <c r="U49" s="150">
        <f t="shared" si="0"/>
        <v>3</v>
      </c>
    </row>
    <row r="50" spans="1:21">
      <c r="A50" s="129" t="s">
        <v>746</v>
      </c>
      <c r="B50" s="130">
        <f>VLOOKUP(A50,'Badge-Info'!$B$2:$E$322,3,FALSE)</f>
        <v>702.3</v>
      </c>
      <c r="C50" s="131" t="str">
        <f>VLOOKUP(A50,'Badge-Info'!$B$2:$E$322,2,FALSE)</f>
        <v>700</v>
      </c>
      <c r="N50" s="1">
        <v>1</v>
      </c>
      <c r="R50" s="1">
        <v>1</v>
      </c>
      <c r="T50" s="1">
        <v>1</v>
      </c>
      <c r="U50" s="150">
        <f t="shared" si="0"/>
        <v>3</v>
      </c>
    </row>
    <row r="51" spans="1:21">
      <c r="A51" s="129" t="s">
        <v>228</v>
      </c>
      <c r="B51" s="130">
        <f>VLOOKUP(A51,'Badge-Info'!$B$2:$E$322,3,FALSE)</f>
        <v>333.7</v>
      </c>
      <c r="C51" s="131" t="str">
        <f>VLOOKUP(A51,'Badge-Info'!$B$2:$E$322,2,FALSE)</f>
        <v>300</v>
      </c>
      <c r="M51" s="1">
        <v>1</v>
      </c>
      <c r="U51" s="150">
        <f t="shared" si="0"/>
        <v>1</v>
      </c>
    </row>
    <row r="52" spans="1:21">
      <c r="A52" s="129" t="s">
        <v>304</v>
      </c>
      <c r="B52" s="130">
        <f>VLOOKUP(A52,'Badge-Info'!$B$2:$E$322,3,FALSE)</f>
        <v>738.14</v>
      </c>
      <c r="C52" s="131" t="str">
        <f>VLOOKUP(A52,'Badge-Info'!$B$2:$E$322,2,FALSE)</f>
        <v>700</v>
      </c>
      <c r="H52" s="1">
        <v>1</v>
      </c>
      <c r="U52" s="150">
        <f t="shared" si="0"/>
        <v>1</v>
      </c>
    </row>
    <row r="53" spans="1:21">
      <c r="A53" s="129" t="s">
        <v>247</v>
      </c>
      <c r="B53" s="130">
        <f>VLOOKUP(A53,'Badge-Info'!$B$2:$E$322,3,FALSE)</f>
        <v>361.7</v>
      </c>
      <c r="C53" s="131" t="str">
        <f>VLOOKUP(A53,'Badge-Info'!$B$2:$E$322,2,FALSE)</f>
        <v>300</v>
      </c>
      <c r="M53" s="1">
        <v>1</v>
      </c>
      <c r="U53" s="150">
        <f t="shared" si="0"/>
        <v>1</v>
      </c>
    </row>
    <row r="54" spans="1:21">
      <c r="A54" s="129" t="s">
        <v>782</v>
      </c>
      <c r="B54" s="130">
        <f>VLOOKUP(A54,'Badge-Info'!$B$2:$E$322,3,FALSE)</f>
        <v>794.1</v>
      </c>
      <c r="C54" s="131" t="str">
        <f>VLOOKUP(A54,'Badge-Info'!$B$2:$E$322,2,FALSE)</f>
        <v>700</v>
      </c>
      <c r="J54" s="1">
        <v>1</v>
      </c>
      <c r="U54" s="150">
        <f t="shared" si="0"/>
        <v>1</v>
      </c>
    </row>
    <row r="55" spans="1:21">
      <c r="A55" s="129" t="s">
        <v>914</v>
      </c>
      <c r="B55" s="130">
        <f>VLOOKUP(A55,'Badge-Info'!$B$2:$E$322,3,FALSE)</f>
        <v>636.51</v>
      </c>
      <c r="C55" s="131" t="str">
        <f>VLOOKUP(A55,'Badge-Info'!$B$2:$E$322,2,FALSE)</f>
        <v>600</v>
      </c>
      <c r="S55" s="1">
        <v>1</v>
      </c>
      <c r="U55" s="150">
        <f t="shared" si="0"/>
        <v>1</v>
      </c>
    </row>
    <row r="56" spans="1:21">
      <c r="A56" s="129" t="s">
        <v>371</v>
      </c>
      <c r="B56" s="130">
        <f>VLOOKUP(A56,'Badge-Info'!$B$2:$E$322,3,FALSE)</f>
        <v>808.06799999999998</v>
      </c>
      <c r="C56" s="131" t="str">
        <f>VLOOKUP(A56,'Badge-Info'!$B$2:$E$322,2,FALSE)</f>
        <v>800</v>
      </c>
      <c r="H56" s="1">
        <v>1</v>
      </c>
      <c r="U56" s="150">
        <f t="shared" si="0"/>
        <v>1</v>
      </c>
    </row>
    <row r="57" spans="1:21">
      <c r="A57" s="129" t="s">
        <v>421</v>
      </c>
      <c r="B57" s="130">
        <f>VLOOKUP(A57,'Badge-Info'!$B$2:$E$322,3,FALSE)</f>
        <v>641.23</v>
      </c>
      <c r="C57" s="131" t="str">
        <f>VLOOKUP(A57,'Badge-Info'!$B$2:$E$322,2,FALSE)</f>
        <v>600</v>
      </c>
      <c r="I57" s="1">
        <v>1</v>
      </c>
      <c r="T57" s="1">
        <v>1</v>
      </c>
      <c r="U57" s="150">
        <f t="shared" si="0"/>
        <v>2</v>
      </c>
    </row>
    <row r="58" spans="1:21">
      <c r="A58" s="129" t="s">
        <v>541</v>
      </c>
      <c r="B58" s="130">
        <f>VLOOKUP(A58,'Badge-Info'!$B$2:$E$322,3,FALSE)</f>
        <v>621.92999999999995</v>
      </c>
      <c r="C58" s="131" t="str">
        <f>VLOOKUP(A58,'Badge-Info'!$B$2:$E$322,2,FALSE)</f>
        <v>600</v>
      </c>
      <c r="K58" s="1">
        <v>1</v>
      </c>
      <c r="U58" s="150">
        <f t="shared" si="0"/>
        <v>1</v>
      </c>
    </row>
    <row r="59" spans="1:21">
      <c r="A59" s="129" t="s">
        <v>296</v>
      </c>
      <c r="B59" s="130" t="str">
        <f>VLOOKUP(A59,'Badge-Info'!$B$2:$E$322,3,FALSE)</f>
        <v>280.0</v>
      </c>
      <c r="C59" s="131" t="str">
        <f>VLOOKUP(A59,'Badge-Info'!$B$2:$E$322,2,FALSE)</f>
        <v>200</v>
      </c>
      <c r="H59" s="1">
        <v>1</v>
      </c>
      <c r="U59" s="150">
        <f t="shared" si="0"/>
        <v>1</v>
      </c>
    </row>
    <row r="60" spans="1:21">
      <c r="A60" s="128" t="s">
        <v>333</v>
      </c>
      <c r="B60" s="130">
        <f>VLOOKUP(A60,'Badge-Info'!$B$2:$E$322,3,FALSE)</f>
        <v>917.30492000000004</v>
      </c>
      <c r="C60" s="131" t="str">
        <f>VLOOKUP(A60,'Badge-Info'!$B$2:$E$322,2,FALSE)</f>
        <v>900</v>
      </c>
      <c r="J60" s="1">
        <v>1</v>
      </c>
      <c r="M60" s="1">
        <v>1</v>
      </c>
      <c r="O60" s="1">
        <v>1</v>
      </c>
      <c r="R60" s="1">
        <v>1</v>
      </c>
      <c r="U60" s="150">
        <f t="shared" si="0"/>
        <v>4</v>
      </c>
    </row>
    <row r="61" spans="1:21">
      <c r="A61" s="129" t="s">
        <v>465</v>
      </c>
      <c r="B61" s="130">
        <f>VLOOKUP(A61,'Badge-Info'!$B$2:$E$322,3,FALSE)</f>
        <v>323.65097300000002</v>
      </c>
      <c r="C61" s="131" t="str">
        <f>VLOOKUP(A61,'Badge-Info'!$B$2:$E$322,2,FALSE)</f>
        <v>300</v>
      </c>
      <c r="M61" s="1">
        <v>1</v>
      </c>
      <c r="U61" s="150">
        <f t="shared" si="0"/>
        <v>1</v>
      </c>
    </row>
    <row r="62" spans="1:21">
      <c r="A62" s="129" t="s">
        <v>455</v>
      </c>
      <c r="B62" s="130">
        <f>VLOOKUP(A62,'Badge-Info'!$B$2:$E$322,3,FALSE)</f>
        <v>613.25</v>
      </c>
      <c r="C62" s="131" t="str">
        <f>VLOOKUP(A62,'Badge-Info'!$B$2:$E$322,2,FALSE)</f>
        <v>600</v>
      </c>
      <c r="Q62" s="1">
        <v>1</v>
      </c>
      <c r="U62" s="150">
        <f t="shared" si="0"/>
        <v>1</v>
      </c>
    </row>
    <row r="63" spans="1:21">
      <c r="A63" s="129" t="s">
        <v>674</v>
      </c>
      <c r="B63" s="130">
        <f>VLOOKUP(A63,'Badge-Info'!$B$2:$E$322,3,FALSE)</f>
        <v>198.9</v>
      </c>
      <c r="C63" s="131" t="str">
        <f>VLOOKUP(A63,'Badge-Info'!$B$2:$E$322,2,FALSE)</f>
        <v>100</v>
      </c>
      <c r="E63" s="1">
        <v>1</v>
      </c>
      <c r="Q63" s="1">
        <v>1</v>
      </c>
      <c r="T63" s="1">
        <v>1</v>
      </c>
      <c r="U63" s="150">
        <f t="shared" si="0"/>
        <v>3</v>
      </c>
    </row>
    <row r="64" spans="1:21">
      <c r="A64" s="129" t="s">
        <v>1086</v>
      </c>
      <c r="B64" s="130">
        <f>VLOOKUP(A64,'Badge-Info'!$B$2:$E$322,3,FALSE)</f>
        <v>323.62</v>
      </c>
      <c r="C64" s="131" t="str">
        <f>VLOOKUP(A64,'Badge-Info'!$B$2:$E$322,2,FALSE)</f>
        <v>300</v>
      </c>
      <c r="M64" s="1">
        <v>1</v>
      </c>
      <c r="U64" s="150">
        <f t="shared" si="0"/>
        <v>1</v>
      </c>
    </row>
    <row r="65" spans="1:21">
      <c r="A65" s="129" t="s">
        <v>1069</v>
      </c>
      <c r="B65" s="130">
        <f>VLOOKUP(A65,'Badge-Info'!$B$2:$E$322,3,FALSE)</f>
        <v>658.40200000000004</v>
      </c>
      <c r="C65" s="131" t="str">
        <f>VLOOKUP(A65,'Badge-Info'!$B$2:$E$322,2,FALSE)</f>
        <v>600</v>
      </c>
      <c r="E65" s="1">
        <v>1</v>
      </c>
      <c r="N65" s="1">
        <v>1</v>
      </c>
      <c r="U65" s="150">
        <f t="shared" si="0"/>
        <v>2</v>
      </c>
    </row>
    <row r="66" spans="1:21">
      <c r="A66" s="129" t="s">
        <v>383</v>
      </c>
      <c r="B66" s="130">
        <f>VLOOKUP(A66,'Badge-Info'!$B$2:$E$322,3,FALSE)</f>
        <v>790.6</v>
      </c>
      <c r="C66" s="131" t="str">
        <f>VLOOKUP(A66,'Badge-Info'!$B$2:$E$322,2,FALSE)</f>
        <v>700</v>
      </c>
      <c r="P66" s="1">
        <v>1</v>
      </c>
      <c r="U66" s="150">
        <f t="shared" si="0"/>
        <v>1</v>
      </c>
    </row>
    <row r="67" spans="1:21">
      <c r="A67" s="129" t="s">
        <v>911</v>
      </c>
      <c r="B67" s="130">
        <f>VLOOKUP(A67,'Badge-Info'!$B$2:$E$322,3,FALSE)</f>
        <v>391.09</v>
      </c>
      <c r="C67" s="131" t="str">
        <f>VLOOKUP(A67,'Badge-Info'!$B$2:$E$322,2,FALSE)</f>
        <v>300</v>
      </c>
      <c r="L67" s="1">
        <v>1</v>
      </c>
      <c r="U67" s="150">
        <f t="shared" si="0"/>
        <v>1</v>
      </c>
    </row>
    <row r="68" spans="1:21">
      <c r="A68" s="129" t="s">
        <v>315</v>
      </c>
      <c r="B68" s="130">
        <f>VLOOKUP(A68,'Badge-Info'!$B$2:$E$322,3,FALSE)</f>
        <v>794.06799999999998</v>
      </c>
      <c r="C68" s="131" t="str">
        <f>VLOOKUP(A68,'Badge-Info'!$B$2:$E$322,2,FALSE)</f>
        <v>700</v>
      </c>
      <c r="J68" s="1">
        <v>1</v>
      </c>
      <c r="U68" s="150">
        <f t="shared" si="0"/>
        <v>1</v>
      </c>
    </row>
    <row r="69" spans="1:21">
      <c r="A69" s="129" t="s">
        <v>471</v>
      </c>
      <c r="B69" s="130">
        <f>VLOOKUP(A69,'Badge-Info'!$B$2:$E$322,3,FALSE)</f>
        <v>200.72</v>
      </c>
      <c r="C69" s="131" t="str">
        <f>VLOOKUP(A69,'Badge-Info'!$B$2:$E$322,2,FALSE)</f>
        <v>200</v>
      </c>
      <c r="J69" s="1">
        <v>1</v>
      </c>
      <c r="T69" s="1">
        <v>1</v>
      </c>
      <c r="U69" s="150">
        <f t="shared" si="0"/>
        <v>2</v>
      </c>
    </row>
    <row r="70" spans="1:21">
      <c r="A70" s="129" t="s">
        <v>257</v>
      </c>
      <c r="B70" s="130">
        <f>VLOOKUP(A70,'Badge-Info'!$B$2:$E$322,3,FALSE)</f>
        <v>796.54</v>
      </c>
      <c r="C70" s="131" t="str">
        <f>VLOOKUP(A70,'Badge-Info'!$B$2:$E$322,2,FALSE)</f>
        <v>700</v>
      </c>
      <c r="P70" s="1">
        <v>1</v>
      </c>
      <c r="U70" s="150">
        <f t="shared" si="0"/>
        <v>1</v>
      </c>
    </row>
    <row r="71" spans="1:21">
      <c r="A71" s="129" t="s">
        <v>382</v>
      </c>
      <c r="B71" s="130">
        <f>VLOOKUP(A71,'Badge-Info'!$B$2:$E$322,3,FALSE)</f>
        <v>793.3</v>
      </c>
      <c r="C71" s="131" t="str">
        <f>VLOOKUP(A71,'Badge-Info'!$B$2:$E$322,2,FALSE)</f>
        <v>700</v>
      </c>
      <c r="Q71" s="1">
        <v>1</v>
      </c>
      <c r="U71" s="150">
        <f t="shared" si="0"/>
        <v>1</v>
      </c>
    </row>
    <row r="72" spans="1:21">
      <c r="A72" s="129" t="s">
        <v>595</v>
      </c>
      <c r="B72" s="130">
        <f>VLOOKUP(A72,'Badge-Info'!$B$2:$E$322,3,FALSE)</f>
        <v>791.43028000000004</v>
      </c>
      <c r="C72" s="131" t="str">
        <f>VLOOKUP(A72,'Badge-Info'!$B$2:$E$322,2,FALSE)</f>
        <v>700</v>
      </c>
      <c r="I72" s="1">
        <v>1</v>
      </c>
      <c r="O72" s="1">
        <v>1</v>
      </c>
      <c r="P72" s="1">
        <v>1</v>
      </c>
      <c r="R72" s="1">
        <v>1</v>
      </c>
      <c r="U72" s="150">
        <f t="shared" si="0"/>
        <v>4</v>
      </c>
    </row>
    <row r="73" spans="1:21">
      <c r="A73" s="129" t="s">
        <v>1057</v>
      </c>
      <c r="B73" s="130">
        <f>VLOOKUP(A73,'Badge-Info'!$B$2:$E$322,3,FALSE)</f>
        <v>652.79999999999995</v>
      </c>
      <c r="C73" s="131" t="str">
        <f>VLOOKUP(A73,'Badge-Info'!$B$2:$E$322,2,FALSE)</f>
        <v>600</v>
      </c>
      <c r="J73" s="1">
        <v>1</v>
      </c>
      <c r="P73" s="1">
        <v>1</v>
      </c>
      <c r="U73" s="150">
        <f t="shared" si="0"/>
        <v>2</v>
      </c>
    </row>
    <row r="74" spans="1:21">
      <c r="A74" s="128" t="s">
        <v>497</v>
      </c>
      <c r="B74" s="130">
        <f>VLOOKUP(A74,'Badge-Info'!$B$2:$E$322,3,FALSE)</f>
        <v>745.2</v>
      </c>
      <c r="C74" s="131" t="str">
        <f>VLOOKUP(A74,'Badge-Info'!$B$2:$E$322,2,FALSE)</f>
        <v>700</v>
      </c>
      <c r="J74" s="1">
        <v>1</v>
      </c>
      <c r="N74" s="1">
        <v>1</v>
      </c>
      <c r="S74" s="1">
        <v>1</v>
      </c>
      <c r="U74" s="150">
        <f t="shared" si="0"/>
        <v>3</v>
      </c>
    </row>
    <row r="75" spans="1:21">
      <c r="A75" s="128" t="s">
        <v>920</v>
      </c>
      <c r="B75" s="130">
        <f>VLOOKUP(A75,'Badge-Info'!$B$2:$E$322,3,FALSE)</f>
        <v>364.26600000000002</v>
      </c>
      <c r="C75" s="131" t="str">
        <f>VLOOKUP(A75,'Badge-Info'!$B$2:$E$322,2,FALSE)</f>
        <v>300</v>
      </c>
      <c r="T75" s="1">
        <v>1</v>
      </c>
      <c r="U75" s="150">
        <f t="shared" si="0"/>
        <v>1</v>
      </c>
    </row>
    <row r="76" spans="1:21">
      <c r="A76" s="128" t="s">
        <v>955</v>
      </c>
      <c r="B76" s="130">
        <f>VLOOKUP(A76,'Badge-Info'!$B$2:$E$322,3,FALSE)</f>
        <v>631.20799999999997</v>
      </c>
      <c r="C76" s="131" t="str">
        <f>VLOOKUP(A76,'Badge-Info'!$B$2:$E$322,2,FALSE)</f>
        <v>600</v>
      </c>
      <c r="K76" s="1">
        <v>1</v>
      </c>
      <c r="P76" s="1">
        <v>1</v>
      </c>
      <c r="Q76" s="1">
        <v>1</v>
      </c>
      <c r="T76" s="1">
        <v>1</v>
      </c>
      <c r="U76" s="150">
        <f t="shared" si="0"/>
        <v>4</v>
      </c>
    </row>
    <row r="77" spans="1:21">
      <c r="A77" s="129" t="s">
        <v>551</v>
      </c>
      <c r="B77" s="130">
        <f>VLOOKUP(A77,'Badge-Info'!$B$2:$E$322,3,FALSE)</f>
        <v>626.72400000000005</v>
      </c>
      <c r="C77" s="131" t="str">
        <f>VLOOKUP(A77,'Badge-Info'!$B$2:$E$322,2,FALSE)</f>
        <v>600</v>
      </c>
      <c r="Q77" s="1">
        <v>1</v>
      </c>
      <c r="U77" s="150">
        <f t="shared" si="0"/>
        <v>1</v>
      </c>
    </row>
    <row r="78" spans="1:21">
      <c r="A78" s="129" t="s">
        <v>777</v>
      </c>
      <c r="B78" s="130">
        <f>VLOOKUP(A78,'Badge-Info'!$B$2:$E$322,3,FALSE)</f>
        <v>745.59281999999996</v>
      </c>
      <c r="C78" s="131" t="str">
        <f>VLOOKUP(A78,'Badge-Info'!$B$2:$E$322,2,FALSE)</f>
        <v>700</v>
      </c>
      <c r="H78" s="1">
        <v>1</v>
      </c>
      <c r="S78" s="1">
        <v>1</v>
      </c>
      <c r="U78" s="150">
        <f t="shared" si="0"/>
        <v>2</v>
      </c>
    </row>
    <row r="79" spans="1:21">
      <c r="A79" s="128" t="s">
        <v>423</v>
      </c>
      <c r="B79" s="130">
        <f>VLOOKUP(A79,'Badge-Info'!$B$2:$E$322,3,FALSE)</f>
        <v>641.20000000000005</v>
      </c>
      <c r="C79" s="131" t="str">
        <f>VLOOKUP(A79,'Badge-Info'!$B$2:$E$322,2,FALSE)</f>
        <v>600</v>
      </c>
      <c r="I79" s="1">
        <v>1</v>
      </c>
      <c r="U79" s="150">
        <f t="shared" si="0"/>
        <v>1</v>
      </c>
    </row>
    <row r="80" spans="1:21">
      <c r="A80" s="129" t="s">
        <v>249</v>
      </c>
      <c r="B80" s="130">
        <f>VLOOKUP(A80,'Badge-Info'!$B$2:$E$322,3,FALSE)</f>
        <v>618.17200000000003</v>
      </c>
      <c r="C80" s="131" t="str">
        <f>VLOOKUP(A80,'Badge-Info'!$B$2:$E$322,2,FALSE)</f>
        <v>600</v>
      </c>
      <c r="T80" s="1">
        <v>1</v>
      </c>
      <c r="U80" s="150">
        <f t="shared" ref="U80:U158" si="1">SUM(D80:T80)</f>
        <v>1</v>
      </c>
    </row>
    <row r="81" spans="1:21">
      <c r="A81" s="129" t="s">
        <v>749</v>
      </c>
      <c r="B81" s="130">
        <f>VLOOKUP(A81,'Badge-Info'!$B$2:$E$322,3,FALSE)</f>
        <v>796.95</v>
      </c>
      <c r="C81" s="131" t="str">
        <f>VLOOKUP(A81,'Badge-Info'!$B$2:$E$322,2,FALSE)</f>
        <v>700</v>
      </c>
      <c r="S81" s="1">
        <v>1</v>
      </c>
      <c r="U81" s="150">
        <f t="shared" si="1"/>
        <v>1</v>
      </c>
    </row>
    <row r="82" spans="1:21">
      <c r="A82" s="129" t="s">
        <v>754</v>
      </c>
      <c r="B82" s="130">
        <f>VLOOKUP(A82,'Badge-Info'!$B$2:$E$322,3,FALSE)</f>
        <v>572.86</v>
      </c>
      <c r="C82" s="131" t="str">
        <f>VLOOKUP(A82,'Badge-Info'!$B$2:$E$322,2,FALSE)</f>
        <v>500</v>
      </c>
      <c r="J82" s="1">
        <v>1</v>
      </c>
      <c r="U82" s="150">
        <f t="shared" si="1"/>
        <v>1</v>
      </c>
    </row>
    <row r="83" spans="1:21">
      <c r="A83" s="133" t="s">
        <v>132</v>
      </c>
      <c r="B83" s="130">
        <f>VLOOKUP(A83,'Badge-Info'!$B$2:$E$322,3,FALSE)</f>
        <v>917.3</v>
      </c>
      <c r="C83" s="131" t="str">
        <f>VLOOKUP(A83,'Badge-Info'!$B$2:$E$322,2,FALSE)</f>
        <v>900</v>
      </c>
      <c r="H83" s="1">
        <v>1</v>
      </c>
      <c r="J83" s="1">
        <v>1</v>
      </c>
      <c r="M83" s="1">
        <v>1</v>
      </c>
      <c r="U83" s="150">
        <f t="shared" si="1"/>
        <v>3</v>
      </c>
    </row>
    <row r="84" spans="1:21">
      <c r="A84" s="129" t="s">
        <v>533</v>
      </c>
      <c r="B84" s="130">
        <f>VLOOKUP(A84,'Badge-Info'!$B$2:$E$322,3,FALSE)</f>
        <v>743.4</v>
      </c>
      <c r="C84" s="131" t="str">
        <f>VLOOKUP(A84,'Badge-Info'!$B$2:$E$322,2,FALSE)</f>
        <v>700</v>
      </c>
      <c r="Q84" s="1">
        <v>1</v>
      </c>
      <c r="T84" s="1">
        <v>1</v>
      </c>
      <c r="U84" s="150">
        <f t="shared" si="1"/>
        <v>2</v>
      </c>
    </row>
    <row r="85" spans="1:21">
      <c r="A85" s="129" t="s">
        <v>1049</v>
      </c>
      <c r="B85" s="130">
        <f>VLOOKUP(A85,'Badge-Info'!$B$2:$E$322,3,FALSE)</f>
        <v>793.2</v>
      </c>
      <c r="C85" s="131" t="str">
        <f>VLOOKUP(A85,'Badge-Info'!$B$2:$E$322,2,FALSE)</f>
        <v>700</v>
      </c>
      <c r="I85" s="1">
        <v>1</v>
      </c>
      <c r="U85" s="150">
        <f t="shared" si="1"/>
        <v>1</v>
      </c>
    </row>
    <row r="86" spans="1:21">
      <c r="A86" s="129" t="s">
        <v>539</v>
      </c>
      <c r="B86" s="130">
        <f>VLOOKUP(A86,'Badge-Info'!$B$2:$E$322,3,FALSE)</f>
        <v>641.57799999999997</v>
      </c>
      <c r="C86" s="131" t="str">
        <f>VLOOKUP(A86,'Badge-Info'!$B$2:$E$322,2,FALSE)</f>
        <v>600</v>
      </c>
      <c r="F86" s="1">
        <v>1</v>
      </c>
      <c r="U86" s="150">
        <f t="shared" si="1"/>
        <v>1</v>
      </c>
    </row>
    <row r="87" spans="1:21">
      <c r="A87" s="129" t="s">
        <v>954</v>
      </c>
      <c r="B87" s="130">
        <f>VLOOKUP(A87,'Badge-Info'!$B$2:$E$322,3,FALSE)</f>
        <v>658.83420940999997</v>
      </c>
      <c r="C87" s="131" t="str">
        <f>VLOOKUP(A87,'Badge-Info'!$B$2:$E$322,2,FALSE)</f>
        <v>600</v>
      </c>
      <c r="E87" s="1">
        <v>1</v>
      </c>
      <c r="J87" s="1">
        <v>1</v>
      </c>
      <c r="U87" s="150">
        <f t="shared" si="1"/>
        <v>2</v>
      </c>
    </row>
    <row r="88" spans="1:21">
      <c r="A88" s="129" t="s">
        <v>4</v>
      </c>
      <c r="B88" s="130">
        <f>VLOOKUP(A88,'Badge-Info'!$B$2:$E$322,3,FALSE)</f>
        <v>641.69600000000003</v>
      </c>
      <c r="C88" s="131" t="str">
        <f>VLOOKUP(A88,'Badge-Info'!$B$2:$E$322,2,FALSE)</f>
        <v>600</v>
      </c>
      <c r="F88" s="1">
        <v>1</v>
      </c>
      <c r="K88" s="1">
        <v>1</v>
      </c>
      <c r="P88" s="1">
        <v>1</v>
      </c>
      <c r="U88" s="150">
        <f t="shared" si="1"/>
        <v>3</v>
      </c>
    </row>
    <row r="89" spans="1:21">
      <c r="A89" s="129" t="s">
        <v>436</v>
      </c>
      <c r="B89" s="130">
        <f>VLOOKUP(A89,'Badge-Info'!$B$2:$E$322,3,FALSE)</f>
        <v>581.63</v>
      </c>
      <c r="C89" s="131" t="str">
        <f>VLOOKUP(A89,'Badge-Info'!$B$2:$E$322,2,FALSE)</f>
        <v>500</v>
      </c>
      <c r="D89" s="1">
        <v>1</v>
      </c>
      <c r="F89" s="1">
        <v>1</v>
      </c>
      <c r="K89" s="1">
        <v>1</v>
      </c>
      <c r="U89" s="150">
        <f t="shared" si="1"/>
        <v>3</v>
      </c>
    </row>
    <row r="90" spans="1:21">
      <c r="A90" s="129" t="s">
        <v>461</v>
      </c>
      <c r="B90" s="130">
        <f>VLOOKUP(A90,'Badge-Info'!$B$2:$E$322,3,FALSE)</f>
        <v>531.14</v>
      </c>
      <c r="C90" s="131" t="str">
        <f>VLOOKUP(A90,'Badge-Info'!$B$2:$E$322,2,FALSE)</f>
        <v>500</v>
      </c>
      <c r="J90" s="1">
        <v>1</v>
      </c>
      <c r="K90" s="1">
        <v>1</v>
      </c>
      <c r="P90" s="1">
        <v>1</v>
      </c>
      <c r="S90" s="1">
        <v>1</v>
      </c>
      <c r="U90" s="150">
        <f t="shared" si="1"/>
        <v>4</v>
      </c>
    </row>
    <row r="91" spans="1:21">
      <c r="A91" s="129" t="s">
        <v>422</v>
      </c>
      <c r="B91" s="130">
        <f>VLOOKUP(A91,'Badge-Info'!$B$2:$E$322,3,FALSE)</f>
        <v>617.9</v>
      </c>
      <c r="C91" s="131" t="str">
        <f>VLOOKUP(A91,'Badge-Info'!$B$2:$E$322,2,FALSE)</f>
        <v>600</v>
      </c>
      <c r="Q91" s="1">
        <v>1</v>
      </c>
      <c r="R91" s="1">
        <v>1</v>
      </c>
      <c r="T91" s="1">
        <v>1</v>
      </c>
      <c r="U91" s="150">
        <f t="shared" si="1"/>
        <v>3</v>
      </c>
    </row>
    <row r="92" spans="1:21">
      <c r="A92" s="129" t="s">
        <v>532</v>
      </c>
      <c r="B92" s="130">
        <f>VLOOKUP(A92,'Badge-Info'!$B$2:$E$322,3,FALSE)</f>
        <v>746.44</v>
      </c>
      <c r="C92" s="131" t="str">
        <f>VLOOKUP(A92,'Badge-Info'!$B$2:$E$322,2,FALSE)</f>
        <v>700</v>
      </c>
      <c r="L92" s="1">
        <v>1</v>
      </c>
      <c r="U92" s="150">
        <f t="shared" si="1"/>
        <v>1</v>
      </c>
    </row>
    <row r="93" spans="1:21">
      <c r="A93" s="128" t="s">
        <v>373</v>
      </c>
      <c r="B93" s="130">
        <f>VLOOKUP(A93,'Badge-Info'!$B$2:$E$322,3,FALSE)</f>
        <v>363.34800000000001</v>
      </c>
      <c r="C93" s="131" t="str">
        <f>VLOOKUP(A93,'Badge-Info'!$B$2:$E$322,2,FALSE)</f>
        <v>300</v>
      </c>
      <c r="F93" s="1">
        <v>1</v>
      </c>
      <c r="U93" s="150">
        <f t="shared" si="1"/>
        <v>1</v>
      </c>
    </row>
    <row r="94" spans="1:21">
      <c r="A94" s="128" t="s">
        <v>1033</v>
      </c>
      <c r="B94" s="130">
        <f>VLOOKUP(A94,'Badge-Info'!$B$2:$E$322,3,FALSE)</f>
        <v>700.97299999999996</v>
      </c>
      <c r="C94" s="131" t="str">
        <f>VLOOKUP(A94,'Badge-Info'!$B$2:$E$322,2,FALSE)</f>
        <v>700</v>
      </c>
      <c r="J94" s="1">
        <v>1</v>
      </c>
      <c r="M94" s="1">
        <v>1</v>
      </c>
      <c r="T94" s="1">
        <v>1</v>
      </c>
      <c r="U94" s="150">
        <f t="shared" si="1"/>
        <v>3</v>
      </c>
    </row>
    <row r="95" spans="1:21">
      <c r="A95" s="128" t="s">
        <v>885</v>
      </c>
      <c r="B95" s="130">
        <f>VLOOKUP(A95,'Badge-Info'!$B$2:$E$322,3,FALSE)</f>
        <v>306.483</v>
      </c>
      <c r="C95" s="131" t="str">
        <f>VLOOKUP(A95,'Badge-Info'!$B$2:$E$322,2,FALSE)</f>
        <v>300</v>
      </c>
      <c r="E95" s="1">
        <v>1</v>
      </c>
      <c r="J95" s="1">
        <v>1</v>
      </c>
      <c r="U95" s="150">
        <f t="shared" si="1"/>
        <v>2</v>
      </c>
    </row>
    <row r="96" spans="1:21">
      <c r="A96" s="128" t="s">
        <v>1021</v>
      </c>
      <c r="B96" s="130">
        <f>VLOOKUP(A96,'Badge-Info'!$B$2:$E$322,3,FALSE)</f>
        <v>152.46</v>
      </c>
      <c r="C96" s="131" t="str">
        <f>VLOOKUP(A96,'Badge-Info'!$B$2:$E$322,2,FALSE)</f>
        <v>100</v>
      </c>
      <c r="E96" s="1">
        <v>1</v>
      </c>
      <c r="F96" s="1">
        <v>1</v>
      </c>
      <c r="P96" s="1">
        <v>1</v>
      </c>
      <c r="R96" s="1">
        <v>1</v>
      </c>
      <c r="T96" s="1">
        <v>1</v>
      </c>
      <c r="U96" s="150">
        <f t="shared" si="1"/>
        <v>5</v>
      </c>
    </row>
    <row r="97" spans="1:21">
      <c r="A97" s="128" t="s">
        <v>961</v>
      </c>
      <c r="B97" s="130">
        <f>VLOOKUP(A97,'Badge-Info'!$B$2:$E$322,3,FALSE)</f>
        <v>670</v>
      </c>
      <c r="C97" s="131" t="str">
        <f>VLOOKUP(A97,'Badge-Info'!$B$2:$E$322,2,FALSE)</f>
        <v>600</v>
      </c>
      <c r="H97" s="1">
        <v>1</v>
      </c>
      <c r="J97" s="1">
        <v>1</v>
      </c>
      <c r="N97" s="1">
        <v>1</v>
      </c>
      <c r="U97" s="150">
        <f t="shared" si="1"/>
        <v>3</v>
      </c>
    </row>
    <row r="98" spans="1:21">
      <c r="A98" s="128" t="s">
        <v>467</v>
      </c>
      <c r="B98" s="130">
        <f>VLOOKUP(A98,'Badge-Info'!$B$2:$E$322,3,FALSE)</f>
        <v>158.1</v>
      </c>
      <c r="C98" s="131" t="str">
        <f>VLOOKUP(A98,'Badge-Info'!$B$2:$E$322,2,FALSE)</f>
        <v>100</v>
      </c>
      <c r="N98" s="1">
        <v>1</v>
      </c>
      <c r="P98" s="1">
        <v>1</v>
      </c>
      <c r="T98" s="1">
        <v>1</v>
      </c>
      <c r="U98" s="150">
        <f t="shared" si="1"/>
        <v>3</v>
      </c>
    </row>
    <row r="99" spans="1:21">
      <c r="A99" s="129" t="s">
        <v>381</v>
      </c>
      <c r="B99" s="130">
        <f>VLOOKUP(A99,'Badge-Info'!$B$2:$E$322,3,FALSE)</f>
        <v>796.86</v>
      </c>
      <c r="C99" s="131" t="str">
        <f>VLOOKUP(A99,'Badge-Info'!$B$2:$E$322,2,FALSE)</f>
        <v>700</v>
      </c>
      <c r="E99" s="1">
        <v>1</v>
      </c>
      <c r="U99" s="150">
        <f t="shared" si="1"/>
        <v>1</v>
      </c>
    </row>
    <row r="100" spans="1:21">
      <c r="A100" s="129" t="s">
        <v>800</v>
      </c>
      <c r="B100" s="130">
        <f>VLOOKUP(A100,'Badge-Info'!$B$2:$E$322,3,FALSE)</f>
        <v>133.333</v>
      </c>
      <c r="C100" s="131" t="str">
        <f>VLOOKUP(A100,'Badge-Info'!$B$2:$E$322,2,FALSE)</f>
        <v>100</v>
      </c>
      <c r="K100" s="1">
        <v>1</v>
      </c>
      <c r="T100" s="1">
        <v>1</v>
      </c>
      <c r="U100" s="150">
        <f t="shared" si="1"/>
        <v>2</v>
      </c>
    </row>
    <row r="101" spans="1:21">
      <c r="A101" s="129" t="s">
        <v>797</v>
      </c>
      <c r="B101" s="130">
        <f>VLOOKUP(A101,'Badge-Info'!$B$2:$E$322,3,FALSE)</f>
        <v>133.33369999999999</v>
      </c>
      <c r="C101" s="131" t="str">
        <f>VLOOKUP(A101,'Badge-Info'!$B$2:$E$322,2,FALSE)</f>
        <v>100</v>
      </c>
      <c r="R101" s="1">
        <v>1</v>
      </c>
      <c r="U101" s="150">
        <f t="shared" si="1"/>
        <v>1</v>
      </c>
    </row>
    <row r="102" spans="1:21">
      <c r="A102" s="129" t="s">
        <v>406</v>
      </c>
      <c r="B102" s="130">
        <f>VLOOKUP(A102,'Badge-Info'!$B$2:$E$322,3,FALSE)</f>
        <v>547.29</v>
      </c>
      <c r="C102" s="131" t="str">
        <f>VLOOKUP(A102,'Badge-Info'!$B$2:$E$322,2,FALSE)</f>
        <v>500</v>
      </c>
      <c r="K102" s="1">
        <v>1</v>
      </c>
      <c r="U102" s="150">
        <f t="shared" si="1"/>
        <v>1</v>
      </c>
    </row>
    <row r="103" spans="1:21">
      <c r="A103" s="129" t="s">
        <v>535</v>
      </c>
      <c r="B103" s="130">
        <f>VLOOKUP(A103,'Badge-Info'!$B$2:$E$322,3,FALSE)</f>
        <v>621.89</v>
      </c>
      <c r="C103" s="131" t="str">
        <f>VLOOKUP(A103,'Badge-Info'!$B$2:$E$322,2,FALSE)</f>
        <v>600</v>
      </c>
      <c r="F103" s="1">
        <v>1</v>
      </c>
      <c r="U103" s="150">
        <f t="shared" si="1"/>
        <v>1</v>
      </c>
    </row>
    <row r="104" spans="1:21">
      <c r="A104" s="129" t="s">
        <v>972</v>
      </c>
      <c r="B104" s="130">
        <f>VLOOKUP(A104,'Badge-Info'!$B$2:$E$322,3,FALSE)</f>
        <v>306.73399999999998</v>
      </c>
      <c r="C104" s="131" t="str">
        <f>VLOOKUP(A104,'Badge-Info'!$B$2:$E$322,2,FALSE)</f>
        <v>300</v>
      </c>
      <c r="N104" s="1">
        <v>1</v>
      </c>
      <c r="P104" s="1">
        <v>1</v>
      </c>
      <c r="T104" s="1">
        <v>1</v>
      </c>
      <c r="U104" s="150">
        <f t="shared" si="1"/>
        <v>3</v>
      </c>
    </row>
    <row r="105" spans="1:21">
      <c r="A105" s="129" t="s">
        <v>313</v>
      </c>
      <c r="B105" s="130">
        <f>VLOOKUP(A105,'Badge-Info'!$B$2:$E$322,3,FALSE)</f>
        <v>641.81399999999996</v>
      </c>
      <c r="C105" s="131" t="str">
        <f>VLOOKUP(A105,'Badge-Info'!$B$2:$E$322,2,FALSE)</f>
        <v>600</v>
      </c>
      <c r="J105" s="1">
        <v>1</v>
      </c>
      <c r="K105" s="1">
        <v>1</v>
      </c>
      <c r="U105" s="150">
        <f t="shared" si="1"/>
        <v>2</v>
      </c>
    </row>
    <row r="106" spans="1:21">
      <c r="A106" s="129" t="s">
        <v>242</v>
      </c>
      <c r="B106" s="130">
        <f>VLOOKUP(A106,'Badge-Info'!$B$2:$E$322,3,FALSE)</f>
        <v>499.9</v>
      </c>
      <c r="C106" s="131" t="str">
        <f>VLOOKUP(A106,'Badge-Info'!$B$2:$E$322,2,FALSE)</f>
        <v>400</v>
      </c>
      <c r="F106" s="1">
        <v>1</v>
      </c>
      <c r="J106" s="1">
        <v>1</v>
      </c>
      <c r="U106" s="150">
        <f t="shared" si="1"/>
        <v>2</v>
      </c>
    </row>
    <row r="107" spans="1:21">
      <c r="A107" s="129" t="s">
        <v>527</v>
      </c>
      <c r="B107" s="130">
        <f>VLOOKUP(A107,'Badge-Info'!$B$2:$E$322,3,FALSE)</f>
        <v>629.28</v>
      </c>
      <c r="C107" s="131" t="str">
        <f>VLOOKUP(A107,'Badge-Info'!$B$2:$E$322,2,FALSE)</f>
        <v>600</v>
      </c>
      <c r="F107" s="1">
        <v>1</v>
      </c>
      <c r="O107" s="1">
        <v>1</v>
      </c>
      <c r="S107" s="1">
        <v>1</v>
      </c>
      <c r="U107" s="150">
        <f t="shared" si="1"/>
        <v>3</v>
      </c>
    </row>
    <row r="108" spans="1:21">
      <c r="A108" s="129" t="s">
        <v>899</v>
      </c>
      <c r="B108" s="130">
        <f>VLOOKUP(A108,'Badge-Info'!$B$2:$E$322,3,FALSE)</f>
        <v>394.5</v>
      </c>
      <c r="C108" s="131" t="str">
        <f>VLOOKUP(A108,'Badge-Info'!$B$2:$E$322,2,FALSE)</f>
        <v>300</v>
      </c>
      <c r="M108" s="1">
        <v>1</v>
      </c>
      <c r="U108" s="150">
        <f t="shared" si="1"/>
        <v>1</v>
      </c>
    </row>
    <row r="109" spans="1:21">
      <c r="A109" s="129" t="s">
        <v>606</v>
      </c>
      <c r="B109" s="130">
        <f>VLOOKUP(A109,'Badge-Info'!$B$2:$E$322,3,FALSE)</f>
        <v>629.13332000000003</v>
      </c>
      <c r="C109" s="131" t="str">
        <f>VLOOKUP(A109,'Badge-Info'!$B$2:$E$322,2,FALSE)</f>
        <v>600</v>
      </c>
      <c r="R109" s="1">
        <v>1</v>
      </c>
      <c r="U109" s="150">
        <f t="shared" si="1"/>
        <v>1</v>
      </c>
    </row>
    <row r="110" spans="1:21">
      <c r="A110" s="129" t="s">
        <v>194</v>
      </c>
      <c r="B110" s="130">
        <f>VLOOKUP(A110,'Badge-Info'!$B$2:$E$322,3,FALSE)</f>
        <v>629.13252</v>
      </c>
      <c r="C110" s="131" t="str">
        <f>VLOOKUP(A110,'Badge-Info'!$B$2:$E$322,2,FALSE)</f>
        <v>600</v>
      </c>
      <c r="R110" s="1">
        <v>1</v>
      </c>
      <c r="U110" s="150">
        <f t="shared" si="1"/>
        <v>1</v>
      </c>
    </row>
    <row r="111" spans="1:21">
      <c r="A111" s="129" t="s">
        <v>684</v>
      </c>
      <c r="B111" s="130">
        <f>VLOOKUP(A111,'Badge-Info'!$B$2:$E$322,3,FALSE)</f>
        <v>302.54500000000002</v>
      </c>
      <c r="C111" s="131" t="str">
        <f>VLOOKUP(A111,'Badge-Info'!$B$2:$E$322,2,FALSE)</f>
        <v>300</v>
      </c>
      <c r="P111" s="1">
        <v>1</v>
      </c>
      <c r="R111" s="1">
        <v>1</v>
      </c>
      <c r="T111" s="1">
        <v>1</v>
      </c>
      <c r="U111" s="150">
        <f t="shared" si="1"/>
        <v>3</v>
      </c>
    </row>
    <row r="112" spans="1:21">
      <c r="A112" s="129" t="s">
        <v>374</v>
      </c>
      <c r="B112" s="130">
        <f>VLOOKUP(A112,'Badge-Info'!$B$2:$E$322,3,FALSE)</f>
        <v>418.00700000000001</v>
      </c>
      <c r="C112" s="131" t="str">
        <f>VLOOKUP(A112,'Badge-Info'!$B$2:$E$322,2,FALSE)</f>
        <v>400</v>
      </c>
      <c r="G112" s="1">
        <v>1</v>
      </c>
      <c r="U112" s="150">
        <f t="shared" si="1"/>
        <v>1</v>
      </c>
    </row>
    <row r="113" spans="1:21">
      <c r="A113" s="129" t="s">
        <v>379</v>
      </c>
      <c r="B113" s="130">
        <f>VLOOKUP(A113,'Badge-Info'!$B$2:$E$322,3,FALSE)</f>
        <v>616.85842000000002</v>
      </c>
      <c r="C113" s="131" t="str">
        <f>VLOOKUP(A113,'Badge-Info'!$B$2:$E$322,2,FALSE)</f>
        <v>600</v>
      </c>
      <c r="E113" s="1">
        <v>1</v>
      </c>
      <c r="I113" s="1">
        <v>1</v>
      </c>
      <c r="P113" s="1">
        <v>1</v>
      </c>
      <c r="U113" s="150">
        <f t="shared" si="1"/>
        <v>3</v>
      </c>
    </row>
    <row r="114" spans="1:21">
      <c r="A114" s="129" t="s">
        <v>725</v>
      </c>
      <c r="B114" s="130">
        <f>VLOOKUP(A114,'Badge-Info'!$B$2:$E$322,3,FALSE)</f>
        <v>306.89091999999999</v>
      </c>
      <c r="C114" s="131" t="str">
        <f>VLOOKUP(A114,'Badge-Info'!$B$2:$E$322,2,FALSE)</f>
        <v>300</v>
      </c>
      <c r="T114" s="1">
        <v>1</v>
      </c>
      <c r="U114" s="150">
        <f t="shared" si="1"/>
        <v>1</v>
      </c>
    </row>
    <row r="115" spans="1:21">
      <c r="A115" s="129" t="s">
        <v>694</v>
      </c>
      <c r="B115" s="130">
        <f>VLOOKUP(A115,'Badge-Info'!$B$2:$E$322,3,FALSE)</f>
        <v>746.42219999999998</v>
      </c>
      <c r="C115" s="131" t="str">
        <f>VLOOKUP(A115,'Badge-Info'!$B$2:$E$322,2,FALSE)</f>
        <v>700</v>
      </c>
      <c r="L115" s="1">
        <v>1</v>
      </c>
      <c r="U115" s="150">
        <f t="shared" si="1"/>
        <v>1</v>
      </c>
    </row>
    <row r="116" spans="1:21">
      <c r="A116" s="129" t="s">
        <v>635</v>
      </c>
      <c r="B116" s="130">
        <f>VLOOKUP(A116,'Badge-Info'!$B$2:$E$322,3,FALSE)</f>
        <v>796.42</v>
      </c>
      <c r="C116" s="131" t="str">
        <f>VLOOKUP(A116,'Badge-Info'!$B$2:$E$322,2,FALSE)</f>
        <v>700</v>
      </c>
      <c r="E116" s="1">
        <v>1</v>
      </c>
      <c r="Q116" s="1">
        <v>1</v>
      </c>
      <c r="U116" s="150">
        <f t="shared" si="1"/>
        <v>2</v>
      </c>
    </row>
    <row r="117" spans="1:21">
      <c r="A117" s="128" t="s">
        <v>498</v>
      </c>
      <c r="B117" s="130">
        <f>VLOOKUP(A117,'Badge-Info'!$B$2:$E$322,3,FALSE)</f>
        <v>746.09519999999998</v>
      </c>
      <c r="C117" s="131" t="str">
        <f>VLOOKUP(A117,'Badge-Info'!$B$2:$E$322,2,FALSE)</f>
        <v>700</v>
      </c>
      <c r="L117" s="1">
        <v>1</v>
      </c>
      <c r="U117" s="150">
        <f t="shared" si="1"/>
        <v>1</v>
      </c>
    </row>
    <row r="118" spans="1:21">
      <c r="A118" s="128" t="s">
        <v>664</v>
      </c>
      <c r="B118" s="130">
        <f>VLOOKUP(A118,'Badge-Info'!$B$2:$E$322,3,FALSE)</f>
        <v>623.89300000000003</v>
      </c>
      <c r="C118" s="131" t="str">
        <f>VLOOKUP(A118,'Badge-Info'!$B$2:$E$322,2,FALSE)</f>
        <v>600</v>
      </c>
      <c r="F118" s="1">
        <v>1</v>
      </c>
      <c r="J118" s="1">
        <v>1</v>
      </c>
      <c r="P118" s="1">
        <v>1</v>
      </c>
      <c r="U118" s="150">
        <f t="shared" si="1"/>
        <v>3</v>
      </c>
    </row>
    <row r="119" spans="1:21">
      <c r="A119" s="128" t="s">
        <v>659</v>
      </c>
      <c r="B119" s="130">
        <f>VLOOKUP(A119,'Badge-Info'!$B$2:$E$322,3,FALSE)</f>
        <v>320.89999999999998</v>
      </c>
      <c r="C119" s="131" t="str">
        <f>VLOOKUP(A119,'Badge-Info'!$B$2:$E$322,2,FALSE)</f>
        <v>300</v>
      </c>
      <c r="G119" s="1">
        <v>1</v>
      </c>
      <c r="J119" s="1">
        <v>1</v>
      </c>
      <c r="M119" s="1">
        <v>1</v>
      </c>
      <c r="U119" s="150">
        <f t="shared" si="1"/>
        <v>3</v>
      </c>
    </row>
    <row r="120" spans="1:21">
      <c r="A120" s="129" t="s">
        <v>475</v>
      </c>
      <c r="B120" s="130">
        <f>VLOOKUP(A120,'Badge-Info'!$B$2:$E$322,3,FALSE)</f>
        <v>650.14200000000005</v>
      </c>
      <c r="C120" s="131" t="str">
        <f>VLOOKUP(A120,'Badge-Info'!$B$2:$E$322,2,FALSE)</f>
        <v>600</v>
      </c>
      <c r="N120" s="1">
        <v>1</v>
      </c>
      <c r="U120" s="150">
        <f t="shared" si="1"/>
        <v>1</v>
      </c>
    </row>
    <row r="121" spans="1:21">
      <c r="A121" s="129" t="s">
        <v>877</v>
      </c>
      <c r="B121" s="130">
        <f>VLOOKUP(A121,'Badge-Info'!$B$2:$E$322,3,FALSE)</f>
        <v>395.22</v>
      </c>
      <c r="C121" s="131" t="str">
        <f>VLOOKUP(A121,'Badge-Info'!$B$2:$E$322,2,FALSE)</f>
        <v>300</v>
      </c>
      <c r="M121" s="1">
        <v>1</v>
      </c>
      <c r="R121" s="1">
        <v>1</v>
      </c>
      <c r="T121" s="1">
        <v>1</v>
      </c>
      <c r="U121" s="150">
        <f t="shared" si="1"/>
        <v>3</v>
      </c>
    </row>
    <row r="122" spans="1:21">
      <c r="A122" s="128" t="s">
        <v>49</v>
      </c>
      <c r="B122" s="130">
        <f>VLOOKUP(A122,'Badge-Info'!$B$2:$E$322,3,FALSE)</f>
        <v>910.8</v>
      </c>
      <c r="C122" s="131" t="str">
        <f>VLOOKUP(A122,'Badge-Info'!$B$2:$E$322,2,FALSE)</f>
        <v>900</v>
      </c>
      <c r="P122" s="1">
        <v>1</v>
      </c>
      <c r="R122" s="1">
        <v>1</v>
      </c>
      <c r="U122" s="150">
        <f t="shared" si="1"/>
        <v>2</v>
      </c>
    </row>
    <row r="123" spans="1:21">
      <c r="A123" s="129" t="s">
        <v>20</v>
      </c>
      <c r="B123" s="130">
        <f>VLOOKUP(A123,'Badge-Info'!$B$2:$E$322,3,FALSE)</f>
        <v>808.02022999999997</v>
      </c>
      <c r="C123" s="131" t="str">
        <f>VLOOKUP(A123,'Badge-Info'!$B$2:$E$322,2,FALSE)</f>
        <v>800</v>
      </c>
      <c r="H123" s="1">
        <v>1</v>
      </c>
      <c r="R123" s="1">
        <v>1</v>
      </c>
      <c r="U123" s="150">
        <f t="shared" si="1"/>
        <v>2</v>
      </c>
    </row>
    <row r="124" spans="1:21">
      <c r="A124" s="129" t="s">
        <v>399</v>
      </c>
      <c r="B124" s="130">
        <f>VLOOKUP(A124,'Badge-Info'!$B$2:$E$322,3,FALSE)</f>
        <v>361.77199999999999</v>
      </c>
      <c r="C124" s="131" t="str">
        <f>VLOOKUP(A124,'Badge-Info'!$B$2:$E$322,2,FALSE)</f>
        <v>300</v>
      </c>
      <c r="M124" s="1">
        <v>1</v>
      </c>
      <c r="U124" s="150">
        <f t="shared" si="1"/>
        <v>1</v>
      </c>
    </row>
    <row r="125" spans="1:21">
      <c r="A125" s="129" t="s">
        <v>964</v>
      </c>
      <c r="B125" s="130">
        <f>VLOOKUP(A125,'Badge-Info'!$B$2:$E$322,3,FALSE)</f>
        <v>646.726</v>
      </c>
      <c r="C125" s="131" t="str">
        <f>VLOOKUP(A125,'Badge-Info'!$B$2:$E$322,2,FALSE)</f>
        <v>600</v>
      </c>
      <c r="Q125" s="1">
        <v>1</v>
      </c>
      <c r="U125" s="150">
        <f t="shared" si="1"/>
        <v>1</v>
      </c>
    </row>
    <row r="126" spans="1:21">
      <c r="A126" s="128" t="s">
        <v>375</v>
      </c>
      <c r="B126" s="130">
        <f>VLOOKUP(A126,'Badge-Info'!$B$2:$E$322,3,FALSE)</f>
        <v>646.77</v>
      </c>
      <c r="C126" s="131" t="str">
        <f>VLOOKUP(A126,'Badge-Info'!$B$2:$E$322,2,FALSE)</f>
        <v>600</v>
      </c>
      <c r="P126" s="1">
        <v>1</v>
      </c>
      <c r="U126" s="150">
        <f t="shared" si="1"/>
        <v>1</v>
      </c>
    </row>
    <row r="127" spans="1:21">
      <c r="A127" s="129" t="s">
        <v>469</v>
      </c>
      <c r="B127" s="130">
        <f>VLOOKUP(A127,'Badge-Info'!$B$2:$E$322,3,FALSE)</f>
        <v>292.13</v>
      </c>
      <c r="C127" s="131" t="str">
        <f>VLOOKUP(A127,'Badge-Info'!$B$2:$E$322,2,FALSE)</f>
        <v>200</v>
      </c>
      <c r="J127" s="1">
        <v>1</v>
      </c>
      <c r="U127" s="150">
        <f t="shared" si="1"/>
        <v>1</v>
      </c>
    </row>
    <row r="128" spans="1:21">
      <c r="A128" s="129" t="s">
        <v>786</v>
      </c>
      <c r="B128" s="130">
        <f>VLOOKUP(A128,'Badge-Info'!$B$2:$E$322,3,FALSE)</f>
        <v>158.69999999999999</v>
      </c>
      <c r="C128" s="131" t="str">
        <f>VLOOKUP(A128,'Badge-Info'!$B$2:$E$322,2,FALSE)</f>
        <v>100</v>
      </c>
      <c r="M128" s="1">
        <v>1</v>
      </c>
      <c r="N128" s="1">
        <v>1</v>
      </c>
      <c r="Q128" s="1">
        <v>1</v>
      </c>
      <c r="T128" s="1">
        <v>1</v>
      </c>
      <c r="U128" s="150">
        <f t="shared" si="1"/>
        <v>4</v>
      </c>
    </row>
    <row r="129" spans="1:21">
      <c r="A129" s="129" t="s">
        <v>733</v>
      </c>
      <c r="B129" s="130">
        <f>VLOOKUP(A129,'Badge-Info'!$B$2:$E$322,3,FALSE)</f>
        <v>378.15530000000001</v>
      </c>
      <c r="C129" s="131" t="str">
        <f>VLOOKUP(A129,'Badge-Info'!$B$2:$E$322,2,FALSE)</f>
        <v>300</v>
      </c>
      <c r="J129" s="1">
        <v>1</v>
      </c>
      <c r="N129" s="1">
        <v>1</v>
      </c>
      <c r="U129" s="150">
        <f t="shared" si="1"/>
        <v>2</v>
      </c>
    </row>
    <row r="130" spans="1:21">
      <c r="A130" s="129" t="s">
        <v>425</v>
      </c>
      <c r="B130" s="130">
        <f>VLOOKUP(A130,'Badge-Info'!$B$2:$E$322,3,FALSE)</f>
        <v>808.06674099999998</v>
      </c>
      <c r="C130" s="131" t="str">
        <f>VLOOKUP(A130,'Badge-Info'!$B$2:$E$322,2,FALSE)</f>
        <v>800</v>
      </c>
      <c r="H130" s="1">
        <v>1</v>
      </c>
      <c r="U130" s="150">
        <f t="shared" si="1"/>
        <v>1</v>
      </c>
    </row>
    <row r="131" spans="1:21">
      <c r="A131" s="129" t="s">
        <v>377</v>
      </c>
      <c r="B131" s="130">
        <f>VLOOKUP(A131,'Badge-Info'!$B$2:$E$322,3,FALSE)</f>
        <v>365.64</v>
      </c>
      <c r="C131" s="131" t="str">
        <f>VLOOKUP(A131,'Badge-Info'!$B$2:$E$322,2,FALSE)</f>
        <v>300</v>
      </c>
      <c r="F131" s="1">
        <v>1</v>
      </c>
      <c r="I131" s="1">
        <v>1</v>
      </c>
      <c r="J131" s="1">
        <v>1</v>
      </c>
      <c r="P131" s="1">
        <v>1</v>
      </c>
      <c r="S131" s="1">
        <v>1</v>
      </c>
      <c r="U131" s="150">
        <f t="shared" si="1"/>
        <v>5</v>
      </c>
    </row>
    <row r="132" spans="1:21">
      <c r="A132" s="129" t="s">
        <v>241</v>
      </c>
      <c r="B132" s="130">
        <f>VLOOKUP(A132,'Badge-Info'!$B$2:$E$322,3,FALSE)</f>
        <v>481.1</v>
      </c>
      <c r="C132" s="131" t="str">
        <f>VLOOKUP(A132,'Badge-Info'!$B$2:$E$322,2,FALSE)</f>
        <v>400</v>
      </c>
      <c r="J132" s="1">
        <v>1</v>
      </c>
      <c r="U132" s="150">
        <f t="shared" si="1"/>
        <v>1</v>
      </c>
    </row>
    <row r="133" spans="1:21">
      <c r="A133" s="129" t="s">
        <v>771</v>
      </c>
      <c r="B133" s="130">
        <f>VLOOKUP(A133,'Badge-Info'!$B$2:$E$322,3,FALSE)</f>
        <v>782.98</v>
      </c>
      <c r="C133" s="131" t="str">
        <f>VLOOKUP(A133,'Badge-Info'!$B$2:$E$322,2,FALSE)</f>
        <v>700</v>
      </c>
      <c r="F133" s="1">
        <v>1</v>
      </c>
      <c r="U133" s="150">
        <f t="shared" si="1"/>
        <v>1</v>
      </c>
    </row>
    <row r="134" spans="1:21">
      <c r="A134" s="135" t="s">
        <v>231</v>
      </c>
      <c r="B134" s="130">
        <f>VLOOKUP(A134,'Badge-Info'!$B$2:$E$322,3,FALSE)</f>
        <v>796.42570000000001</v>
      </c>
      <c r="C134" s="131" t="str">
        <f>VLOOKUP(A134,'Badge-Info'!$B$2:$E$322,2,FALSE)</f>
        <v>700</v>
      </c>
      <c r="Q134" s="1">
        <v>1</v>
      </c>
      <c r="R134" s="1">
        <v>1</v>
      </c>
      <c r="U134" s="150">
        <f t="shared" si="1"/>
        <v>2</v>
      </c>
    </row>
    <row r="135" spans="1:21">
      <c r="A135" s="135" t="s">
        <v>523</v>
      </c>
      <c r="B135" s="130">
        <f>VLOOKUP(A135,'Badge-Info'!$B$2:$E$322,3,FALSE)</f>
        <v>796.44</v>
      </c>
      <c r="C135" s="131" t="str">
        <f>VLOOKUP(A135,'Badge-Info'!$B$2:$E$322,2,FALSE)</f>
        <v>700</v>
      </c>
      <c r="Q135" s="1">
        <v>1</v>
      </c>
      <c r="U135" s="150">
        <f t="shared" si="1"/>
        <v>1</v>
      </c>
    </row>
    <row r="136" spans="1:21">
      <c r="A136" s="136" t="s">
        <v>235</v>
      </c>
      <c r="B136" s="130">
        <f>VLOOKUP(A136,'Badge-Info'!$B$2:$E$322,3,FALSE)</f>
        <v>158.25</v>
      </c>
      <c r="C136" s="131" t="str">
        <f>VLOOKUP(A136,'Badge-Info'!$B$2:$E$322,2,FALSE)</f>
        <v>100</v>
      </c>
      <c r="M136" s="1">
        <v>1</v>
      </c>
      <c r="U136" s="150">
        <f t="shared" si="1"/>
        <v>1</v>
      </c>
    </row>
    <row r="137" spans="1:21">
      <c r="A137" s="136" t="s">
        <v>607</v>
      </c>
      <c r="B137" s="130">
        <f>VLOOKUP(A137,'Badge-Info'!$B$2:$E$322,3,FALSE)</f>
        <v>305.51</v>
      </c>
      <c r="C137" s="131" t="str">
        <f>VLOOKUP(A137,'Badge-Info'!$B$2:$E$322,2,FALSE)</f>
        <v>300</v>
      </c>
      <c r="I137" s="1">
        <v>1</v>
      </c>
      <c r="R137" s="1">
        <v>1</v>
      </c>
      <c r="U137" s="150">
        <f t="shared" si="1"/>
        <v>2</v>
      </c>
    </row>
    <row r="138" spans="1:21">
      <c r="A138" s="129" t="s">
        <v>615</v>
      </c>
      <c r="B138" s="130">
        <f>VLOOKUP(A138,'Badge-Info'!$B$2:$E$322,3,FALSE)</f>
        <v>613.83500000000004</v>
      </c>
      <c r="C138" s="131" t="str">
        <f>VLOOKUP(A138,'Badge-Info'!$B$2:$E$322,2,FALSE)</f>
        <v>600</v>
      </c>
      <c r="I138" s="1">
        <v>1</v>
      </c>
      <c r="P138" s="1">
        <v>1</v>
      </c>
      <c r="U138" s="150">
        <f t="shared" si="1"/>
        <v>2</v>
      </c>
    </row>
    <row r="139" spans="1:21">
      <c r="A139" s="137" t="s">
        <v>133</v>
      </c>
      <c r="B139" s="130">
        <f>VLOOKUP(A139,'Badge-Info'!$B$2:$E$322,3,FALSE)</f>
        <v>917.94799999999998</v>
      </c>
      <c r="C139" s="131" t="str">
        <f>VLOOKUP(A139,'Badge-Info'!$B$2:$E$322,2,FALSE)</f>
        <v>900</v>
      </c>
      <c r="F139" s="1">
        <v>1</v>
      </c>
      <c r="P139" s="1">
        <v>1</v>
      </c>
      <c r="Q139" s="1">
        <v>1</v>
      </c>
      <c r="R139" s="1">
        <v>1</v>
      </c>
      <c r="U139" s="150">
        <f t="shared" si="1"/>
        <v>4</v>
      </c>
    </row>
    <row r="140" spans="1:21">
      <c r="A140" s="137" t="s">
        <v>883</v>
      </c>
      <c r="B140" s="130">
        <f>VLOOKUP(A140,'Badge-Info'!$B$2:$E$322,3,FALSE)</f>
        <v>643.1</v>
      </c>
      <c r="C140" s="131" t="str">
        <f>VLOOKUP(A140,'Badge-Info'!$B$2:$E$322,2,FALSE)</f>
        <v>600</v>
      </c>
      <c r="M140" s="1">
        <v>1</v>
      </c>
      <c r="R140" s="1">
        <v>1</v>
      </c>
      <c r="U140" s="150">
        <f t="shared" si="1"/>
        <v>2</v>
      </c>
    </row>
    <row r="141" spans="1:21">
      <c r="A141" s="129" t="s">
        <v>464</v>
      </c>
      <c r="B141" s="130">
        <f>VLOOKUP(A141,'Badge-Info'!$B$2:$E$322,3,FALSE)</f>
        <v>642.4</v>
      </c>
      <c r="C141" s="131" t="str">
        <f>VLOOKUP(A141,'Badge-Info'!$B$2:$E$322,2,FALSE)</f>
        <v>600</v>
      </c>
      <c r="R141" s="1">
        <v>1</v>
      </c>
      <c r="U141" s="150">
        <f t="shared" si="1"/>
        <v>1</v>
      </c>
    </row>
    <row r="142" spans="1:21">
      <c r="A142" s="129" t="s">
        <v>581</v>
      </c>
      <c r="B142" s="130">
        <f>VLOOKUP(A142,'Badge-Info'!$B$2:$E$322,3,FALSE)</f>
        <v>332.54</v>
      </c>
      <c r="C142" s="131" t="str">
        <f>VLOOKUP(A142,'Badge-Info'!$B$2:$E$322,2,FALSE)</f>
        <v>300</v>
      </c>
      <c r="U142" s="150">
        <f t="shared" si="1"/>
        <v>0</v>
      </c>
    </row>
    <row r="143" spans="1:21">
      <c r="A143" s="129" t="s">
        <v>512</v>
      </c>
      <c r="B143" s="130">
        <f>VLOOKUP(A143,'Badge-Info'!$B$2:$E$322,3,FALSE)</f>
        <v>629.25490000000002</v>
      </c>
      <c r="C143" s="131" t="str">
        <f>VLOOKUP(A143,'Badge-Info'!$B$2:$E$322,2,FALSE)</f>
        <v>600</v>
      </c>
      <c r="F143" s="1">
        <v>1</v>
      </c>
      <c r="P143" s="1">
        <v>1</v>
      </c>
      <c r="S143" s="1">
        <v>1</v>
      </c>
      <c r="U143" s="150">
        <f t="shared" si="1"/>
        <v>3</v>
      </c>
    </row>
    <row r="144" spans="1:21">
      <c r="A144" s="129" t="s">
        <v>1010</v>
      </c>
      <c r="B144" s="130">
        <f>VLOOKUP(A144,'Badge-Info'!$B$2:$E$322,3,FALSE)</f>
        <v>793.4</v>
      </c>
      <c r="C144" s="131" t="str">
        <f>VLOOKUP(A144,'Badge-Info'!$B$2:$E$322,2,FALSE)</f>
        <v>700</v>
      </c>
      <c r="I144" s="1">
        <v>1</v>
      </c>
      <c r="S144" s="1">
        <v>1</v>
      </c>
      <c r="U144" s="150">
        <f t="shared" si="1"/>
        <v>2</v>
      </c>
    </row>
    <row r="145" spans="1:21">
      <c r="A145" s="129" t="s">
        <v>979</v>
      </c>
      <c r="B145" s="130">
        <f>VLOOKUP(A145,'Badge-Info'!$B$2:$E$322,3,FALSE)</f>
        <v>641.67499999999995</v>
      </c>
      <c r="C145" s="131" t="str">
        <f>VLOOKUP(A145,'Badge-Info'!$B$2:$E$322,2,FALSE)</f>
        <v>600</v>
      </c>
      <c r="K145" s="1">
        <v>1</v>
      </c>
      <c r="U145" s="150">
        <f t="shared" si="1"/>
        <v>1</v>
      </c>
    </row>
    <row r="146" spans="1:21">
      <c r="A146" s="129" t="s">
        <v>996</v>
      </c>
      <c r="B146" s="130">
        <f>VLOOKUP(A146,'Badge-Info'!$B$2:$E$322,3,FALSE)</f>
        <v>338.47910000000002</v>
      </c>
      <c r="C146" s="131" t="str">
        <f>VLOOKUP(A146,'Badge-Info'!$B$2:$E$322,2,FALSE)</f>
        <v>300</v>
      </c>
      <c r="M146" s="1">
        <v>1</v>
      </c>
      <c r="O146" s="1">
        <v>1</v>
      </c>
      <c r="U146" s="150">
        <f t="shared" si="1"/>
        <v>2</v>
      </c>
    </row>
    <row r="147" spans="1:21" ht="30">
      <c r="A147" s="128" t="s">
        <v>398</v>
      </c>
      <c r="B147" s="130">
        <f>VLOOKUP(A147,'Badge-Info'!$B$2:$E$322,3,FALSE)</f>
        <v>629.22720000000004</v>
      </c>
      <c r="C147" s="131" t="str">
        <f>VLOOKUP(A147,'Badge-Info'!$B$2:$E$322,2,FALSE)</f>
        <v>600</v>
      </c>
      <c r="O147" s="1">
        <v>1</v>
      </c>
      <c r="S147" s="1">
        <v>1</v>
      </c>
      <c r="U147" s="150">
        <f t="shared" si="1"/>
        <v>2</v>
      </c>
    </row>
    <row r="148" spans="1:21">
      <c r="A148" s="129" t="s">
        <v>338</v>
      </c>
      <c r="B148" s="130" t="str">
        <f>VLOOKUP(A148,'Badge-Info'!$B$2:$E$322,3,FALSE)</f>
        <v>005.276</v>
      </c>
      <c r="C148" s="131" t="str">
        <f>VLOOKUP(A148,'Badge-Info'!$B$2:$E$322,2,FALSE)</f>
        <v>000</v>
      </c>
      <c r="D148" s="1">
        <v>1</v>
      </c>
      <c r="H148" s="1">
        <v>1</v>
      </c>
      <c r="J148" s="1">
        <v>1</v>
      </c>
      <c r="U148" s="150">
        <f t="shared" si="1"/>
        <v>3</v>
      </c>
    </row>
    <row r="149" spans="1:21">
      <c r="A149" s="129" t="s">
        <v>197</v>
      </c>
      <c r="B149" s="130" t="str">
        <f>VLOOKUP(A149,'Badge-Info'!$B$2:$E$322,3,FALSE)</f>
        <v>060.2</v>
      </c>
      <c r="C149" s="131" t="str">
        <f>VLOOKUP(A149,'Badge-Info'!$B$2:$E$322,2,FALSE)</f>
        <v>000</v>
      </c>
      <c r="U149" s="150">
        <f t="shared" si="1"/>
        <v>0</v>
      </c>
    </row>
    <row r="150" spans="1:21">
      <c r="A150" s="129" t="s">
        <v>672</v>
      </c>
      <c r="B150" s="130">
        <f>VLOOKUP(A150,'Badge-Info'!$B$2:$E$322,3,FALSE)</f>
        <v>641.70000000000005</v>
      </c>
      <c r="C150" s="131" t="str">
        <f>VLOOKUP(A150,'Badge-Info'!$B$2:$E$322,2,FALSE)</f>
        <v>600</v>
      </c>
      <c r="J150" s="1">
        <v>1</v>
      </c>
      <c r="K150" s="1">
        <v>1</v>
      </c>
      <c r="N150" s="1">
        <v>1</v>
      </c>
      <c r="U150" s="150">
        <f t="shared" si="1"/>
        <v>3</v>
      </c>
    </row>
    <row r="151" spans="1:21">
      <c r="A151" s="129" t="s">
        <v>1050</v>
      </c>
      <c r="B151" s="130">
        <f>VLOOKUP(A151,'Badge-Info'!$B$2:$E$322,3,FALSE)</f>
        <v>495.68</v>
      </c>
      <c r="C151" s="131" t="str">
        <f>VLOOKUP(A151,'Badge-Info'!$B$2:$E$322,2,FALSE)</f>
        <v>400</v>
      </c>
      <c r="J151" s="1">
        <v>1</v>
      </c>
      <c r="U151" s="150">
        <f t="shared" si="1"/>
        <v>1</v>
      </c>
    </row>
    <row r="152" spans="1:21">
      <c r="A152" s="129" t="s">
        <v>720</v>
      </c>
      <c r="B152" s="130">
        <f>VLOOKUP(A152,'Badge-Info'!$B$2:$E$322,3,FALSE)</f>
        <v>813.08500000000004</v>
      </c>
      <c r="C152" s="131" t="str">
        <f>VLOOKUP(A152,'Badge-Info'!$B$2:$E$322,2,FALSE)</f>
        <v>800</v>
      </c>
      <c r="I152" s="1">
        <v>1</v>
      </c>
      <c r="R152" s="1">
        <v>1</v>
      </c>
      <c r="U152" s="150">
        <f t="shared" si="1"/>
        <v>2</v>
      </c>
    </row>
    <row r="153" spans="1:21">
      <c r="A153" s="129" t="s">
        <v>758</v>
      </c>
      <c r="B153" s="130">
        <f>VLOOKUP(A153,'Badge-Info'!$B$2:$E$322,3,FALSE)</f>
        <v>746.43200000000002</v>
      </c>
      <c r="C153" s="131" t="str">
        <f>VLOOKUP(A153,'Badge-Info'!$B$2:$E$322,2,FALSE)</f>
        <v>700</v>
      </c>
      <c r="L153" s="1">
        <v>1</v>
      </c>
      <c r="U153" s="150">
        <f t="shared" si="1"/>
        <v>1</v>
      </c>
    </row>
    <row r="154" spans="1:21">
      <c r="A154" s="129" t="s">
        <v>460</v>
      </c>
      <c r="B154" s="130">
        <f>VLOOKUP(A154,'Badge-Info'!$B$2:$E$322,3,FALSE)</f>
        <v>623.88</v>
      </c>
      <c r="C154" s="131" t="str">
        <f>VLOOKUP(A154,'Badge-Info'!$B$2:$E$322,2,FALSE)</f>
        <v>600</v>
      </c>
      <c r="F154" s="1">
        <v>1</v>
      </c>
      <c r="L154" s="1">
        <v>1</v>
      </c>
      <c r="U154" s="150">
        <f t="shared" si="1"/>
        <v>2</v>
      </c>
    </row>
    <row r="155" spans="1:21">
      <c r="A155" s="128" t="s">
        <v>505</v>
      </c>
      <c r="B155" s="130">
        <f>VLOOKUP(A155,'Badge-Info'!$B$2:$E$322,3,FALSE)</f>
        <v>418.00099999999998</v>
      </c>
      <c r="C155" s="131" t="str">
        <f>VLOOKUP(A155,'Badge-Info'!$B$2:$E$322,2,FALSE)</f>
        <v>400</v>
      </c>
      <c r="J155" s="1">
        <v>1</v>
      </c>
      <c r="N155" s="1">
        <v>1</v>
      </c>
      <c r="R155" s="1">
        <v>1</v>
      </c>
      <c r="U155" s="150">
        <f t="shared" si="1"/>
        <v>3</v>
      </c>
    </row>
    <row r="156" spans="1:21">
      <c r="A156" s="128" t="s">
        <v>1063</v>
      </c>
      <c r="B156" s="130">
        <f>VLOOKUP(A156,'Badge-Info'!$B$2:$E$322,3,FALSE)</f>
        <v>613.69090000000006</v>
      </c>
      <c r="C156" s="131" t="str">
        <f>VLOOKUP(A156,'Badge-Info'!$B$2:$E$322,2,FALSE)</f>
        <v>600</v>
      </c>
      <c r="D156" s="1">
        <v>1</v>
      </c>
      <c r="F156" s="1">
        <v>1</v>
      </c>
      <c r="S156" s="1">
        <v>1</v>
      </c>
      <c r="U156" s="150">
        <f t="shared" si="1"/>
        <v>3</v>
      </c>
    </row>
    <row r="157" spans="1:21">
      <c r="A157" s="128" t="s">
        <v>697</v>
      </c>
      <c r="B157" s="130">
        <f>VLOOKUP(A157,'Badge-Info'!$B$2:$E$322,3,FALSE)</f>
        <v>796.01</v>
      </c>
      <c r="C157" s="131" t="str">
        <f>VLOOKUP(A157,'Badge-Info'!$B$2:$E$322,2,FALSE)</f>
        <v>700</v>
      </c>
      <c r="E157" s="1">
        <v>1</v>
      </c>
      <c r="U157" s="150">
        <f t="shared" si="1"/>
        <v>1</v>
      </c>
    </row>
    <row r="158" spans="1:21">
      <c r="A158" s="129" t="s">
        <v>761</v>
      </c>
      <c r="B158" s="130">
        <f>VLOOKUP(A158,'Badge-Info'!$B$2:$E$322,3,FALSE)</f>
        <v>263.92</v>
      </c>
      <c r="C158" s="131" t="str">
        <f>VLOOKUP(A158,'Badge-Info'!$B$2:$E$322,2,FALSE)</f>
        <v>200</v>
      </c>
      <c r="P158" s="1">
        <v>1</v>
      </c>
      <c r="T158" s="1">
        <v>1</v>
      </c>
      <c r="U158" s="150">
        <f t="shared" si="1"/>
        <v>2</v>
      </c>
    </row>
    <row r="159" spans="1:21">
      <c r="A159" s="129" t="s">
        <v>449</v>
      </c>
      <c r="B159" s="130">
        <f>VLOOKUP(A159,'Badge-Info'!$B$2:$E$322,3,FALSE)</f>
        <v>153.852</v>
      </c>
      <c r="C159" s="131" t="str">
        <f>VLOOKUP(A159,'Badge-Info'!$B$2:$E$322,2,FALSE)</f>
        <v>100</v>
      </c>
      <c r="I159" s="1">
        <v>1</v>
      </c>
      <c r="P159" s="1">
        <v>1</v>
      </c>
      <c r="U159" s="150">
        <f t="shared" ref="U159:U233" si="2">SUM(D159:T159)</f>
        <v>2</v>
      </c>
    </row>
    <row r="160" spans="1:21">
      <c r="A160" s="129" t="s">
        <v>578</v>
      </c>
      <c r="B160" s="130">
        <f>VLOOKUP(A160,'Badge-Info'!$B$2:$E$322,3,FALSE)</f>
        <v>778.72</v>
      </c>
      <c r="C160" s="131" t="str">
        <f>VLOOKUP(A160,'Badge-Info'!$B$2:$E$322,2,FALSE)</f>
        <v>700</v>
      </c>
      <c r="H160" s="1">
        <v>1</v>
      </c>
      <c r="N160" s="1">
        <v>1</v>
      </c>
      <c r="Q160" s="1">
        <v>1</v>
      </c>
      <c r="U160" s="150">
        <f t="shared" si="2"/>
        <v>3</v>
      </c>
    </row>
    <row r="161" spans="1:21">
      <c r="A161" s="129" t="s">
        <v>411</v>
      </c>
      <c r="B161" s="130">
        <f>VLOOKUP(A161,'Badge-Info'!$B$2:$E$322,3,FALSE)</f>
        <v>542.4</v>
      </c>
      <c r="C161" s="131" t="str">
        <f>VLOOKUP(A161,'Badge-Info'!$B$2:$E$322,2,FALSE)</f>
        <v>500</v>
      </c>
      <c r="I161" s="1">
        <v>1</v>
      </c>
      <c r="J161" s="1">
        <v>1</v>
      </c>
      <c r="U161" s="150">
        <f t="shared" si="2"/>
        <v>2</v>
      </c>
    </row>
    <row r="162" spans="1:21">
      <c r="A162" s="129" t="s">
        <v>1048</v>
      </c>
      <c r="B162" s="130">
        <f>VLOOKUP(A162,'Badge-Info'!$B$2:$E$322,3,FALSE)</f>
        <v>153.946</v>
      </c>
      <c r="C162" s="131" t="str">
        <f>VLOOKUP(A162,'Badge-Info'!$B$2:$E$322,2,FALSE)</f>
        <v>100</v>
      </c>
      <c r="F162" s="1">
        <v>1</v>
      </c>
      <c r="S162" s="1">
        <v>1</v>
      </c>
      <c r="U162" s="150">
        <f t="shared" si="2"/>
        <v>2</v>
      </c>
    </row>
    <row r="163" spans="1:21">
      <c r="A163" s="129" t="s">
        <v>1056</v>
      </c>
      <c r="B163" s="130">
        <f>VLOOKUP(A163,'Badge-Info'!$B$2:$E$322,3,FALSE)</f>
        <v>634.98199999999997</v>
      </c>
      <c r="C163" s="131" t="str">
        <f>VLOOKUP(A163,'Badge-Info'!$B$2:$E$322,2,FALSE)</f>
        <v>600</v>
      </c>
      <c r="D163" s="1">
        <v>1</v>
      </c>
      <c r="S163" s="1">
        <v>1</v>
      </c>
      <c r="U163" s="150">
        <f t="shared" si="2"/>
        <v>2</v>
      </c>
    </row>
    <row r="164" spans="1:21">
      <c r="A164" s="129" t="s">
        <v>307</v>
      </c>
      <c r="B164" s="130">
        <f>VLOOKUP(A164,'Badge-Info'!$B$2:$E$322,3,FALSE)</f>
        <v>291.37</v>
      </c>
      <c r="C164" s="131" t="str">
        <f>VLOOKUP(A164,'Badge-Info'!$B$2:$E$322,2,FALSE)</f>
        <v>200</v>
      </c>
      <c r="P164" s="1">
        <v>1</v>
      </c>
      <c r="T164" s="1">
        <v>1</v>
      </c>
      <c r="U164" s="150">
        <f t="shared" si="2"/>
        <v>2</v>
      </c>
    </row>
    <row r="165" spans="1:21">
      <c r="A165" s="129" t="s">
        <v>370</v>
      </c>
      <c r="B165" s="130">
        <f>VLOOKUP(A165,'Badge-Info'!$B$2:$E$322,3,FALSE)</f>
        <v>793.8</v>
      </c>
      <c r="C165" s="131" t="str">
        <f>VLOOKUP(A165,'Badge-Info'!$B$2:$E$322,2,FALSE)</f>
        <v>700</v>
      </c>
      <c r="J165" s="1">
        <v>1</v>
      </c>
      <c r="P165" s="1">
        <v>1</v>
      </c>
      <c r="U165" s="150">
        <f t="shared" si="2"/>
        <v>2</v>
      </c>
    </row>
    <row r="166" spans="1:21">
      <c r="A166" s="129" t="s">
        <v>668</v>
      </c>
      <c r="B166" s="130">
        <f>VLOOKUP(A166,'Badge-Info'!$B$2:$E$322,3,FALSE)</f>
        <v>152.33000000000001</v>
      </c>
      <c r="C166" s="131" t="str">
        <f>VLOOKUP(A166,'Badge-Info'!$B$2:$E$322,2,FALSE)</f>
        <v>100</v>
      </c>
      <c r="M166" s="1">
        <v>1</v>
      </c>
      <c r="Q166" s="1">
        <v>1</v>
      </c>
      <c r="T166" s="1">
        <v>1</v>
      </c>
      <c r="U166" s="150">
        <f t="shared" si="2"/>
        <v>3</v>
      </c>
    </row>
    <row r="167" spans="1:21">
      <c r="A167" s="129" t="s">
        <v>234</v>
      </c>
      <c r="B167" s="130">
        <f>VLOOKUP(A167,'Badge-Info'!$B$2:$E$322,3,FALSE)</f>
        <v>338.76799999999997</v>
      </c>
      <c r="C167" s="131" t="str">
        <f>VLOOKUP(A167,'Badge-Info'!$B$2:$E$322,2,FALSE)</f>
        <v>300</v>
      </c>
      <c r="N167" s="1">
        <v>1</v>
      </c>
      <c r="U167" s="150">
        <f t="shared" si="2"/>
        <v>1</v>
      </c>
    </row>
    <row r="168" spans="1:21">
      <c r="A168" s="129" t="s">
        <v>1011</v>
      </c>
      <c r="B168" s="130">
        <f>VLOOKUP(A168,'Badge-Info'!$B$2:$E$322,3,FALSE)</f>
        <v>650.11</v>
      </c>
      <c r="C168" s="131" t="str">
        <f>VLOOKUP(A168,'Badge-Info'!$B$2:$E$322,2,FALSE)</f>
        <v>600</v>
      </c>
      <c r="R168" s="1">
        <v>1</v>
      </c>
      <c r="T168" s="1">
        <v>1</v>
      </c>
      <c r="U168" s="150">
        <f t="shared" si="2"/>
        <v>2</v>
      </c>
    </row>
    <row r="169" spans="1:21">
      <c r="A169" s="129" t="s">
        <v>418</v>
      </c>
      <c r="B169" s="130">
        <f>VLOOKUP(A169,'Badge-Info'!$B$2:$E$322,3,FALSE)</f>
        <v>520.72</v>
      </c>
      <c r="C169" s="131" t="str">
        <f>VLOOKUP(A169,'Badge-Info'!$B$2:$E$322,2,FALSE)</f>
        <v>500</v>
      </c>
      <c r="F169" s="1">
        <v>1</v>
      </c>
      <c r="J169" s="1">
        <v>1</v>
      </c>
      <c r="U169" s="150">
        <f t="shared" si="2"/>
        <v>2</v>
      </c>
    </row>
    <row r="170" spans="1:21">
      <c r="A170" s="135" t="s">
        <v>638</v>
      </c>
      <c r="B170" s="130">
        <f>VLOOKUP(A170,'Badge-Info'!$B$2:$E$322,3,FALSE)</f>
        <v>796.42600000000004</v>
      </c>
      <c r="C170" s="131" t="str">
        <f>VLOOKUP(A170,'Badge-Info'!$B$2:$E$322,2,FALSE)</f>
        <v>700</v>
      </c>
      <c r="Q170" s="1">
        <v>1</v>
      </c>
      <c r="R170" s="1">
        <v>1</v>
      </c>
      <c r="U170" s="150">
        <f t="shared" si="2"/>
        <v>2</v>
      </c>
    </row>
    <row r="171" spans="1:21">
      <c r="A171" s="128" t="s">
        <v>509</v>
      </c>
      <c r="B171" s="130">
        <f>VLOOKUP(A171,'Badge-Info'!$B$2:$E$322,3,FALSE)</f>
        <v>306.73092000000003</v>
      </c>
      <c r="C171" s="131" t="str">
        <f>VLOOKUP(A171,'Badge-Info'!$B$2:$E$322,2,FALSE)</f>
        <v>300</v>
      </c>
      <c r="U171" s="150">
        <f t="shared" si="2"/>
        <v>0</v>
      </c>
    </row>
    <row r="172" spans="1:21">
      <c r="A172" s="128" t="s">
        <v>542</v>
      </c>
      <c r="B172" s="130">
        <f>VLOOKUP(A172,'Badge-Info'!$B$2:$E$322,3,FALSE)</f>
        <v>306.82</v>
      </c>
      <c r="C172" s="131" t="str">
        <f>VLOOKUP(A172,'Badge-Info'!$B$2:$E$322,2,FALSE)</f>
        <v>300</v>
      </c>
      <c r="U172" s="150">
        <f t="shared" si="2"/>
        <v>0</v>
      </c>
    </row>
    <row r="173" spans="1:21">
      <c r="A173" s="129" t="s">
        <v>470</v>
      </c>
      <c r="B173" s="130">
        <f>VLOOKUP(A173,'Badge-Info'!$B$2:$E$322,3,FALSE)</f>
        <v>204.35</v>
      </c>
      <c r="C173" s="131" t="str">
        <f>VLOOKUP(A173,'Badge-Info'!$B$2:$E$322,2,FALSE)</f>
        <v>200</v>
      </c>
      <c r="T173" s="1">
        <v>1</v>
      </c>
      <c r="U173" s="150">
        <f t="shared" si="2"/>
        <v>1</v>
      </c>
    </row>
    <row r="174" spans="1:21">
      <c r="A174" s="128" t="s">
        <v>508</v>
      </c>
      <c r="B174" s="130">
        <f>VLOOKUP(A174,'Badge-Info'!$B$2:$E$322,3,FALSE)</f>
        <v>324.63</v>
      </c>
      <c r="C174" s="131" t="str">
        <f>VLOOKUP(A174,'Badge-Info'!$B$2:$E$322,2,FALSE)</f>
        <v>300</v>
      </c>
      <c r="M174" s="1">
        <v>1</v>
      </c>
      <c r="U174" s="150">
        <f t="shared" si="2"/>
        <v>1</v>
      </c>
    </row>
    <row r="175" spans="1:21">
      <c r="A175" s="129" t="s">
        <v>309</v>
      </c>
      <c r="B175" s="130">
        <f>VLOOKUP(A175,'Badge-Info'!$B$2:$E$322,3,FALSE)</f>
        <v>250.97300000000001</v>
      </c>
      <c r="C175" s="131" t="str">
        <f>VLOOKUP(A175,'Badge-Info'!$B$2:$E$322,2,FALSE)</f>
        <v>200</v>
      </c>
      <c r="U175" s="150">
        <f t="shared" si="2"/>
        <v>0</v>
      </c>
    </row>
    <row r="176" spans="1:21">
      <c r="A176" s="129" t="s">
        <v>245</v>
      </c>
      <c r="B176" s="130">
        <f>VLOOKUP(A176,'Badge-Info'!$B$2:$E$322,3,FALSE)</f>
        <v>371.10199999999998</v>
      </c>
      <c r="C176" s="131" t="str">
        <f>VLOOKUP(A176,'Badge-Info'!$B$2:$E$322,2,FALSE)</f>
        <v>300</v>
      </c>
      <c r="J176" s="1">
        <v>1</v>
      </c>
      <c r="M176" s="1">
        <v>1</v>
      </c>
      <c r="N176" s="1">
        <v>1</v>
      </c>
      <c r="U176" s="150">
        <f t="shared" si="2"/>
        <v>3</v>
      </c>
    </row>
    <row r="177" spans="1:21">
      <c r="A177" s="129" t="s">
        <v>993</v>
      </c>
      <c r="B177" s="130">
        <f>VLOOKUP(A177,'Badge-Info'!$B$2:$E$322,3,FALSE)</f>
        <v>171.8</v>
      </c>
      <c r="C177" s="131" t="str">
        <f>VLOOKUP(A177,'Badge-Info'!$B$2:$E$322,2,FALSE)</f>
        <v>100</v>
      </c>
      <c r="E177" s="1">
        <v>1</v>
      </c>
      <c r="M177" s="1">
        <v>1</v>
      </c>
      <c r="N177" s="1">
        <v>1</v>
      </c>
      <c r="T177" s="1">
        <v>1</v>
      </c>
      <c r="U177" s="150">
        <f t="shared" si="2"/>
        <v>4</v>
      </c>
    </row>
    <row r="178" spans="1:21">
      <c r="A178" s="129" t="s">
        <v>714</v>
      </c>
      <c r="B178" s="130">
        <f>VLOOKUP(A178,'Badge-Info'!$B$2:$E$322,3,FALSE)</f>
        <v>306.48419999999999</v>
      </c>
      <c r="C178" s="131" t="str">
        <f>VLOOKUP(A178,'Badge-Info'!$B$2:$E$322,2,FALSE)</f>
        <v>300</v>
      </c>
      <c r="F178" s="1">
        <v>1</v>
      </c>
      <c r="Q178" s="1">
        <v>1</v>
      </c>
      <c r="U178" s="150">
        <f t="shared" si="2"/>
        <v>2</v>
      </c>
    </row>
    <row r="179" spans="1:21">
      <c r="A179" s="129" t="s">
        <v>869</v>
      </c>
      <c r="B179" s="130">
        <f>VLOOKUP(A179,'Badge-Info'!$B$2:$E$322,3,FALSE)</f>
        <v>629.45399999999995</v>
      </c>
      <c r="C179" s="131" t="str">
        <f>VLOOKUP(A179,'Badge-Info'!$B$2:$E$322,2,FALSE)</f>
        <v>600</v>
      </c>
      <c r="I179" s="1">
        <v>1</v>
      </c>
      <c r="U179" s="150">
        <f t="shared" si="2"/>
        <v>1</v>
      </c>
    </row>
    <row r="180" spans="1:21">
      <c r="A180" s="129" t="s">
        <v>967</v>
      </c>
      <c r="B180" s="130">
        <f>VLOOKUP(A180,'Badge-Info'!$B$2:$E$322,3,FALSE)</f>
        <v>646.72019999999998</v>
      </c>
      <c r="C180" s="131" t="str">
        <f>VLOOKUP(A180,'Badge-Info'!$B$2:$E$322,2,FALSE)</f>
        <v>600</v>
      </c>
      <c r="Q180" s="1">
        <v>1</v>
      </c>
      <c r="U180" s="150">
        <f t="shared" si="2"/>
        <v>1</v>
      </c>
    </row>
    <row r="181" spans="1:21">
      <c r="A181" s="128" t="s">
        <v>288</v>
      </c>
      <c r="B181" s="130">
        <f>VLOOKUP(A181,'Badge-Info'!$B$2:$E$322,3,FALSE)</f>
        <v>708</v>
      </c>
      <c r="C181" s="131" t="str">
        <f>VLOOKUP(A181,'Badge-Info'!$B$2:$E$322,2,FALSE)</f>
        <v>700</v>
      </c>
      <c r="G181" s="1">
        <v>1</v>
      </c>
      <c r="J181" s="1">
        <v>1</v>
      </c>
      <c r="U181" s="150">
        <f t="shared" si="2"/>
        <v>2</v>
      </c>
    </row>
    <row r="182" spans="1:21">
      <c r="A182" s="128" t="s">
        <v>332</v>
      </c>
      <c r="B182" s="130" t="e">
        <f>VLOOKUP(A182,'Badge-Info'!$B$2:$E$322,3,FALSE)</f>
        <v>#N/A</v>
      </c>
      <c r="C182" s="131" t="e">
        <f>VLOOKUP(A182,'Badge-Info'!$B$2:$E$322,2,FALSE)</f>
        <v>#N/A</v>
      </c>
      <c r="J182" s="1">
        <v>1</v>
      </c>
      <c r="M182" s="1">
        <v>1</v>
      </c>
      <c r="R182" s="1">
        <v>1</v>
      </c>
      <c r="U182" s="150">
        <f t="shared" si="2"/>
        <v>3</v>
      </c>
    </row>
    <row r="183" spans="1:21">
      <c r="A183" s="128" t="s">
        <v>507</v>
      </c>
      <c r="B183" s="130">
        <f>VLOOKUP(A183,'Badge-Info'!$B$2:$E$322,3,FALSE)</f>
        <v>508.07</v>
      </c>
      <c r="C183" s="131" t="str">
        <f>VLOOKUP(A183,'Badge-Info'!$B$2:$E$322,2,FALSE)</f>
        <v>500</v>
      </c>
      <c r="J183" s="1">
        <v>1</v>
      </c>
      <c r="Q183" s="1">
        <v>1</v>
      </c>
      <c r="U183" s="150">
        <f t="shared" si="2"/>
        <v>2</v>
      </c>
    </row>
    <row r="184" spans="1:21">
      <c r="A184" s="129" t="s">
        <v>434</v>
      </c>
      <c r="B184" s="130">
        <f>VLOOKUP(A184,'Badge-Info'!$B$2:$E$322,3,FALSE)</f>
        <v>579.6</v>
      </c>
      <c r="C184" s="131" t="str">
        <f>VLOOKUP(A184,'Badge-Info'!$B$2:$E$322,2,FALSE)</f>
        <v>500</v>
      </c>
      <c r="F184" s="1">
        <v>1</v>
      </c>
      <c r="K184" s="1">
        <v>1</v>
      </c>
      <c r="U184" s="150">
        <f t="shared" si="2"/>
        <v>2</v>
      </c>
    </row>
    <row r="185" spans="1:21">
      <c r="A185" s="129" t="s">
        <v>19</v>
      </c>
      <c r="B185" s="130">
        <f>VLOOKUP(A185,'Badge-Info'!$B$2:$E$322,3,FALSE)</f>
        <v>808.3</v>
      </c>
      <c r="C185" s="131" t="str">
        <f>VLOOKUP(A185,'Badge-Info'!$B$2:$E$322,2,FALSE)</f>
        <v>800</v>
      </c>
      <c r="H185" s="1">
        <v>1</v>
      </c>
      <c r="U185" s="150">
        <f t="shared" si="2"/>
        <v>1</v>
      </c>
    </row>
    <row r="186" spans="1:21">
      <c r="A186" s="129" t="s">
        <v>691</v>
      </c>
      <c r="B186" s="130">
        <f>VLOOKUP(A186,'Badge-Info'!$B$2:$E$322,3,FALSE)</f>
        <v>796.81500000000005</v>
      </c>
      <c r="C186" s="131" t="str">
        <f>VLOOKUP(A186,'Badge-Info'!$B$2:$E$322,2,FALSE)</f>
        <v>700</v>
      </c>
      <c r="E186" s="1">
        <v>1</v>
      </c>
      <c r="U186" s="150">
        <f t="shared" si="2"/>
        <v>1</v>
      </c>
    </row>
    <row r="187" spans="1:21">
      <c r="A187" s="129" t="s">
        <v>1002</v>
      </c>
      <c r="B187" s="130">
        <f>VLOOKUP(A187,'Badge-Info'!$B$2:$E$322,3,FALSE)</f>
        <v>646.72699999999998</v>
      </c>
      <c r="C187" s="131" t="str">
        <f>VLOOKUP(A187,'Badge-Info'!$B$2:$E$322,2,FALSE)</f>
        <v>600</v>
      </c>
      <c r="Q187" s="1">
        <v>1</v>
      </c>
      <c r="U187" s="150">
        <f t="shared" si="2"/>
        <v>1</v>
      </c>
    </row>
    <row r="188" spans="1:21">
      <c r="A188" s="128" t="s">
        <v>334</v>
      </c>
      <c r="B188" s="130">
        <f>VLOOKUP(A188,'Badge-Info'!$B$2:$E$322,3,FALSE)</f>
        <v>973.03</v>
      </c>
      <c r="C188" s="131" t="str">
        <f>VLOOKUP(A188,'Badge-Info'!$B$2:$E$322,2,FALSE)</f>
        <v>900</v>
      </c>
      <c r="J188" s="1">
        <v>1</v>
      </c>
      <c r="M188" s="1">
        <v>1</v>
      </c>
      <c r="U188" s="150">
        <f t="shared" si="2"/>
        <v>2</v>
      </c>
    </row>
    <row r="189" spans="1:21">
      <c r="A189" s="128" t="s">
        <v>896</v>
      </c>
      <c r="B189" s="130">
        <f>VLOOKUP(A189,'Badge-Info'!$B$2:$E$322,3,FALSE)</f>
        <v>917.04499999999996</v>
      </c>
      <c r="C189" s="131" t="str">
        <f>VLOOKUP(A189,'Badge-Info'!$B$2:$E$322,2,FALSE)</f>
        <v>900</v>
      </c>
      <c r="M189" s="1">
        <v>1</v>
      </c>
      <c r="R189" s="1">
        <v>1</v>
      </c>
      <c r="U189" s="150">
        <f t="shared" si="2"/>
        <v>2</v>
      </c>
    </row>
    <row r="190" spans="1:21">
      <c r="A190" s="129" t="s">
        <v>437</v>
      </c>
      <c r="B190" s="130">
        <f>VLOOKUP(A190,'Badge-Info'!$B$2:$E$322,3,FALSE)</f>
        <v>581.9</v>
      </c>
      <c r="C190" s="131" t="str">
        <f>VLOOKUP(A190,'Badge-Info'!$B$2:$E$322,2,FALSE)</f>
        <v>500</v>
      </c>
      <c r="D190" s="1">
        <v>1</v>
      </c>
      <c r="F190" s="1">
        <v>1</v>
      </c>
      <c r="U190" s="150">
        <f t="shared" si="2"/>
        <v>2</v>
      </c>
    </row>
    <row r="191" spans="1:21">
      <c r="A191" s="129" t="s">
        <v>407</v>
      </c>
      <c r="B191" s="130">
        <f>VLOOKUP(A191,'Badge-Info'!$B$2:$E$322,3,FALSE)</f>
        <v>621.56399999999996</v>
      </c>
      <c r="C191" s="131" t="str">
        <f>VLOOKUP(A191,'Badge-Info'!$B$2:$E$322,2,FALSE)</f>
        <v>600</v>
      </c>
      <c r="F191" s="1">
        <v>1</v>
      </c>
      <c r="K191" s="1">
        <v>1</v>
      </c>
      <c r="U191" s="150">
        <f t="shared" si="2"/>
        <v>2</v>
      </c>
    </row>
    <row r="192" spans="1:21">
      <c r="A192" s="129" t="s">
        <v>424</v>
      </c>
      <c r="B192" s="130" t="str">
        <f>VLOOKUP(A192,'Badge-Info'!$B$2:$E$322,3,FALSE)</f>
        <v>028.1</v>
      </c>
      <c r="C192" s="131" t="str">
        <f>VLOOKUP(A192,'Badge-Info'!$B$2:$E$322,2,FALSE)</f>
        <v>000</v>
      </c>
      <c r="G192" s="1">
        <v>1</v>
      </c>
      <c r="J192" s="1">
        <v>1</v>
      </c>
      <c r="M192" s="1">
        <v>1</v>
      </c>
      <c r="N192" s="1">
        <v>1</v>
      </c>
      <c r="U192" s="150">
        <f t="shared" si="2"/>
        <v>4</v>
      </c>
    </row>
    <row r="193" spans="1:21">
      <c r="A193" s="129" t="s">
        <v>515</v>
      </c>
      <c r="B193" s="130">
        <f>VLOOKUP(A193,'Badge-Info'!$B$2:$E$322,3,FALSE)</f>
        <v>304.66300000000001</v>
      </c>
      <c r="C193" s="131" t="str">
        <f>VLOOKUP(A193,'Badge-Info'!$B$2:$E$322,2,FALSE)</f>
        <v>300</v>
      </c>
      <c r="M193" s="1">
        <v>1</v>
      </c>
      <c r="U193" s="150">
        <f t="shared" si="2"/>
        <v>1</v>
      </c>
    </row>
    <row r="194" spans="1:21">
      <c r="A194" s="128" t="s">
        <v>480</v>
      </c>
      <c r="B194" s="130">
        <f>VLOOKUP(A194,'Badge-Info'!$B$2:$E$322,3,FALSE)</f>
        <v>363.8</v>
      </c>
      <c r="C194" s="131" t="str">
        <f>VLOOKUP(A194,'Badge-Info'!$B$2:$E$322,2,FALSE)</f>
        <v>300</v>
      </c>
      <c r="M194" s="1">
        <v>1</v>
      </c>
      <c r="U194" s="150">
        <f t="shared" si="2"/>
        <v>1</v>
      </c>
    </row>
    <row r="195" spans="1:21">
      <c r="A195" s="129" t="s">
        <v>326</v>
      </c>
      <c r="B195" s="130">
        <f>VLOOKUP(A195,'Badge-Info'!$B$2:$E$322,3,FALSE)</f>
        <v>557.95000000000005</v>
      </c>
      <c r="C195" s="131" t="str">
        <f>VLOOKUP(A195,'Badge-Info'!$B$2:$E$322,2,FALSE)</f>
        <v>500</v>
      </c>
      <c r="F195" s="1">
        <v>1</v>
      </c>
      <c r="J195" s="1">
        <v>1</v>
      </c>
      <c r="U195" s="150">
        <f t="shared" si="2"/>
        <v>2</v>
      </c>
    </row>
    <row r="196" spans="1:21">
      <c r="A196" s="129" t="s">
        <v>1044</v>
      </c>
      <c r="B196" s="130">
        <f>VLOOKUP(A196,'Badge-Info'!$B$2:$E$322,3,FALSE)</f>
        <v>917.95</v>
      </c>
      <c r="C196" s="131" t="str">
        <f>VLOOKUP(A196,'Badge-Info'!$B$2:$E$322,2,FALSE)</f>
        <v>900</v>
      </c>
      <c r="J196" s="1">
        <v>1</v>
      </c>
      <c r="U196" s="150">
        <f t="shared" si="2"/>
        <v>1</v>
      </c>
    </row>
    <row r="197" spans="1:21">
      <c r="A197" s="129" t="s">
        <v>303</v>
      </c>
      <c r="B197" s="130">
        <f>VLOOKUP(A197,'Badge-Info'!$B$2:$E$322,3,FALSE)</f>
        <v>917.80399999999997</v>
      </c>
      <c r="C197" s="131" t="str">
        <f>VLOOKUP(A197,'Badge-Info'!$B$2:$E$322,2,FALSE)</f>
        <v>900</v>
      </c>
      <c r="J197" s="1">
        <v>1</v>
      </c>
      <c r="M197" s="1">
        <v>1</v>
      </c>
      <c r="U197" s="150">
        <f t="shared" si="2"/>
        <v>2</v>
      </c>
    </row>
    <row r="198" spans="1:21">
      <c r="A198" s="129" t="s">
        <v>457</v>
      </c>
      <c r="B198" s="130">
        <f>VLOOKUP(A198,'Badge-Info'!$B$2:$E$322,3,FALSE)</f>
        <v>796.58</v>
      </c>
      <c r="C198" s="131" t="str">
        <f>VLOOKUP(A198,'Badge-Info'!$B$2:$E$322,2,FALSE)</f>
        <v>700</v>
      </c>
      <c r="F198" s="1">
        <v>1</v>
      </c>
      <c r="J198" s="1">
        <v>1</v>
      </c>
      <c r="U198" s="150">
        <f t="shared" si="2"/>
        <v>2</v>
      </c>
    </row>
    <row r="199" spans="1:21">
      <c r="A199" s="129" t="s">
        <v>930</v>
      </c>
      <c r="B199" s="130">
        <f>VLOOKUP(A199,'Badge-Info'!$B$2:$E$322,3,FALSE)</f>
        <v>791.43079</v>
      </c>
      <c r="C199" s="131" t="str">
        <f>VLOOKUP(A199,'Badge-Info'!$B$2:$E$322,2,FALSE)</f>
        <v>700</v>
      </c>
      <c r="G199" s="1">
        <v>1</v>
      </c>
      <c r="U199" s="150">
        <f t="shared" si="2"/>
        <v>1</v>
      </c>
    </row>
    <row r="200" spans="1:21">
      <c r="A200" s="129" t="s">
        <v>639</v>
      </c>
      <c r="B200" s="130">
        <f>VLOOKUP(A200,'Badge-Info'!$B$2:$E$322,3,FALSE)</f>
        <v>351.76100000000002</v>
      </c>
      <c r="C200" s="131" t="str">
        <f>VLOOKUP(A200,'Badge-Info'!$B$2:$E$322,2,FALSE)</f>
        <v>300</v>
      </c>
      <c r="I200" s="1">
        <v>1</v>
      </c>
      <c r="O200" s="1">
        <v>1</v>
      </c>
      <c r="U200" s="150">
        <f t="shared" si="2"/>
        <v>2</v>
      </c>
    </row>
    <row r="201" spans="1:21">
      <c r="A201" s="129" t="s">
        <v>1080</v>
      </c>
      <c r="B201" s="130">
        <f>VLOOKUP(A201,'Badge-Info'!$B$2:$E$322,3,FALSE)</f>
        <v>648.1</v>
      </c>
      <c r="C201" s="131" t="str">
        <f>VLOOKUP(A201,'Badge-Info'!$B$2:$E$322,2,FALSE)</f>
        <v>600</v>
      </c>
      <c r="J201" s="1">
        <v>1</v>
      </c>
      <c r="K201" s="1">
        <v>1</v>
      </c>
      <c r="L201" s="1">
        <v>1</v>
      </c>
      <c r="S201" s="1">
        <v>1</v>
      </c>
      <c r="U201" s="150">
        <f t="shared" si="2"/>
        <v>4</v>
      </c>
    </row>
    <row r="202" spans="1:21">
      <c r="A202" s="129" t="s">
        <v>366</v>
      </c>
      <c r="B202" s="130">
        <f>VLOOKUP(A202,'Badge-Info'!$B$2:$E$322,3,FALSE)</f>
        <v>620</v>
      </c>
      <c r="C202" s="131" t="str">
        <f>VLOOKUP(A202,'Badge-Info'!$B$2:$E$322,2,FALSE)</f>
        <v>600</v>
      </c>
      <c r="J202" s="1">
        <v>1</v>
      </c>
      <c r="T202" s="1">
        <v>1</v>
      </c>
      <c r="U202" s="150">
        <f t="shared" si="2"/>
        <v>2</v>
      </c>
    </row>
    <row r="203" spans="1:21">
      <c r="A203" s="129" t="s">
        <v>536</v>
      </c>
      <c r="B203" s="130">
        <f>VLOOKUP(A203,'Badge-Info'!$B$2:$E$322,3,FALSE)</f>
        <v>629.13199999999995</v>
      </c>
      <c r="C203" s="131" t="str">
        <f>VLOOKUP(A203,'Badge-Info'!$B$2:$E$322,2,FALSE)</f>
        <v>600</v>
      </c>
      <c r="U203" s="150">
        <f t="shared" si="2"/>
        <v>0</v>
      </c>
    </row>
    <row r="204" spans="1:21">
      <c r="A204" s="129" t="s">
        <v>1036</v>
      </c>
      <c r="B204" s="130">
        <f>VLOOKUP(A204,'Badge-Info'!$B$2:$E$322,3,FALSE)</f>
        <v>736.9</v>
      </c>
      <c r="C204" s="131" t="str">
        <f>VLOOKUP(A204,'Badge-Info'!$B$2:$E$322,2,FALSE)</f>
        <v>700</v>
      </c>
      <c r="H204" s="1">
        <v>1</v>
      </c>
      <c r="U204" s="150">
        <f t="shared" si="2"/>
        <v>1</v>
      </c>
    </row>
    <row r="205" spans="1:21">
      <c r="A205" s="129" t="s">
        <v>367</v>
      </c>
      <c r="B205" s="130">
        <f>VLOOKUP(A205,'Badge-Info'!$B$2:$E$322,3,FALSE)</f>
        <v>132.19999999999999</v>
      </c>
      <c r="C205" s="131" t="str">
        <f>VLOOKUP(A205,'Badge-Info'!$B$2:$E$322,2,FALSE)</f>
        <v>100</v>
      </c>
      <c r="I205" s="1">
        <v>1</v>
      </c>
      <c r="P205" s="1">
        <v>1</v>
      </c>
      <c r="U205" s="150">
        <f t="shared" si="2"/>
        <v>2</v>
      </c>
    </row>
    <row r="206" spans="1:21">
      <c r="A206" s="129" t="s">
        <v>768</v>
      </c>
      <c r="B206" s="130">
        <f>VLOOKUP(A206,'Badge-Info'!$B$2:$E$322,3,FALSE)</f>
        <v>207.2</v>
      </c>
      <c r="C206" s="131" t="str">
        <f>VLOOKUP(A206,'Badge-Info'!$B$2:$E$322,2,FALSE)</f>
        <v>200</v>
      </c>
      <c r="U206" s="150">
        <f t="shared" si="2"/>
        <v>0</v>
      </c>
    </row>
    <row r="207" spans="1:21">
      <c r="A207" s="129" t="s">
        <v>556</v>
      </c>
      <c r="B207" s="130">
        <f>VLOOKUP(A207,'Badge-Info'!$B$2:$E$322,3,FALSE)</f>
        <v>796.60910000000001</v>
      </c>
      <c r="C207" s="131" t="str">
        <f>VLOOKUP(A207,'Badge-Info'!$B$2:$E$322,2,FALSE)</f>
        <v>700</v>
      </c>
      <c r="O207" s="1">
        <v>1</v>
      </c>
      <c r="U207" s="150">
        <f t="shared" si="2"/>
        <v>1</v>
      </c>
    </row>
    <row r="208" spans="1:21">
      <c r="A208" s="129" t="s">
        <v>312</v>
      </c>
      <c r="B208" s="130">
        <f>VLOOKUP(A208,'Badge-Info'!$B$2:$E$322,3,FALSE)</f>
        <v>746.43209000000002</v>
      </c>
      <c r="C208" s="131" t="str">
        <f>VLOOKUP(A208,'Badge-Info'!$B$2:$E$322,2,FALSE)</f>
        <v>700</v>
      </c>
      <c r="L208" s="1">
        <v>1</v>
      </c>
      <c r="M208" s="1">
        <v>1</v>
      </c>
      <c r="U208" s="150">
        <f t="shared" si="2"/>
        <v>2</v>
      </c>
    </row>
    <row r="209" spans="1:21">
      <c r="A209" s="129" t="s">
        <v>520</v>
      </c>
      <c r="B209" s="130">
        <f>VLOOKUP(A209,'Badge-Info'!$B$2:$E$322,3,FALSE)</f>
        <v>641.673</v>
      </c>
      <c r="C209" s="131" t="str">
        <f>VLOOKUP(A209,'Badge-Info'!$B$2:$E$322,2,FALSE)</f>
        <v>600</v>
      </c>
      <c r="K209" s="1">
        <v>1</v>
      </c>
      <c r="U209" s="150">
        <f t="shared" si="2"/>
        <v>1</v>
      </c>
    </row>
    <row r="210" spans="1:21">
      <c r="A210" s="129" t="s">
        <v>368</v>
      </c>
      <c r="B210" s="130">
        <f>VLOOKUP(A210,'Badge-Info'!$B$2:$E$322,3,FALSE)</f>
        <v>137.30000000000001</v>
      </c>
      <c r="C210" s="131" t="str">
        <f>VLOOKUP(A210,'Badge-Info'!$B$2:$E$322,2,FALSE)</f>
        <v>100</v>
      </c>
      <c r="H210" s="1">
        <v>1</v>
      </c>
      <c r="I210" s="1">
        <v>1</v>
      </c>
      <c r="N210" s="1">
        <v>1</v>
      </c>
      <c r="P210" s="1">
        <v>1</v>
      </c>
      <c r="T210" s="1">
        <v>1</v>
      </c>
      <c r="U210" s="150">
        <f t="shared" si="2"/>
        <v>5</v>
      </c>
    </row>
    <row r="211" spans="1:21">
      <c r="A211" s="129" t="s">
        <v>976</v>
      </c>
      <c r="B211" s="130">
        <f>VLOOKUP(A211,'Badge-Info'!$B$2:$E$322,3,FALSE)</f>
        <v>808.86</v>
      </c>
      <c r="C211" s="131" t="str">
        <f>VLOOKUP(A211,'Badge-Info'!$B$2:$E$322,2,FALSE)</f>
        <v>800</v>
      </c>
      <c r="H211" s="1">
        <v>1</v>
      </c>
      <c r="U211" s="150">
        <f t="shared" si="2"/>
        <v>1</v>
      </c>
    </row>
    <row r="212" spans="1:21">
      <c r="A212" s="129" t="s">
        <v>277</v>
      </c>
      <c r="B212" s="130">
        <f>VLOOKUP(A212,'Badge-Info'!$B$2:$E$322,3,FALSE)</f>
        <v>153.30000000000001</v>
      </c>
      <c r="C212" s="131" t="str">
        <f>VLOOKUP(A212,'Badge-Info'!$B$2:$E$322,2,FALSE)</f>
        <v>100</v>
      </c>
      <c r="T212" s="1">
        <v>1</v>
      </c>
      <c r="U212" s="150">
        <f t="shared" si="2"/>
        <v>1</v>
      </c>
    </row>
    <row r="213" spans="1:21">
      <c r="A213" s="129" t="s">
        <v>510</v>
      </c>
      <c r="B213" s="130">
        <f>VLOOKUP(A213,'Badge-Info'!$B$2:$E$322,3,FALSE)</f>
        <v>108.2</v>
      </c>
      <c r="C213" s="131" t="str">
        <f>VLOOKUP(A213,'Badge-Info'!$B$2:$E$322,2,FALSE)</f>
        <v>100</v>
      </c>
      <c r="J213" s="1">
        <v>1</v>
      </c>
      <c r="T213" s="1">
        <v>1</v>
      </c>
      <c r="U213" s="150">
        <f t="shared" si="2"/>
        <v>2</v>
      </c>
    </row>
    <row r="214" spans="1:21">
      <c r="A214" s="129" t="s">
        <v>301</v>
      </c>
      <c r="B214" s="130">
        <f>VLOOKUP(A214,'Badge-Info'!$B$2:$E$322,3,FALSE)</f>
        <v>770.97299999999996</v>
      </c>
      <c r="C214" s="131" t="str">
        <f>VLOOKUP(A214,'Badge-Info'!$B$2:$E$322,2,FALSE)</f>
        <v>700</v>
      </c>
      <c r="U214" s="150">
        <f t="shared" si="2"/>
        <v>0</v>
      </c>
    </row>
    <row r="215" spans="1:21" ht="30">
      <c r="A215" s="129" t="s">
        <v>81</v>
      </c>
      <c r="B215" s="130">
        <f>VLOOKUP(A215,'Badge-Info'!$B$2:$E$322,3,FALSE)</f>
        <v>770.28</v>
      </c>
      <c r="C215" s="131" t="str">
        <f>VLOOKUP(A215,'Badge-Info'!$B$2:$E$322,2,FALSE)</f>
        <v>700</v>
      </c>
      <c r="H215" s="1">
        <v>1</v>
      </c>
      <c r="U215" s="150">
        <f t="shared" si="2"/>
        <v>1</v>
      </c>
    </row>
    <row r="216" spans="1:21">
      <c r="A216" s="129" t="s">
        <v>191</v>
      </c>
      <c r="B216" s="130">
        <f>VLOOKUP(A216,'Badge-Info'!$B$2:$E$322,3,FALSE)</f>
        <v>770.28200000000004</v>
      </c>
      <c r="C216" s="131" t="str">
        <f>VLOOKUP(A216,'Badge-Info'!$B$2:$E$322,2,FALSE)</f>
        <v>700</v>
      </c>
      <c r="H216" s="1">
        <v>1</v>
      </c>
      <c r="N216" s="1">
        <v>1</v>
      </c>
      <c r="U216" s="150">
        <f t="shared" si="2"/>
        <v>2</v>
      </c>
    </row>
    <row r="217" spans="1:21">
      <c r="A217" s="129" t="s">
        <v>534</v>
      </c>
      <c r="B217" s="130" t="str">
        <f>VLOOKUP(A217,'Badge-Info'!$B$2:$E$322,3,FALSE)</f>
        <v>006.6869</v>
      </c>
      <c r="C217" s="131" t="str">
        <f>VLOOKUP(A217,'Badge-Info'!$B$2:$E$322,2,FALSE)</f>
        <v>000</v>
      </c>
      <c r="H217" s="1">
        <v>1</v>
      </c>
      <c r="Q217" s="1">
        <v>1</v>
      </c>
      <c r="U217" s="150">
        <f t="shared" si="2"/>
        <v>2</v>
      </c>
    </row>
    <row r="218" spans="1:21">
      <c r="A218" s="129" t="s">
        <v>369</v>
      </c>
      <c r="B218" s="130">
        <f>VLOOKUP(A218,'Badge-Info'!$B$2:$E$322,3,FALSE)</f>
        <v>155.9</v>
      </c>
      <c r="C218" s="131" t="str">
        <f>VLOOKUP(A218,'Badge-Info'!$B$2:$E$322,2,FALSE)</f>
        <v>100</v>
      </c>
      <c r="O218" s="1">
        <v>1</v>
      </c>
      <c r="R218" s="1">
        <v>1</v>
      </c>
      <c r="U218" s="150">
        <f t="shared" si="2"/>
        <v>2</v>
      </c>
    </row>
    <row r="219" spans="1:21">
      <c r="A219" s="136" t="s">
        <v>124</v>
      </c>
      <c r="B219" s="130">
        <f>VLOOKUP(A219,'Badge-Info'!$B$2:$E$322,3,FALSE)</f>
        <v>683.32</v>
      </c>
      <c r="C219" s="131" t="str">
        <f>VLOOKUP(A219,'Badge-Info'!$B$2:$E$322,2,FALSE)</f>
        <v>600</v>
      </c>
      <c r="F219" s="1">
        <v>1</v>
      </c>
      <c r="P219" s="1">
        <v>1</v>
      </c>
      <c r="S219" s="1">
        <v>1</v>
      </c>
      <c r="U219" s="150">
        <f t="shared" si="2"/>
        <v>3</v>
      </c>
    </row>
    <row r="220" spans="1:21">
      <c r="A220" s="129" t="s">
        <v>530</v>
      </c>
      <c r="B220" s="130">
        <f>VLOOKUP(A220,'Badge-Info'!$B$2:$E$322,3,FALSE)</f>
        <v>736.98</v>
      </c>
      <c r="C220" s="131" t="str">
        <f>VLOOKUP(A220,'Badge-Info'!$B$2:$E$322,2,FALSE)</f>
        <v>700</v>
      </c>
      <c r="H220" s="1">
        <v>1</v>
      </c>
      <c r="I220" s="1">
        <v>1</v>
      </c>
      <c r="L220" s="1">
        <v>1</v>
      </c>
      <c r="U220" s="150">
        <f t="shared" si="2"/>
        <v>3</v>
      </c>
    </row>
    <row r="221" spans="1:21">
      <c r="A221" s="129" t="s">
        <v>516</v>
      </c>
      <c r="B221" s="130">
        <f>VLOOKUP(A221,'Badge-Info'!$B$2:$E$322,3,FALSE)</f>
        <v>580.70000000000005</v>
      </c>
      <c r="C221" s="131" t="str">
        <f>VLOOKUP(A221,'Badge-Info'!$B$2:$E$322,2,FALSE)</f>
        <v>500</v>
      </c>
      <c r="D221" s="1">
        <v>1</v>
      </c>
      <c r="U221" s="150">
        <f t="shared" si="2"/>
        <v>1</v>
      </c>
    </row>
    <row r="222" spans="1:21">
      <c r="A222" s="129" t="s">
        <v>244</v>
      </c>
      <c r="B222" s="130">
        <f>VLOOKUP(A222,'Badge-Info'!$B$2:$E$322,3,FALSE)</f>
        <v>302.23430000000002</v>
      </c>
      <c r="C222" s="131" t="str">
        <f>VLOOKUP(A222,'Badge-Info'!$B$2:$E$322,2,FALSE)</f>
        <v>300</v>
      </c>
      <c r="G222" s="1">
        <v>1</v>
      </c>
      <c r="U222" s="150">
        <f t="shared" si="2"/>
        <v>1</v>
      </c>
    </row>
    <row r="223" spans="1:21">
      <c r="A223" s="129" t="s">
        <v>468</v>
      </c>
      <c r="B223" s="130">
        <f>VLOOKUP(A223,'Badge-Info'!$B$2:$E$322,3,FALSE)</f>
        <v>158.10919999999999</v>
      </c>
      <c r="C223" s="131" t="str">
        <f>VLOOKUP(A223,'Badge-Info'!$B$2:$E$322,2,FALSE)</f>
        <v>100</v>
      </c>
      <c r="E223" s="1">
        <v>1</v>
      </c>
      <c r="F223" s="1">
        <v>1</v>
      </c>
      <c r="M223" s="1">
        <v>1</v>
      </c>
      <c r="T223" s="1">
        <v>1</v>
      </c>
      <c r="U223" s="150">
        <f t="shared" si="2"/>
        <v>4</v>
      </c>
    </row>
    <row r="224" spans="1:21">
      <c r="A224" s="129" t="s">
        <v>302</v>
      </c>
      <c r="B224" s="130" t="e">
        <f>VLOOKUP(A224,'Badge-Info'!$B$2:$E$322,3,FALSE)</f>
        <v>#N/A</v>
      </c>
      <c r="C224" s="131" t="e">
        <f>VLOOKUP(A224,'Badge-Info'!$B$2:$E$322,2,FALSE)</f>
        <v>#N/A</v>
      </c>
      <c r="J224" s="1">
        <v>1</v>
      </c>
      <c r="M224" s="1">
        <v>1</v>
      </c>
      <c r="U224" s="150">
        <f t="shared" si="2"/>
        <v>2</v>
      </c>
    </row>
    <row r="225" spans="1:21">
      <c r="A225" s="129" t="s">
        <v>185</v>
      </c>
      <c r="B225" s="130">
        <f>VLOOKUP(A225,'Badge-Info'!$B$2:$E$322,3,FALSE)</f>
        <v>917.95399999999995</v>
      </c>
      <c r="C225" s="131" t="str">
        <f>VLOOKUP(A225,'Badge-Info'!$B$2:$E$322,2,FALSE)</f>
        <v>900</v>
      </c>
      <c r="J225" s="1">
        <v>1</v>
      </c>
      <c r="M225" s="1">
        <v>1</v>
      </c>
      <c r="U225" s="150">
        <f t="shared" si="2"/>
        <v>2</v>
      </c>
    </row>
    <row r="226" spans="1:21">
      <c r="A226" s="129" t="s">
        <v>415</v>
      </c>
      <c r="B226" s="130" t="str">
        <f>VLOOKUP(A226,'Badge-Info'!$B$2:$E$322,3,FALSE)</f>
        <v>082.0</v>
      </c>
      <c r="C226" s="131" t="str">
        <f>VLOOKUP(A226,'Badge-Info'!$B$2:$E$322,2,FALSE)</f>
        <v>000</v>
      </c>
      <c r="J226" s="1">
        <v>1</v>
      </c>
      <c r="M226" s="1">
        <v>1</v>
      </c>
      <c r="U226" s="150">
        <f t="shared" si="2"/>
        <v>2</v>
      </c>
    </row>
    <row r="227" spans="1:21">
      <c r="A227" s="128" t="s">
        <v>584</v>
      </c>
      <c r="B227" s="130" t="e">
        <f>VLOOKUP(A227,'Badge-Info'!$B$2:$E$322,3,FALSE)</f>
        <v>#N/A</v>
      </c>
      <c r="C227" s="131" t="e">
        <f>VLOOKUP(A227,'Badge-Info'!$B$2:$E$322,2,FALSE)</f>
        <v>#N/A</v>
      </c>
      <c r="J227" s="1">
        <v>1</v>
      </c>
      <c r="M227" s="1">
        <v>1</v>
      </c>
      <c r="U227" s="150">
        <f t="shared" si="2"/>
        <v>2</v>
      </c>
    </row>
    <row r="228" spans="1:21">
      <c r="A228" s="128" t="s">
        <v>828</v>
      </c>
      <c r="B228" s="130">
        <f>VLOOKUP(A228,'Badge-Info'!$B$2:$E$322,3,FALSE)</f>
        <v>378.36599999999999</v>
      </c>
      <c r="C228" s="131" t="str">
        <f>VLOOKUP(A228,'Badge-Info'!$B$2:$E$322,2,FALSE)</f>
        <v>300</v>
      </c>
      <c r="J228" s="1">
        <v>1</v>
      </c>
      <c r="N228" s="1">
        <v>1</v>
      </c>
      <c r="R228" s="1">
        <v>1</v>
      </c>
      <c r="U228" s="150">
        <f t="shared" si="2"/>
        <v>3</v>
      </c>
    </row>
    <row r="229" spans="1:21">
      <c r="A229" s="129" t="s">
        <v>487</v>
      </c>
      <c r="B229" s="130">
        <f>VLOOKUP(A229,'Badge-Info'!$B$2:$E$322,3,FALSE)</f>
        <v>631.54200000000003</v>
      </c>
      <c r="C229" s="131" t="str">
        <f>VLOOKUP(A229,'Badge-Info'!$B$2:$E$322,2,FALSE)</f>
        <v>600</v>
      </c>
      <c r="D229" s="1">
        <v>1</v>
      </c>
      <c r="U229" s="150">
        <f t="shared" si="2"/>
        <v>1</v>
      </c>
    </row>
    <row r="230" spans="1:21">
      <c r="A230" s="129" t="s">
        <v>476</v>
      </c>
      <c r="B230" s="130">
        <f>VLOOKUP(A230,'Badge-Info'!$B$2:$E$322,3,FALSE)</f>
        <v>613.19399999999996</v>
      </c>
      <c r="C230" s="131" t="str">
        <f>VLOOKUP(A230,'Badge-Info'!$B$2:$E$322,2,FALSE)</f>
        <v>600</v>
      </c>
      <c r="I230" s="1">
        <v>1</v>
      </c>
      <c r="P230" s="1">
        <v>1</v>
      </c>
      <c r="Q230" s="1">
        <v>1</v>
      </c>
      <c r="U230" s="150">
        <f t="shared" si="2"/>
        <v>3</v>
      </c>
    </row>
    <row r="231" spans="1:21">
      <c r="A231" s="129" t="s">
        <v>401</v>
      </c>
      <c r="B231" s="130">
        <f>VLOOKUP(A231,'Badge-Info'!$B$2:$E$322,3,FALSE)</f>
        <v>662.1</v>
      </c>
      <c r="C231" s="131" t="str">
        <f>VLOOKUP(A231,'Badge-Info'!$B$2:$E$322,2,FALSE)</f>
        <v>600</v>
      </c>
      <c r="P231" s="1">
        <v>1</v>
      </c>
      <c r="U231" s="150">
        <f t="shared" si="2"/>
        <v>1</v>
      </c>
    </row>
    <row r="232" spans="1:21">
      <c r="A232" s="129" t="s">
        <v>544</v>
      </c>
      <c r="B232" s="130">
        <f>VLOOKUP(A232,'Badge-Info'!$B$2:$E$322,3,FALSE)</f>
        <v>746.46</v>
      </c>
      <c r="C232" s="131" t="str">
        <f>VLOOKUP(A232,'Badge-Info'!$B$2:$E$322,2,FALSE)</f>
        <v>700</v>
      </c>
      <c r="L232" s="1">
        <v>1</v>
      </c>
      <c r="R232" s="1">
        <v>1</v>
      </c>
      <c r="U232" s="150">
        <f t="shared" si="2"/>
        <v>2</v>
      </c>
    </row>
    <row r="233" spans="1:21">
      <c r="A233" s="129" t="s">
        <v>372</v>
      </c>
      <c r="B233" s="130">
        <f>VLOOKUP(A233,'Badge-Info'!$B$2:$E$322,3,FALSE)</f>
        <v>331.702</v>
      </c>
      <c r="C233" s="131" t="str">
        <f>VLOOKUP(A233,'Badge-Info'!$B$2:$E$322,2,FALSE)</f>
        <v>300</v>
      </c>
      <c r="N233" s="1">
        <v>1</v>
      </c>
      <c r="T233" s="1">
        <v>1</v>
      </c>
      <c r="U233" s="150">
        <f t="shared" si="2"/>
        <v>2</v>
      </c>
    </row>
    <row r="234" spans="1:21">
      <c r="A234" s="129" t="s">
        <v>13</v>
      </c>
      <c r="B234" s="130">
        <f>VLOOKUP(A234,'Badge-Info'!$B$2:$E$322,3,FALSE)</f>
        <v>428.43</v>
      </c>
      <c r="C234" s="131" t="str">
        <f>VLOOKUP(A234,'Badge-Info'!$B$2:$E$322,2,FALSE)</f>
        <v>400</v>
      </c>
      <c r="G234" s="1">
        <v>1</v>
      </c>
      <c r="U234" s="150">
        <f t="shared" ref="U234:U313" si="3">SUM(D234:T234)</f>
        <v>1</v>
      </c>
    </row>
    <row r="235" spans="1:21">
      <c r="A235" s="129" t="s">
        <v>1076</v>
      </c>
      <c r="B235" s="130" t="str">
        <f>VLOOKUP(A235,'Badge-Info'!$B$2:$E$322,3,FALSE)</f>
        <v>070.43</v>
      </c>
      <c r="C235" s="131" t="str">
        <f>VLOOKUP(A235,'Badge-Info'!$B$2:$E$322,2,FALSE)</f>
        <v>000</v>
      </c>
      <c r="H235" s="1">
        <v>1</v>
      </c>
      <c r="N235" s="1">
        <v>1</v>
      </c>
      <c r="T235" s="1">
        <v>1</v>
      </c>
      <c r="U235" s="150">
        <f t="shared" si="3"/>
        <v>3</v>
      </c>
    </row>
    <row r="236" spans="1:21">
      <c r="A236" s="129" t="s">
        <v>950</v>
      </c>
      <c r="B236" s="130">
        <f>VLOOKUP(A236,'Badge-Info'!$B$2:$E$322,3,FALSE)</f>
        <v>230.995</v>
      </c>
      <c r="C236" s="131" t="str">
        <f>VLOOKUP(A236,'Badge-Info'!$B$2:$E$322,2,FALSE)</f>
        <v>200</v>
      </c>
      <c r="J236" s="1">
        <v>1</v>
      </c>
      <c r="U236" s="150">
        <f t="shared" si="3"/>
        <v>1</v>
      </c>
    </row>
    <row r="237" spans="1:21">
      <c r="A237" s="129" t="s">
        <v>560</v>
      </c>
      <c r="B237" s="130">
        <f>VLOOKUP(A237,'Badge-Info'!$B$2:$E$322,3,FALSE)</f>
        <v>200.922</v>
      </c>
      <c r="C237" s="131" t="str">
        <f>VLOOKUP(A237,'Badge-Info'!$B$2:$E$322,2,FALSE)</f>
        <v>200</v>
      </c>
      <c r="T237" s="1">
        <v>1</v>
      </c>
      <c r="U237" s="150">
        <f t="shared" si="3"/>
        <v>1</v>
      </c>
    </row>
    <row r="238" spans="1:21">
      <c r="A238" s="129" t="s">
        <v>310</v>
      </c>
      <c r="B238" s="130">
        <f>VLOOKUP(A238,'Badge-Info'!$B$2:$E$322,3,FALSE)</f>
        <v>201.709</v>
      </c>
      <c r="C238" s="131" t="str">
        <f>VLOOKUP(A238,'Badge-Info'!$B$2:$E$322,2,FALSE)</f>
        <v>200</v>
      </c>
      <c r="G238" s="1">
        <v>1</v>
      </c>
      <c r="U238" s="150">
        <f t="shared" si="3"/>
        <v>1</v>
      </c>
    </row>
    <row r="239" spans="1:21">
      <c r="A239" s="129" t="s">
        <v>1024</v>
      </c>
      <c r="B239" s="130">
        <f>VLOOKUP(A239,'Badge-Info'!$B$2:$E$322,3,FALSE)</f>
        <v>745.58399999999995</v>
      </c>
      <c r="C239" s="131" t="str">
        <f>VLOOKUP(A239,'Badge-Info'!$B$2:$E$322,2,FALSE)</f>
        <v>700</v>
      </c>
      <c r="F239" s="1">
        <v>1</v>
      </c>
      <c r="S239" s="1">
        <v>1</v>
      </c>
      <c r="U239" s="150">
        <f t="shared" si="3"/>
        <v>2</v>
      </c>
    </row>
    <row r="240" spans="1:21">
      <c r="A240" s="129" t="s">
        <v>823</v>
      </c>
      <c r="B240" s="130" t="str">
        <f>VLOOKUP(A240,'Badge-Info'!$B$2:$E$322,3,FALSE)</f>
        <v>001.4</v>
      </c>
      <c r="C240" s="131" t="str">
        <f>VLOOKUP(A240,'Badge-Info'!$B$2:$E$322,2,FALSE)</f>
        <v>000</v>
      </c>
      <c r="H240" s="1">
        <v>1</v>
      </c>
      <c r="J240" s="1">
        <v>1</v>
      </c>
      <c r="U240" s="150">
        <f t="shared" si="3"/>
        <v>2</v>
      </c>
    </row>
    <row r="241" spans="1:21">
      <c r="A241" s="129" t="s">
        <v>688</v>
      </c>
      <c r="B241" s="130">
        <f>VLOOKUP(A241,'Badge-Info'!$B$2:$E$322,3,FALSE)</f>
        <v>170.44</v>
      </c>
      <c r="C241" s="131" t="str">
        <f>VLOOKUP(A241,'Badge-Info'!$B$2:$E$322,2,FALSE)</f>
        <v>100</v>
      </c>
      <c r="N241" s="1">
        <v>1</v>
      </c>
      <c r="Q241" s="1">
        <v>1</v>
      </c>
      <c r="R241" s="1">
        <v>1</v>
      </c>
      <c r="T241" s="1">
        <v>1</v>
      </c>
      <c r="U241" s="150">
        <f t="shared" si="3"/>
        <v>4</v>
      </c>
    </row>
    <row r="242" spans="1:21">
      <c r="A242" s="129" t="s">
        <v>83</v>
      </c>
      <c r="B242" s="130">
        <f>VLOOKUP(A242,'Badge-Info'!$B$2:$E$322,3,FALSE)</f>
        <v>332.024</v>
      </c>
      <c r="C242" s="131" t="str">
        <f>VLOOKUP(A242,'Badge-Info'!$B$2:$E$322,2,FALSE)</f>
        <v>300</v>
      </c>
      <c r="F242" s="1">
        <v>1</v>
      </c>
      <c r="J242" s="1">
        <v>1</v>
      </c>
      <c r="N242" s="1">
        <v>1</v>
      </c>
      <c r="R242" s="1">
        <v>1</v>
      </c>
      <c r="T242" s="1">
        <v>1</v>
      </c>
      <c r="U242" s="150">
        <f t="shared" si="3"/>
        <v>5</v>
      </c>
    </row>
    <row r="243" spans="1:21">
      <c r="A243" s="129" t="s">
        <v>549</v>
      </c>
      <c r="B243" s="130">
        <f>VLOOKUP(A243,'Badge-Info'!$B$2:$E$322,3,FALSE)</f>
        <v>684.12</v>
      </c>
      <c r="C243" s="131" t="str">
        <f>VLOOKUP(A243,'Badge-Info'!$B$2:$E$322,2,FALSE)</f>
        <v>600</v>
      </c>
      <c r="L243" s="1">
        <v>1</v>
      </c>
      <c r="S243" s="1">
        <v>1</v>
      </c>
      <c r="U243" s="150">
        <f t="shared" si="3"/>
        <v>2</v>
      </c>
    </row>
    <row r="244" spans="1:21">
      <c r="A244" s="129" t="s">
        <v>927</v>
      </c>
      <c r="B244" s="130">
        <f>VLOOKUP(A244,'Badge-Info'!$B$2:$E$322,3,FALSE)</f>
        <v>394.26139999999998</v>
      </c>
      <c r="C244" s="131" t="str">
        <f>VLOOKUP(A244,'Badge-Info'!$B$2:$E$322,2,FALSE)</f>
        <v>300</v>
      </c>
      <c r="I244" s="1">
        <v>1</v>
      </c>
      <c r="J244" s="1">
        <v>1</v>
      </c>
      <c r="U244" s="150">
        <f t="shared" si="3"/>
        <v>2</v>
      </c>
    </row>
    <row r="245" spans="1:21">
      <c r="A245" s="129" t="s">
        <v>676</v>
      </c>
      <c r="B245" s="130">
        <f>VLOOKUP(A245,'Badge-Info'!$B$2:$E$322,3,FALSE)</f>
        <v>917.30489999999998</v>
      </c>
      <c r="C245" s="131" t="str">
        <f>VLOOKUP(A245,'Badge-Info'!$B$2:$E$322,2,FALSE)</f>
        <v>900</v>
      </c>
      <c r="R245" s="1">
        <v>1</v>
      </c>
      <c r="U245" s="150">
        <f t="shared" si="3"/>
        <v>1</v>
      </c>
    </row>
    <row r="246" spans="1:21">
      <c r="A246" s="129" t="s">
        <v>395</v>
      </c>
      <c r="B246" s="130">
        <f>VLOOKUP(A246,'Badge-Info'!$B$2:$E$322,3,FALSE)</f>
        <v>796.52229999999997</v>
      </c>
      <c r="C246" s="131" t="str">
        <f>VLOOKUP(A246,'Badge-Info'!$B$2:$E$322,2,FALSE)</f>
        <v>700</v>
      </c>
      <c r="P246" s="1">
        <v>1</v>
      </c>
      <c r="Q246" s="1">
        <v>1</v>
      </c>
      <c r="R246" s="1">
        <v>1</v>
      </c>
      <c r="U246" s="150">
        <f t="shared" si="3"/>
        <v>3</v>
      </c>
    </row>
    <row r="247" spans="1:21">
      <c r="A247" s="129" t="s">
        <v>865</v>
      </c>
      <c r="B247" s="130">
        <f>VLOOKUP(A247,'Badge-Info'!$B$2:$E$322,3,FALSE)</f>
        <v>629.47500000000002</v>
      </c>
      <c r="C247" s="131" t="str">
        <f>VLOOKUP(A247,'Badge-Info'!$B$2:$E$322,2,FALSE)</f>
        <v>600</v>
      </c>
      <c r="I247" s="1">
        <v>1</v>
      </c>
      <c r="P247" s="1">
        <v>1</v>
      </c>
      <c r="U247" s="150">
        <f t="shared" si="3"/>
        <v>2</v>
      </c>
    </row>
    <row r="248" spans="1:21">
      <c r="A248" s="129" t="s">
        <v>700</v>
      </c>
      <c r="B248" s="130">
        <f>VLOOKUP(A248,'Badge-Info'!$B$2:$E$322,3,FALSE)</f>
        <v>613.71699999999998</v>
      </c>
      <c r="C248" s="131" t="str">
        <f>VLOOKUP(A248,'Badge-Info'!$B$2:$E$322,2,FALSE)</f>
        <v>600</v>
      </c>
      <c r="Q248" s="1">
        <v>1</v>
      </c>
      <c r="U248" s="150">
        <f t="shared" si="3"/>
        <v>1</v>
      </c>
    </row>
    <row r="249" spans="1:21">
      <c r="A249" s="129" t="s">
        <v>631</v>
      </c>
      <c r="B249" s="130">
        <f>VLOOKUP(A249,'Badge-Info'!$B$2:$E$322,3,FALSE)</f>
        <v>307.72000000000003</v>
      </c>
      <c r="C249" s="131" t="str">
        <f>VLOOKUP(A249,'Badge-Info'!$B$2:$E$322,2,FALSE)</f>
        <v>300</v>
      </c>
      <c r="R249" s="1">
        <v>1</v>
      </c>
      <c r="U249" s="150">
        <f t="shared" si="3"/>
        <v>1</v>
      </c>
    </row>
    <row r="250" spans="1:21">
      <c r="A250" s="129" t="s">
        <v>906</v>
      </c>
      <c r="B250" s="130">
        <f>VLOOKUP(A250,'Badge-Info'!$B$2:$E$322,3,FALSE)</f>
        <v>624.17600000000004</v>
      </c>
      <c r="C250" s="131" t="str">
        <f>VLOOKUP(A250,'Badge-Info'!$B$2:$E$322,2,FALSE)</f>
        <v>600</v>
      </c>
      <c r="I250" s="1">
        <v>1</v>
      </c>
      <c r="P250" s="1">
        <v>1</v>
      </c>
      <c r="U250" s="150">
        <f t="shared" si="3"/>
        <v>2</v>
      </c>
    </row>
    <row r="251" spans="1:21">
      <c r="A251" s="129" t="s">
        <v>209</v>
      </c>
      <c r="B251" s="130">
        <f>VLOOKUP(A251,'Badge-Info'!$B$2:$E$322,3,FALSE)</f>
        <v>796.14</v>
      </c>
      <c r="C251" s="131" t="str">
        <f>VLOOKUP(A251,'Badge-Info'!$B$2:$E$322,2,FALSE)</f>
        <v>700</v>
      </c>
      <c r="P251" s="1">
        <v>1</v>
      </c>
      <c r="U251" s="150">
        <f t="shared" si="3"/>
        <v>1</v>
      </c>
    </row>
    <row r="252" spans="1:21">
      <c r="A252" s="129" t="s">
        <v>488</v>
      </c>
      <c r="B252" s="130">
        <f>VLOOKUP(A252,'Badge-Info'!$B$2:$E$322,3,FALSE)</f>
        <v>507.44</v>
      </c>
      <c r="C252" s="131" t="str">
        <f>VLOOKUP(A252,'Badge-Info'!$B$2:$E$322,2,FALSE)</f>
        <v>500</v>
      </c>
      <c r="J252" s="1">
        <v>1</v>
      </c>
      <c r="U252" s="150">
        <f t="shared" si="3"/>
        <v>1</v>
      </c>
    </row>
    <row r="253" spans="1:21">
      <c r="A253" s="129" t="s">
        <v>210</v>
      </c>
      <c r="B253" s="130">
        <f>VLOOKUP(A253,'Badge-Info'!$B$2:$E$322,3,FALSE)</f>
        <v>613.12199999999996</v>
      </c>
      <c r="C253" s="131" t="str">
        <f>VLOOKUP(A253,'Badge-Info'!$B$2:$E$322,2,FALSE)</f>
        <v>600</v>
      </c>
      <c r="F253" s="1">
        <v>1</v>
      </c>
      <c r="T253" s="1">
        <v>1</v>
      </c>
      <c r="U253" s="150">
        <f t="shared" si="3"/>
        <v>2</v>
      </c>
    </row>
    <row r="254" spans="1:21">
      <c r="A254" s="129" t="s">
        <v>478</v>
      </c>
      <c r="B254" s="130">
        <f>VLOOKUP(A254,'Badge-Info'!$B$2:$E$322,3,FALSE)</f>
        <v>613.66</v>
      </c>
      <c r="C254" s="131" t="str">
        <f>VLOOKUP(A254,'Badge-Info'!$B$2:$E$322,2,FALSE)</f>
        <v>600</v>
      </c>
      <c r="F254" s="1">
        <v>1</v>
      </c>
      <c r="U254" s="150">
        <f t="shared" si="3"/>
        <v>1</v>
      </c>
    </row>
    <row r="255" spans="1:21">
      <c r="A255" s="129" t="s">
        <v>279</v>
      </c>
      <c r="B255" s="130">
        <f>VLOOKUP(A255,'Badge-Info'!$B$2:$E$322,3,FALSE)</f>
        <v>646.20000000000005</v>
      </c>
      <c r="C255" s="131" t="str">
        <f>VLOOKUP(A255,'Badge-Info'!$B$2:$E$322,2,FALSE)</f>
        <v>600</v>
      </c>
      <c r="F255" s="1">
        <v>1</v>
      </c>
      <c r="L255" s="1">
        <v>1</v>
      </c>
      <c r="U255" s="150">
        <f t="shared" si="3"/>
        <v>2</v>
      </c>
    </row>
    <row r="256" spans="1:21">
      <c r="A256" s="128" t="s">
        <v>287</v>
      </c>
      <c r="B256" s="130">
        <f>VLOOKUP(A256,'Badge-Info'!$B$2:$E$322,3,FALSE)</f>
        <v>646.29999999999995</v>
      </c>
      <c r="C256" s="131" t="str">
        <f>VLOOKUP(A256,'Badge-Info'!$B$2:$E$322,2,FALSE)</f>
        <v>600</v>
      </c>
      <c r="L256" s="1">
        <v>1</v>
      </c>
      <c r="U256" s="150">
        <f t="shared" si="3"/>
        <v>1</v>
      </c>
    </row>
    <row r="257" spans="1:21">
      <c r="A257" s="129" t="s">
        <v>546</v>
      </c>
      <c r="B257" s="130">
        <f>VLOOKUP(A257,'Badge-Info'!$B$2:$E$322,3,FALSE)</f>
        <v>646.4</v>
      </c>
      <c r="C257" s="131" t="str">
        <f>VLOOKUP(A257,'Badge-Info'!$B$2:$E$322,2,FALSE)</f>
        <v>600</v>
      </c>
      <c r="L257" s="1">
        <v>1</v>
      </c>
      <c r="U257" s="150">
        <f t="shared" si="3"/>
        <v>1</v>
      </c>
    </row>
    <row r="258" spans="1:21">
      <c r="A258" s="129" t="s">
        <v>715</v>
      </c>
      <c r="B258" s="130">
        <f>VLOOKUP(A258,'Badge-Info'!$B$2:$E$322,3,FALSE)</f>
        <v>799.20280000000002</v>
      </c>
      <c r="C258" s="131" t="str">
        <f>VLOOKUP(A258,'Badge-Info'!$B$2:$E$322,2,FALSE)</f>
        <v>700</v>
      </c>
      <c r="F258" s="1">
        <v>1</v>
      </c>
      <c r="R258" s="1">
        <v>1</v>
      </c>
      <c r="U258" s="150">
        <f t="shared" si="3"/>
        <v>2</v>
      </c>
    </row>
    <row r="259" spans="1:21">
      <c r="A259" s="129" t="s">
        <v>473</v>
      </c>
      <c r="B259" s="130">
        <f>VLOOKUP(A259,'Badge-Info'!$B$2:$E$322,3,FALSE)</f>
        <v>394.13</v>
      </c>
      <c r="C259" s="131" t="str">
        <f>VLOOKUP(A259,'Badge-Info'!$B$2:$E$322,2,FALSE)</f>
        <v>300</v>
      </c>
      <c r="I259" s="1">
        <v>1</v>
      </c>
      <c r="U259" s="150">
        <f t="shared" si="3"/>
        <v>1</v>
      </c>
    </row>
    <row r="260" spans="1:21">
      <c r="A260" s="129" t="s">
        <v>492</v>
      </c>
      <c r="B260" s="130">
        <f>VLOOKUP(A260,'Badge-Info'!$B$2:$E$322,3,FALSE)</f>
        <v>625.51</v>
      </c>
      <c r="C260" s="131" t="str">
        <f>VLOOKUP(A260,'Badge-Info'!$B$2:$E$322,2,FALSE)</f>
        <v>600</v>
      </c>
      <c r="I260" s="1">
        <v>1</v>
      </c>
      <c r="U260" s="150">
        <f t="shared" si="3"/>
        <v>1</v>
      </c>
    </row>
    <row r="261" spans="1:21">
      <c r="A261" s="129" t="s">
        <v>490</v>
      </c>
      <c r="B261" s="130">
        <f>VLOOKUP(A261,'Badge-Info'!$B$2:$E$322,3,FALSE)</f>
        <v>663.8</v>
      </c>
      <c r="C261" s="131" t="str">
        <f>VLOOKUP(A261,'Badge-Info'!$B$2:$E$322,2,FALSE)</f>
        <v>600</v>
      </c>
      <c r="K261" s="1">
        <v>1</v>
      </c>
      <c r="U261" s="150">
        <f t="shared" si="3"/>
        <v>1</v>
      </c>
    </row>
    <row r="262" spans="1:21">
      <c r="A262" s="129" t="s">
        <v>396</v>
      </c>
      <c r="B262" s="130">
        <f>VLOOKUP(A262,'Badge-Info'!$B$2:$E$322,3,FALSE)</f>
        <v>764.8</v>
      </c>
      <c r="C262" s="131" t="str">
        <f>VLOOKUP(A262,'Badge-Info'!$B$2:$E$322,2,FALSE)</f>
        <v>700</v>
      </c>
      <c r="H262" s="1">
        <v>1</v>
      </c>
      <c r="L262" s="1">
        <v>1</v>
      </c>
      <c r="U262" s="150">
        <f t="shared" si="3"/>
        <v>2</v>
      </c>
    </row>
    <row r="263" spans="1:21">
      <c r="A263" s="129" t="s">
        <v>466</v>
      </c>
      <c r="B263" s="130">
        <f>VLOOKUP(A263,'Badge-Info'!$B$2:$E$322,3,FALSE)</f>
        <v>153.97999999999999</v>
      </c>
      <c r="C263" s="131" t="str">
        <f>VLOOKUP(A263,'Badge-Info'!$B$2:$E$322,2,FALSE)</f>
        <v>100</v>
      </c>
      <c r="G263" s="1">
        <v>1</v>
      </c>
      <c r="J263" s="1">
        <v>1</v>
      </c>
      <c r="U263" s="150">
        <f t="shared" si="3"/>
        <v>2</v>
      </c>
    </row>
    <row r="264" spans="1:21">
      <c r="A264" s="129" t="s">
        <v>594</v>
      </c>
      <c r="B264" s="130">
        <f>VLOOKUP(A264,'Badge-Info'!$B$2:$E$322,3,FALSE)</f>
        <v>508.01</v>
      </c>
      <c r="C264" s="131" t="str">
        <f>VLOOKUP(A264,'Badge-Info'!$B$2:$E$322,2,FALSE)</f>
        <v>500</v>
      </c>
      <c r="I264" s="1">
        <v>1</v>
      </c>
      <c r="P264" s="1">
        <v>1</v>
      </c>
      <c r="R264" s="1">
        <v>1</v>
      </c>
      <c r="U264" s="150">
        <f t="shared" si="3"/>
        <v>3</v>
      </c>
    </row>
    <row r="265" spans="1:21">
      <c r="A265" s="129" t="s">
        <v>958</v>
      </c>
      <c r="B265" s="130">
        <f>VLOOKUP(A265,'Badge-Info'!$B$2:$E$322,3,FALSE)</f>
        <v>364.1</v>
      </c>
      <c r="C265" s="131" t="str">
        <f>VLOOKUP(A265,'Badge-Info'!$B$2:$E$322,2,FALSE)</f>
        <v>300</v>
      </c>
      <c r="F265" s="1">
        <v>1</v>
      </c>
      <c r="J265" s="1">
        <v>1</v>
      </c>
      <c r="U265" s="150">
        <f t="shared" si="3"/>
        <v>2</v>
      </c>
    </row>
    <row r="266" spans="1:21">
      <c r="A266" s="129" t="s">
        <v>981</v>
      </c>
      <c r="B266" s="130">
        <f>VLOOKUP(A266,'Badge-Info'!$B$2:$E$322,3,FALSE)</f>
        <v>363.88200000000001</v>
      </c>
      <c r="C266" s="131" t="str">
        <f>VLOOKUP(A266,'Badge-Info'!$B$2:$E$322,2,FALSE)</f>
        <v>300</v>
      </c>
      <c r="D266" s="1">
        <v>1</v>
      </c>
      <c r="F266" s="1">
        <v>1</v>
      </c>
      <c r="K266" s="1">
        <v>1</v>
      </c>
      <c r="N266" s="1">
        <v>1</v>
      </c>
      <c r="T266" s="1">
        <v>1</v>
      </c>
      <c r="U266" s="150">
        <f t="shared" si="3"/>
        <v>5</v>
      </c>
    </row>
    <row r="267" spans="1:21">
      <c r="A267" s="129" t="s">
        <v>755</v>
      </c>
      <c r="B267" s="130">
        <f>VLOOKUP(A267,'Badge-Info'!$B$2:$E$322,3,FALSE)</f>
        <v>736.94</v>
      </c>
      <c r="C267" s="131" t="str">
        <f>VLOOKUP(A267,'Badge-Info'!$B$2:$E$322,2,FALSE)</f>
        <v>700</v>
      </c>
      <c r="H267" s="1">
        <v>1</v>
      </c>
      <c r="S267" s="1">
        <v>1</v>
      </c>
      <c r="U267" s="150">
        <f t="shared" si="3"/>
        <v>2</v>
      </c>
    </row>
    <row r="268" spans="1:21">
      <c r="A268" s="136" t="s">
        <v>123</v>
      </c>
      <c r="B268" s="130">
        <f>VLOOKUP(A268,'Badge-Info'!$B$2:$E$322,3,FALSE)</f>
        <v>796.93</v>
      </c>
      <c r="C268" s="131" t="str">
        <f>VLOOKUP(A268,'Badge-Info'!$B$2:$E$322,2,FALSE)</f>
        <v>700</v>
      </c>
      <c r="E268" s="1">
        <v>1</v>
      </c>
      <c r="U268" s="150">
        <f t="shared" si="3"/>
        <v>1</v>
      </c>
    </row>
    <row r="269" spans="1:21">
      <c r="A269" s="136" t="s">
        <v>880</v>
      </c>
      <c r="B269" s="130">
        <f>VLOOKUP(A269,'Badge-Info'!$B$2:$E$322,3,FALSE)</f>
        <v>796.54092000000003</v>
      </c>
      <c r="C269" s="131" t="str">
        <f>VLOOKUP(A269,'Badge-Info'!$B$2:$E$322,2,FALSE)</f>
        <v>700</v>
      </c>
      <c r="F269" s="1">
        <v>1</v>
      </c>
      <c r="R269" s="1">
        <v>1</v>
      </c>
      <c r="T269" s="1">
        <v>1</v>
      </c>
      <c r="U269" s="150">
        <f t="shared" si="3"/>
        <v>3</v>
      </c>
    </row>
    <row r="270" spans="1:21">
      <c r="A270" s="129" t="s">
        <v>570</v>
      </c>
      <c r="B270" s="130">
        <f>VLOOKUP(A270,'Badge-Info'!$B$2:$E$322,3,FALSE)</f>
        <v>920.02</v>
      </c>
      <c r="C270" s="131" t="str">
        <f>VLOOKUP(A270,'Badge-Info'!$B$2:$E$322,2,FALSE)</f>
        <v>900</v>
      </c>
      <c r="U270" s="150">
        <f t="shared" si="3"/>
        <v>0</v>
      </c>
    </row>
    <row r="271" spans="1:21">
      <c r="A271" s="129" t="s">
        <v>658</v>
      </c>
      <c r="B271" s="130">
        <f>VLOOKUP(A271,'Badge-Info'!$B$2:$E$322,3,FALSE)</f>
        <v>133.12200000000001</v>
      </c>
      <c r="C271" s="131" t="str">
        <f>VLOOKUP(A271,'Badge-Info'!$B$2:$E$322,2,FALSE)</f>
        <v>100</v>
      </c>
      <c r="P271" s="1">
        <v>1</v>
      </c>
      <c r="T271" s="1">
        <v>1</v>
      </c>
      <c r="U271" s="150">
        <f t="shared" si="3"/>
        <v>2</v>
      </c>
    </row>
    <row r="272" spans="1:21">
      <c r="A272" s="129" t="s">
        <v>601</v>
      </c>
      <c r="B272" s="130">
        <f>VLOOKUP(A272,'Badge-Info'!$B$2:$E$322,3,FALSE)</f>
        <v>641.81899999999996</v>
      </c>
      <c r="C272" s="131" t="str">
        <f>VLOOKUP(A272,'Badge-Info'!$B$2:$E$322,2,FALSE)</f>
        <v>600</v>
      </c>
      <c r="K272" s="1">
        <v>1</v>
      </c>
      <c r="U272" s="150">
        <f t="shared" si="3"/>
        <v>1</v>
      </c>
    </row>
    <row r="273" spans="1:21">
      <c r="A273" s="128" t="s">
        <v>16</v>
      </c>
      <c r="B273" s="130">
        <f>VLOOKUP(A273,'Badge-Info'!$B$2:$E$322,3,FALSE)</f>
        <v>664.07</v>
      </c>
      <c r="C273" s="131" t="str">
        <f>VLOOKUP(A273,'Badge-Info'!$B$2:$E$322,2,FALSE)</f>
        <v>600</v>
      </c>
      <c r="K273" s="1">
        <v>1</v>
      </c>
      <c r="U273" s="150">
        <f t="shared" si="3"/>
        <v>1</v>
      </c>
    </row>
    <row r="274" spans="1:21">
      <c r="A274" s="128" t="s">
        <v>987</v>
      </c>
      <c r="B274" s="130">
        <f>VLOOKUP(A274,'Badge-Info'!$B$2:$E$322,3,FALSE)</f>
        <v>202.12</v>
      </c>
      <c r="C274" s="131" t="str">
        <f>VLOOKUP(A274,'Badge-Info'!$B$2:$E$322,2,FALSE)</f>
        <v>200</v>
      </c>
      <c r="T274" s="1">
        <v>1</v>
      </c>
      <c r="U274" s="150">
        <f t="shared" si="3"/>
        <v>1</v>
      </c>
    </row>
    <row r="275" spans="1:21">
      <c r="A275" s="128" t="s">
        <v>1083</v>
      </c>
      <c r="B275" s="130">
        <f>VLOOKUP(A275,'Badge-Info'!$B$2:$E$322,3,FALSE)</f>
        <v>648.79999999999995</v>
      </c>
      <c r="C275" s="131" t="str">
        <f>VLOOKUP(A275,'Badge-Info'!$B$2:$E$322,2,FALSE)</f>
        <v>600</v>
      </c>
      <c r="M275" s="1">
        <v>1</v>
      </c>
      <c r="U275" s="150">
        <f t="shared" si="3"/>
        <v>1</v>
      </c>
    </row>
    <row r="276" spans="1:21">
      <c r="A276" s="128" t="s">
        <v>618</v>
      </c>
      <c r="B276" s="130">
        <f>VLOOKUP(A276,'Badge-Info'!$B$2:$E$322,3,FALSE)</f>
        <v>353.97950086319997</v>
      </c>
      <c r="C276" s="131" t="str">
        <f>VLOOKUP(A276,'Badge-Info'!$B$2:$E$322,2,FALSE)</f>
        <v>300</v>
      </c>
      <c r="U276" s="150">
        <f t="shared" si="3"/>
        <v>0</v>
      </c>
    </row>
    <row r="277" spans="1:21">
      <c r="A277" s="134" t="s">
        <v>413</v>
      </c>
      <c r="B277" s="130">
        <f>VLOOKUP(A277,'Badge-Info'!$B$2:$E$322,3,FALSE)</f>
        <v>332.6</v>
      </c>
      <c r="C277" s="131" t="str">
        <f>VLOOKUP(A277,'Badge-Info'!$B$2:$E$322,2,FALSE)</f>
        <v>300</v>
      </c>
      <c r="J277" s="1">
        <v>1</v>
      </c>
      <c r="N277" s="1">
        <v>1</v>
      </c>
      <c r="U277" s="150">
        <f t="shared" si="3"/>
        <v>2</v>
      </c>
    </row>
    <row r="278" spans="1:21">
      <c r="A278" s="129" t="s">
        <v>565</v>
      </c>
      <c r="B278" s="130">
        <f>VLOOKUP(A278,'Badge-Info'!$B$2:$E$322,3,FALSE)</f>
        <v>808.06854299999998</v>
      </c>
      <c r="C278" s="131" t="str">
        <f>VLOOKUP(A278,'Badge-Info'!$B$2:$E$322,2,FALSE)</f>
        <v>800</v>
      </c>
      <c r="M278" s="1">
        <v>1</v>
      </c>
      <c r="N278" s="1">
        <v>1</v>
      </c>
      <c r="U278" s="150">
        <f t="shared" si="3"/>
        <v>2</v>
      </c>
    </row>
    <row r="279" spans="1:21">
      <c r="A279" s="129" t="s">
        <v>617</v>
      </c>
      <c r="B279" s="130">
        <f>VLOOKUP(A279,'Badge-Info'!$B$2:$E$322,3,FALSE)</f>
        <v>391.02</v>
      </c>
      <c r="C279" s="131" t="str">
        <f>VLOOKUP(A279,'Badge-Info'!$B$2:$E$322,2,FALSE)</f>
        <v>300</v>
      </c>
      <c r="I279" s="1">
        <v>1</v>
      </c>
      <c r="U279" s="150">
        <f t="shared" si="3"/>
        <v>1</v>
      </c>
    </row>
    <row r="280" spans="1:21" ht="30">
      <c r="A280" s="129" t="s">
        <v>893</v>
      </c>
      <c r="B280" s="130">
        <f>VLOOKUP(A280,'Badge-Info'!$B$2:$E$322,3,FALSE)</f>
        <v>551.48</v>
      </c>
      <c r="C280" s="131" t="str">
        <f>VLOOKUP(A280,'Badge-Info'!$B$2:$E$322,2,FALSE)</f>
        <v>500</v>
      </c>
      <c r="E280" s="1">
        <v>1</v>
      </c>
      <c r="U280" s="150">
        <f t="shared" si="3"/>
        <v>1</v>
      </c>
    </row>
    <row r="281" spans="1:21">
      <c r="A281" s="129" t="s">
        <v>450</v>
      </c>
      <c r="B281" s="130">
        <f>VLOOKUP(A281,'Badge-Info'!$B$2:$E$322,3,FALSE)</f>
        <v>917.95489999999995</v>
      </c>
      <c r="C281" s="131" t="str">
        <f>VLOOKUP(A281,'Badge-Info'!$B$2:$E$322,2,FALSE)</f>
        <v>900</v>
      </c>
      <c r="O281" s="1">
        <v>1</v>
      </c>
      <c r="U281" s="150">
        <f t="shared" si="3"/>
        <v>1</v>
      </c>
    </row>
    <row r="282" spans="1:21">
      <c r="A282" s="129" t="s">
        <v>212</v>
      </c>
      <c r="B282" s="130">
        <f>VLOOKUP(A282,'Badge-Info'!$B$2:$E$322,3,FALSE)</f>
        <v>323.64999999999998</v>
      </c>
      <c r="C282" s="131" t="str">
        <f>VLOOKUP(A282,'Badge-Info'!$B$2:$E$322,2,FALSE)</f>
        <v>300</v>
      </c>
      <c r="M282" s="1">
        <v>1</v>
      </c>
      <c r="U282" s="150">
        <f t="shared" si="3"/>
        <v>1</v>
      </c>
    </row>
    <row r="283" spans="1:21">
      <c r="A283" s="129" t="s">
        <v>214</v>
      </c>
      <c r="B283" s="130">
        <f>VLOOKUP(A283,'Badge-Info'!$B$2:$E$322,3,FALSE)</f>
        <v>797.21097950000001</v>
      </c>
      <c r="C283" s="131" t="str">
        <f>VLOOKUP(A283,'Badge-Info'!$B$2:$E$322,2,FALSE)</f>
        <v>700</v>
      </c>
      <c r="U283" s="150">
        <f t="shared" si="3"/>
        <v>0</v>
      </c>
    </row>
    <row r="284" spans="1:21">
      <c r="A284" s="129" t="s">
        <v>1053</v>
      </c>
      <c r="B284" s="130">
        <f>VLOOKUP(A284,'Badge-Info'!$B$2:$E$322,3,FALSE)</f>
        <v>411.09</v>
      </c>
      <c r="C284" s="131" t="str">
        <f>VLOOKUP(A284,'Badge-Info'!$B$2:$E$322,2,FALSE)</f>
        <v>400</v>
      </c>
      <c r="J284" s="1">
        <v>1</v>
      </c>
      <c r="U284" s="150">
        <f t="shared" si="3"/>
        <v>1</v>
      </c>
    </row>
    <row r="285" spans="1:21">
      <c r="A285" s="129" t="s">
        <v>1041</v>
      </c>
      <c r="B285" s="130">
        <f>VLOOKUP(A285,'Badge-Info'!$B$2:$E$322,3,FALSE)</f>
        <v>383.14</v>
      </c>
      <c r="C285" s="131" t="str">
        <f>VLOOKUP(A285,'Badge-Info'!$B$2:$E$322,2,FALSE)</f>
        <v>300</v>
      </c>
      <c r="J285" s="1">
        <v>1</v>
      </c>
      <c r="U285" s="150">
        <f t="shared" si="3"/>
        <v>1</v>
      </c>
    </row>
    <row r="286" spans="1:21">
      <c r="A286" s="129" t="s">
        <v>605</v>
      </c>
      <c r="B286" s="130">
        <f>VLOOKUP(A286,'Badge-Info'!$B$2:$E$322,3,FALSE)</f>
        <v>155.232</v>
      </c>
      <c r="C286" s="131" t="str">
        <f>VLOOKUP(A286,'Badge-Info'!$B$2:$E$322,2,FALSE)</f>
        <v>100</v>
      </c>
      <c r="E286" s="1">
        <v>1</v>
      </c>
      <c r="M286" s="1">
        <v>1</v>
      </c>
      <c r="U286" s="150">
        <f t="shared" si="3"/>
        <v>2</v>
      </c>
    </row>
    <row r="287" spans="1:21">
      <c r="A287" s="129" t="s">
        <v>774</v>
      </c>
      <c r="B287" s="130">
        <f>VLOOKUP(A287,'Badge-Info'!$B$2:$E$322,3,FALSE)</f>
        <v>664.072</v>
      </c>
      <c r="C287" s="131" t="str">
        <f>VLOOKUP(A287,'Badge-Info'!$B$2:$E$322,2,FALSE)</f>
        <v>600</v>
      </c>
      <c r="J287" s="1">
        <v>1</v>
      </c>
      <c r="K287" s="1">
        <v>1</v>
      </c>
      <c r="U287" s="150">
        <f t="shared" si="3"/>
        <v>2</v>
      </c>
    </row>
    <row r="288" spans="1:21">
      <c r="A288" s="129" t="s">
        <v>330</v>
      </c>
      <c r="B288" s="130">
        <f>VLOOKUP(A288,'Badge-Info'!$B$2:$E$322,3,FALSE)</f>
        <v>391.65</v>
      </c>
      <c r="C288" s="131" t="str">
        <f>VLOOKUP(A288,'Badge-Info'!$B$2:$E$322,2,FALSE)</f>
        <v>300</v>
      </c>
      <c r="P288" s="1">
        <v>1</v>
      </c>
      <c r="U288" s="150">
        <f t="shared" si="3"/>
        <v>1</v>
      </c>
    </row>
    <row r="289" spans="1:21">
      <c r="A289" s="129" t="s">
        <v>474</v>
      </c>
      <c r="B289" s="130">
        <f>VLOOKUP(A289,'Badge-Info'!$B$2:$E$322,3,FALSE)</f>
        <v>361.4</v>
      </c>
      <c r="C289" s="131" t="str">
        <f>VLOOKUP(A289,'Badge-Info'!$B$2:$E$322,2,FALSE)</f>
        <v>300</v>
      </c>
      <c r="E289" s="1">
        <v>1</v>
      </c>
      <c r="M289" s="1">
        <v>1</v>
      </c>
      <c r="U289" s="150">
        <f t="shared" si="3"/>
        <v>2</v>
      </c>
    </row>
    <row r="290" spans="1:21">
      <c r="A290" s="129" t="s">
        <v>924</v>
      </c>
      <c r="B290" s="130">
        <f>VLOOKUP(A290,'Badge-Info'!$B$2:$E$322,3,FALSE)</f>
        <v>646.48</v>
      </c>
      <c r="C290" s="131" t="str">
        <f>VLOOKUP(A290,'Badge-Info'!$B$2:$E$322,2,FALSE)</f>
        <v>600</v>
      </c>
      <c r="L290" s="1">
        <v>1</v>
      </c>
      <c r="Q290" s="1">
        <v>1</v>
      </c>
      <c r="U290" s="150">
        <f t="shared" si="3"/>
        <v>2</v>
      </c>
    </row>
    <row r="291" spans="1:21">
      <c r="A291" s="129" t="s">
        <v>874</v>
      </c>
      <c r="B291" s="130">
        <f>VLOOKUP(A291,'Badge-Info'!$B$2:$E$322,3,FALSE)</f>
        <v>613.69000000000005</v>
      </c>
      <c r="C291" s="131" t="str">
        <f>VLOOKUP(A291,'Badge-Info'!$B$2:$E$322,2,FALSE)</f>
        <v>600</v>
      </c>
      <c r="F291" s="1">
        <v>1</v>
      </c>
      <c r="U291" s="150">
        <f t="shared" si="3"/>
        <v>1</v>
      </c>
    </row>
    <row r="292" spans="1:21">
      <c r="A292" s="129" t="s">
        <v>258</v>
      </c>
      <c r="B292" s="130">
        <f>VLOOKUP(A292,'Badge-Info'!$B$2:$E$322,3,FALSE)</f>
        <v>700.97</v>
      </c>
      <c r="C292" s="131" t="str">
        <f>VLOOKUP(A292,'Badge-Info'!$B$2:$E$322,2,FALSE)</f>
        <v>700</v>
      </c>
      <c r="J292" s="1">
        <v>1</v>
      </c>
      <c r="R292" s="1">
        <v>1</v>
      </c>
      <c r="U292" s="150">
        <f t="shared" si="3"/>
        <v>2</v>
      </c>
    </row>
    <row r="293" spans="1:21">
      <c r="A293" s="129" t="s">
        <v>506</v>
      </c>
      <c r="B293" s="130">
        <f>VLOOKUP(A293,'Badge-Info'!$B$2:$E$322,3,FALSE)</f>
        <v>414.6</v>
      </c>
      <c r="C293" s="131" t="str">
        <f>VLOOKUP(A293,'Badge-Info'!$B$2:$E$322,2,FALSE)</f>
        <v>400</v>
      </c>
      <c r="J293" s="1">
        <v>1</v>
      </c>
      <c r="U293" s="150">
        <f t="shared" si="3"/>
        <v>1</v>
      </c>
    </row>
    <row r="294" spans="1:21">
      <c r="A294" s="128" t="s">
        <v>251</v>
      </c>
      <c r="B294" s="130">
        <f>VLOOKUP(A294,'Badge-Info'!$B$2:$E$322,3,FALSE)</f>
        <v>792.02700000000004</v>
      </c>
      <c r="C294" s="131" t="str">
        <f>VLOOKUP(A294,'Badge-Info'!$B$2:$E$322,2,FALSE)</f>
        <v>700</v>
      </c>
      <c r="Q294" s="1">
        <v>1</v>
      </c>
      <c r="U294" s="150">
        <f t="shared" si="3"/>
        <v>1</v>
      </c>
    </row>
    <row r="295" spans="1:21">
      <c r="A295" s="128" t="s">
        <v>250</v>
      </c>
      <c r="B295" s="130">
        <f>VLOOKUP(A295,'Badge-Info'!$B$2:$E$322,3,FALSE)</f>
        <v>751.4</v>
      </c>
      <c r="C295" s="131" t="str">
        <f>VLOOKUP(A295,'Badge-Info'!$B$2:$E$322,2,FALSE)</f>
        <v>700</v>
      </c>
      <c r="H295" s="1">
        <v>1</v>
      </c>
      <c r="U295" s="150">
        <f t="shared" si="3"/>
        <v>1</v>
      </c>
    </row>
    <row r="296" spans="1:21">
      <c r="A296" s="129" t="s">
        <v>493</v>
      </c>
      <c r="B296" s="130">
        <f>VLOOKUP(A296,'Badge-Info'!$B$2:$E$322,3,FALSE)</f>
        <v>641.59762999999998</v>
      </c>
      <c r="C296" s="131" t="str">
        <f>VLOOKUP(A296,'Badge-Info'!$B$2:$E$322,2,FALSE)</f>
        <v>600</v>
      </c>
      <c r="K296" s="1">
        <v>1</v>
      </c>
      <c r="U296" s="150">
        <f t="shared" si="3"/>
        <v>1</v>
      </c>
    </row>
    <row r="297" spans="1:21">
      <c r="A297" s="129" t="s">
        <v>416</v>
      </c>
      <c r="B297" s="130">
        <f>VLOOKUP(A297,'Badge-Info'!$B$2:$E$322,3,FALSE)</f>
        <v>796.81</v>
      </c>
      <c r="C297" s="131" t="str">
        <f>VLOOKUP(A297,'Badge-Info'!$B$2:$E$322,2,FALSE)</f>
        <v>700</v>
      </c>
      <c r="G297" s="1">
        <v>1</v>
      </c>
      <c r="U297" s="150">
        <f t="shared" si="3"/>
        <v>1</v>
      </c>
    </row>
    <row r="298" spans="1:21">
      <c r="A298" s="129" t="s">
        <v>984</v>
      </c>
      <c r="B298" s="130">
        <f>VLOOKUP(A298,'Badge-Info'!$B$2:$E$322,3,FALSE)</f>
        <v>303.48329999999999</v>
      </c>
      <c r="C298" s="131" t="str">
        <f>VLOOKUP(A298,'Badge-Info'!$B$2:$E$322,2,FALSE)</f>
        <v>300</v>
      </c>
      <c r="P298" s="1">
        <v>1</v>
      </c>
      <c r="R298" s="1">
        <v>1</v>
      </c>
      <c r="T298" s="1">
        <v>1</v>
      </c>
      <c r="U298" s="150">
        <f t="shared" si="3"/>
        <v>3</v>
      </c>
    </row>
    <row r="299" spans="1:21">
      <c r="A299" s="129" t="s">
        <v>604</v>
      </c>
      <c r="B299" s="130">
        <f>VLOOKUP(A299,'Badge-Info'!$B$2:$E$322,3,FALSE)</f>
        <v>634.79999999999995</v>
      </c>
      <c r="C299" s="131" t="str">
        <f>VLOOKUP(A299,'Badge-Info'!$B$2:$E$322,2,FALSE)</f>
        <v>600</v>
      </c>
      <c r="K299" s="1">
        <v>1</v>
      </c>
      <c r="U299" s="150">
        <f t="shared" si="3"/>
        <v>1</v>
      </c>
    </row>
    <row r="300" spans="1:21">
      <c r="A300" s="129" t="s">
        <v>999</v>
      </c>
      <c r="B300" s="130">
        <f>VLOOKUP(A300,'Badge-Info'!$B$2:$E$322,3,FALSE)</f>
        <v>306.70285467799999</v>
      </c>
      <c r="C300" s="131" t="str">
        <f>VLOOKUP(A300,'Badge-Info'!$B$2:$E$322,2,FALSE)</f>
        <v>300</v>
      </c>
      <c r="P300" s="1">
        <v>1</v>
      </c>
      <c r="T300" s="1">
        <v>1</v>
      </c>
      <c r="U300" s="150">
        <f t="shared" si="3"/>
        <v>2</v>
      </c>
    </row>
    <row r="301" spans="1:21">
      <c r="A301" s="129" t="s">
        <v>784</v>
      </c>
      <c r="B301" s="130">
        <f>VLOOKUP(A301,'Badge-Info'!$B$2:$E$322,3,FALSE)</f>
        <v>153.32</v>
      </c>
      <c r="C301" s="131" t="str">
        <f>VLOOKUP(A301,'Badge-Info'!$B$2:$E$322,2,FALSE)</f>
        <v>100</v>
      </c>
      <c r="N301" s="1">
        <v>1</v>
      </c>
      <c r="R301" s="1">
        <v>1</v>
      </c>
      <c r="T301" s="1">
        <v>1</v>
      </c>
      <c r="U301" s="150">
        <f t="shared" si="3"/>
        <v>3</v>
      </c>
    </row>
    <row r="302" spans="1:21">
      <c r="A302" s="129" t="s">
        <v>274</v>
      </c>
      <c r="B302" s="130">
        <f>VLOOKUP(A302,'Badge-Info'!$B$2:$E$322,3,FALSE)</f>
        <v>551.21</v>
      </c>
      <c r="C302" s="131" t="str">
        <f>VLOOKUP(A302,'Badge-Info'!$B$2:$E$322,2,FALSE)</f>
        <v>500</v>
      </c>
      <c r="J302" s="1">
        <v>1</v>
      </c>
      <c r="U302" s="150">
        <f t="shared" si="3"/>
        <v>1</v>
      </c>
    </row>
    <row r="303" spans="1:21">
      <c r="A303" s="129" t="s">
        <v>248</v>
      </c>
      <c r="B303" s="130">
        <f>VLOOKUP(A303,'Badge-Info'!$B$2:$E$322,3,FALSE)</f>
        <v>361.3</v>
      </c>
      <c r="C303" s="131" t="str">
        <f>VLOOKUP(A303,'Badge-Info'!$B$2:$E$322,2,FALSE)</f>
        <v>300</v>
      </c>
      <c r="M303" s="1">
        <v>1</v>
      </c>
      <c r="U303" s="150">
        <f t="shared" si="3"/>
        <v>1</v>
      </c>
    </row>
    <row r="304" spans="1:21">
      <c r="A304" s="129" t="s">
        <v>596</v>
      </c>
      <c r="B304" s="130">
        <f>VLOOKUP(A304,'Badge-Info'!$B$2:$E$322,3,FALSE)</f>
        <v>641.63789999999995</v>
      </c>
      <c r="C304" s="131" t="str">
        <f>VLOOKUP(A304,'Badge-Info'!$B$2:$E$322,2,FALSE)</f>
        <v>600</v>
      </c>
      <c r="I304" s="1">
        <v>1</v>
      </c>
      <c r="U304" s="150">
        <f t="shared" si="3"/>
        <v>1</v>
      </c>
    </row>
    <row r="305" spans="1:21">
      <c r="A305" s="129" t="s">
        <v>44</v>
      </c>
      <c r="B305" s="130">
        <f>VLOOKUP(A305,'Badge-Info'!$B$2:$E$322,3,FALSE)</f>
        <v>361.70600000000002</v>
      </c>
      <c r="C305" s="131" t="str">
        <f>VLOOKUP(A305,'Badge-Info'!$B$2:$E$322,2,FALSE)</f>
        <v>300</v>
      </c>
      <c r="M305" s="1">
        <v>1</v>
      </c>
      <c r="R305" s="1">
        <v>1</v>
      </c>
      <c r="U305" s="150">
        <f t="shared" si="3"/>
        <v>2</v>
      </c>
    </row>
    <row r="306" spans="1:21">
      <c r="A306" s="129" t="s">
        <v>1045</v>
      </c>
      <c r="B306" s="130">
        <f>VLOOKUP(A306,'Badge-Info'!$B$2:$E$322,3,FALSE)</f>
        <v>628.16719999999998</v>
      </c>
      <c r="C306" s="131" t="str">
        <f>VLOOKUP(A306,'Badge-Info'!$B$2:$E$322,2,FALSE)</f>
        <v>600</v>
      </c>
      <c r="D306" s="1">
        <v>1</v>
      </c>
      <c r="F306" s="1">
        <v>1</v>
      </c>
      <c r="K306" s="1">
        <v>1</v>
      </c>
      <c r="U306" s="150">
        <f t="shared" si="3"/>
        <v>3</v>
      </c>
    </row>
    <row r="307" spans="1:21">
      <c r="A307" s="129" t="s">
        <v>311</v>
      </c>
      <c r="B307" s="130">
        <f>VLOOKUP(A307,'Badge-Info'!$B$2:$E$322,3,FALSE)</f>
        <v>392.5</v>
      </c>
      <c r="C307" s="131" t="str">
        <f>VLOOKUP(A307,'Badge-Info'!$B$2:$E$322,2,FALSE)</f>
        <v>300</v>
      </c>
      <c r="I307" s="1">
        <v>1</v>
      </c>
      <c r="P307" s="1">
        <v>1</v>
      </c>
      <c r="U307" s="150">
        <f t="shared" si="3"/>
        <v>2</v>
      </c>
    </row>
    <row r="308" spans="1:21">
      <c r="A308" s="129" t="s">
        <v>50</v>
      </c>
      <c r="B308" s="130">
        <f>VLOOKUP(A308,'Badge-Info'!$B$2:$E$322,3,FALSE)</f>
        <v>796.51020000000005</v>
      </c>
      <c r="C308" s="131" t="str">
        <f>VLOOKUP(A308,'Badge-Info'!$B$2:$E$322,2,FALSE)</f>
        <v>700</v>
      </c>
      <c r="F308" s="1">
        <v>1</v>
      </c>
      <c r="R308" s="1">
        <v>1</v>
      </c>
      <c r="U308" s="150">
        <f t="shared" si="3"/>
        <v>2</v>
      </c>
    </row>
    <row r="309" spans="1:21">
      <c r="A309" s="129" t="s">
        <v>1012</v>
      </c>
      <c r="B309" s="130">
        <f>VLOOKUP(A309,'Badge-Info'!$B$2:$E$322,3,FALSE)</f>
        <v>623.80999999999995</v>
      </c>
      <c r="C309" s="131" t="str">
        <f>VLOOKUP(A309,'Badge-Info'!$B$2:$E$322,2,FALSE)</f>
        <v>600</v>
      </c>
      <c r="E309" s="1">
        <v>1</v>
      </c>
      <c r="F309" s="1">
        <v>1</v>
      </c>
      <c r="P309" s="1">
        <v>1</v>
      </c>
      <c r="S309" s="1">
        <v>1</v>
      </c>
      <c r="U309" s="150">
        <f t="shared" si="3"/>
        <v>4</v>
      </c>
    </row>
    <row r="310" spans="1:21">
      <c r="A310" s="129" t="s">
        <v>600</v>
      </c>
      <c r="B310" s="130">
        <f>VLOOKUP(A310,'Badge-Info'!$B$2:$E$322,3,FALSE)</f>
        <v>797.12199999999996</v>
      </c>
      <c r="C310" s="131" t="str">
        <f>VLOOKUP(A310,'Badge-Info'!$B$2:$E$322,2,FALSE)</f>
        <v>700</v>
      </c>
      <c r="R310" s="1">
        <v>1</v>
      </c>
      <c r="U310" s="150">
        <f t="shared" si="3"/>
        <v>1</v>
      </c>
    </row>
    <row r="311" spans="1:21">
      <c r="A311" s="129" t="s">
        <v>728</v>
      </c>
      <c r="B311" s="130">
        <f>VLOOKUP(A311,'Badge-Info'!$B$2:$E$322,3,FALSE)</f>
        <v>646.72400000000005</v>
      </c>
      <c r="C311" s="131" t="str">
        <f>VLOOKUP(A311,'Badge-Info'!$B$2:$E$322,2,FALSE)</f>
        <v>600</v>
      </c>
      <c r="L311" s="1">
        <v>1</v>
      </c>
      <c r="U311" s="150">
        <f t="shared" si="3"/>
        <v>1</v>
      </c>
    </row>
    <row r="312" spans="1:21">
      <c r="A312" s="129" t="s">
        <v>417</v>
      </c>
      <c r="B312" s="130">
        <f>VLOOKUP(A312,'Badge-Info'!$B$2:$E$322,3,FALSE)</f>
        <v>306.48200000000003</v>
      </c>
      <c r="C312" s="131" t="str">
        <f>VLOOKUP(A312,'Badge-Info'!$B$2:$E$322,2,FALSE)</f>
        <v>300</v>
      </c>
      <c r="I312" s="1">
        <v>1</v>
      </c>
      <c r="P312" s="1">
        <v>1</v>
      </c>
      <c r="R312" s="1">
        <v>1</v>
      </c>
      <c r="U312" s="150">
        <f t="shared" si="3"/>
        <v>3</v>
      </c>
    </row>
    <row r="313" spans="1:21">
      <c r="A313" s="136" t="s">
        <v>229</v>
      </c>
      <c r="B313" s="130">
        <f>VLOOKUP(A313,'Badge-Info'!$B$2:$E$322,3,FALSE)</f>
        <v>641.22</v>
      </c>
      <c r="C313" s="131" t="str">
        <f>VLOOKUP(A313,'Badge-Info'!$B$2:$E$322,2,FALSE)</f>
        <v>600</v>
      </c>
      <c r="K313" s="1">
        <v>1</v>
      </c>
      <c r="N313" s="1">
        <v>1</v>
      </c>
      <c r="U313" s="150">
        <f t="shared" si="3"/>
        <v>2</v>
      </c>
    </row>
    <row r="314" spans="1:21">
      <c r="A314" s="129" t="s">
        <v>609</v>
      </c>
      <c r="B314" s="130">
        <f>VLOOKUP(A314,'Badge-Info'!$B$2:$E$322,3,FALSE)</f>
        <v>663.2</v>
      </c>
      <c r="C314" s="131" t="str">
        <f>VLOOKUP(A314,'Badge-Info'!$B$2:$E$322,2,FALSE)</f>
        <v>600</v>
      </c>
      <c r="J314" s="1">
        <v>1</v>
      </c>
      <c r="K314" s="1">
        <v>1</v>
      </c>
      <c r="U314" s="150">
        <f t="shared" ref="U314:U320" si="4">SUM(D314:T314)</f>
        <v>2</v>
      </c>
    </row>
    <row r="315" spans="1:21">
      <c r="A315" s="129" t="s">
        <v>253</v>
      </c>
      <c r="B315" s="130">
        <f>VLOOKUP(A315,'Badge-Info'!$B$2:$E$322,3,FALSE)</f>
        <v>648.08000000000004</v>
      </c>
      <c r="C315" s="131" t="str">
        <f>VLOOKUP(A315,'Badge-Info'!$B$2:$E$322,2,FALSE)</f>
        <v>600</v>
      </c>
      <c r="S315" s="1">
        <v>1</v>
      </c>
      <c r="U315" s="150">
        <f t="shared" si="4"/>
        <v>1</v>
      </c>
    </row>
    <row r="316" spans="1:21">
      <c r="A316" s="129" t="s">
        <v>208</v>
      </c>
      <c r="B316" s="130">
        <f>VLOOKUP(A316,'Badge-Info'!$B$2:$E$322,3,FALSE)</f>
        <v>910.7</v>
      </c>
      <c r="C316" s="131" t="str">
        <f>VLOOKUP(A316,'Badge-Info'!$B$2:$E$322,2,FALSE)</f>
        <v>900</v>
      </c>
      <c r="J316" s="1">
        <v>1</v>
      </c>
      <c r="U316" s="150">
        <f t="shared" si="4"/>
        <v>1</v>
      </c>
    </row>
    <row r="317" spans="1:21">
      <c r="A317" s="128" t="s">
        <v>42</v>
      </c>
      <c r="B317" s="130">
        <f>VLOOKUP(A317,'Badge-Info'!$B$2:$E$322,3,FALSE)</f>
        <v>388.4</v>
      </c>
      <c r="C317" s="131" t="str">
        <f>VLOOKUP(A317,'Badge-Info'!$B$2:$E$322,2,FALSE)</f>
        <v>300</v>
      </c>
      <c r="O317" s="1">
        <v>1</v>
      </c>
      <c r="P317" s="1">
        <v>1</v>
      </c>
      <c r="Q317" s="1">
        <v>1</v>
      </c>
      <c r="U317" s="150">
        <f t="shared" si="4"/>
        <v>3</v>
      </c>
    </row>
    <row r="318" spans="1:21">
      <c r="A318" s="129" t="s">
        <v>305</v>
      </c>
      <c r="B318" s="130" t="str">
        <f>VLOOKUP(A318,'Badge-Info'!$B$2:$E$322,3,FALSE)</f>
        <v>070.593</v>
      </c>
      <c r="C318" s="131" t="str">
        <f>VLOOKUP(A318,'Badge-Info'!$B$2:$E$322,2,FALSE)</f>
        <v>000</v>
      </c>
      <c r="H318" s="1">
        <v>1</v>
      </c>
      <c r="U318" s="150">
        <f t="shared" si="4"/>
        <v>1</v>
      </c>
    </row>
    <row r="319" spans="1:21">
      <c r="A319" s="129" t="s">
        <v>548</v>
      </c>
      <c r="B319" s="130">
        <f>VLOOKUP(A319,'Badge-Info'!$B$2:$E$322,3,FALSE)</f>
        <v>796.5</v>
      </c>
      <c r="C319" s="131" t="str">
        <f>VLOOKUP(A319,'Badge-Info'!$B$2:$E$322,2,FALSE)</f>
        <v>700</v>
      </c>
      <c r="P319" s="1">
        <v>1</v>
      </c>
      <c r="R319" s="1">
        <v>1</v>
      </c>
      <c r="U319" s="150">
        <f t="shared" si="4"/>
        <v>2</v>
      </c>
    </row>
    <row r="320" spans="1:21">
      <c r="A320" s="129" t="s">
        <v>495</v>
      </c>
      <c r="B320" s="130">
        <f>VLOOKUP(A320,'Badge-Info'!$B$2:$E$322,3,FALSE)</f>
        <v>646.20439999999996</v>
      </c>
      <c r="C320" s="131" t="str">
        <f>VLOOKUP(A320,'Badge-Info'!$B$2:$E$322,2,FALSE)</f>
        <v>600</v>
      </c>
      <c r="L320" s="1">
        <v>1</v>
      </c>
      <c r="U320" s="150">
        <f t="shared" si="4"/>
        <v>1</v>
      </c>
    </row>
    <row r="321" spans="1:21">
      <c r="A321" s="129"/>
      <c r="B321" s="134"/>
      <c r="C321" s="139"/>
      <c r="D321" s="177"/>
    </row>
    <row r="322" spans="1:21">
      <c r="A322" s="129"/>
      <c r="B322" s="134"/>
      <c r="C322" s="139"/>
      <c r="D322" s="177"/>
    </row>
    <row r="323" spans="1:21" s="155" customFormat="1">
      <c r="A323" s="152" t="s">
        <v>809</v>
      </c>
      <c r="B323" s="153"/>
      <c r="C323" s="154"/>
      <c r="D323" s="151">
        <f t="shared" ref="D323:T323" si="5">SUM(D2:D320)</f>
        <v>12</v>
      </c>
      <c r="E323" s="151">
        <f t="shared" si="5"/>
        <v>20</v>
      </c>
      <c r="F323" s="151">
        <f t="shared" si="5"/>
        <v>47</v>
      </c>
      <c r="G323" s="151">
        <f t="shared" si="5"/>
        <v>12</v>
      </c>
      <c r="H323" s="151">
        <f t="shared" si="5"/>
        <v>29</v>
      </c>
      <c r="I323" s="151">
        <f t="shared" si="5"/>
        <v>35</v>
      </c>
      <c r="J323" s="151">
        <f t="shared" si="5"/>
        <v>73</v>
      </c>
      <c r="K323" s="151">
        <f t="shared" si="5"/>
        <v>29</v>
      </c>
      <c r="L323" s="151">
        <f t="shared" si="5"/>
        <v>19</v>
      </c>
      <c r="M323" s="151">
        <f t="shared" si="5"/>
        <v>41</v>
      </c>
      <c r="N323" s="151">
        <f t="shared" si="5"/>
        <v>30</v>
      </c>
      <c r="O323" s="151">
        <f t="shared" si="5"/>
        <v>13</v>
      </c>
      <c r="P323" s="151">
        <f t="shared" si="5"/>
        <v>47</v>
      </c>
      <c r="Q323" s="151">
        <f t="shared" si="5"/>
        <v>38</v>
      </c>
      <c r="R323" s="151">
        <f t="shared" si="5"/>
        <v>49</v>
      </c>
      <c r="S323" s="151">
        <f t="shared" si="5"/>
        <v>24</v>
      </c>
      <c r="T323" s="151">
        <f t="shared" si="5"/>
        <v>45</v>
      </c>
      <c r="U323" s="151"/>
    </row>
    <row r="324" spans="1:21">
      <c r="A324" s="160" t="s">
        <v>811</v>
      </c>
      <c r="D324" s="1">
        <f t="shared" ref="D324:T324" si="6">COUNTIFS($C$2:$C$320,"000",D$2:D$320,"&lt;&gt;")</f>
        <v>1</v>
      </c>
      <c r="E324" s="1">
        <f t="shared" si="6"/>
        <v>0</v>
      </c>
      <c r="F324" s="1">
        <f t="shared" si="6"/>
        <v>0</v>
      </c>
      <c r="G324" s="1">
        <f t="shared" si="6"/>
        <v>1</v>
      </c>
      <c r="H324" s="1">
        <f t="shared" si="6"/>
        <v>7</v>
      </c>
      <c r="I324" s="1">
        <f t="shared" si="6"/>
        <v>1</v>
      </c>
      <c r="J324" s="1">
        <f t="shared" si="6"/>
        <v>4</v>
      </c>
      <c r="K324" s="1">
        <f t="shared" si="6"/>
        <v>0</v>
      </c>
      <c r="L324" s="1">
        <f t="shared" si="6"/>
        <v>0</v>
      </c>
      <c r="M324" s="1">
        <f t="shared" si="6"/>
        <v>2</v>
      </c>
      <c r="N324" s="1">
        <f t="shared" si="6"/>
        <v>2</v>
      </c>
      <c r="O324" s="1">
        <f t="shared" si="6"/>
        <v>0</v>
      </c>
      <c r="P324" s="1">
        <f t="shared" si="6"/>
        <v>1</v>
      </c>
      <c r="Q324" s="1">
        <f t="shared" si="6"/>
        <v>1</v>
      </c>
      <c r="R324" s="1">
        <f t="shared" si="6"/>
        <v>1</v>
      </c>
      <c r="S324" s="1">
        <f t="shared" si="6"/>
        <v>0</v>
      </c>
      <c r="T324" s="1">
        <f t="shared" si="6"/>
        <v>1</v>
      </c>
    </row>
    <row r="325" spans="1:21">
      <c r="A325" s="160" t="s">
        <v>812</v>
      </c>
      <c r="D325" s="1">
        <f t="shared" ref="D325:T325" si="7">COUNTIFS($C$2:$C$320,"100",D$2:D$320,"&lt;&gt;")</f>
        <v>0</v>
      </c>
      <c r="E325" s="1">
        <f t="shared" si="7"/>
        <v>6</v>
      </c>
      <c r="F325" s="1">
        <f t="shared" si="7"/>
        <v>4</v>
      </c>
      <c r="G325" s="1">
        <f t="shared" si="7"/>
        <v>1</v>
      </c>
      <c r="H325" s="1">
        <f t="shared" si="7"/>
        <v>1</v>
      </c>
      <c r="I325" s="1">
        <f t="shared" si="7"/>
        <v>4</v>
      </c>
      <c r="J325" s="1">
        <f t="shared" si="7"/>
        <v>2</v>
      </c>
      <c r="K325" s="1">
        <f t="shared" si="7"/>
        <v>1</v>
      </c>
      <c r="L325" s="1">
        <f t="shared" si="7"/>
        <v>0</v>
      </c>
      <c r="M325" s="1">
        <f t="shared" si="7"/>
        <v>6</v>
      </c>
      <c r="N325" s="1">
        <f t="shared" si="7"/>
        <v>6</v>
      </c>
      <c r="O325" s="1">
        <f t="shared" si="7"/>
        <v>1</v>
      </c>
      <c r="P325" s="1">
        <f t="shared" si="7"/>
        <v>9</v>
      </c>
      <c r="Q325" s="1">
        <f t="shared" si="7"/>
        <v>6</v>
      </c>
      <c r="R325" s="1">
        <f t="shared" si="7"/>
        <v>8</v>
      </c>
      <c r="S325" s="1">
        <f t="shared" si="7"/>
        <v>1</v>
      </c>
      <c r="T325" s="1">
        <f t="shared" si="7"/>
        <v>17</v>
      </c>
    </row>
    <row r="326" spans="1:21">
      <c r="A326" s="160" t="s">
        <v>813</v>
      </c>
      <c r="D326" s="1">
        <f t="shared" ref="D326:T326" si="8">COUNTIFS($C$2:$C$320,"200",D$2:D$320,"&lt;&gt;")</f>
        <v>0</v>
      </c>
      <c r="E326" s="1">
        <f t="shared" si="8"/>
        <v>0</v>
      </c>
      <c r="F326" s="1">
        <f t="shared" si="8"/>
        <v>0</v>
      </c>
      <c r="G326" s="1">
        <f t="shared" si="8"/>
        <v>1</v>
      </c>
      <c r="H326" s="1">
        <f t="shared" si="8"/>
        <v>1</v>
      </c>
      <c r="I326" s="1">
        <f t="shared" si="8"/>
        <v>0</v>
      </c>
      <c r="J326" s="1">
        <f t="shared" si="8"/>
        <v>3</v>
      </c>
      <c r="K326" s="1">
        <f t="shared" si="8"/>
        <v>0</v>
      </c>
      <c r="L326" s="1">
        <f t="shared" si="8"/>
        <v>0</v>
      </c>
      <c r="M326" s="1">
        <f t="shared" si="8"/>
        <v>0</v>
      </c>
      <c r="N326" s="1">
        <f t="shared" si="8"/>
        <v>0</v>
      </c>
      <c r="O326" s="1">
        <f t="shared" si="8"/>
        <v>0</v>
      </c>
      <c r="P326" s="1">
        <f t="shared" si="8"/>
        <v>2</v>
      </c>
      <c r="Q326" s="1">
        <f t="shared" si="8"/>
        <v>0</v>
      </c>
      <c r="R326" s="1">
        <f t="shared" si="8"/>
        <v>0</v>
      </c>
      <c r="S326" s="1">
        <f t="shared" si="8"/>
        <v>0</v>
      </c>
      <c r="T326" s="1">
        <f t="shared" si="8"/>
        <v>6</v>
      </c>
    </row>
    <row r="327" spans="1:21">
      <c r="A327" s="160" t="s">
        <v>814</v>
      </c>
      <c r="D327" s="1">
        <f t="shared" ref="D327:T327" si="9">COUNTIFS($C$2:$C$320,"300",D$2:D$320,"&lt;&gt;")</f>
        <v>1</v>
      </c>
      <c r="E327" s="1">
        <f t="shared" si="9"/>
        <v>2</v>
      </c>
      <c r="F327" s="1">
        <f t="shared" si="9"/>
        <v>7</v>
      </c>
      <c r="G327" s="1">
        <f t="shared" si="9"/>
        <v>2</v>
      </c>
      <c r="H327" s="1">
        <f t="shared" si="9"/>
        <v>1</v>
      </c>
      <c r="I327" s="1">
        <f t="shared" si="9"/>
        <v>11</v>
      </c>
      <c r="J327" s="1">
        <f t="shared" si="9"/>
        <v>11</v>
      </c>
      <c r="K327" s="1">
        <f t="shared" si="9"/>
        <v>1</v>
      </c>
      <c r="L327" s="1">
        <f t="shared" si="9"/>
        <v>1</v>
      </c>
      <c r="M327" s="1">
        <f t="shared" si="9"/>
        <v>19</v>
      </c>
      <c r="N327" s="1">
        <f t="shared" si="9"/>
        <v>9</v>
      </c>
      <c r="O327" s="1">
        <f t="shared" si="9"/>
        <v>4</v>
      </c>
      <c r="P327" s="1">
        <f t="shared" si="9"/>
        <v>9</v>
      </c>
      <c r="Q327" s="1">
        <f t="shared" si="9"/>
        <v>2</v>
      </c>
      <c r="R327" s="1">
        <f t="shared" si="9"/>
        <v>9</v>
      </c>
      <c r="S327" s="1">
        <f t="shared" si="9"/>
        <v>1</v>
      </c>
      <c r="T327" s="1">
        <f t="shared" si="9"/>
        <v>10</v>
      </c>
    </row>
    <row r="328" spans="1:21">
      <c r="A328" s="160" t="s">
        <v>815</v>
      </c>
      <c r="D328" s="1">
        <f t="shared" ref="D328:T328" si="10">COUNTIFS($C$2:$C$320,"400",D$2:D$320,"&lt;&gt;")</f>
        <v>0</v>
      </c>
      <c r="E328" s="1">
        <f t="shared" si="10"/>
        <v>0</v>
      </c>
      <c r="F328" s="1">
        <f t="shared" si="10"/>
        <v>1</v>
      </c>
      <c r="G328" s="1">
        <f t="shared" si="10"/>
        <v>2</v>
      </c>
      <c r="H328" s="1">
        <f t="shared" si="10"/>
        <v>0</v>
      </c>
      <c r="I328" s="1">
        <f t="shared" si="10"/>
        <v>0</v>
      </c>
      <c r="J328" s="1">
        <f t="shared" si="10"/>
        <v>7</v>
      </c>
      <c r="K328" s="1">
        <f t="shared" si="10"/>
        <v>0</v>
      </c>
      <c r="L328" s="1">
        <f t="shared" si="10"/>
        <v>0</v>
      </c>
      <c r="M328" s="1">
        <f t="shared" si="10"/>
        <v>0</v>
      </c>
      <c r="N328" s="1">
        <f t="shared" si="10"/>
        <v>1</v>
      </c>
      <c r="O328" s="1">
        <f t="shared" si="10"/>
        <v>0</v>
      </c>
      <c r="P328" s="1">
        <f t="shared" si="10"/>
        <v>0</v>
      </c>
      <c r="Q328" s="1">
        <f t="shared" si="10"/>
        <v>0</v>
      </c>
      <c r="R328" s="1">
        <f t="shared" si="10"/>
        <v>1</v>
      </c>
      <c r="S328" s="1">
        <f t="shared" si="10"/>
        <v>0</v>
      </c>
      <c r="T328" s="1">
        <f t="shared" si="10"/>
        <v>0</v>
      </c>
    </row>
    <row r="329" spans="1:21">
      <c r="A329" s="160" t="s">
        <v>816</v>
      </c>
      <c r="D329" s="1">
        <f t="shared" ref="D329:T329" si="11">COUNTIFS($C$2:$C$320,"500",D$2:D$320,"&lt;&gt;")</f>
        <v>3</v>
      </c>
      <c r="E329" s="1">
        <f t="shared" si="11"/>
        <v>1</v>
      </c>
      <c r="F329" s="1">
        <f t="shared" si="11"/>
        <v>6</v>
      </c>
      <c r="G329" s="1">
        <f t="shared" si="11"/>
        <v>0</v>
      </c>
      <c r="H329" s="1">
        <f t="shared" si="11"/>
        <v>0</v>
      </c>
      <c r="I329" s="1">
        <f t="shared" si="11"/>
        <v>2</v>
      </c>
      <c r="J329" s="1">
        <f t="shared" si="11"/>
        <v>9</v>
      </c>
      <c r="K329" s="1">
        <f t="shared" si="11"/>
        <v>4</v>
      </c>
      <c r="L329" s="1">
        <f t="shared" si="11"/>
        <v>0</v>
      </c>
      <c r="M329" s="1">
        <f t="shared" si="11"/>
        <v>0</v>
      </c>
      <c r="N329" s="1">
        <f t="shared" si="11"/>
        <v>0</v>
      </c>
      <c r="O329" s="1">
        <f t="shared" si="11"/>
        <v>0</v>
      </c>
      <c r="P329" s="1">
        <f t="shared" si="11"/>
        <v>2</v>
      </c>
      <c r="Q329" s="1">
        <f t="shared" si="11"/>
        <v>2</v>
      </c>
      <c r="R329" s="1">
        <f t="shared" si="11"/>
        <v>1</v>
      </c>
      <c r="S329" s="1">
        <f t="shared" si="11"/>
        <v>1</v>
      </c>
      <c r="T329" s="1">
        <f t="shared" si="11"/>
        <v>0</v>
      </c>
    </row>
    <row r="330" spans="1:21">
      <c r="A330" s="160" t="s">
        <v>817</v>
      </c>
      <c r="D330" s="1">
        <f t="shared" ref="D330:T330" si="12">COUNTIFS($C$2:$C$320,"600",D$2:D$320,"&lt;&gt;")</f>
        <v>7</v>
      </c>
      <c r="E330" s="1">
        <f t="shared" si="12"/>
        <v>5</v>
      </c>
      <c r="F330" s="1">
        <f t="shared" si="12"/>
        <v>20</v>
      </c>
      <c r="G330" s="1">
        <f t="shared" si="12"/>
        <v>0</v>
      </c>
      <c r="H330" s="1">
        <f t="shared" si="12"/>
        <v>1</v>
      </c>
      <c r="I330" s="1">
        <f t="shared" si="12"/>
        <v>11</v>
      </c>
      <c r="J330" s="1">
        <f t="shared" si="12"/>
        <v>17</v>
      </c>
      <c r="K330" s="1">
        <f t="shared" si="12"/>
        <v>22</v>
      </c>
      <c r="L330" s="1">
        <f t="shared" si="12"/>
        <v>10</v>
      </c>
      <c r="M330" s="1">
        <f t="shared" si="12"/>
        <v>2</v>
      </c>
      <c r="N330" s="1">
        <f t="shared" si="12"/>
        <v>7</v>
      </c>
      <c r="O330" s="1">
        <f t="shared" si="12"/>
        <v>3</v>
      </c>
      <c r="P330" s="1">
        <f t="shared" si="12"/>
        <v>15</v>
      </c>
      <c r="Q330" s="1">
        <f t="shared" si="12"/>
        <v>16</v>
      </c>
      <c r="R330" s="1">
        <f t="shared" si="12"/>
        <v>8</v>
      </c>
      <c r="S330" s="1">
        <f t="shared" si="12"/>
        <v>15</v>
      </c>
      <c r="T330" s="1">
        <f t="shared" si="12"/>
        <v>7</v>
      </c>
    </row>
    <row r="331" spans="1:21">
      <c r="A331" s="160" t="s">
        <v>818</v>
      </c>
      <c r="D331" s="1">
        <f t="shared" ref="D331:T331" si="13">COUNTIFS($C$2:$C$320,"700",D$2:D$320,"&lt;&gt;")</f>
        <v>0</v>
      </c>
      <c r="E331" s="1">
        <f t="shared" si="13"/>
        <v>6</v>
      </c>
      <c r="F331" s="1">
        <f t="shared" si="13"/>
        <v>8</v>
      </c>
      <c r="G331" s="1">
        <f t="shared" si="13"/>
        <v>3</v>
      </c>
      <c r="H331" s="1">
        <f t="shared" si="13"/>
        <v>12</v>
      </c>
      <c r="I331" s="1">
        <f t="shared" si="13"/>
        <v>5</v>
      </c>
      <c r="J331" s="1">
        <f t="shared" si="13"/>
        <v>8</v>
      </c>
      <c r="K331" s="1">
        <f t="shared" si="13"/>
        <v>1</v>
      </c>
      <c r="L331" s="1">
        <f t="shared" si="13"/>
        <v>8</v>
      </c>
      <c r="M331" s="1">
        <f t="shared" si="13"/>
        <v>2</v>
      </c>
      <c r="N331" s="1">
        <f t="shared" si="13"/>
        <v>4</v>
      </c>
      <c r="O331" s="1">
        <f t="shared" si="13"/>
        <v>3</v>
      </c>
      <c r="P331" s="1">
        <f t="shared" si="13"/>
        <v>7</v>
      </c>
      <c r="Q331" s="1">
        <f t="shared" si="13"/>
        <v>10</v>
      </c>
      <c r="R331" s="1">
        <f t="shared" si="13"/>
        <v>13</v>
      </c>
      <c r="S331" s="1">
        <f t="shared" si="13"/>
        <v>6</v>
      </c>
      <c r="T331" s="1">
        <f t="shared" si="13"/>
        <v>4</v>
      </c>
    </row>
    <row r="332" spans="1:21">
      <c r="A332" s="160" t="s">
        <v>819</v>
      </c>
      <c r="D332" s="1">
        <f t="shared" ref="D332:T332" si="14">COUNTIFS($C$2:$C$320,"800",D$2:D$320,"&lt;&gt;")</f>
        <v>0</v>
      </c>
      <c r="E332" s="1">
        <f t="shared" si="14"/>
        <v>0</v>
      </c>
      <c r="F332" s="1">
        <f t="shared" si="14"/>
        <v>0</v>
      </c>
      <c r="G332" s="1">
        <f t="shared" si="14"/>
        <v>2</v>
      </c>
      <c r="H332" s="1">
        <f t="shared" si="14"/>
        <v>5</v>
      </c>
      <c r="I332" s="1">
        <f t="shared" si="14"/>
        <v>1</v>
      </c>
      <c r="J332" s="1">
        <f t="shared" si="14"/>
        <v>1</v>
      </c>
      <c r="K332" s="1">
        <f t="shared" si="14"/>
        <v>0</v>
      </c>
      <c r="L332" s="1">
        <f t="shared" si="14"/>
        <v>0</v>
      </c>
      <c r="M332" s="1">
        <f t="shared" si="14"/>
        <v>1</v>
      </c>
      <c r="N332" s="1">
        <f t="shared" si="14"/>
        <v>1</v>
      </c>
      <c r="O332" s="1">
        <f t="shared" si="14"/>
        <v>0</v>
      </c>
      <c r="P332" s="1">
        <f t="shared" si="14"/>
        <v>0</v>
      </c>
      <c r="Q332" s="1">
        <f t="shared" si="14"/>
        <v>0</v>
      </c>
      <c r="R332" s="1">
        <f t="shared" si="14"/>
        <v>2</v>
      </c>
      <c r="S332" s="1">
        <f t="shared" si="14"/>
        <v>0</v>
      </c>
      <c r="T332" s="1">
        <f t="shared" si="14"/>
        <v>0</v>
      </c>
    </row>
    <row r="333" spans="1:21">
      <c r="A333" s="160" t="s">
        <v>820</v>
      </c>
      <c r="D333" s="1">
        <f t="shared" ref="D333:T333" si="15">COUNTIFS($C$2:$C$320,"900",D$2:D$320,"&lt;&gt;")</f>
        <v>0</v>
      </c>
      <c r="E333" s="1">
        <f t="shared" si="15"/>
        <v>0</v>
      </c>
      <c r="F333" s="1">
        <f t="shared" si="15"/>
        <v>1</v>
      </c>
      <c r="G333" s="1">
        <f t="shared" si="15"/>
        <v>0</v>
      </c>
      <c r="H333" s="1">
        <f t="shared" si="15"/>
        <v>1</v>
      </c>
      <c r="I333" s="1">
        <f t="shared" si="15"/>
        <v>0</v>
      </c>
      <c r="J333" s="1">
        <f t="shared" si="15"/>
        <v>8</v>
      </c>
      <c r="K333" s="1">
        <f t="shared" si="15"/>
        <v>0</v>
      </c>
      <c r="L333" s="1">
        <f t="shared" si="15"/>
        <v>0</v>
      </c>
      <c r="M333" s="1">
        <f t="shared" si="15"/>
        <v>6</v>
      </c>
      <c r="N333" s="1">
        <f t="shared" si="15"/>
        <v>0</v>
      </c>
      <c r="O333" s="1">
        <f t="shared" si="15"/>
        <v>2</v>
      </c>
      <c r="P333" s="1">
        <f t="shared" si="15"/>
        <v>2</v>
      </c>
      <c r="Q333" s="1">
        <f t="shared" si="15"/>
        <v>1</v>
      </c>
      <c r="R333" s="1">
        <f t="shared" si="15"/>
        <v>5</v>
      </c>
      <c r="S333" s="1">
        <f t="shared" si="15"/>
        <v>0</v>
      </c>
      <c r="T333" s="1">
        <f t="shared" si="15"/>
        <v>0</v>
      </c>
    </row>
    <row r="334" spans="1:21" s="159" customFormat="1">
      <c r="A334" s="156" t="s">
        <v>810</v>
      </c>
      <c r="B334" s="157"/>
      <c r="C334" s="158"/>
      <c r="D334" s="151">
        <f t="shared" ref="D334:T334" si="16">COUNTIF(D324:D333,"&gt;0")</f>
        <v>4</v>
      </c>
      <c r="E334" s="151">
        <f t="shared" si="16"/>
        <v>5</v>
      </c>
      <c r="F334" s="151">
        <f t="shared" si="16"/>
        <v>7</v>
      </c>
      <c r="G334" s="151">
        <f t="shared" si="16"/>
        <v>7</v>
      </c>
      <c r="H334" s="151">
        <f t="shared" si="16"/>
        <v>8</v>
      </c>
      <c r="I334" s="151">
        <f t="shared" si="16"/>
        <v>7</v>
      </c>
      <c r="J334" s="151">
        <f t="shared" si="16"/>
        <v>10</v>
      </c>
      <c r="K334" s="151">
        <f t="shared" si="16"/>
        <v>5</v>
      </c>
      <c r="L334" s="151">
        <f t="shared" si="16"/>
        <v>3</v>
      </c>
      <c r="M334" s="151">
        <f t="shared" si="16"/>
        <v>7</v>
      </c>
      <c r="N334" s="151">
        <f t="shared" si="16"/>
        <v>7</v>
      </c>
      <c r="O334" s="151">
        <f t="shared" si="16"/>
        <v>5</v>
      </c>
      <c r="P334" s="151">
        <f t="shared" si="16"/>
        <v>8</v>
      </c>
      <c r="Q334" s="151">
        <f t="shared" si="16"/>
        <v>7</v>
      </c>
      <c r="R334" s="151">
        <f t="shared" si="16"/>
        <v>9</v>
      </c>
      <c r="S334" s="151">
        <f t="shared" si="16"/>
        <v>5</v>
      </c>
      <c r="T334" s="151">
        <f t="shared" si="16"/>
        <v>6</v>
      </c>
      <c r="U334" s="150"/>
    </row>
  </sheetData>
  <autoFilter ref="A1:U320">
    <sortState ref="A2:U256">
      <sortCondition ref="A1:A256"/>
    </sortState>
  </autoFilter>
  <conditionalFormatting sqref="U2:U320">
    <cfRule type="cellIs" dxfId="2" priority="1" operator="lessThan">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Badge-Info</vt:lpstr>
      <vt:lpstr>Earned</vt:lpstr>
      <vt:lpstr>Attendance</vt:lpstr>
      <vt:lpstr>Earned-Totals</vt:lpstr>
      <vt:lpstr>Earned by Type</vt:lpstr>
      <vt:lpstr>Points</vt:lpstr>
      <vt:lpstr>Challenges</vt:lpstr>
      <vt:lpstr>Earned!Print_Area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lastPrinted>2016-01-13T00:28:17Z</cp:lastPrinted>
  <dcterms:created xsi:type="dcterms:W3CDTF">2013-04-12T15:58:38Z</dcterms:created>
  <dcterms:modified xsi:type="dcterms:W3CDTF">2016-09-22T03:32:54Z</dcterms:modified>
</cp:coreProperties>
</file>