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DASHBOARD" sheetId="2" r:id="rId1"/>
    <sheet name="dane" sheetId="1" state="hidden" r:id="rId2"/>
    <sheet name="Arkusz1" sheetId="5" state="hidden" r:id="rId3"/>
  </sheets>
  <definedNames>
    <definedName name="Fragmentator_Id_Gmina">#N/A</definedName>
    <definedName name="Fragmentator_Sektor">#N/A</definedName>
  </definedNames>
  <calcPr calcId="14562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91" i="5" l="1"/>
  <c r="E89" i="5"/>
  <c r="E86" i="5"/>
  <c r="E81" i="5"/>
  <c r="E78" i="5"/>
  <c r="E74" i="5"/>
  <c r="E70" i="5"/>
  <c r="E71" i="5"/>
  <c r="Z27" i="5"/>
  <c r="V26" i="5"/>
  <c r="AB13" i="2"/>
  <c r="AB5" i="2"/>
  <c r="AB29" i="2"/>
  <c r="AB17" i="2"/>
  <c r="AB21" i="2"/>
  <c r="AB10" i="2"/>
  <c r="AB25" i="2" l="1"/>
  <c r="AB33" i="2"/>
  <c r="F17" i="1"/>
  <c r="Q17" i="1" l="1"/>
  <c r="P17" i="1"/>
  <c r="O17" i="1"/>
  <c r="M17" i="1"/>
  <c r="L17" i="1"/>
  <c r="K17" i="1"/>
  <c r="I17" i="1"/>
  <c r="D17" i="1"/>
  <c r="C17" i="1"/>
  <c r="R16" i="1"/>
  <c r="N16" i="1"/>
  <c r="J16" i="1"/>
  <c r="H16" i="1"/>
  <c r="E16" i="1"/>
  <c r="R15" i="1"/>
  <c r="N15" i="1"/>
  <c r="J15" i="1"/>
  <c r="H15" i="1"/>
  <c r="E15" i="1"/>
  <c r="R14" i="1"/>
  <c r="N14" i="1"/>
  <c r="J14" i="1"/>
  <c r="H14" i="1"/>
  <c r="E14" i="1"/>
  <c r="R13" i="1"/>
  <c r="N13" i="1"/>
  <c r="J13" i="1"/>
  <c r="H13" i="1"/>
  <c r="E13" i="1"/>
  <c r="R12" i="1"/>
  <c r="N12" i="1"/>
  <c r="J12" i="1"/>
  <c r="H12" i="1"/>
  <c r="E12" i="1"/>
  <c r="R11" i="1"/>
  <c r="N11" i="1"/>
  <c r="J11" i="1"/>
  <c r="H11" i="1"/>
  <c r="E11" i="1"/>
  <c r="R10" i="1"/>
  <c r="N10" i="1"/>
  <c r="J10" i="1"/>
  <c r="H10" i="1"/>
  <c r="E10" i="1"/>
  <c r="R9" i="1"/>
  <c r="N9" i="1"/>
  <c r="J9" i="1"/>
  <c r="H9" i="1"/>
  <c r="E9" i="1"/>
  <c r="R8" i="1"/>
  <c r="N8" i="1"/>
  <c r="J8" i="1"/>
  <c r="H8" i="1"/>
  <c r="E8" i="1"/>
  <c r="R7" i="1"/>
  <c r="N7" i="1"/>
  <c r="J7" i="1"/>
  <c r="H7" i="1"/>
  <c r="E7" i="1"/>
  <c r="R6" i="1"/>
  <c r="N6" i="1"/>
  <c r="J6" i="1"/>
  <c r="H6" i="1"/>
  <c r="E6" i="1"/>
  <c r="R5" i="1"/>
  <c r="N5" i="1"/>
  <c r="J5" i="1"/>
  <c r="H5" i="1"/>
  <c r="E5" i="1"/>
  <c r="R4" i="1"/>
  <c r="N4" i="1"/>
  <c r="J4" i="1"/>
  <c r="H4" i="1"/>
  <c r="E4" i="1"/>
  <c r="R3" i="1"/>
  <c r="N3" i="1"/>
  <c r="J3" i="1"/>
  <c r="H3" i="1"/>
  <c r="E3" i="1"/>
  <c r="R2" i="1"/>
  <c r="N2" i="1"/>
  <c r="J2" i="1"/>
  <c r="H2" i="1"/>
  <c r="E2" i="1"/>
</calcChain>
</file>

<file path=xl/connections.xml><?xml version="1.0" encoding="utf-8"?>
<connections xmlns="http://schemas.openxmlformats.org/spreadsheetml/2006/main">
  <connection id="1" keepAlive="1" name="PowerPivot Data" description="Program Excel używa tego połączenia do zapewnienia komunikacji między skoroszytem a osadzonymi danymi programu PowerPivot. Nie należy go ręcznie modyfikować ani usuwać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<sst xmlns="http://schemas.openxmlformats.org/spreadsheetml/2006/main" count="140" uniqueCount="54">
  <si>
    <t>Id_Gmina</t>
  </si>
  <si>
    <t>Sektor</t>
  </si>
  <si>
    <t xml:space="preserve">Liczba Podatników z danej Gminy </t>
  </si>
  <si>
    <t xml:space="preserve">Liczba podatników zalegających z danej Gminy </t>
  </si>
  <si>
    <t xml:space="preserve">% zalegających podatników </t>
  </si>
  <si>
    <t>Należna opłata za okres: od 07/2013 do 12/2018</t>
  </si>
  <si>
    <t>Wpływy z opłaty za okres: od 07/2013 do 12/2018</t>
  </si>
  <si>
    <t>% uregulowania należności</t>
  </si>
  <si>
    <t>Zaległości z tyt. opłaty za okres: od 07/2013 do 12/2018</t>
  </si>
  <si>
    <t>% zaległości</t>
  </si>
  <si>
    <t>Liczba wysłanych UP</t>
  </si>
  <si>
    <t>Wartość wysłanych UP</t>
  </si>
  <si>
    <t>Wpływy z wysłanych UP</t>
  </si>
  <si>
    <t>% uregulowanych UP</t>
  </si>
  <si>
    <t>Liczba wystawionych TW</t>
  </si>
  <si>
    <t>Wartość wystawionych TW</t>
  </si>
  <si>
    <t>Wpływy z wystawionych TW</t>
  </si>
  <si>
    <t>% uregulowanych TW</t>
  </si>
  <si>
    <t>III</t>
  </si>
  <si>
    <t>II</t>
  </si>
  <si>
    <t>I</t>
  </si>
  <si>
    <t>IV</t>
  </si>
  <si>
    <t>brak</t>
  </si>
  <si>
    <t>V</t>
  </si>
  <si>
    <t>Suma</t>
  </si>
  <si>
    <t>Etykiety wierszy</t>
  </si>
  <si>
    <t>Suma końcowa</t>
  </si>
  <si>
    <t>Należna opłata (przypis)</t>
  </si>
  <si>
    <t>Wysłane UP (szt.)</t>
  </si>
  <si>
    <t xml:space="preserve">Wartość wysłanych UP </t>
  </si>
  <si>
    <t xml:space="preserve">Wpływy z wysłanych UP </t>
  </si>
  <si>
    <t xml:space="preserve">Wartość wystawionych TW </t>
  </si>
  <si>
    <t xml:space="preserve">Wpływy z wystawionych TW </t>
  </si>
  <si>
    <t>Działania windykacyjne prowadzone w 2018 roku przez Dział Windykacji</t>
  </si>
  <si>
    <t>LICZBA</t>
  </si>
  <si>
    <t>PODATNIKÓW</t>
  </si>
  <si>
    <t>ZALEGAJĄCYCH</t>
  </si>
  <si>
    <t>% ZALEGAJĄCYCH</t>
  </si>
  <si>
    <t xml:space="preserve">KWOTA </t>
  </si>
  <si>
    <t>ZALEGŁOŚCI</t>
  </si>
  <si>
    <t>UPOMNIEŃ</t>
  </si>
  <si>
    <t>TYTUŁÓW WYKON.</t>
  </si>
  <si>
    <t xml:space="preserve">REALIZACJA </t>
  </si>
  <si>
    <t>Liczba Podatników</t>
  </si>
  <si>
    <t xml:space="preserve">Liczba podatników zalegających </t>
  </si>
  <si>
    <t xml:space="preserve">Kwota zaległości z tyt. opłaty </t>
  </si>
  <si>
    <t>Wpływy z opłaty</t>
  </si>
  <si>
    <t>Wysłane TW (szt.)</t>
  </si>
  <si>
    <t>WYSTAWIONE</t>
  </si>
  <si>
    <t>UPOMNIENIA</t>
  </si>
  <si>
    <t>TYTUŁY WYKON.</t>
  </si>
  <si>
    <t>% udział w łącznej kwocie zaległości</t>
  </si>
  <si>
    <t xml:space="preserve">% zalegających podatnikó </t>
  </si>
  <si>
    <t>Zaległość z tytułu opłaty za gospodarowanie odpadami komunalnymi za okres od 01.07.2013 r. do 31.12.2018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</si>
</sst>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zł-415]_-;\-* #,##0.00\ [$zł-415]_-;_-* &quot;-&quot;??\ [$zł-415]_-;_-@_-"/>
    <numFmt numFmtId="165" formatCode="#,##0.00\ &quot;zł&quot;"/>
    <numFmt numFmtId="166" formatCode="0.000%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sz val="12"/>
      <color theme="6" tint="-0.499984740745262"/>
      <name val="Calibri"/>
      <family val="2"/>
      <charset val="238"/>
      <scheme val="minor"/>
    </font>
    <font>
      <sz val="12.3"/>
      <color theme="6" tint="-0.499984740745262"/>
      <name val="Calibri"/>
      <family val="2"/>
      <charset val="238"/>
      <scheme val="minor"/>
    </font>
    <font>
      <b/>
      <sz val="12.3"/>
      <color theme="1"/>
      <name val="Calibri"/>
      <family val="2"/>
      <charset val="238"/>
      <scheme val="minor"/>
    </font>
    <font>
      <sz val="12.3"/>
      <color theme="1"/>
      <name val="Calibri"/>
      <family val="2"/>
      <charset val="238"/>
      <scheme val="minor"/>
    </font>
    <font>
      <sz val="16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10" fontId="5" fillId="0" borderId="0" xfId="1" applyNumberFormat="1" applyFont="1" applyAlignment="1">
      <alignment vertical="center" wrapText="1"/>
    </xf>
    <xf numFmtId="164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164" fontId="5" fillId="0" borderId="0" xfId="0" applyNumberFormat="1" applyFont="1" applyAlignment="1">
      <alignment vertical="center" wrapText="1"/>
    </xf>
    <xf numFmtId="10" fontId="0" fillId="0" borderId="0" xfId="1" applyNumberFormat="1" applyFont="1"/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0" fontId="5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 applyFont="1" applyAlignment="1">
      <alignment vertical="center"/>
    </xf>
    <xf numFmtId="1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indent="1"/>
    </xf>
    <xf numFmtId="164" fontId="0" fillId="0" borderId="0" xfId="0" applyNumberFormat="1"/>
    <xf numFmtId="0" fontId="9" fillId="0" borderId="0" xfId="0" applyFont="1" applyFill="1"/>
    <xf numFmtId="3" fontId="6" fillId="0" borderId="0" xfId="0" applyNumberFormat="1" applyFont="1" applyFill="1"/>
    <xf numFmtId="10" fontId="6" fillId="0" borderId="0" xfId="0" applyNumberFormat="1" applyFont="1" applyFill="1"/>
    <xf numFmtId="164" fontId="6" fillId="0" borderId="0" xfId="0" applyNumberFormat="1" applyFont="1" applyFill="1"/>
    <xf numFmtId="0" fontId="7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8" fillId="0" borderId="0" xfId="0" applyFont="1" applyFill="1" applyAlignment="1">
      <alignment horizontal="centerContinuous" vertical="center"/>
    </xf>
    <xf numFmtId="0" fontId="4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10" fillId="0" borderId="1" xfId="0" applyFont="1" applyBorder="1"/>
    <xf numFmtId="0" fontId="10" fillId="0" borderId="2" xfId="0" applyFont="1" applyBorder="1"/>
    <xf numFmtId="3" fontId="11" fillId="3" borderId="2" xfId="0" applyNumberFormat="1" applyFont="1" applyFill="1" applyBorder="1"/>
    <xf numFmtId="0" fontId="12" fillId="0" borderId="2" xfId="0" applyFont="1" applyBorder="1"/>
    <xf numFmtId="10" fontId="11" fillId="3" borderId="2" xfId="0" applyNumberFormat="1" applyFont="1" applyFill="1" applyBorder="1"/>
    <xf numFmtId="164" fontId="11" fillId="3" borderId="2" xfId="0" applyNumberFormat="1" applyFont="1" applyFill="1" applyBorder="1"/>
    <xf numFmtId="0" fontId="0" fillId="0" borderId="2" xfId="0" applyBorder="1"/>
    <xf numFmtId="0" fontId="0" fillId="0" borderId="3" xfId="0" applyBorder="1"/>
    <xf numFmtId="166" fontId="0" fillId="0" borderId="0" xfId="1" applyNumberFormat="1" applyFont="1"/>
    <xf numFmtId="0" fontId="0" fillId="0" borderId="0" xfId="0" applyBorder="1"/>
    <xf numFmtId="0" fontId="13" fillId="2" borderId="0" xfId="0" applyFont="1" applyFill="1" applyAlignment="1">
      <alignment horizontal="centerContinuous" vertical="center"/>
    </xf>
  </cellXfs>
  <cellStyles count="2">
    <cellStyle name="Normalny" xfId="0" builtinId="0"/>
    <cellStyle name="Procentowy" xfId="1" builtinId="5"/>
  </cellStyles>
  <dxfs count="43">
    <dxf>
      <numFmt numFmtId="3" formatCode="#,##0"/>
    </dxf>
    <dxf>
      <numFmt numFmtId="3" formatCode="#,##0"/>
    </dxf>
    <dxf>
      <numFmt numFmtId="165" formatCode="#,##0.00\ &quot;zł&quot;"/>
    </dxf>
    <dxf>
      <numFmt numFmtId="165" formatCode="#,##0.00\ &quot;zł&quot;"/>
    </dxf>
    <dxf>
      <numFmt numFmtId="14" formatCode="0.00%"/>
    </dxf>
    <dxf>
      <numFmt numFmtId="3" formatCode="#,##0"/>
    </dxf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#,##0.00\ &quot;zł&quot;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#,##0.00\ &quot;zł&quot;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-* #,##0.00\ [$zł-415]_-;\-* #,##0.00\ [$zł-415]_-;_-* &quot;-&quot;??\ [$zł-415]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-* #,##0.00\ [$zł-415]_-;\-* #,##0.00\ [$zł-415]_-;_-* &quot;-&quot;??\ [$zł-415]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-* #,##0.00\ [$zł-415]_-;\-* #,##0.00\ [$zł-415]_-;_-* &quot;-&quot;??\ [$zł-415]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-* #,##0.00\ [$zł-415]_-;\-* #,##0.00\ [$zł-415]_-;_-* &quot;-&quot;??\ [$zł-415]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[$zł-415]_-;\-* #,##0.00\ [$zł-415]_-;_-* &quot;-&quot;??\ [$zł-415]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customDataProps" Target="customData/itemProps1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DW.xlsx]Arkusz1!Tabela przestawna4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49323692679523"/>
          <c:y val="0.1429724409448819"/>
          <c:w val="0.6893895511546464"/>
          <c:h val="0.655160396617089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Arkusz1!$P$2</c:f>
              <c:strCache>
                <c:ptCount val="1"/>
                <c:pt idx="0">
                  <c:v>Wysłane UP (szt.)</c:v>
                </c:pt>
              </c:strCache>
            </c:strRef>
          </c:tx>
          <c:invertIfNegative val="0"/>
          <c:cat>
            <c:multiLvlStrRef>
              <c:f>Arkusz1!$O$3:$O$24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Arkusz1!$P$3:$P$24</c:f>
              <c:numCache>
                <c:formatCode>#,##0</c:formatCode>
                <c:ptCount val="15"/>
                <c:pt idx="0">
                  <c:v>808</c:v>
                </c:pt>
                <c:pt idx="1">
                  <c:v>2</c:v>
                </c:pt>
                <c:pt idx="2">
                  <c:v>895</c:v>
                </c:pt>
                <c:pt idx="3">
                  <c:v>380</c:v>
                </c:pt>
                <c:pt idx="4">
                  <c:v>481</c:v>
                </c:pt>
                <c:pt idx="5">
                  <c:v>1113</c:v>
                </c:pt>
                <c:pt idx="6">
                  <c:v>963</c:v>
                </c:pt>
                <c:pt idx="7">
                  <c:v>466</c:v>
                </c:pt>
                <c:pt idx="8">
                  <c:v>332</c:v>
                </c:pt>
                <c:pt idx="9">
                  <c:v>449</c:v>
                </c:pt>
                <c:pt idx="10">
                  <c:v>198</c:v>
                </c:pt>
                <c:pt idx="11">
                  <c:v>664</c:v>
                </c:pt>
                <c:pt idx="12">
                  <c:v>691</c:v>
                </c:pt>
                <c:pt idx="13">
                  <c:v>504</c:v>
                </c:pt>
                <c:pt idx="14">
                  <c:v>1607</c:v>
                </c:pt>
              </c:numCache>
            </c:numRef>
          </c:val>
        </c:ser>
        <c:ser>
          <c:idx val="1"/>
          <c:order val="1"/>
          <c:tx>
            <c:strRef>
              <c:f>Arkusz1!$Q$2</c:f>
              <c:strCache>
                <c:ptCount val="1"/>
                <c:pt idx="0">
                  <c:v>Wysłane TW (szt.)</c:v>
                </c:pt>
              </c:strCache>
            </c:strRef>
          </c:tx>
          <c:invertIfNegative val="0"/>
          <c:cat>
            <c:multiLvlStrRef>
              <c:f>Arkusz1!$O$3:$O$24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Arkusz1!$Q$3:$Q$24</c:f>
              <c:numCache>
                <c:formatCode>#,##0</c:formatCode>
                <c:ptCount val="15"/>
                <c:pt idx="0">
                  <c:v>215</c:v>
                </c:pt>
                <c:pt idx="1">
                  <c:v>2</c:v>
                </c:pt>
                <c:pt idx="2">
                  <c:v>325</c:v>
                </c:pt>
                <c:pt idx="3">
                  <c:v>118</c:v>
                </c:pt>
                <c:pt idx="4">
                  <c:v>85</c:v>
                </c:pt>
                <c:pt idx="5">
                  <c:v>223</c:v>
                </c:pt>
                <c:pt idx="6">
                  <c:v>353</c:v>
                </c:pt>
                <c:pt idx="7">
                  <c:v>133</c:v>
                </c:pt>
                <c:pt idx="8">
                  <c:v>123</c:v>
                </c:pt>
                <c:pt idx="9">
                  <c:v>71</c:v>
                </c:pt>
                <c:pt idx="10">
                  <c:v>58</c:v>
                </c:pt>
                <c:pt idx="11">
                  <c:v>162</c:v>
                </c:pt>
                <c:pt idx="12">
                  <c:v>151</c:v>
                </c:pt>
                <c:pt idx="13">
                  <c:v>52</c:v>
                </c:pt>
                <c:pt idx="14">
                  <c:v>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58912"/>
        <c:axId val="97560448"/>
      </c:barChart>
      <c:catAx>
        <c:axId val="975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60448"/>
        <c:crosses val="autoZero"/>
        <c:auto val="1"/>
        <c:lblAlgn val="ctr"/>
        <c:lblOffset val="100"/>
        <c:noMultiLvlLbl val="0"/>
      </c:catAx>
      <c:valAx>
        <c:axId val="975604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9755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18528361446874"/>
          <c:y val="0.14139836687080784"/>
          <c:w val="0.16551222085250439"/>
          <c:h val="0.669885899679206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DW.xlsx]Arkusz1!Tabela przestawna4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49323692679523"/>
          <c:y val="0.1429724409448819"/>
          <c:w val="0.6893895511546464"/>
          <c:h val="0.655160396617089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Arkusz1!$P$2</c:f>
              <c:strCache>
                <c:ptCount val="1"/>
                <c:pt idx="0">
                  <c:v>Wysłane UP (szt.)</c:v>
                </c:pt>
              </c:strCache>
            </c:strRef>
          </c:tx>
          <c:invertIfNegative val="0"/>
          <c:cat>
            <c:multiLvlStrRef>
              <c:f>Arkusz1!$O$3:$O$24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Arkusz1!$P$3:$P$24</c:f>
              <c:numCache>
                <c:formatCode>#,##0</c:formatCode>
                <c:ptCount val="15"/>
                <c:pt idx="0">
                  <c:v>808</c:v>
                </c:pt>
                <c:pt idx="1">
                  <c:v>2</c:v>
                </c:pt>
                <c:pt idx="2">
                  <c:v>895</c:v>
                </c:pt>
                <c:pt idx="3">
                  <c:v>380</c:v>
                </c:pt>
                <c:pt idx="4">
                  <c:v>481</c:v>
                </c:pt>
                <c:pt idx="5">
                  <c:v>1113</c:v>
                </c:pt>
                <c:pt idx="6">
                  <c:v>963</c:v>
                </c:pt>
                <c:pt idx="7">
                  <c:v>466</c:v>
                </c:pt>
                <c:pt idx="8">
                  <c:v>332</c:v>
                </c:pt>
                <c:pt idx="9">
                  <c:v>449</c:v>
                </c:pt>
                <c:pt idx="10">
                  <c:v>198</c:v>
                </c:pt>
                <c:pt idx="11">
                  <c:v>664</c:v>
                </c:pt>
                <c:pt idx="12">
                  <c:v>691</c:v>
                </c:pt>
                <c:pt idx="13">
                  <c:v>504</c:v>
                </c:pt>
                <c:pt idx="14">
                  <c:v>1607</c:v>
                </c:pt>
              </c:numCache>
            </c:numRef>
          </c:val>
        </c:ser>
        <c:ser>
          <c:idx val="1"/>
          <c:order val="1"/>
          <c:tx>
            <c:strRef>
              <c:f>Arkusz1!$Q$2</c:f>
              <c:strCache>
                <c:ptCount val="1"/>
                <c:pt idx="0">
                  <c:v>Wysłane TW (szt.)</c:v>
                </c:pt>
              </c:strCache>
            </c:strRef>
          </c:tx>
          <c:invertIfNegative val="0"/>
          <c:cat>
            <c:multiLvlStrRef>
              <c:f>Arkusz1!$O$3:$O$24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Arkusz1!$Q$3:$Q$24</c:f>
              <c:numCache>
                <c:formatCode>#,##0</c:formatCode>
                <c:ptCount val="15"/>
                <c:pt idx="0">
                  <c:v>215</c:v>
                </c:pt>
                <c:pt idx="1">
                  <c:v>2</c:v>
                </c:pt>
                <c:pt idx="2">
                  <c:v>325</c:v>
                </c:pt>
                <c:pt idx="3">
                  <c:v>118</c:v>
                </c:pt>
                <c:pt idx="4">
                  <c:v>85</c:v>
                </c:pt>
                <c:pt idx="5">
                  <c:v>223</c:v>
                </c:pt>
                <c:pt idx="6">
                  <c:v>353</c:v>
                </c:pt>
                <c:pt idx="7">
                  <c:v>133</c:v>
                </c:pt>
                <c:pt idx="8">
                  <c:v>123</c:v>
                </c:pt>
                <c:pt idx="9">
                  <c:v>71</c:v>
                </c:pt>
                <c:pt idx="10">
                  <c:v>58</c:v>
                </c:pt>
                <c:pt idx="11">
                  <c:v>162</c:v>
                </c:pt>
                <c:pt idx="12">
                  <c:v>151</c:v>
                </c:pt>
                <c:pt idx="13">
                  <c:v>52</c:v>
                </c:pt>
                <c:pt idx="14">
                  <c:v>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08800"/>
        <c:axId val="110367872"/>
      </c:barChart>
      <c:catAx>
        <c:axId val="1045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67872"/>
        <c:crosses val="autoZero"/>
        <c:auto val="1"/>
        <c:lblAlgn val="ctr"/>
        <c:lblOffset val="100"/>
        <c:noMultiLvlLbl val="0"/>
      </c:catAx>
      <c:valAx>
        <c:axId val="1103678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450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18528361446874"/>
          <c:y val="0.14139836687080784"/>
          <c:w val="0.16551222085250439"/>
          <c:h val="0.669885899679206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przestawna5</c:name>
    <c:fmtId val="0"/>
  </c:pivotSource>
  <c:chart>
    <c:autoTitleDeleted val="0"/>
    <c:pivotFmts>
      <c:pivotFmt>
        <c:idx val="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50007476979012"/>
          <c:y val="0.1282035304018487"/>
          <c:w val="0.66569052914187254"/>
          <c:h val="0.767450799558420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Arkusz1!$U$2</c:f>
              <c:strCache>
                <c:ptCount val="1"/>
                <c:pt idx="0">
                  <c:v>Wartość wysłanych UP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Arkusz1!$T$3:$T$24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Arkusz1!$U$3:$U$24</c:f>
              <c:numCache>
                <c:formatCode>#,##0.00\ "zł"</c:formatCode>
                <c:ptCount val="15"/>
                <c:pt idx="0">
                  <c:v>243568.74</c:v>
                </c:pt>
                <c:pt idx="1">
                  <c:v>512.5</c:v>
                </c:pt>
                <c:pt idx="2">
                  <c:v>429550.81</c:v>
                </c:pt>
                <c:pt idx="3">
                  <c:v>119147.27</c:v>
                </c:pt>
                <c:pt idx="4">
                  <c:v>156466.88</c:v>
                </c:pt>
                <c:pt idx="5">
                  <c:v>375777.72</c:v>
                </c:pt>
                <c:pt idx="6">
                  <c:v>317376.48</c:v>
                </c:pt>
                <c:pt idx="7">
                  <c:v>168530.09</c:v>
                </c:pt>
                <c:pt idx="8">
                  <c:v>105188.28</c:v>
                </c:pt>
                <c:pt idx="9">
                  <c:v>151288.74</c:v>
                </c:pt>
                <c:pt idx="10">
                  <c:v>60031.09</c:v>
                </c:pt>
                <c:pt idx="11">
                  <c:v>286005.27</c:v>
                </c:pt>
                <c:pt idx="12">
                  <c:v>236669.91</c:v>
                </c:pt>
                <c:pt idx="13">
                  <c:v>155604.23000000001</c:v>
                </c:pt>
                <c:pt idx="14">
                  <c:v>544605.38</c:v>
                </c:pt>
              </c:numCache>
            </c:numRef>
          </c:val>
        </c:ser>
        <c:ser>
          <c:idx val="1"/>
          <c:order val="1"/>
          <c:tx>
            <c:strRef>
              <c:f>Arkusz1!$V$2</c:f>
              <c:strCache>
                <c:ptCount val="1"/>
                <c:pt idx="0">
                  <c:v>Wpływy z wysłanych UP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Arkusz1!$T$3:$T$24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Arkusz1!$V$3:$V$24</c:f>
              <c:numCache>
                <c:formatCode>#,##0.00\ "zł"</c:formatCode>
                <c:ptCount val="15"/>
                <c:pt idx="0">
                  <c:v>54059.69</c:v>
                </c:pt>
                <c:pt idx="1">
                  <c:v>83.9</c:v>
                </c:pt>
                <c:pt idx="2">
                  <c:v>241127.63</c:v>
                </c:pt>
                <c:pt idx="3">
                  <c:v>55092.11</c:v>
                </c:pt>
                <c:pt idx="4">
                  <c:v>62186.76</c:v>
                </c:pt>
                <c:pt idx="5">
                  <c:v>167436.20000000001</c:v>
                </c:pt>
                <c:pt idx="6">
                  <c:v>138669.73000000001</c:v>
                </c:pt>
                <c:pt idx="7">
                  <c:v>105406.43</c:v>
                </c:pt>
                <c:pt idx="8">
                  <c:v>66434.899999999994</c:v>
                </c:pt>
                <c:pt idx="9">
                  <c:v>71349.98</c:v>
                </c:pt>
                <c:pt idx="10">
                  <c:v>21719.63</c:v>
                </c:pt>
                <c:pt idx="11">
                  <c:v>161336.54999999999</c:v>
                </c:pt>
                <c:pt idx="12">
                  <c:v>119598.34</c:v>
                </c:pt>
                <c:pt idx="13">
                  <c:v>59140.17</c:v>
                </c:pt>
                <c:pt idx="14">
                  <c:v>322590.94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85408"/>
        <c:axId val="110395392"/>
      </c:barChart>
      <c:catAx>
        <c:axId val="110385408"/>
        <c:scaling>
          <c:orientation val="minMax"/>
        </c:scaling>
        <c:delete val="0"/>
        <c:axPos val="l"/>
        <c:majorTickMark val="out"/>
        <c:minorTickMark val="none"/>
        <c:tickLblPos val="nextTo"/>
        <c:crossAx val="110395392"/>
        <c:crosses val="autoZero"/>
        <c:auto val="1"/>
        <c:lblAlgn val="ctr"/>
        <c:lblOffset val="100"/>
        <c:noMultiLvlLbl val="0"/>
      </c:catAx>
      <c:valAx>
        <c:axId val="110395392"/>
        <c:scaling>
          <c:orientation val="minMax"/>
        </c:scaling>
        <c:delete val="1"/>
        <c:axPos val="b"/>
        <c:majorGridlines/>
        <c:numFmt formatCode="#,##0.00\ &quot;zł&quot;" sourceLinked="1"/>
        <c:majorTickMark val="out"/>
        <c:minorTickMark val="none"/>
        <c:tickLblPos val="nextTo"/>
        <c:crossAx val="11038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80036464907544"/>
          <c:y val="0.34779922192362361"/>
          <c:w val="0.19094528260303339"/>
          <c:h val="0.395117770800030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przestawna6</c:name>
    <c:fmtId val="0"/>
  </c:pivotSource>
  <c:chart>
    <c:autoTitleDeleted val="0"/>
    <c:pivotFmts>
      <c:pivotFmt>
        <c:idx val="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47535484300593"/>
          <c:y val="0.14249781277340332"/>
          <c:w val="0.62764242010176208"/>
          <c:h val="0.74152230971128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Arkusz1!$Y$2</c:f>
              <c:strCache>
                <c:ptCount val="1"/>
                <c:pt idx="0">
                  <c:v>Wartość wystawionych TW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Arkusz1!$X$3:$X$24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Arkusz1!$Y$3:$Y$24</c:f>
              <c:numCache>
                <c:formatCode>#,##0.00\ "zł"</c:formatCode>
                <c:ptCount val="15"/>
                <c:pt idx="0">
                  <c:v>239434</c:v>
                </c:pt>
                <c:pt idx="1">
                  <c:v>205.5</c:v>
                </c:pt>
                <c:pt idx="2">
                  <c:v>425222.16</c:v>
                </c:pt>
                <c:pt idx="3">
                  <c:v>65042.3</c:v>
                </c:pt>
                <c:pt idx="4">
                  <c:v>78777.3</c:v>
                </c:pt>
                <c:pt idx="5">
                  <c:v>185177</c:v>
                </c:pt>
                <c:pt idx="6">
                  <c:v>231876.6</c:v>
                </c:pt>
                <c:pt idx="7">
                  <c:v>107093.5</c:v>
                </c:pt>
                <c:pt idx="8">
                  <c:v>68305.100000000006</c:v>
                </c:pt>
                <c:pt idx="9">
                  <c:v>79689.600000000006</c:v>
                </c:pt>
                <c:pt idx="10">
                  <c:v>52657.8</c:v>
                </c:pt>
                <c:pt idx="11">
                  <c:v>191125</c:v>
                </c:pt>
                <c:pt idx="12">
                  <c:v>106300.9</c:v>
                </c:pt>
                <c:pt idx="13">
                  <c:v>59420.800000000003</c:v>
                </c:pt>
                <c:pt idx="14">
                  <c:v>360055.6</c:v>
                </c:pt>
              </c:numCache>
            </c:numRef>
          </c:val>
        </c:ser>
        <c:ser>
          <c:idx val="1"/>
          <c:order val="1"/>
          <c:tx>
            <c:strRef>
              <c:f>Arkusz1!$Z$2</c:f>
              <c:strCache>
                <c:ptCount val="1"/>
                <c:pt idx="0">
                  <c:v>Wpływy z wystawionych TW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Arkusz1!$X$3:$X$24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Arkusz1!$Z$3:$Z$24</c:f>
              <c:numCache>
                <c:formatCode>#,##0.00\ "zł"</c:formatCode>
                <c:ptCount val="15"/>
                <c:pt idx="0">
                  <c:v>85312.98</c:v>
                </c:pt>
                <c:pt idx="1">
                  <c:v>205.5</c:v>
                </c:pt>
                <c:pt idx="2">
                  <c:v>230486.57</c:v>
                </c:pt>
                <c:pt idx="3">
                  <c:v>2988.01</c:v>
                </c:pt>
                <c:pt idx="4">
                  <c:v>17254</c:v>
                </c:pt>
                <c:pt idx="5">
                  <c:v>40731.300000000003</c:v>
                </c:pt>
                <c:pt idx="6">
                  <c:v>34268.660000000003</c:v>
                </c:pt>
                <c:pt idx="7">
                  <c:v>57583.72</c:v>
                </c:pt>
                <c:pt idx="8">
                  <c:v>21603.31</c:v>
                </c:pt>
                <c:pt idx="9">
                  <c:v>6219.07</c:v>
                </c:pt>
                <c:pt idx="10">
                  <c:v>26423.119999999999</c:v>
                </c:pt>
                <c:pt idx="11">
                  <c:v>67381.679999999993</c:v>
                </c:pt>
                <c:pt idx="12">
                  <c:v>11990.08</c:v>
                </c:pt>
                <c:pt idx="13">
                  <c:v>7997.99</c:v>
                </c:pt>
                <c:pt idx="14">
                  <c:v>202203.32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98944"/>
        <c:axId val="110500480"/>
      </c:barChart>
      <c:catAx>
        <c:axId val="110498944"/>
        <c:scaling>
          <c:orientation val="minMax"/>
        </c:scaling>
        <c:delete val="0"/>
        <c:axPos val="l"/>
        <c:majorTickMark val="out"/>
        <c:minorTickMark val="none"/>
        <c:tickLblPos val="nextTo"/>
        <c:crossAx val="110500480"/>
        <c:crosses val="autoZero"/>
        <c:auto val="1"/>
        <c:lblAlgn val="ctr"/>
        <c:lblOffset val="100"/>
        <c:noMultiLvlLbl val="0"/>
      </c:catAx>
      <c:valAx>
        <c:axId val="110500480"/>
        <c:scaling>
          <c:orientation val="minMax"/>
        </c:scaling>
        <c:delete val="1"/>
        <c:axPos val="b"/>
        <c:majorGridlines/>
        <c:numFmt formatCode="#,##0.00\ &quot;zł&quot;" sourceLinked="1"/>
        <c:majorTickMark val="out"/>
        <c:minorTickMark val="none"/>
        <c:tickLblPos val="nextTo"/>
        <c:crossAx val="11049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6033352393178"/>
          <c:y val="0.30232036275103596"/>
          <c:w val="0.21677582860732245"/>
          <c:h val="0.413343643737273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DW.xlsx]Arkusz1!Tabela przestawna8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Arkusz1!$F$44</c:f>
              <c:strCache>
                <c:ptCount val="1"/>
                <c:pt idx="0">
                  <c:v>Suma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Arkusz1!$E$45:$E$66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Arkusz1!$F$45:$F$66</c:f>
              <c:numCache>
                <c:formatCode>0.00%</c:formatCode>
                <c:ptCount val="15"/>
                <c:pt idx="0">
                  <c:v>8.6184597961010176E-2</c:v>
                </c:pt>
                <c:pt idx="1">
                  <c:v>2.7793740770004774E-3</c:v>
                </c:pt>
                <c:pt idx="2">
                  <c:v>9.9005233262645209E-2</c:v>
                </c:pt>
                <c:pt idx="3">
                  <c:v>2.8577093165236631E-2</c:v>
                </c:pt>
                <c:pt idx="4">
                  <c:v>4.4658471312842618E-2</c:v>
                </c:pt>
                <c:pt idx="5">
                  <c:v>0.14066431675283508</c:v>
                </c:pt>
                <c:pt idx="6">
                  <c:v>8.9405152505949978E-2</c:v>
                </c:pt>
                <c:pt idx="7">
                  <c:v>3.431857480439398E-2</c:v>
                </c:pt>
                <c:pt idx="8">
                  <c:v>2.2827565264626395E-2</c:v>
                </c:pt>
                <c:pt idx="9">
                  <c:v>4.6352714159936852E-2</c:v>
                </c:pt>
                <c:pt idx="10">
                  <c:v>2.2683678695606363E-2</c:v>
                </c:pt>
                <c:pt idx="11">
                  <c:v>5.6815047366584062E-2</c:v>
                </c:pt>
                <c:pt idx="12">
                  <c:v>6.6168204763096386E-2</c:v>
                </c:pt>
                <c:pt idx="13">
                  <c:v>4.7668602502148938E-2</c:v>
                </c:pt>
                <c:pt idx="14">
                  <c:v>0.21189137340608685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przestawna1</c:name>
    <c:fmtId val="10"/>
  </c:pivotSource>
  <c:chart>
    <c:autoTitleDeleted val="1"/>
    <c:pivotFmts>
      <c:pivotFmt>
        <c:idx val="0"/>
        <c:spPr>
          <a:solidFill>
            <a:schemeClr val="accent6"/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chemeClr val="accent3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chemeClr val="accent3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Arkusz1!$A$3:$A$24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Arkusz1!$B$3:$B$24</c:f>
              <c:numCache>
                <c:formatCode>#,##0</c:formatCode>
                <c:ptCount val="15"/>
                <c:pt idx="0">
                  <c:v>775</c:v>
                </c:pt>
                <c:pt idx="1">
                  <c:v>52</c:v>
                </c:pt>
                <c:pt idx="2">
                  <c:v>922</c:v>
                </c:pt>
                <c:pt idx="3">
                  <c:v>460</c:v>
                </c:pt>
                <c:pt idx="4">
                  <c:v>498</c:v>
                </c:pt>
                <c:pt idx="5">
                  <c:v>1175</c:v>
                </c:pt>
                <c:pt idx="6">
                  <c:v>903</c:v>
                </c:pt>
                <c:pt idx="7">
                  <c:v>475</c:v>
                </c:pt>
                <c:pt idx="8">
                  <c:v>323</c:v>
                </c:pt>
                <c:pt idx="9">
                  <c:v>470</c:v>
                </c:pt>
                <c:pt idx="10">
                  <c:v>210</c:v>
                </c:pt>
                <c:pt idx="11">
                  <c:v>465</c:v>
                </c:pt>
                <c:pt idx="12">
                  <c:v>618</c:v>
                </c:pt>
                <c:pt idx="13">
                  <c:v>496</c:v>
                </c:pt>
                <c:pt idx="14">
                  <c:v>1841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50784"/>
        <c:axId val="104552320"/>
      </c:barChart>
      <c:catAx>
        <c:axId val="1045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52320"/>
        <c:crosses val="autoZero"/>
        <c:auto val="1"/>
        <c:lblAlgn val="ctr"/>
        <c:lblOffset val="100"/>
        <c:noMultiLvlLbl val="0"/>
      </c:catAx>
      <c:valAx>
        <c:axId val="104552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0455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DW.xlsx]Arkusz1!Tabela przestawna8</c:name>
    <c:fmtId val="2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Arkusz1!$F$44</c:f>
              <c:strCache>
                <c:ptCount val="1"/>
                <c:pt idx="0">
                  <c:v>Suma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Arkusz1!$E$45:$E$66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Arkusz1!$F$45:$F$66</c:f>
              <c:numCache>
                <c:formatCode>0.00%</c:formatCode>
                <c:ptCount val="15"/>
                <c:pt idx="0">
                  <c:v>8.6184597961010176E-2</c:v>
                </c:pt>
                <c:pt idx="1">
                  <c:v>2.7793740770004774E-3</c:v>
                </c:pt>
                <c:pt idx="2">
                  <c:v>9.9005233262645209E-2</c:v>
                </c:pt>
                <c:pt idx="3">
                  <c:v>2.8577093165236631E-2</c:v>
                </c:pt>
                <c:pt idx="4">
                  <c:v>4.4658471312842618E-2</c:v>
                </c:pt>
                <c:pt idx="5">
                  <c:v>0.14066431675283508</c:v>
                </c:pt>
                <c:pt idx="6">
                  <c:v>8.9405152505949978E-2</c:v>
                </c:pt>
                <c:pt idx="7">
                  <c:v>3.431857480439398E-2</c:v>
                </c:pt>
                <c:pt idx="8">
                  <c:v>2.2827565264626395E-2</c:v>
                </c:pt>
                <c:pt idx="9">
                  <c:v>4.6352714159936852E-2</c:v>
                </c:pt>
                <c:pt idx="10">
                  <c:v>2.2683678695606363E-2</c:v>
                </c:pt>
                <c:pt idx="11">
                  <c:v>5.6815047366584062E-2</c:v>
                </c:pt>
                <c:pt idx="12">
                  <c:v>6.6168204763096386E-2</c:v>
                </c:pt>
                <c:pt idx="13">
                  <c:v>4.7668602502148938E-2</c:v>
                </c:pt>
                <c:pt idx="14">
                  <c:v>0.21189137340608685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5357638888888887"/>
          <c:y val="2.0362091503267971E-2"/>
          <c:w val="0.12998986369910284"/>
          <c:h val="0.933458496732026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przestawna6</c:name>
    <c:fmtId val="6"/>
  </c:pivotSource>
  <c:chart>
    <c:autoTitleDeleted val="0"/>
    <c:pivotFmts>
      <c:pivotFmt>
        <c:idx val="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3"/>
        <c:spPr>
          <a:solidFill>
            <a:schemeClr val="accent3"/>
          </a:solidFill>
        </c:spPr>
        <c:marker>
          <c:symbol val="none"/>
        </c:marker>
      </c:pivotFmt>
      <c:pivotFmt>
        <c:idx val="4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5"/>
        <c:spPr>
          <a:solidFill>
            <a:schemeClr val="accent3"/>
          </a:solidFill>
        </c:spPr>
        <c:marker>
          <c:symbol val="none"/>
        </c:marker>
      </c:pivotFmt>
      <c:pivotFmt>
        <c:idx val="6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7"/>
        <c:spPr>
          <a:solidFill>
            <a:schemeClr val="accent3"/>
          </a:solidFill>
        </c:spPr>
        <c:marker>
          <c:symbol val="none"/>
        </c:marker>
      </c:pivotFmt>
      <c:pivotFmt>
        <c:idx val="8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9"/>
        <c:spPr>
          <a:solidFill>
            <a:schemeClr val="accent3"/>
          </a:solidFill>
        </c:spPr>
        <c:marker>
          <c:symbol val="none"/>
        </c:marker>
      </c:pivotFmt>
      <c:pivotFmt>
        <c:idx val="1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1"/>
        <c:spPr>
          <a:solidFill>
            <a:schemeClr val="accent3"/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3"/>
        <c:spPr>
          <a:solidFill>
            <a:schemeClr val="accent3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47535484300593"/>
          <c:y val="0.14249781277340332"/>
          <c:w val="0.62764242010176208"/>
          <c:h val="0.791680160610847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Arkusz1!$Y$2</c:f>
              <c:strCache>
                <c:ptCount val="1"/>
                <c:pt idx="0">
                  <c:v>Wartość wystawionych TW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Arkusz1!$X$3:$X$24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Arkusz1!$Y$3:$Y$24</c:f>
              <c:numCache>
                <c:formatCode>#,##0.00\ "zł"</c:formatCode>
                <c:ptCount val="15"/>
                <c:pt idx="0">
                  <c:v>239434</c:v>
                </c:pt>
                <c:pt idx="1">
                  <c:v>205.5</c:v>
                </c:pt>
                <c:pt idx="2">
                  <c:v>425222.16</c:v>
                </c:pt>
                <c:pt idx="3">
                  <c:v>65042.3</c:v>
                </c:pt>
                <c:pt idx="4">
                  <c:v>78777.3</c:v>
                </c:pt>
                <c:pt idx="5">
                  <c:v>185177</c:v>
                </c:pt>
                <c:pt idx="6">
                  <c:v>231876.6</c:v>
                </c:pt>
                <c:pt idx="7">
                  <c:v>107093.5</c:v>
                </c:pt>
                <c:pt idx="8">
                  <c:v>68305.100000000006</c:v>
                </c:pt>
                <c:pt idx="9">
                  <c:v>79689.600000000006</c:v>
                </c:pt>
                <c:pt idx="10">
                  <c:v>52657.8</c:v>
                </c:pt>
                <c:pt idx="11">
                  <c:v>191125</c:v>
                </c:pt>
                <c:pt idx="12">
                  <c:v>106300.9</c:v>
                </c:pt>
                <c:pt idx="13">
                  <c:v>59420.800000000003</c:v>
                </c:pt>
                <c:pt idx="14">
                  <c:v>360055.6</c:v>
                </c:pt>
              </c:numCache>
            </c:numRef>
          </c:val>
        </c:ser>
        <c:ser>
          <c:idx val="1"/>
          <c:order val="1"/>
          <c:tx>
            <c:strRef>
              <c:f>Arkusz1!$Z$2</c:f>
              <c:strCache>
                <c:ptCount val="1"/>
                <c:pt idx="0">
                  <c:v>Wpływy z wystawionych TW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Arkusz1!$X$3:$X$24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Arkusz1!$Z$3:$Z$24</c:f>
              <c:numCache>
                <c:formatCode>#,##0.00\ "zł"</c:formatCode>
                <c:ptCount val="15"/>
                <c:pt idx="0">
                  <c:v>85312.98</c:v>
                </c:pt>
                <c:pt idx="1">
                  <c:v>205.5</c:v>
                </c:pt>
                <c:pt idx="2">
                  <c:v>230486.57</c:v>
                </c:pt>
                <c:pt idx="3">
                  <c:v>2988.01</c:v>
                </c:pt>
                <c:pt idx="4">
                  <c:v>17254</c:v>
                </c:pt>
                <c:pt idx="5">
                  <c:v>40731.300000000003</c:v>
                </c:pt>
                <c:pt idx="6">
                  <c:v>34268.660000000003</c:v>
                </c:pt>
                <c:pt idx="7">
                  <c:v>57583.72</c:v>
                </c:pt>
                <c:pt idx="8">
                  <c:v>21603.31</c:v>
                </c:pt>
                <c:pt idx="9">
                  <c:v>6219.07</c:v>
                </c:pt>
                <c:pt idx="10">
                  <c:v>26423.119999999999</c:v>
                </c:pt>
                <c:pt idx="11">
                  <c:v>67381.679999999993</c:v>
                </c:pt>
                <c:pt idx="12">
                  <c:v>11990.08</c:v>
                </c:pt>
                <c:pt idx="13">
                  <c:v>7997.99</c:v>
                </c:pt>
                <c:pt idx="14">
                  <c:v>202203.32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2160"/>
        <c:axId val="104658048"/>
      </c:barChart>
      <c:catAx>
        <c:axId val="104652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04658048"/>
        <c:crosses val="autoZero"/>
        <c:auto val="1"/>
        <c:lblAlgn val="ctr"/>
        <c:lblOffset val="100"/>
        <c:noMultiLvlLbl val="0"/>
      </c:catAx>
      <c:valAx>
        <c:axId val="104658048"/>
        <c:scaling>
          <c:orientation val="minMax"/>
        </c:scaling>
        <c:delete val="1"/>
        <c:axPos val="b"/>
        <c:numFmt formatCode="#,##0.00\ &quot;zł&quot;" sourceLinked="1"/>
        <c:majorTickMark val="out"/>
        <c:minorTickMark val="none"/>
        <c:tickLblPos val="nextTo"/>
        <c:crossAx val="10465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6033352393178"/>
          <c:y val="0.30232036275103596"/>
          <c:w val="0.21677582860732245"/>
          <c:h val="0.413343643737273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DW.xlsx]Arkusz1!Tabela przestawna2</c:name>
    <c:fmtId val="10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Arkusz1!$G$2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Arkusz1!$F$3:$F$24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Arkusz1!$G$3:$G$24</c:f>
              <c:numCache>
                <c:formatCode>_-* #,##0.00\ [$zł-415]_-;\-* #,##0.00\ [$zł-415]_-;_-* "-"??\ [$zł-415]_-;_-@_-</c:formatCode>
                <c:ptCount val="15"/>
                <c:pt idx="0">
                  <c:v>420840.52</c:v>
                </c:pt>
                <c:pt idx="1">
                  <c:v>13571.72</c:v>
                </c:pt>
                <c:pt idx="2">
                  <c:v>483443.85</c:v>
                </c:pt>
                <c:pt idx="3">
                  <c:v>139542.32</c:v>
                </c:pt>
                <c:pt idx="4">
                  <c:v>218067.9</c:v>
                </c:pt>
                <c:pt idx="5">
                  <c:v>686865.7</c:v>
                </c:pt>
                <c:pt idx="6">
                  <c:v>436566.53</c:v>
                </c:pt>
                <c:pt idx="7">
                  <c:v>167578.04999999999</c:v>
                </c:pt>
                <c:pt idx="8">
                  <c:v>111467.3</c:v>
                </c:pt>
                <c:pt idx="9">
                  <c:v>226340.91</c:v>
                </c:pt>
                <c:pt idx="10">
                  <c:v>110764.7</c:v>
                </c:pt>
                <c:pt idx="11">
                  <c:v>277428.62</c:v>
                </c:pt>
                <c:pt idx="12">
                  <c:v>323100.21000000002</c:v>
                </c:pt>
                <c:pt idx="13">
                  <c:v>232766.41</c:v>
                </c:pt>
                <c:pt idx="14">
                  <c:v>1034668.35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87872"/>
        <c:axId val="104697856"/>
      </c:barChart>
      <c:catAx>
        <c:axId val="104687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04697856"/>
        <c:crosses val="autoZero"/>
        <c:auto val="1"/>
        <c:lblAlgn val="ctr"/>
        <c:lblOffset val="100"/>
        <c:noMultiLvlLbl val="0"/>
      </c:catAx>
      <c:valAx>
        <c:axId val="104697856"/>
        <c:scaling>
          <c:orientation val="minMax"/>
        </c:scaling>
        <c:delete val="1"/>
        <c:axPos val="b"/>
        <c:numFmt formatCode="_-* #,##0.00\ [$zł-415]_-;\-* #,##0.00\ [$zł-415]_-;_-* &quot;-&quot;??\ [$zł-415]_-;_-@_-" sourceLinked="1"/>
        <c:majorTickMark val="out"/>
        <c:minorTickMark val="none"/>
        <c:tickLblPos val="nextTo"/>
        <c:crossAx val="10468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przestawna5</c:name>
    <c:fmtId val="6"/>
  </c:pivotSource>
  <c:chart>
    <c:autoTitleDeleted val="0"/>
    <c:pivotFmts>
      <c:pivotFmt>
        <c:idx val="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3"/>
        <c:spPr>
          <a:solidFill>
            <a:schemeClr val="accent3"/>
          </a:solidFill>
        </c:spPr>
        <c:marker>
          <c:symbol val="none"/>
        </c:marker>
      </c:pivotFmt>
      <c:pivotFmt>
        <c:idx val="4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5"/>
        <c:spPr>
          <a:solidFill>
            <a:schemeClr val="accent3"/>
          </a:solidFill>
        </c:spPr>
        <c:marker>
          <c:symbol val="none"/>
        </c:marker>
      </c:pivotFmt>
      <c:pivotFmt>
        <c:idx val="6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7"/>
        <c:spPr>
          <a:solidFill>
            <a:schemeClr val="accent3"/>
          </a:solidFill>
        </c:spPr>
        <c:marker>
          <c:symbol val="none"/>
        </c:marker>
      </c:pivotFmt>
      <c:pivotFmt>
        <c:idx val="8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9"/>
        <c:spPr>
          <a:solidFill>
            <a:schemeClr val="accent3"/>
          </a:solidFill>
        </c:spPr>
        <c:marker>
          <c:symbol val="none"/>
        </c:marker>
      </c:pivotFmt>
      <c:pivotFmt>
        <c:idx val="1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1"/>
        <c:spPr>
          <a:solidFill>
            <a:schemeClr val="accent3"/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3"/>
        <c:spPr>
          <a:solidFill>
            <a:schemeClr val="accent3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50007476979012"/>
          <c:y val="0.1282035304018487"/>
          <c:w val="0.66569052914187254"/>
          <c:h val="0.830148433385992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Arkusz1!$U$2</c:f>
              <c:strCache>
                <c:ptCount val="1"/>
                <c:pt idx="0">
                  <c:v>Wartość wysłanych UP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Arkusz1!$T$3:$T$24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Arkusz1!$U$3:$U$24</c:f>
              <c:numCache>
                <c:formatCode>#,##0.00\ "zł"</c:formatCode>
                <c:ptCount val="15"/>
                <c:pt idx="0">
                  <c:v>243568.74</c:v>
                </c:pt>
                <c:pt idx="1">
                  <c:v>512.5</c:v>
                </c:pt>
                <c:pt idx="2">
                  <c:v>429550.81</c:v>
                </c:pt>
                <c:pt idx="3">
                  <c:v>119147.27</c:v>
                </c:pt>
                <c:pt idx="4">
                  <c:v>156466.88</c:v>
                </c:pt>
                <c:pt idx="5">
                  <c:v>375777.72</c:v>
                </c:pt>
                <c:pt idx="6">
                  <c:v>317376.48</c:v>
                </c:pt>
                <c:pt idx="7">
                  <c:v>168530.09</c:v>
                </c:pt>
                <c:pt idx="8">
                  <c:v>105188.28</c:v>
                </c:pt>
                <c:pt idx="9">
                  <c:v>151288.74</c:v>
                </c:pt>
                <c:pt idx="10">
                  <c:v>60031.09</c:v>
                </c:pt>
                <c:pt idx="11">
                  <c:v>286005.27</c:v>
                </c:pt>
                <c:pt idx="12">
                  <c:v>236669.91</c:v>
                </c:pt>
                <c:pt idx="13">
                  <c:v>155604.23000000001</c:v>
                </c:pt>
                <c:pt idx="14">
                  <c:v>544605.38</c:v>
                </c:pt>
              </c:numCache>
            </c:numRef>
          </c:val>
        </c:ser>
        <c:ser>
          <c:idx val="1"/>
          <c:order val="1"/>
          <c:tx>
            <c:strRef>
              <c:f>Arkusz1!$V$2</c:f>
              <c:strCache>
                <c:ptCount val="1"/>
                <c:pt idx="0">
                  <c:v>Wpływy z wysłanych UP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Arkusz1!$T$3:$T$24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Arkusz1!$V$3:$V$24</c:f>
              <c:numCache>
                <c:formatCode>#,##0.00\ "zł"</c:formatCode>
                <c:ptCount val="15"/>
                <c:pt idx="0">
                  <c:v>54059.69</c:v>
                </c:pt>
                <c:pt idx="1">
                  <c:v>83.9</c:v>
                </c:pt>
                <c:pt idx="2">
                  <c:v>241127.63</c:v>
                </c:pt>
                <c:pt idx="3">
                  <c:v>55092.11</c:v>
                </c:pt>
                <c:pt idx="4">
                  <c:v>62186.76</c:v>
                </c:pt>
                <c:pt idx="5">
                  <c:v>167436.20000000001</c:v>
                </c:pt>
                <c:pt idx="6">
                  <c:v>138669.73000000001</c:v>
                </c:pt>
                <c:pt idx="7">
                  <c:v>105406.43</c:v>
                </c:pt>
                <c:pt idx="8">
                  <c:v>66434.899999999994</c:v>
                </c:pt>
                <c:pt idx="9">
                  <c:v>71349.98</c:v>
                </c:pt>
                <c:pt idx="10">
                  <c:v>21719.63</c:v>
                </c:pt>
                <c:pt idx="11">
                  <c:v>161336.54999999999</c:v>
                </c:pt>
                <c:pt idx="12">
                  <c:v>119598.34</c:v>
                </c:pt>
                <c:pt idx="13">
                  <c:v>59140.17</c:v>
                </c:pt>
                <c:pt idx="14">
                  <c:v>322590.94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15712"/>
        <c:axId val="106917248"/>
      </c:barChart>
      <c:catAx>
        <c:axId val="106915712"/>
        <c:scaling>
          <c:orientation val="minMax"/>
        </c:scaling>
        <c:delete val="0"/>
        <c:axPos val="l"/>
        <c:majorTickMark val="out"/>
        <c:minorTickMark val="none"/>
        <c:tickLblPos val="nextTo"/>
        <c:crossAx val="106917248"/>
        <c:crosses val="autoZero"/>
        <c:auto val="1"/>
        <c:lblAlgn val="ctr"/>
        <c:lblOffset val="100"/>
        <c:noMultiLvlLbl val="0"/>
      </c:catAx>
      <c:valAx>
        <c:axId val="106917248"/>
        <c:scaling>
          <c:orientation val="minMax"/>
        </c:scaling>
        <c:delete val="1"/>
        <c:axPos val="b"/>
        <c:numFmt formatCode="#,##0.00\ &quot;zł&quot;" sourceLinked="1"/>
        <c:majorTickMark val="out"/>
        <c:minorTickMark val="none"/>
        <c:tickLblPos val="nextTo"/>
        <c:crossAx val="10691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80036464907544"/>
          <c:y val="0.34779922192362361"/>
          <c:w val="0.19094528260303339"/>
          <c:h val="0.395117770800030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przestawna1</c:name>
    <c:fmtId val="0"/>
  </c:pivotSource>
  <c:chart>
    <c:autoTitleDeleted val="1"/>
    <c:pivotFmts>
      <c:pivotFmt>
        <c:idx val="0"/>
        <c:spPr>
          <a:solidFill>
            <a:schemeClr val="accent6"/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Arkusz1!$A$3:$A$24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Arkusz1!$B$3:$B$24</c:f>
              <c:numCache>
                <c:formatCode>#,##0</c:formatCode>
                <c:ptCount val="15"/>
                <c:pt idx="0">
                  <c:v>775</c:v>
                </c:pt>
                <c:pt idx="1">
                  <c:v>52</c:v>
                </c:pt>
                <c:pt idx="2">
                  <c:v>922</c:v>
                </c:pt>
                <c:pt idx="3">
                  <c:v>460</c:v>
                </c:pt>
                <c:pt idx="4">
                  <c:v>498</c:v>
                </c:pt>
                <c:pt idx="5">
                  <c:v>1175</c:v>
                </c:pt>
                <c:pt idx="6">
                  <c:v>903</c:v>
                </c:pt>
                <c:pt idx="7">
                  <c:v>475</c:v>
                </c:pt>
                <c:pt idx="8">
                  <c:v>323</c:v>
                </c:pt>
                <c:pt idx="9">
                  <c:v>470</c:v>
                </c:pt>
                <c:pt idx="10">
                  <c:v>210</c:v>
                </c:pt>
                <c:pt idx="11">
                  <c:v>465</c:v>
                </c:pt>
                <c:pt idx="12">
                  <c:v>618</c:v>
                </c:pt>
                <c:pt idx="13">
                  <c:v>496</c:v>
                </c:pt>
                <c:pt idx="14">
                  <c:v>1841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32768"/>
        <c:axId val="104434304"/>
      </c:barChart>
      <c:catAx>
        <c:axId val="1044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34304"/>
        <c:crosses val="autoZero"/>
        <c:auto val="1"/>
        <c:lblAlgn val="ctr"/>
        <c:lblOffset val="100"/>
        <c:noMultiLvlLbl val="0"/>
      </c:catAx>
      <c:valAx>
        <c:axId val="104434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443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DW.xlsx]Arkusz1!Tabela przestawna2</c:name>
    <c:fmtId val="3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Arkusz1!$G$2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multiLvlStrRef>
              <c:f>Arkusz1!$F$3:$F$24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Arkusz1!$G$3:$G$24</c:f>
              <c:numCache>
                <c:formatCode>_-* #,##0.00\ [$zł-415]_-;\-* #,##0.00\ [$zł-415]_-;_-* "-"??\ [$zł-415]_-;_-@_-</c:formatCode>
                <c:ptCount val="15"/>
                <c:pt idx="0">
                  <c:v>420840.52</c:v>
                </c:pt>
                <c:pt idx="1">
                  <c:v>13571.72</c:v>
                </c:pt>
                <c:pt idx="2">
                  <c:v>483443.85</c:v>
                </c:pt>
                <c:pt idx="3">
                  <c:v>139542.32</c:v>
                </c:pt>
                <c:pt idx="4">
                  <c:v>218067.9</c:v>
                </c:pt>
                <c:pt idx="5">
                  <c:v>686865.7</c:v>
                </c:pt>
                <c:pt idx="6">
                  <c:v>436566.53</c:v>
                </c:pt>
                <c:pt idx="7">
                  <c:v>167578.04999999999</c:v>
                </c:pt>
                <c:pt idx="8">
                  <c:v>111467.3</c:v>
                </c:pt>
                <c:pt idx="9">
                  <c:v>226340.91</c:v>
                </c:pt>
                <c:pt idx="10">
                  <c:v>110764.7</c:v>
                </c:pt>
                <c:pt idx="11">
                  <c:v>277428.62</c:v>
                </c:pt>
                <c:pt idx="12">
                  <c:v>323100.21000000002</c:v>
                </c:pt>
                <c:pt idx="13">
                  <c:v>232766.41</c:v>
                </c:pt>
                <c:pt idx="14">
                  <c:v>1034668.35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3632"/>
        <c:axId val="104455168"/>
      </c:barChart>
      <c:catAx>
        <c:axId val="104453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04455168"/>
        <c:crosses val="autoZero"/>
        <c:auto val="1"/>
        <c:lblAlgn val="ctr"/>
        <c:lblOffset val="100"/>
        <c:noMultiLvlLbl val="0"/>
      </c:catAx>
      <c:valAx>
        <c:axId val="104455168"/>
        <c:scaling>
          <c:orientation val="minMax"/>
        </c:scaling>
        <c:delete val="0"/>
        <c:axPos val="b"/>
        <c:majorGridlines/>
        <c:numFmt formatCode="_-* #,##0.00\ [$zł-415]_-;\-* #,##0.00\ [$zł-415]_-;_-* &quot;-&quot;??\ [$zł-415]_-;_-@_-" sourceLinked="1"/>
        <c:majorTickMark val="out"/>
        <c:minorTickMark val="none"/>
        <c:tickLblPos val="nextTo"/>
        <c:crossAx val="10445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DW.xlsx]Arkusz1!Tabela przestawna3</c:name>
    <c:fmtId val="0"/>
  </c:pivotSource>
  <c:chart>
    <c:autoTitleDeleted val="0"/>
    <c:pivotFmts>
      <c:pivotFmt>
        <c:idx val="0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/>
          </a:solidFill>
        </c:spPr>
        <c:marker>
          <c:symbol val="none"/>
        </c:marker>
      </c:pivotFmt>
      <c:pivotFmt>
        <c:idx val="2"/>
        <c:spPr>
          <a:solidFill>
            <a:schemeClr val="accent6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863438549434065"/>
          <c:y val="0.14249781277340332"/>
          <c:w val="0.63471302558778231"/>
          <c:h val="0.741522309711286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Arkusz1!$K$2</c:f>
              <c:strCache>
                <c:ptCount val="1"/>
                <c:pt idx="0">
                  <c:v>Należna opłata (przypis)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Arkusz1!$J$3:$J$24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Arkusz1!$K$3:$K$24</c:f>
              <c:numCache>
                <c:formatCode>_-* #,##0.00\ [$zł-415]_-;\-* #,##0.00\ [$zł-415]_-;_-* "-"??\ [$zł-415]_-;_-@_-</c:formatCode>
                <c:ptCount val="15"/>
                <c:pt idx="0">
                  <c:v>6389983.04</c:v>
                </c:pt>
                <c:pt idx="1">
                  <c:v>628421.48</c:v>
                </c:pt>
                <c:pt idx="2">
                  <c:v>11679196.359999999</c:v>
                </c:pt>
                <c:pt idx="3">
                  <c:v>4663236.41</c:v>
                </c:pt>
                <c:pt idx="4">
                  <c:v>6679491.96</c:v>
                </c:pt>
                <c:pt idx="5">
                  <c:v>10650857.43</c:v>
                </c:pt>
                <c:pt idx="6">
                  <c:v>8655623.25</c:v>
                </c:pt>
                <c:pt idx="7">
                  <c:v>6093361.5300000003</c:v>
                </c:pt>
                <c:pt idx="8">
                  <c:v>3946182.0929999999</c:v>
                </c:pt>
                <c:pt idx="9">
                  <c:v>6323593.3499999996</c:v>
                </c:pt>
                <c:pt idx="10">
                  <c:v>2526695.75</c:v>
                </c:pt>
                <c:pt idx="11">
                  <c:v>5294288.45</c:v>
                </c:pt>
                <c:pt idx="12">
                  <c:v>8235165.1600000001</c:v>
                </c:pt>
                <c:pt idx="13">
                  <c:v>5618139.5</c:v>
                </c:pt>
                <c:pt idx="14">
                  <c:v>64582925.890000001</c:v>
                </c:pt>
              </c:numCache>
            </c:numRef>
          </c:val>
        </c:ser>
        <c:ser>
          <c:idx val="1"/>
          <c:order val="1"/>
          <c:tx>
            <c:strRef>
              <c:f>Arkusz1!$L$2</c:f>
              <c:strCache>
                <c:ptCount val="1"/>
                <c:pt idx="0">
                  <c:v>Wpływy z opłaty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Arkusz1!$J$3:$J$24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Arkusz1!$L$3:$L$24</c:f>
              <c:numCache>
                <c:formatCode>_-* #,##0.00\ [$zł-415]_-;\-* #,##0.00\ [$zł-415]_-;_-* "-"??\ [$zł-415]_-;_-@_-</c:formatCode>
                <c:ptCount val="15"/>
                <c:pt idx="0">
                  <c:v>5969142.5199999996</c:v>
                </c:pt>
                <c:pt idx="1">
                  <c:v>614849.76</c:v>
                </c:pt>
                <c:pt idx="2">
                  <c:v>11195752.51</c:v>
                </c:pt>
                <c:pt idx="3">
                  <c:v>4523694.09</c:v>
                </c:pt>
                <c:pt idx="4">
                  <c:v>6461424.0599999996</c:v>
                </c:pt>
                <c:pt idx="5">
                  <c:v>9963991.7300000004</c:v>
                </c:pt>
                <c:pt idx="6">
                  <c:v>8219056.7199999997</c:v>
                </c:pt>
                <c:pt idx="7">
                  <c:v>5925783.4800000004</c:v>
                </c:pt>
                <c:pt idx="8">
                  <c:v>3834714.79</c:v>
                </c:pt>
                <c:pt idx="9">
                  <c:v>6097252.4400000004</c:v>
                </c:pt>
                <c:pt idx="10">
                  <c:v>2415931.0499999998</c:v>
                </c:pt>
                <c:pt idx="11">
                  <c:v>5016859.83</c:v>
                </c:pt>
                <c:pt idx="12">
                  <c:v>7912064.9500000002</c:v>
                </c:pt>
                <c:pt idx="13">
                  <c:v>5385373.0899999999</c:v>
                </c:pt>
                <c:pt idx="14">
                  <c:v>63548257.539999999</c:v>
                </c:pt>
              </c:numCache>
            </c:numRef>
          </c:val>
        </c:ser>
        <c:ser>
          <c:idx val="2"/>
          <c:order val="2"/>
          <c:tx>
            <c:strRef>
              <c:f>Arkusz1!$M$2</c:f>
              <c:strCache>
                <c:ptCount val="1"/>
                <c:pt idx="0">
                  <c:v>Kwota zaległości z tyt. opłaty 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Arkusz1!$J$3:$J$24</c:f>
              <c:multiLvlStrCache>
                <c:ptCount val="15"/>
                <c:lvl>
                  <c:pt idx="0">
                    <c:v>9</c:v>
                  </c:pt>
                  <c:pt idx="1">
                    <c:v>11</c:v>
                  </c:pt>
                  <c:pt idx="2">
                    <c:v>14</c:v>
                  </c:pt>
                  <c:pt idx="3">
                    <c:v>3</c:v>
                  </c:pt>
                  <c:pt idx="4">
                    <c:v>7</c:v>
                  </c:pt>
                  <c:pt idx="5">
                    <c:v>13</c:v>
                  </c:pt>
                  <c:pt idx="6">
                    <c:v>2</c:v>
                  </c:pt>
                  <c:pt idx="7">
                    <c:v>12</c:v>
                  </c:pt>
                  <c:pt idx="8">
                    <c:v>1</c:v>
                  </c:pt>
                  <c:pt idx="9">
                    <c:v>5</c:v>
                  </c:pt>
                  <c:pt idx="10">
                    <c:v>8</c:v>
                  </c:pt>
                  <c:pt idx="11">
                    <c:v>15</c:v>
                  </c:pt>
                  <c:pt idx="12">
                    <c:v>4</c:v>
                  </c:pt>
                  <c:pt idx="13">
                    <c:v>6</c:v>
                  </c:pt>
                  <c:pt idx="14">
                    <c:v>10</c:v>
                  </c:pt>
                </c:lvl>
                <c:lvl>
                  <c:pt idx="0">
                    <c:v>brak</c:v>
                  </c:pt>
                  <c:pt idx="3">
                    <c:v>I</c:v>
                  </c:pt>
                  <c:pt idx="6">
                    <c:v>II</c:v>
                  </c:pt>
                  <c:pt idx="8">
                    <c:v>III</c:v>
                  </c:pt>
                  <c:pt idx="12">
                    <c:v>IV</c:v>
                  </c:pt>
                  <c:pt idx="14">
                    <c:v>V</c:v>
                  </c:pt>
                </c:lvl>
              </c:multiLvlStrCache>
            </c:multiLvlStrRef>
          </c:cat>
          <c:val>
            <c:numRef>
              <c:f>Arkusz1!$M$3:$M$24</c:f>
              <c:numCache>
                <c:formatCode>_-* #,##0.00\ [$zł-415]_-;\-* #,##0.00\ [$zł-415]_-;_-* "-"??\ [$zł-415]_-;_-@_-</c:formatCode>
                <c:ptCount val="15"/>
                <c:pt idx="0">
                  <c:v>420840.52</c:v>
                </c:pt>
                <c:pt idx="1">
                  <c:v>13571.72</c:v>
                </c:pt>
                <c:pt idx="2">
                  <c:v>483443.85</c:v>
                </c:pt>
                <c:pt idx="3">
                  <c:v>139542.32</c:v>
                </c:pt>
                <c:pt idx="4">
                  <c:v>218067.9</c:v>
                </c:pt>
                <c:pt idx="5">
                  <c:v>686865.7</c:v>
                </c:pt>
                <c:pt idx="6">
                  <c:v>436566.53</c:v>
                </c:pt>
                <c:pt idx="7">
                  <c:v>167578.04999999999</c:v>
                </c:pt>
                <c:pt idx="8">
                  <c:v>111467.3</c:v>
                </c:pt>
                <c:pt idx="9">
                  <c:v>226340.91</c:v>
                </c:pt>
                <c:pt idx="10">
                  <c:v>110764.7</c:v>
                </c:pt>
                <c:pt idx="11">
                  <c:v>277428.62</c:v>
                </c:pt>
                <c:pt idx="12">
                  <c:v>323100.21000000002</c:v>
                </c:pt>
                <c:pt idx="13">
                  <c:v>232766.41</c:v>
                </c:pt>
                <c:pt idx="14">
                  <c:v>1034668.35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94976"/>
        <c:axId val="104496512"/>
      </c:barChart>
      <c:catAx>
        <c:axId val="104494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04496512"/>
        <c:crosses val="autoZero"/>
        <c:auto val="1"/>
        <c:lblAlgn val="ctr"/>
        <c:lblOffset val="100"/>
        <c:noMultiLvlLbl val="0"/>
      </c:catAx>
      <c:valAx>
        <c:axId val="104496512"/>
        <c:scaling>
          <c:orientation val="minMax"/>
        </c:scaling>
        <c:delete val="1"/>
        <c:axPos val="b"/>
        <c:majorGridlines/>
        <c:numFmt formatCode="_-* #,##0.00\ [$zł-415]_-;\-* #,##0.00\ [$zł-415]_-;_-* &quot;-&quot;??\ [$zł-415]_-;_-@_-" sourceLinked="1"/>
        <c:majorTickMark val="out"/>
        <c:minorTickMark val="none"/>
        <c:tickLblPos val="nextTo"/>
        <c:crossAx val="10449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86154855643047"/>
          <c:y val="0.22573469989945311"/>
          <c:w val="0.1484717847769029"/>
          <c:h val="0.567414976830432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8786</xdr:colOff>
      <xdr:row>34</xdr:row>
      <xdr:rowOff>188400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9</xdr:col>
      <xdr:colOff>8786</xdr:colOff>
      <xdr:row>18</xdr:row>
      <xdr:rowOff>197678</xdr:rowOff>
    </xdr:to>
    <xdr:graphicFrame macro="">
      <xdr:nvGraphicFramePr>
        <xdr:cNvPr id="29" name="Wykres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24</xdr:col>
      <xdr:colOff>393321</xdr:colOff>
      <xdr:row>18</xdr:row>
      <xdr:rowOff>197678</xdr:rowOff>
    </xdr:to>
    <xdr:graphicFrame macro="">
      <xdr:nvGraphicFramePr>
        <xdr:cNvPr id="30" name="Wykres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0</xdr:colOff>
      <xdr:row>1</xdr:row>
      <xdr:rowOff>0</xdr:rowOff>
    </xdr:from>
    <xdr:to>
      <xdr:col>26</xdr:col>
      <xdr:colOff>1091036</xdr:colOff>
      <xdr:row>11</xdr:row>
      <xdr:rowOff>136071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Sek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k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8357" y="0"/>
              <a:ext cx="1404000" cy="2245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0</xdr:colOff>
      <xdr:row>12</xdr:row>
      <xdr:rowOff>0</xdr:rowOff>
    </xdr:from>
    <xdr:to>
      <xdr:col>26</xdr:col>
      <xdr:colOff>1091036</xdr:colOff>
      <xdr:row>35</xdr:row>
      <xdr:rowOff>13606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Id_Gm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Gm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8357" y="2286000"/>
              <a:ext cx="1404000" cy="4694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19</xdr:row>
      <xdr:rowOff>-1</xdr:rowOff>
    </xdr:from>
    <xdr:to>
      <xdr:col>24</xdr:col>
      <xdr:colOff>391371</xdr:colOff>
      <xdr:row>34</xdr:row>
      <xdr:rowOff>188399</xdr:rowOff>
    </xdr:to>
    <xdr:graphicFrame macro="">
      <xdr:nvGraphicFramePr>
        <xdr:cNvPr id="34" name="Wykres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18</xdr:col>
      <xdr:colOff>49285</xdr:colOff>
      <xdr:row>18</xdr:row>
      <xdr:rowOff>197678</xdr:rowOff>
    </xdr:to>
    <xdr:graphicFrame macro="">
      <xdr:nvGraphicFramePr>
        <xdr:cNvPr id="36" name="Wykres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-1</xdr:rowOff>
    </xdr:from>
    <xdr:to>
      <xdr:col>18</xdr:col>
      <xdr:colOff>49285</xdr:colOff>
      <xdr:row>34</xdr:row>
      <xdr:rowOff>188399</xdr:rowOff>
    </xdr:to>
    <xdr:graphicFrame macro="">
      <xdr:nvGraphicFramePr>
        <xdr:cNvPr id="37" name="Wykres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23812</xdr:rowOff>
    </xdr:from>
    <xdr:to>
      <xdr:col>2</xdr:col>
      <xdr:colOff>1400175</xdr:colOff>
      <xdr:row>39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25</xdr:row>
      <xdr:rowOff>42862</xdr:rowOff>
    </xdr:from>
    <xdr:to>
      <xdr:col>8</xdr:col>
      <xdr:colOff>419100</xdr:colOff>
      <xdr:row>39</xdr:row>
      <xdr:rowOff>119062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24</xdr:row>
      <xdr:rowOff>185736</xdr:rowOff>
    </xdr:from>
    <xdr:to>
      <xdr:col>12</xdr:col>
      <xdr:colOff>1035844</xdr:colOff>
      <xdr:row>41</xdr:row>
      <xdr:rowOff>190499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26</xdr:row>
      <xdr:rowOff>86915</xdr:rowOff>
    </xdr:from>
    <xdr:to>
      <xdr:col>17</xdr:col>
      <xdr:colOff>583406</xdr:colOff>
      <xdr:row>40</xdr:row>
      <xdr:rowOff>163115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13757</xdr:colOff>
      <xdr:row>24</xdr:row>
      <xdr:rowOff>152400</xdr:rowOff>
    </xdr:from>
    <xdr:to>
      <xdr:col>22</xdr:col>
      <xdr:colOff>13757</xdr:colOff>
      <xdr:row>40</xdr:row>
      <xdr:rowOff>153458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29634</xdr:colOff>
      <xdr:row>24</xdr:row>
      <xdr:rowOff>180973</xdr:rowOff>
    </xdr:from>
    <xdr:to>
      <xdr:col>26</xdr:col>
      <xdr:colOff>19050</xdr:colOff>
      <xdr:row>42</xdr:row>
      <xdr:rowOff>9524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43</xdr:row>
      <xdr:rowOff>14287</xdr:rowOff>
    </xdr:from>
    <xdr:to>
      <xdr:col>15</xdr:col>
      <xdr:colOff>390524</xdr:colOff>
      <xdr:row>57</xdr:row>
      <xdr:rowOff>90487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a" refreshedDate="45300.686621759261" createdVersion="4" refreshedVersion="4" minRefreshableVersion="3" recordCount="15">
  <cacheSource type="worksheet">
    <worksheetSource name="Dane_windykacyjne"/>
  </cacheSource>
  <cacheFields count="22">
    <cacheField name="Id_Gmin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Sektor" numFmtId="0">
      <sharedItems count="6">
        <s v="III"/>
        <s v="II"/>
        <s v="I"/>
        <s v="IV"/>
        <s v="brak"/>
        <s v="V"/>
      </sharedItems>
    </cacheField>
    <cacheField name="Liczba Podatników z danej Gminy " numFmtId="3">
      <sharedItems containsSemiMixedTypes="0" containsString="0" containsNumber="1" containsInteger="1" minValue="740" maxValue="5029" count="15">
        <n v="961"/>
        <n v="2220"/>
        <n v="1290"/>
        <n v="1608"/>
        <n v="1431"/>
        <n v="1534"/>
        <n v="1679"/>
        <n v="740"/>
        <n v="1837"/>
        <n v="5029"/>
        <n v="1536"/>
        <n v="1288"/>
        <n v="2767"/>
        <n v="2442"/>
        <n v="1120"/>
      </sharedItems>
    </cacheField>
    <cacheField name="Liczba podatników zalegających z danej Gminy " numFmtId="0">
      <sharedItems containsSemiMixedTypes="0" containsString="0" containsNumber="1" containsInteger="1" minValue="52" maxValue="1841"/>
    </cacheField>
    <cacheField name="% zalegających podatników " numFmtId="10">
      <sharedItems containsSemiMixedTypes="0" containsString="0" containsNumber="1" minValue="3.3854166666666664E-2" maxValue="0.42464763281532347"/>
    </cacheField>
    <cacheField name="Należna opłata za okres: od 07/2013 do 12/2018" numFmtId="164">
      <sharedItems containsSemiMixedTypes="0" containsString="0" containsNumber="1" minValue="628421.48" maxValue="64582925.890000001"/>
    </cacheField>
    <cacheField name="Wpływy z opłaty za okres: od 07/2013 do 12/2018" numFmtId="164">
      <sharedItems containsSemiMixedTypes="0" containsString="0" containsNumber="1" minValue="614849.76" maxValue="63548257.539999999"/>
    </cacheField>
    <cacheField name="% uregulowania należności" numFmtId="10">
      <sharedItems containsSemiMixedTypes="0" containsString="0" containsNumber="1" minValue="0.93414058889270535" maxValue="0.98397922770234525"/>
    </cacheField>
    <cacheField name="Zaległości z tyt. opłaty za okres: od 07/2013 do 12/2018" numFmtId="164">
      <sharedItems containsSemiMixedTypes="0" containsString="0" containsNumber="1" minValue="13571.72" maxValue="1034668.35"/>
    </cacheField>
    <cacheField name="% zaległości" numFmtId="10">
      <sharedItems containsSemiMixedTypes="0" containsString="0" containsNumber="1" minValue="1.6020772297654723E-2" maxValue="6.5859411107294583E-2"/>
    </cacheField>
    <cacheField name="Liczba wysłanych UP" numFmtId="3">
      <sharedItems containsSemiMixedTypes="0" containsString="0" containsNumber="1" containsInteger="1" minValue="2" maxValue="1607"/>
    </cacheField>
    <cacheField name="Wartość wysłanych UP" numFmtId="164">
      <sharedItems containsSemiMixedTypes="0" containsString="0" containsNumber="1" minValue="512.5" maxValue="544605.38"/>
    </cacheField>
    <cacheField name="Wpływy z wysłanych UP" numFmtId="164">
      <sharedItems containsSemiMixedTypes="0" containsString="0" containsNumber="1" minValue="83.9" maxValue="322590.94"/>
    </cacheField>
    <cacheField name="% uregulowanych UP" numFmtId="10">
      <sharedItems containsSemiMixedTypes="0" containsString="0" containsNumber="1" minValue="0.16370731707317074" maxValue="0.63158081869957372"/>
    </cacheField>
    <cacheField name="Liczba wystawionych TW" numFmtId="3">
      <sharedItems containsSemiMixedTypes="0" containsString="0" containsNumber="1" containsInteger="1" minValue="2" maxValue="353" count="15">
        <n v="123"/>
        <n v="353"/>
        <n v="118"/>
        <n v="151"/>
        <n v="71"/>
        <n v="52"/>
        <n v="85"/>
        <n v="58"/>
        <n v="215"/>
        <n v="326"/>
        <n v="2"/>
        <n v="133"/>
        <n v="223"/>
        <n v="325"/>
        <n v="162"/>
      </sharedItems>
    </cacheField>
    <cacheField name="Wartość wystawionych TW" numFmtId="165">
      <sharedItems containsSemiMixedTypes="0" containsString="0" containsNumber="1" minValue="205.5" maxValue="425222.16"/>
    </cacheField>
    <cacheField name="Wpływy z wystawionych TW" numFmtId="165">
      <sharedItems containsSemiMixedTypes="0" containsString="0" containsNumber="1" minValue="205.5" maxValue="230486.57"/>
    </cacheField>
    <cacheField name="% uregulowanych TW" numFmtId="10">
      <sharedItems containsSemiMixedTypes="0" containsString="0" containsNumber="1" minValue="4.5939488609720136E-2" maxValue="1"/>
    </cacheField>
    <cacheField name="% zalegających" numFmtId="0" formula="'Liczba podatników zalegających z danej Gminy '/'Liczba Podatników z danej Gminy '" databaseField="0"/>
    <cacheField name="% zaległości kwota" numFmtId="0" formula="'Zaległości z tyt. opłaty za okres: od 07/2013 do 12/2018'/'Należna opłata za okres: od 07/2013 do 12/2018'" databaseField="0"/>
    <cacheField name="% zaległości sektora" numFmtId="0" formula="'Zaległości z tyt. opłaty za okres: od 07/2013 do 12/2018'/'Należna opłata za okres: od 07/2013 do 12/2018'*100" databaseField="0"/>
    <cacheField name="% zalegających podatnikó" numFmtId="0" formula="'Liczba podatników zalegających z danej Gminy '/'Liczba Podatników z danej Gminy 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323"/>
    <n v="0.33610822060353795"/>
    <n v="3946182.0929999999"/>
    <n v="3834714.79"/>
    <n v="0.9717531273587886"/>
    <n v="111467.3"/>
    <n v="2.8246871880982915E-2"/>
    <n v="332"/>
    <n v="105188.28"/>
    <n v="66434.899999999994"/>
    <n v="0.63158081869957372"/>
    <x v="0"/>
    <n v="68305.100000000006"/>
    <n v="21603.31"/>
    <n v="0.31627667626575467"/>
  </r>
  <r>
    <x v="1"/>
    <x v="1"/>
    <x v="1"/>
    <n v="903"/>
    <n v="0.40675675675675677"/>
    <n v="8655623.25"/>
    <n v="8219056.7199999997"/>
    <n v="0.94956266956281854"/>
    <n v="436566.53"/>
    <n v="5.0437330437181405E-2"/>
    <n v="963"/>
    <n v="317376.48"/>
    <n v="138669.73000000001"/>
    <n v="0.43692503615894918"/>
    <x v="1"/>
    <n v="231876.6"/>
    <n v="34268.660000000003"/>
    <n v="0.14778834949279057"/>
  </r>
  <r>
    <x v="2"/>
    <x v="2"/>
    <x v="2"/>
    <n v="460"/>
    <n v="0.35658914728682173"/>
    <n v="4663236.41"/>
    <n v="4523694.09"/>
    <n v="0.97007607855763844"/>
    <n v="139542.32"/>
    <n v="2.9923921442361529E-2"/>
    <n v="380"/>
    <n v="119147.27"/>
    <n v="55092.11"/>
    <n v="0.46238667491080576"/>
    <x v="2"/>
    <n v="65042.3"/>
    <n v="2988.01"/>
    <n v="4.5939488609720136E-2"/>
  </r>
  <r>
    <x v="3"/>
    <x v="3"/>
    <x v="3"/>
    <n v="618"/>
    <n v="0.38432835820895522"/>
    <n v="8235165.1600000001"/>
    <n v="7912064.9500000002"/>
    <n v="0.96076578869730889"/>
    <n v="323100.21000000002"/>
    <n v="3.9234211302691106E-2"/>
    <n v="691"/>
    <n v="236669.91"/>
    <n v="119598.34"/>
    <n v="0.50533817332334308"/>
    <x v="3"/>
    <n v="106300.9"/>
    <n v="11990.08"/>
    <n v="0.11279377691063763"/>
  </r>
  <r>
    <x v="4"/>
    <x v="0"/>
    <x v="4"/>
    <n v="470"/>
    <n v="0.3284416491963662"/>
    <n v="6323593.3499999996"/>
    <n v="6097252.4400000004"/>
    <n v="0.96420691567714434"/>
    <n v="226340.91"/>
    <n v="3.5793084322855773E-2"/>
    <n v="449"/>
    <n v="151288.74"/>
    <n v="71349.98"/>
    <n v="0.47161460925644566"/>
    <x v="4"/>
    <n v="79689.600000000006"/>
    <n v="6219.07"/>
    <n v="7.8041174758061271E-2"/>
  </r>
  <r>
    <x v="5"/>
    <x v="3"/>
    <x v="5"/>
    <n v="496"/>
    <n v="0.32333767926988266"/>
    <n v="5618139.5"/>
    <n v="5385373.0899999999"/>
    <n v="0.95856877352369052"/>
    <n v="232766.41"/>
    <n v="4.1431226476309459E-2"/>
    <n v="504"/>
    <n v="155604.23000000001"/>
    <n v="59140.17"/>
    <n v="0.38006788118806278"/>
    <x v="5"/>
    <n v="59420.800000000003"/>
    <n v="7997.99"/>
    <n v="0.13459916392912918"/>
  </r>
  <r>
    <x v="6"/>
    <x v="2"/>
    <x v="6"/>
    <n v="498"/>
    <n v="0.29660512209648598"/>
    <n v="6679491.96"/>
    <n v="6461424.0599999996"/>
    <n v="0.96735262183023862"/>
    <n v="218067.9"/>
    <n v="3.2647378169761279E-2"/>
    <n v="481"/>
    <n v="156466.88"/>
    <n v="62186.76"/>
    <n v="0.39744359956560776"/>
    <x v="6"/>
    <n v="78777.3"/>
    <n v="17254"/>
    <n v="0.21902248490364609"/>
  </r>
  <r>
    <x v="7"/>
    <x v="0"/>
    <x v="7"/>
    <n v="210"/>
    <n v="0.28378378378378377"/>
    <n v="2526695.75"/>
    <n v="2415931.0499999998"/>
    <n v="0.95616223282918011"/>
    <n v="110764.7"/>
    <n v="4.383776717081983E-2"/>
    <n v="198"/>
    <n v="60031.09"/>
    <n v="21719.63"/>
    <n v="0.3618063573391721"/>
    <x v="7"/>
    <n v="52657.8"/>
    <n v="26423.119999999999"/>
    <n v="0.50178928857643113"/>
  </r>
  <r>
    <x v="8"/>
    <x v="4"/>
    <x v="8"/>
    <n v="775"/>
    <n v="0.42188350571584105"/>
    <n v="6389983.04"/>
    <n v="5969142.5199999996"/>
    <n v="0.93414058889270535"/>
    <n v="420840.52"/>
    <n v="6.5859411107294583E-2"/>
    <n v="808"/>
    <n v="243568.74"/>
    <n v="54059.69"/>
    <n v="0.22194839124265292"/>
    <x v="8"/>
    <n v="239434"/>
    <n v="85312.98"/>
    <n v="0.35631105022678483"/>
  </r>
  <r>
    <x v="9"/>
    <x v="5"/>
    <x v="9"/>
    <n v="1841"/>
    <n v="0.36607675482203222"/>
    <n v="64582925.890000001"/>
    <n v="63548257.539999999"/>
    <n v="0.98397922770234525"/>
    <n v="1034668.35"/>
    <n v="1.6020772297654723E-2"/>
    <n v="1607"/>
    <n v="544605.38"/>
    <n v="322590.94"/>
    <n v="0.59233887847380429"/>
    <x v="9"/>
    <n v="360055.6"/>
    <n v="202203.32"/>
    <n v="0.56158915456390635"/>
  </r>
  <r>
    <x v="10"/>
    <x v="4"/>
    <x v="10"/>
    <n v="52"/>
    <n v="3.3854166666666664E-2"/>
    <n v="628421.48"/>
    <n v="614849.76"/>
    <n v="0.97840347532359973"/>
    <n v="13571.72"/>
    <n v="2.1596524676400303E-2"/>
    <n v="2"/>
    <n v="512.5"/>
    <n v="83.9"/>
    <n v="0.16370731707317074"/>
    <x v="10"/>
    <n v="205.5"/>
    <n v="205.5"/>
    <n v="1"/>
  </r>
  <r>
    <x v="11"/>
    <x v="1"/>
    <x v="11"/>
    <n v="475"/>
    <n v="0.36878881987577639"/>
    <n v="6093361.5300000003"/>
    <n v="5925783.4800000004"/>
    <n v="0.97249825910132726"/>
    <n v="167578.04999999999"/>
    <n v="2.750174089867272E-2"/>
    <n v="466"/>
    <n v="168530.09"/>
    <n v="105406.43"/>
    <n v="0.62544575867727836"/>
    <x v="11"/>
    <n v="107093.5"/>
    <n v="57583.72"/>
    <n v="0.53769575184301566"/>
  </r>
  <r>
    <x v="12"/>
    <x v="2"/>
    <x v="12"/>
    <n v="1175"/>
    <n v="0.42464763281532347"/>
    <n v="10650857.43"/>
    <n v="9963991.7300000004"/>
    <n v="0.93551076009473921"/>
    <n v="686865.7"/>
    <n v="6.4489239905260842E-2"/>
    <n v="1113"/>
    <n v="375777.72"/>
    <n v="167436.20000000001"/>
    <n v="0.44557245171427412"/>
    <x v="12"/>
    <n v="185177"/>
    <n v="40731.300000000003"/>
    <n v="0.21995874217640421"/>
  </r>
  <r>
    <x v="13"/>
    <x v="4"/>
    <x v="13"/>
    <n v="922"/>
    <n v="0.37755937755937757"/>
    <n v="11679196.359999999"/>
    <n v="11195752.51"/>
    <n v="0.95860641134044611"/>
    <n v="483443.85"/>
    <n v="4.1393588659553969E-2"/>
    <n v="895"/>
    <n v="429550.81"/>
    <n v="241127.63"/>
    <n v="0.56134833036399123"/>
    <x v="13"/>
    <n v="425222.16"/>
    <n v="230486.57"/>
    <n v="0.54203800197054641"/>
  </r>
  <r>
    <x v="14"/>
    <x v="0"/>
    <x v="14"/>
    <n v="465"/>
    <n v="0.41517857142857145"/>
    <n v="5294288.45"/>
    <n v="5016859.83"/>
    <n v="0.94759850683995128"/>
    <n v="277428.62"/>
    <n v="5.2401493160048732E-2"/>
    <n v="664"/>
    <n v="286005.27"/>
    <n v="161336.54999999999"/>
    <n v="0.56410341669578323"/>
    <x v="14"/>
    <n v="191125"/>
    <n v="67381.679999999993"/>
    <n v="0.35255293655984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1">
  <location ref="A2:B24" firstHeaderRow="1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dataField="1" showAll="0"/>
    <pivotField numFmtId="10" showAll="0"/>
    <pivotField numFmtId="164" showAll="0"/>
    <pivotField numFmtId="164" showAll="0"/>
    <pivotField numFmtId="10" showAll="0"/>
    <pivotField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Items count="1">
    <i/>
  </colItems>
  <dataFields count="1">
    <dataField name="Liczba podatników zalegających " fld="3" baseField="0" baseItem="0"/>
  </dataFields>
  <formats count="1">
    <format dxfId="0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9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44:B66" firstHeaderRow="1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dataField="1" numFmtId="3" showAll="0"/>
    <pivotField showAll="0"/>
    <pivotField numFmtId="10" showAll="0"/>
    <pivotField numFmtId="164" showAll="0"/>
    <pivotField numFmtId="164" showAll="0"/>
    <pivotField numFmtId="10" showAll="0"/>
    <pivotField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Items count="1">
    <i/>
  </colItems>
  <dataFields count="1">
    <dataField name="Liczba Podatników" fld="2" baseField="0" baseItem="0" numFmtId="3"/>
  </dataFields>
  <formats count="1">
    <format dxfId="1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7">
  <location ref="T2:V24" firstHeaderRow="0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showAll="0"/>
    <pivotField numFmtId="10" showAll="0"/>
    <pivotField numFmtId="164" showAll="0"/>
    <pivotField numFmtId="164" showAll="0"/>
    <pivotField numFmtId="10" showAll="0"/>
    <pivotField numFmtId="164" showAll="0"/>
    <pivotField numFmtId="10" showAll="0"/>
    <pivotField numFmtId="3" showAll="0"/>
    <pivotField dataField="1" numFmtId="164" showAll="0"/>
    <pivotField dataField="1"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Wartość wysłanych UP " fld="11" baseField="0" baseItem="0"/>
    <dataField name="Wpływy z wysłanych UP " fld="12" baseField="0" baseItem="0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7">
  <location ref="X2:Z24" firstHeaderRow="0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showAll="0"/>
    <pivotField numFmtId="10" showAll="0"/>
    <pivotField numFmtId="164" showAll="0"/>
    <pivotField numFmtId="164" showAll="0"/>
    <pivotField numFmtId="10" showAll="0"/>
    <pivotField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dataField="1" numFmtId="165" showAll="0"/>
    <pivotField dataField="1"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Wartość wystawionych TW " fld="15" baseField="0" baseItem="0"/>
    <dataField name="Wpływy z wystawionych TW " fld="16" baseField="0" baseItem="0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10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69:D91" firstHeaderRow="0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dataField="1" numFmtId="3" showAll="0"/>
    <pivotField dataField="1" showAll="0"/>
    <pivotField numFmtId="10" showAll="0"/>
    <pivotField numFmtId="164" showAll="0"/>
    <pivotField numFmtId="164" showAll="0"/>
    <pivotField numFmtId="10" showAll="0"/>
    <pivotField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iczba Podatników" fld="2" baseField="0" baseItem="0"/>
    <dataField name="Liczba podatników zalegających " fld="3" baseField="0" baseItem="0"/>
    <dataField name="% zalegających podatnikó " fld="21" baseField="0" baseItem="0" numFmtId="10"/>
  </dataFields>
  <formats count="1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5">
  <location ref="O2:Q24" firstHeaderRow="0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showAll="0"/>
    <pivotField numFmtId="10" showAll="0"/>
    <pivotField numFmtId="164" showAll="0"/>
    <pivotField numFmtId="164" showAll="0"/>
    <pivotField numFmtId="10" showAll="0"/>
    <pivotField numFmtId="164" showAll="0"/>
    <pivotField numFmtId="10" showAll="0"/>
    <pivotField dataField="1" numFmtId="3" showAll="0"/>
    <pivotField numFmtId="164" showAll="0"/>
    <pivotField numFmtId="164" showAll="0"/>
    <pivotField numFmtId="10" showAll="0"/>
    <pivotField dataField="1"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Wysłane UP (szt.)" fld="10" baseField="0" baseItem="0"/>
    <dataField name="Wysłane TW (szt.)" fld="14" baseField="0" baseItem="0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J2:M24" firstHeaderRow="0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showAll="0"/>
    <pivotField numFmtId="10" showAll="0"/>
    <pivotField dataField="1" numFmtId="164" showAll="0"/>
    <pivotField dataField="1" numFmtId="164" showAll="0"/>
    <pivotField numFmtId="10" showAll="0"/>
    <pivotField dataField="1"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ależna opłata (przypis)" fld="5" baseField="0" baseItem="0"/>
    <dataField name="Wpływy z opłaty" fld="6" baseField="0" baseItem="0"/>
    <dataField name="Kwota zaległości z tyt. opłaty " fld="8" baseField="0" baseItem="0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przestawna8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E44:F66" firstHeaderRow="1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showAll="0"/>
    <pivotField numFmtId="10" showAll="0"/>
    <pivotField numFmtId="164" showAll="0"/>
    <pivotField numFmtId="164" showAll="0"/>
    <pivotField numFmtId="10" showAll="0"/>
    <pivotField dataField="1"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Items count="1">
    <i/>
  </colItems>
  <dataFields count="1">
    <dataField name="% udział w łącznej kwocie zaległości" fld="8" showDataAs="percentOfTota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1">
  <location ref="F2:G24" firstHeaderRow="1" firstDataRow="1" firstDataCol="1"/>
  <pivotFields count="2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7">
        <item x="4"/>
        <item x="2"/>
        <item x="1"/>
        <item x="0"/>
        <item x="3"/>
        <item x="5"/>
        <item t="default"/>
      </items>
    </pivotField>
    <pivotField numFmtId="3" showAll="0"/>
    <pivotField showAll="0"/>
    <pivotField numFmtId="10" showAll="0"/>
    <pivotField numFmtId="164" showAll="0"/>
    <pivotField numFmtId="164" showAll="0"/>
    <pivotField numFmtId="10" showAll="0"/>
    <pivotField dataField="1" numFmtId="164" showAll="0"/>
    <pivotField numFmtId="10" showAll="0"/>
    <pivotField numFmtId="3" showAll="0"/>
    <pivotField numFmtId="164" showAll="0"/>
    <pivotField numFmtId="164" showAll="0"/>
    <pivotField numFmtId="10" showAll="0"/>
    <pivotField numFmtId="3" showAll="0"/>
    <pivotField numFmtId="165" showAll="0"/>
    <pivotField numFmtId="165" showAll="0"/>
    <pivotField numFmtId="10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22">
    <i>
      <x/>
    </i>
    <i r="1">
      <x v="8"/>
    </i>
    <i r="1">
      <x v="10"/>
    </i>
    <i r="1">
      <x v="13"/>
    </i>
    <i>
      <x v="1"/>
    </i>
    <i r="1">
      <x v="2"/>
    </i>
    <i r="1">
      <x v="6"/>
    </i>
    <i r="1">
      <x v="12"/>
    </i>
    <i>
      <x v="2"/>
    </i>
    <i r="1">
      <x v="1"/>
    </i>
    <i r="1">
      <x v="11"/>
    </i>
    <i>
      <x v="3"/>
    </i>
    <i r="1">
      <x/>
    </i>
    <i r="1">
      <x v="4"/>
    </i>
    <i r="1">
      <x v="7"/>
    </i>
    <i r="1">
      <x v="14"/>
    </i>
    <i>
      <x v="4"/>
    </i>
    <i r="1">
      <x v="3"/>
    </i>
    <i r="1">
      <x v="5"/>
    </i>
    <i>
      <x v="5"/>
    </i>
    <i r="1">
      <x v="9"/>
    </i>
    <i t="grand">
      <x/>
    </i>
  </rowItems>
  <colItems count="1">
    <i/>
  </colItems>
  <dataFields count="1">
    <dataField name="Kwota zaległości z tyt. opłaty " fld="8" baseField="0" baseItem="0" numFmtId="164"/>
  </dataFields>
  <formats count="1">
    <format dxfId="7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Sektor" sourceName="Sektor">
  <pivotTables>
    <pivotTable tabId="5" name="Tabela przestawna1"/>
    <pivotTable tabId="5" name="Tabela przestawna2"/>
    <pivotTable tabId="5" name="Tabela przestawna3"/>
    <pivotTable tabId="5" name="Tabela przestawna4"/>
    <pivotTable tabId="5" name="Tabela przestawna5"/>
    <pivotTable tabId="5" name="Tabela przestawna6"/>
    <pivotTable tabId="5" name="Tabela przestawna8"/>
    <pivotTable tabId="5" name="Tabela przestawna9"/>
    <pivotTable tabId="5" name="Tabela przestawna10"/>
  </pivotTables>
  <data>
    <tabular pivotCacheId="1">
      <items count="6">
        <i x="4" s="1"/>
        <i x="2" s="1"/>
        <i x="1" s="1"/>
        <i x="0" s="1"/>
        <i x="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Id_Gmina" sourceName="Id_Gmina">
  <pivotTables>
    <pivotTable tabId="5" name="Tabela przestawna1"/>
    <pivotTable tabId="5" name="Tabela przestawna2"/>
    <pivotTable tabId="5" name="Tabela przestawna3"/>
    <pivotTable tabId="5" name="Tabela przestawna4"/>
    <pivotTable tabId="5" name="Tabela przestawna5"/>
    <pivotTable tabId="5" name="Tabela przestawna6"/>
    <pivotTable tabId="5" name="Tabela przestawna8"/>
    <pivotTable tabId="5" name="Tabela przestawna9"/>
    <pivotTable tabId="5" name="Tabela przestawna10"/>
  </pivotTables>
  <data>
    <tabular pivotCacheId="1">
      <items count="1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ktor" cache="Fragmentator_Sektor" caption="Sektor" style="SlicerStyleDark3" rowHeight="241300"/>
  <slicer name="Id_Gmina" cache="Fragmentator_Id_Gmina" caption="Id_Gmina" style="SlicerStyleDark3" rowHeight="241300"/>
</slicers>
</file>

<file path=xl/tables/table1.xml><?xml version="1.0" encoding="utf-8"?>
<table xmlns="http://schemas.openxmlformats.org/spreadsheetml/2006/main" id="1" name="Dane_windykacyjne" displayName="Dane_windykacyjne" ref="A1:R17" totalsRowCount="1" headerRowDxfId="42">
  <autoFilter ref="A1:R16"/>
  <tableColumns count="18">
    <tableColumn id="1" name="Id_Gmina" totalsRowLabel="Suma"/>
    <tableColumn id="2" name="Sektor" dataDxfId="41" totalsRowDxfId="40"/>
    <tableColumn id="3" name="Liczba Podatników z danej Gminy " totalsRowFunction="sum" dataDxfId="39" totalsRowDxfId="38"/>
    <tableColumn id="4" name="Liczba podatników zalegających z danej Gminy " totalsRowFunction="sum" dataDxfId="37" totalsRowDxfId="36"/>
    <tableColumn id="5" name="% zalegających podatników " dataDxfId="35" totalsRowDxfId="34" dataCellStyle="Procentowy">
      <calculatedColumnFormula>D2/C2</calculatedColumnFormula>
    </tableColumn>
    <tableColumn id="6" name="Należna opłata za okres: od 07/2013 do 12/2018" totalsRowFunction="sum" dataDxfId="33" totalsRowDxfId="32"/>
    <tableColumn id="7" name="Wpływy z opłaty za okres: od 07/2013 do 12/2018" dataDxfId="31" totalsRowDxfId="30"/>
    <tableColumn id="8" name="% uregulowania należności" dataDxfId="29" totalsRowDxfId="28" dataCellStyle="Procentowy">
      <calculatedColumnFormula>G2/F2</calculatedColumnFormula>
    </tableColumn>
    <tableColumn id="9" name="Zaległości z tyt. opłaty za okres: od 07/2013 do 12/2018" totalsRowFunction="sum" dataDxfId="27" totalsRowDxfId="26"/>
    <tableColumn id="10" name="% zaległości" dataDxfId="25" totalsRowDxfId="24" dataCellStyle="Procentowy">
      <calculatedColumnFormula>I2/F2</calculatedColumnFormula>
    </tableColumn>
    <tableColumn id="11" name="Liczba wysłanych UP" totalsRowFunction="sum" dataDxfId="23" totalsRowDxfId="22"/>
    <tableColumn id="12" name="Wartość wysłanych UP" totalsRowFunction="sum" dataDxfId="21" totalsRowDxfId="20"/>
    <tableColumn id="13" name="Wpływy z wysłanych UP" totalsRowFunction="sum" dataDxfId="19" totalsRowDxfId="18"/>
    <tableColumn id="14" name="% uregulowanych UP" dataDxfId="17" totalsRowDxfId="16" dataCellStyle="Procentowy">
      <calculatedColumnFormula>M2/L2</calculatedColumnFormula>
    </tableColumn>
    <tableColumn id="15" name="Liczba wystawionych TW" totalsRowFunction="sum" dataDxfId="15" totalsRowDxfId="14"/>
    <tableColumn id="16" name="Wartość wystawionych TW" totalsRowFunction="sum" dataDxfId="13" totalsRowDxfId="12"/>
    <tableColumn id="17" name="Wpływy z wystawionych TW" totalsRowFunction="sum" dataDxfId="11" totalsRowDxfId="10"/>
    <tableColumn id="18" name="% uregulowanych TW" dataDxfId="9" totalsRowDxfId="8" dataCellStyle="Procentowy">
      <calculatedColumnFormula>Q2/P2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5"/>
  <sheetViews>
    <sheetView showGridLines="0" tabSelected="1" zoomScale="70" zoomScaleNormal="70" workbookViewId="0">
      <selection activeCell="U3" sqref="U3"/>
    </sheetView>
  </sheetViews>
  <sheetFormatPr defaultRowHeight="15" x14ac:dyDescent="0.25"/>
  <cols>
    <col min="1" max="1" width="5.7109375" customWidth="1"/>
    <col min="9" max="9" width="4.7109375" customWidth="1"/>
    <col min="18" max="18" width="4" customWidth="1"/>
    <col min="19" max="19" width="17.140625" customWidth="1"/>
    <col min="20" max="20" width="5.7109375" customWidth="1"/>
    <col min="21" max="21" width="18.140625" customWidth="1"/>
    <col min="22" max="22" width="5.7109375" customWidth="1"/>
    <col min="25" max="25" width="10" customWidth="1"/>
    <col min="26" max="26" width="4.7109375" customWidth="1"/>
    <col min="27" max="27" width="17.28515625" customWidth="1"/>
    <col min="28" max="28" width="17.85546875" bestFit="1" customWidth="1"/>
  </cols>
  <sheetData>
    <row r="1" spans="2:28" ht="21" customHeight="1" x14ac:dyDescent="0.25"/>
    <row r="2" spans="2:28" ht="2.25" customHeight="1" thickBot="1" x14ac:dyDescent="0.3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2:28" ht="26.25" x14ac:dyDescent="0.25">
      <c r="B3" s="30" t="s">
        <v>33</v>
      </c>
      <c r="C3" s="31"/>
      <c r="D3" s="31"/>
      <c r="E3" s="31"/>
      <c r="F3" s="31"/>
      <c r="G3" s="31"/>
      <c r="H3" s="31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23"/>
      <c r="AB3" s="36" t="s">
        <v>34</v>
      </c>
    </row>
    <row r="4" spans="2:28" ht="21" x14ac:dyDescent="0.25">
      <c r="B4" s="46" t="s">
        <v>53</v>
      </c>
      <c r="C4" s="31"/>
      <c r="D4" s="31"/>
      <c r="E4" s="31"/>
      <c r="F4" s="31"/>
      <c r="G4" s="31"/>
      <c r="H4" s="31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23"/>
      <c r="AB4" s="37" t="s">
        <v>35</v>
      </c>
    </row>
    <row r="5" spans="2:28" ht="18.75" x14ac:dyDescent="0.25">
      <c r="B5" s="33"/>
      <c r="C5" s="34"/>
      <c r="D5" s="34"/>
      <c r="E5" s="34"/>
      <c r="F5" s="34"/>
      <c r="G5" s="34"/>
      <c r="H5" s="34"/>
      <c r="I5" s="35"/>
      <c r="J5" s="35"/>
      <c r="K5" s="35"/>
      <c r="L5" s="35"/>
      <c r="M5" s="35"/>
      <c r="N5" s="35"/>
      <c r="O5" s="35"/>
      <c r="P5" s="35"/>
      <c r="Q5" s="35"/>
      <c r="R5" s="23"/>
      <c r="S5" s="23"/>
      <c r="T5" s="23"/>
      <c r="U5" s="23"/>
      <c r="V5" s="23"/>
      <c r="W5" s="23"/>
      <c r="X5" s="23"/>
      <c r="Y5" s="23"/>
      <c r="Z5" s="23"/>
      <c r="AB5" s="38">
        <f>GETPIVOTDATA("Liczba Podatników z danej Gminy ",Arkusz1!$A$44)</f>
        <v>27482</v>
      </c>
    </row>
    <row r="6" spans="2:28" ht="15.75" x14ac:dyDescent="0.25">
      <c r="T6" s="26"/>
      <c r="AB6" s="39"/>
    </row>
    <row r="7" spans="2:28" ht="15.75" x14ac:dyDescent="0.25">
      <c r="T7" s="26"/>
      <c r="V7" s="26"/>
      <c r="AB7" s="37" t="s">
        <v>34</v>
      </c>
    </row>
    <row r="8" spans="2:28" ht="15.75" x14ac:dyDescent="0.25">
      <c r="T8" s="27"/>
      <c r="V8" s="26"/>
      <c r="AB8" s="37" t="s">
        <v>35</v>
      </c>
    </row>
    <row r="9" spans="2:28" ht="15.75" x14ac:dyDescent="0.25">
      <c r="T9" s="26"/>
      <c r="V9" s="27"/>
      <c r="AB9" s="37" t="s">
        <v>36</v>
      </c>
    </row>
    <row r="10" spans="2:28" ht="15.75" x14ac:dyDescent="0.25">
      <c r="T10" s="26"/>
      <c r="V10" s="26"/>
      <c r="AB10" s="38">
        <f>GETPIVOTDATA("Liczba podatników zalegających z danej Gminy ",Arkusz1!$A$2)</f>
        <v>9683</v>
      </c>
    </row>
    <row r="11" spans="2:28" ht="15.75" x14ac:dyDescent="0.25">
      <c r="T11" s="26"/>
      <c r="V11" s="26"/>
      <c r="AB11" s="39"/>
    </row>
    <row r="12" spans="2:28" ht="15.75" x14ac:dyDescent="0.25">
      <c r="T12" s="27"/>
      <c r="V12" s="28"/>
      <c r="AB12" s="37" t="s">
        <v>37</v>
      </c>
    </row>
    <row r="13" spans="2:28" ht="15.75" x14ac:dyDescent="0.25">
      <c r="T13" s="26"/>
      <c r="V13" s="26"/>
      <c r="AB13" s="40">
        <f>GETPIVOTDATA("% zalegających podatnikó ",Arkusz1!$A$69)</f>
        <v>0.35233971326686558</v>
      </c>
    </row>
    <row r="14" spans="2:28" ht="15.75" x14ac:dyDescent="0.25">
      <c r="T14" s="28"/>
      <c r="V14" s="26"/>
      <c r="AB14" s="39"/>
    </row>
    <row r="15" spans="2:28" ht="15.75" x14ac:dyDescent="0.25">
      <c r="T15" s="26"/>
      <c r="V15" s="27"/>
      <c r="AB15" s="37" t="s">
        <v>38</v>
      </c>
    </row>
    <row r="16" spans="2:28" ht="15.75" x14ac:dyDescent="0.25">
      <c r="T16" s="26"/>
      <c r="V16" s="26"/>
      <c r="AB16" s="37" t="s">
        <v>39</v>
      </c>
    </row>
    <row r="17" spans="20:28" ht="15.75" x14ac:dyDescent="0.25">
      <c r="T17" s="29"/>
      <c r="V17" s="26"/>
      <c r="AB17" s="41">
        <f>GETPIVOTDATA("Zaległości z tyt. opłaty za okres: od 07/2013 do 12/2018",Arkusz1!$F$2)</f>
        <v>4883013.09</v>
      </c>
    </row>
    <row r="18" spans="20:28" ht="15.75" x14ac:dyDescent="0.25">
      <c r="T18" s="23"/>
      <c r="V18" s="28"/>
      <c r="AB18" s="39"/>
    </row>
    <row r="19" spans="20:28" ht="15.75" x14ac:dyDescent="0.25">
      <c r="V19" s="23"/>
      <c r="AB19" s="37" t="s">
        <v>48</v>
      </c>
    </row>
    <row r="20" spans="20:28" ht="15.75" x14ac:dyDescent="0.25">
      <c r="AB20" s="37" t="s">
        <v>49</v>
      </c>
    </row>
    <row r="21" spans="20:28" ht="15.75" x14ac:dyDescent="0.25">
      <c r="AB21" s="38">
        <f>GETPIVOTDATA("Wysłane UP (szt.)",Arkusz1!$O$2)</f>
        <v>9553</v>
      </c>
    </row>
    <row r="22" spans="20:28" ht="15.75" x14ac:dyDescent="0.25">
      <c r="AB22" s="39"/>
    </row>
    <row r="23" spans="20:28" ht="15.75" x14ac:dyDescent="0.25">
      <c r="AB23" s="37" t="s">
        <v>42</v>
      </c>
    </row>
    <row r="24" spans="20:28" ht="15.75" x14ac:dyDescent="0.25">
      <c r="AB24" s="37" t="s">
        <v>40</v>
      </c>
    </row>
    <row r="25" spans="20:28" ht="15.75" x14ac:dyDescent="0.25">
      <c r="AB25" s="40">
        <f>Arkusz1!V26</f>
        <v>0.49136539025267045</v>
      </c>
    </row>
    <row r="26" spans="20:28" ht="15.75" x14ac:dyDescent="0.25">
      <c r="AB26" s="39"/>
    </row>
    <row r="27" spans="20:28" ht="15.75" x14ac:dyDescent="0.25">
      <c r="AB27" s="37" t="s">
        <v>48</v>
      </c>
    </row>
    <row r="28" spans="20:28" ht="15.75" x14ac:dyDescent="0.25">
      <c r="AB28" s="37" t="s">
        <v>50</v>
      </c>
    </row>
    <row r="29" spans="20:28" ht="15.75" x14ac:dyDescent="0.25">
      <c r="AB29" s="38">
        <f>GETPIVOTDATA("Wysłane TW (szt.)",Arkusz1!$O$2)</f>
        <v>2397</v>
      </c>
    </row>
    <row r="30" spans="20:28" ht="15.75" x14ac:dyDescent="0.25">
      <c r="AB30" s="39"/>
    </row>
    <row r="31" spans="20:28" ht="15.75" x14ac:dyDescent="0.25">
      <c r="AB31" s="37" t="s">
        <v>42</v>
      </c>
    </row>
    <row r="32" spans="20:28" ht="15.75" x14ac:dyDescent="0.25">
      <c r="AB32" s="37" t="s">
        <v>41</v>
      </c>
    </row>
    <row r="33" spans="28:28" ht="15.75" x14ac:dyDescent="0.25">
      <c r="AB33" s="40">
        <f>Arkusz1!Z27</f>
        <v>0.36111597546792867</v>
      </c>
    </row>
    <row r="34" spans="28:28" x14ac:dyDescent="0.25">
      <c r="AB34" s="42"/>
    </row>
    <row r="35" spans="28:28" ht="15.75" thickBot="1" x14ac:dyDescent="0.3">
      <c r="AB35" s="43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H21" sqref="H21"/>
    </sheetView>
  </sheetViews>
  <sheetFormatPr defaultRowHeight="15" x14ac:dyDescent="0.25"/>
  <cols>
    <col min="1" max="1" width="10.140625" customWidth="1"/>
    <col min="3" max="3" width="12.5703125" customWidth="1"/>
    <col min="4" max="4" width="12.140625" customWidth="1"/>
    <col min="5" max="5" width="11.85546875" customWidth="1"/>
    <col min="6" max="6" width="17.5703125" customWidth="1"/>
    <col min="7" max="7" width="16.42578125" customWidth="1"/>
    <col min="8" max="8" width="13.5703125" customWidth="1"/>
    <col min="9" max="9" width="14.42578125" customWidth="1"/>
    <col min="10" max="10" width="10.140625" customWidth="1"/>
    <col min="11" max="11" width="10.5703125" customWidth="1"/>
    <col min="12" max="12" width="14.28515625" customWidth="1"/>
    <col min="13" max="13" width="13.85546875" customWidth="1"/>
    <col min="16" max="16" width="13.140625" customWidth="1"/>
    <col min="17" max="17" width="11.85546875" customWidth="1"/>
  </cols>
  <sheetData>
    <row r="1" spans="1:18" ht="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1</v>
      </c>
      <c r="B2" s="3" t="s">
        <v>18</v>
      </c>
      <c r="C2" s="4">
        <v>961</v>
      </c>
      <c r="D2" s="3">
        <v>323</v>
      </c>
      <c r="E2" s="5">
        <f>D2/C2</f>
        <v>0.33610822060353795</v>
      </c>
      <c r="F2" s="6">
        <v>3946182.0929999999</v>
      </c>
      <c r="G2" s="6">
        <v>3834714.79</v>
      </c>
      <c r="H2" s="7">
        <f t="shared" ref="H2:H16" si="0">G2/F2</f>
        <v>0.9717531273587886</v>
      </c>
      <c r="I2" s="8">
        <v>111467.3</v>
      </c>
      <c r="J2" s="9">
        <f t="shared" ref="J2:J16" si="1">I2/F2</f>
        <v>2.8246871880982915E-2</v>
      </c>
      <c r="K2" s="4">
        <v>332</v>
      </c>
      <c r="L2" s="8">
        <v>105188.28</v>
      </c>
      <c r="M2" s="8">
        <v>66434.899999999994</v>
      </c>
      <c r="N2" s="7">
        <f t="shared" ref="N2:N16" si="2">M2/L2</f>
        <v>0.63158081869957372</v>
      </c>
      <c r="O2" s="10">
        <v>123</v>
      </c>
      <c r="P2" s="11">
        <v>68305.100000000006</v>
      </c>
      <c r="Q2" s="11">
        <v>21603.31</v>
      </c>
      <c r="R2" s="7">
        <f t="shared" ref="R2:R16" si="3">Q2/P2</f>
        <v>0.31627667626575467</v>
      </c>
    </row>
    <row r="3" spans="1:18" x14ac:dyDescent="0.25">
      <c r="A3">
        <v>2</v>
      </c>
      <c r="B3" s="3" t="s">
        <v>19</v>
      </c>
      <c r="C3" s="4">
        <v>2220</v>
      </c>
      <c r="D3" s="3">
        <v>903</v>
      </c>
      <c r="E3" s="5">
        <f t="shared" ref="E3:E16" si="4">D3/C3</f>
        <v>0.40675675675675677</v>
      </c>
      <c r="F3" s="6">
        <v>8655623.25</v>
      </c>
      <c r="G3" s="6">
        <v>8219056.7199999997</v>
      </c>
      <c r="H3" s="7">
        <f t="shared" si="0"/>
        <v>0.94956266956281854</v>
      </c>
      <c r="I3" s="8">
        <v>436566.53</v>
      </c>
      <c r="J3" s="9">
        <f t="shared" si="1"/>
        <v>5.0437330437181405E-2</v>
      </c>
      <c r="K3" s="4">
        <v>963</v>
      </c>
      <c r="L3" s="8">
        <v>317376.48</v>
      </c>
      <c r="M3" s="8">
        <v>138669.73000000001</v>
      </c>
      <c r="N3" s="7">
        <f t="shared" si="2"/>
        <v>0.43692503615894918</v>
      </c>
      <c r="O3" s="10">
        <v>353</v>
      </c>
      <c r="P3" s="11">
        <v>231876.6</v>
      </c>
      <c r="Q3" s="11">
        <v>34268.660000000003</v>
      </c>
      <c r="R3" s="7">
        <f t="shared" si="3"/>
        <v>0.14778834949279057</v>
      </c>
    </row>
    <row r="4" spans="1:18" x14ac:dyDescent="0.25">
      <c r="A4">
        <v>3</v>
      </c>
      <c r="B4" s="3" t="s">
        <v>20</v>
      </c>
      <c r="C4" s="4">
        <v>1290</v>
      </c>
      <c r="D4" s="3">
        <v>460</v>
      </c>
      <c r="E4" s="5">
        <f t="shared" si="4"/>
        <v>0.35658914728682173</v>
      </c>
      <c r="F4" s="6">
        <v>4663236.41</v>
      </c>
      <c r="G4" s="6">
        <v>4523694.09</v>
      </c>
      <c r="H4" s="7">
        <f t="shared" si="0"/>
        <v>0.97007607855763844</v>
      </c>
      <c r="I4" s="8">
        <v>139542.32</v>
      </c>
      <c r="J4" s="9">
        <f t="shared" si="1"/>
        <v>2.9923921442361529E-2</v>
      </c>
      <c r="K4" s="4">
        <v>380</v>
      </c>
      <c r="L4" s="8">
        <v>119147.27</v>
      </c>
      <c r="M4" s="8">
        <v>55092.11</v>
      </c>
      <c r="N4" s="7">
        <f t="shared" si="2"/>
        <v>0.46238667491080576</v>
      </c>
      <c r="O4" s="10">
        <v>118</v>
      </c>
      <c r="P4" s="11">
        <v>65042.3</v>
      </c>
      <c r="Q4" s="11">
        <v>2988.01</v>
      </c>
      <c r="R4" s="7">
        <f t="shared" si="3"/>
        <v>4.5939488609720136E-2</v>
      </c>
    </row>
    <row r="5" spans="1:18" x14ac:dyDescent="0.25">
      <c r="A5">
        <v>4</v>
      </c>
      <c r="B5" s="3" t="s">
        <v>21</v>
      </c>
      <c r="C5" s="4">
        <v>1608</v>
      </c>
      <c r="D5" s="3">
        <v>618</v>
      </c>
      <c r="E5" s="5">
        <f t="shared" si="4"/>
        <v>0.38432835820895522</v>
      </c>
      <c r="F5" s="6">
        <v>8235165.1600000001</v>
      </c>
      <c r="G5" s="6">
        <v>7912064.9500000002</v>
      </c>
      <c r="H5" s="7">
        <f t="shared" si="0"/>
        <v>0.96076578869730889</v>
      </c>
      <c r="I5" s="8">
        <v>323100.21000000002</v>
      </c>
      <c r="J5" s="9">
        <f t="shared" si="1"/>
        <v>3.9234211302691106E-2</v>
      </c>
      <c r="K5" s="4">
        <v>691</v>
      </c>
      <c r="L5" s="8">
        <v>236669.91</v>
      </c>
      <c r="M5" s="8">
        <v>119598.34</v>
      </c>
      <c r="N5" s="7">
        <f t="shared" si="2"/>
        <v>0.50533817332334308</v>
      </c>
      <c r="O5" s="10">
        <v>151</v>
      </c>
      <c r="P5" s="11">
        <v>106300.9</v>
      </c>
      <c r="Q5" s="11">
        <v>11990.08</v>
      </c>
      <c r="R5" s="7">
        <f t="shared" si="3"/>
        <v>0.11279377691063763</v>
      </c>
    </row>
    <row r="6" spans="1:18" x14ac:dyDescent="0.25">
      <c r="A6">
        <v>5</v>
      </c>
      <c r="B6" s="3" t="s">
        <v>18</v>
      </c>
      <c r="C6" s="4">
        <v>1431</v>
      </c>
      <c r="D6" s="3">
        <v>470</v>
      </c>
      <c r="E6" s="5">
        <f t="shared" si="4"/>
        <v>0.3284416491963662</v>
      </c>
      <c r="F6" s="6">
        <v>6323593.3499999996</v>
      </c>
      <c r="G6" s="6">
        <v>6097252.4400000004</v>
      </c>
      <c r="H6" s="7">
        <f t="shared" si="0"/>
        <v>0.96420691567714434</v>
      </c>
      <c r="I6" s="8">
        <v>226340.91</v>
      </c>
      <c r="J6" s="9">
        <f t="shared" si="1"/>
        <v>3.5793084322855773E-2</v>
      </c>
      <c r="K6" s="4">
        <v>449</v>
      </c>
      <c r="L6" s="8">
        <v>151288.74</v>
      </c>
      <c r="M6" s="8">
        <v>71349.98</v>
      </c>
      <c r="N6" s="7">
        <f t="shared" si="2"/>
        <v>0.47161460925644566</v>
      </c>
      <c r="O6" s="10">
        <v>71</v>
      </c>
      <c r="P6" s="11">
        <v>79689.600000000006</v>
      </c>
      <c r="Q6" s="11">
        <v>6219.07</v>
      </c>
      <c r="R6" s="7">
        <f t="shared" si="3"/>
        <v>7.8041174758061271E-2</v>
      </c>
    </row>
    <row r="7" spans="1:18" x14ac:dyDescent="0.25">
      <c r="A7">
        <v>6</v>
      </c>
      <c r="B7" s="3" t="s">
        <v>21</v>
      </c>
      <c r="C7" s="4">
        <v>1534</v>
      </c>
      <c r="D7" s="3">
        <v>496</v>
      </c>
      <c r="E7" s="5">
        <f t="shared" si="4"/>
        <v>0.32333767926988266</v>
      </c>
      <c r="F7" s="6">
        <v>5618139.5</v>
      </c>
      <c r="G7" s="6">
        <v>5385373.0899999999</v>
      </c>
      <c r="H7" s="7">
        <f t="shared" si="0"/>
        <v>0.95856877352369052</v>
      </c>
      <c r="I7" s="8">
        <v>232766.41</v>
      </c>
      <c r="J7" s="9">
        <f t="shared" si="1"/>
        <v>4.1431226476309459E-2</v>
      </c>
      <c r="K7" s="4">
        <v>504</v>
      </c>
      <c r="L7" s="8">
        <v>155604.23000000001</v>
      </c>
      <c r="M7" s="8">
        <v>59140.17</v>
      </c>
      <c r="N7" s="7">
        <f t="shared" si="2"/>
        <v>0.38006788118806278</v>
      </c>
      <c r="O7" s="10">
        <v>52</v>
      </c>
      <c r="P7" s="11">
        <v>59420.800000000003</v>
      </c>
      <c r="Q7" s="11">
        <v>7997.99</v>
      </c>
      <c r="R7" s="7">
        <f t="shared" si="3"/>
        <v>0.13459916392912918</v>
      </c>
    </row>
    <row r="8" spans="1:18" x14ac:dyDescent="0.25">
      <c r="A8">
        <v>7</v>
      </c>
      <c r="B8" s="3" t="s">
        <v>20</v>
      </c>
      <c r="C8" s="4">
        <v>1679</v>
      </c>
      <c r="D8" s="3">
        <v>498</v>
      </c>
      <c r="E8" s="5">
        <f t="shared" si="4"/>
        <v>0.29660512209648598</v>
      </c>
      <c r="F8" s="6">
        <v>6679491.96</v>
      </c>
      <c r="G8" s="6">
        <v>6461424.0599999996</v>
      </c>
      <c r="H8" s="7">
        <f t="shared" si="0"/>
        <v>0.96735262183023862</v>
      </c>
      <c r="I8" s="8">
        <v>218067.9</v>
      </c>
      <c r="J8" s="9">
        <f t="shared" si="1"/>
        <v>3.2647378169761279E-2</v>
      </c>
      <c r="K8" s="4">
        <v>481</v>
      </c>
      <c r="L8" s="8">
        <v>156466.88</v>
      </c>
      <c r="M8" s="8">
        <v>62186.76</v>
      </c>
      <c r="N8" s="7">
        <f t="shared" si="2"/>
        <v>0.39744359956560776</v>
      </c>
      <c r="O8" s="10">
        <v>85</v>
      </c>
      <c r="P8" s="11">
        <v>78777.3</v>
      </c>
      <c r="Q8" s="11">
        <v>17254</v>
      </c>
      <c r="R8" s="7">
        <f t="shared" si="3"/>
        <v>0.21902248490364609</v>
      </c>
    </row>
    <row r="9" spans="1:18" x14ac:dyDescent="0.25">
      <c r="A9">
        <v>8</v>
      </c>
      <c r="B9" s="3" t="s">
        <v>18</v>
      </c>
      <c r="C9" s="4">
        <v>740</v>
      </c>
      <c r="D9" s="3">
        <v>210</v>
      </c>
      <c r="E9" s="5">
        <f t="shared" si="4"/>
        <v>0.28378378378378377</v>
      </c>
      <c r="F9" s="6">
        <v>2526695.75</v>
      </c>
      <c r="G9" s="6">
        <v>2415931.0499999998</v>
      </c>
      <c r="H9" s="7">
        <f t="shared" si="0"/>
        <v>0.95616223282918011</v>
      </c>
      <c r="I9" s="8">
        <v>110764.7</v>
      </c>
      <c r="J9" s="9">
        <f t="shared" si="1"/>
        <v>4.383776717081983E-2</v>
      </c>
      <c r="K9" s="4">
        <v>198</v>
      </c>
      <c r="L9" s="8">
        <v>60031.09</v>
      </c>
      <c r="M9" s="8">
        <v>21719.63</v>
      </c>
      <c r="N9" s="7">
        <f t="shared" si="2"/>
        <v>0.3618063573391721</v>
      </c>
      <c r="O9" s="10">
        <v>58</v>
      </c>
      <c r="P9" s="11">
        <v>52657.8</v>
      </c>
      <c r="Q9" s="11">
        <v>26423.119999999999</v>
      </c>
      <c r="R9" s="7">
        <f t="shared" si="3"/>
        <v>0.50178928857643113</v>
      </c>
    </row>
    <row r="10" spans="1:18" x14ac:dyDescent="0.25">
      <c r="A10">
        <v>9</v>
      </c>
      <c r="B10" s="3" t="s">
        <v>22</v>
      </c>
      <c r="C10" s="4">
        <v>1837</v>
      </c>
      <c r="D10" s="3">
        <v>775</v>
      </c>
      <c r="E10" s="5">
        <f t="shared" si="4"/>
        <v>0.42188350571584105</v>
      </c>
      <c r="F10" s="6">
        <v>6389983.04</v>
      </c>
      <c r="G10" s="6">
        <v>5969142.5199999996</v>
      </c>
      <c r="H10" s="7">
        <f t="shared" si="0"/>
        <v>0.93414058889270535</v>
      </c>
      <c r="I10" s="8">
        <v>420840.52</v>
      </c>
      <c r="J10" s="9">
        <f t="shared" si="1"/>
        <v>6.5859411107294583E-2</v>
      </c>
      <c r="K10" s="4">
        <v>808</v>
      </c>
      <c r="L10" s="8">
        <v>243568.74</v>
      </c>
      <c r="M10" s="8">
        <v>54059.69</v>
      </c>
      <c r="N10" s="7">
        <f t="shared" si="2"/>
        <v>0.22194839124265292</v>
      </c>
      <c r="O10" s="10">
        <v>215</v>
      </c>
      <c r="P10" s="11">
        <v>239434</v>
      </c>
      <c r="Q10" s="11">
        <v>85312.98</v>
      </c>
      <c r="R10" s="7">
        <f t="shared" si="3"/>
        <v>0.35631105022678483</v>
      </c>
    </row>
    <row r="11" spans="1:18" x14ac:dyDescent="0.25">
      <c r="A11">
        <v>10</v>
      </c>
      <c r="B11" s="3" t="s">
        <v>23</v>
      </c>
      <c r="C11" s="4">
        <v>5029</v>
      </c>
      <c r="D11" s="4">
        <v>1841</v>
      </c>
      <c r="E11" s="5">
        <f t="shared" si="4"/>
        <v>0.36607675482203222</v>
      </c>
      <c r="F11" s="6">
        <v>64582925.890000001</v>
      </c>
      <c r="G11" s="6">
        <v>63548257.539999999</v>
      </c>
      <c r="H11" s="7">
        <f t="shared" si="0"/>
        <v>0.98397922770234525</v>
      </c>
      <c r="I11" s="8">
        <v>1034668.35</v>
      </c>
      <c r="J11" s="9">
        <f t="shared" si="1"/>
        <v>1.6020772297654723E-2</v>
      </c>
      <c r="K11" s="4">
        <v>1607</v>
      </c>
      <c r="L11" s="8">
        <v>544605.38</v>
      </c>
      <c r="M11" s="8">
        <v>322590.94</v>
      </c>
      <c r="N11" s="7">
        <f t="shared" si="2"/>
        <v>0.59233887847380429</v>
      </c>
      <c r="O11" s="10">
        <v>326</v>
      </c>
      <c r="P11" s="11">
        <v>360055.6</v>
      </c>
      <c r="Q11" s="11">
        <v>202203.32</v>
      </c>
      <c r="R11" s="7">
        <f t="shared" si="3"/>
        <v>0.56158915456390635</v>
      </c>
    </row>
    <row r="12" spans="1:18" x14ac:dyDescent="0.25">
      <c r="A12">
        <v>11</v>
      </c>
      <c r="B12" s="3" t="s">
        <v>22</v>
      </c>
      <c r="C12" s="4">
        <v>1536</v>
      </c>
      <c r="D12" s="3">
        <v>52</v>
      </c>
      <c r="E12" s="5">
        <f t="shared" si="4"/>
        <v>3.3854166666666664E-2</v>
      </c>
      <c r="F12" s="6">
        <v>628421.48</v>
      </c>
      <c r="G12" s="6">
        <v>614849.76</v>
      </c>
      <c r="H12" s="7">
        <f t="shared" si="0"/>
        <v>0.97840347532359973</v>
      </c>
      <c r="I12" s="8">
        <v>13571.72</v>
      </c>
      <c r="J12" s="9">
        <f t="shared" si="1"/>
        <v>2.1596524676400303E-2</v>
      </c>
      <c r="K12" s="4">
        <v>2</v>
      </c>
      <c r="L12" s="8">
        <v>512.5</v>
      </c>
      <c r="M12" s="8">
        <v>83.9</v>
      </c>
      <c r="N12" s="7">
        <f t="shared" si="2"/>
        <v>0.16370731707317074</v>
      </c>
      <c r="O12" s="10">
        <v>2</v>
      </c>
      <c r="P12" s="11">
        <v>205.5</v>
      </c>
      <c r="Q12" s="11">
        <v>205.5</v>
      </c>
      <c r="R12" s="7">
        <f t="shared" si="3"/>
        <v>1</v>
      </c>
    </row>
    <row r="13" spans="1:18" x14ac:dyDescent="0.25">
      <c r="A13">
        <v>12</v>
      </c>
      <c r="B13" s="3" t="s">
        <v>19</v>
      </c>
      <c r="C13" s="4">
        <v>1288</v>
      </c>
      <c r="D13" s="3">
        <v>475</v>
      </c>
      <c r="E13" s="5">
        <f t="shared" si="4"/>
        <v>0.36878881987577639</v>
      </c>
      <c r="F13" s="6">
        <v>6093361.5300000003</v>
      </c>
      <c r="G13" s="6">
        <v>5925783.4800000004</v>
      </c>
      <c r="H13" s="7">
        <f t="shared" si="0"/>
        <v>0.97249825910132726</v>
      </c>
      <c r="I13" s="8">
        <v>167578.04999999999</v>
      </c>
      <c r="J13" s="9">
        <f t="shared" si="1"/>
        <v>2.750174089867272E-2</v>
      </c>
      <c r="K13" s="4">
        <v>466</v>
      </c>
      <c r="L13" s="8">
        <v>168530.09</v>
      </c>
      <c r="M13" s="8">
        <v>105406.43</v>
      </c>
      <c r="N13" s="7">
        <f t="shared" si="2"/>
        <v>0.62544575867727836</v>
      </c>
      <c r="O13" s="10">
        <v>133</v>
      </c>
      <c r="P13" s="11">
        <v>107093.5</v>
      </c>
      <c r="Q13" s="11">
        <v>57583.72</v>
      </c>
      <c r="R13" s="7">
        <f t="shared" si="3"/>
        <v>0.53769575184301566</v>
      </c>
    </row>
    <row r="14" spans="1:18" x14ac:dyDescent="0.25">
      <c r="A14">
        <v>13</v>
      </c>
      <c r="B14" s="3" t="s">
        <v>20</v>
      </c>
      <c r="C14" s="4">
        <v>2767</v>
      </c>
      <c r="D14" s="4">
        <v>1175</v>
      </c>
      <c r="E14" s="5">
        <f t="shared" si="4"/>
        <v>0.42464763281532347</v>
      </c>
      <c r="F14" s="6">
        <v>10650857.43</v>
      </c>
      <c r="G14" s="6">
        <v>9963991.7300000004</v>
      </c>
      <c r="H14" s="7">
        <f t="shared" si="0"/>
        <v>0.93551076009473921</v>
      </c>
      <c r="I14" s="8">
        <v>686865.7</v>
      </c>
      <c r="J14" s="9">
        <f t="shared" si="1"/>
        <v>6.4489239905260842E-2</v>
      </c>
      <c r="K14" s="4">
        <v>1113</v>
      </c>
      <c r="L14" s="8">
        <v>375777.72</v>
      </c>
      <c r="M14" s="8">
        <v>167436.20000000001</v>
      </c>
      <c r="N14" s="7">
        <f t="shared" si="2"/>
        <v>0.44557245171427412</v>
      </c>
      <c r="O14" s="10">
        <v>223</v>
      </c>
      <c r="P14" s="11">
        <v>185177</v>
      </c>
      <c r="Q14" s="11">
        <v>40731.300000000003</v>
      </c>
      <c r="R14" s="7">
        <f t="shared" si="3"/>
        <v>0.21995874217640421</v>
      </c>
    </row>
    <row r="15" spans="1:18" x14ac:dyDescent="0.25">
      <c r="A15">
        <v>14</v>
      </c>
      <c r="B15" s="3" t="s">
        <v>22</v>
      </c>
      <c r="C15" s="4">
        <v>2442</v>
      </c>
      <c r="D15" s="3">
        <v>922</v>
      </c>
      <c r="E15" s="5">
        <f t="shared" si="4"/>
        <v>0.37755937755937757</v>
      </c>
      <c r="F15" s="6">
        <v>11679196.359999999</v>
      </c>
      <c r="G15" s="6">
        <v>11195752.51</v>
      </c>
      <c r="H15" s="7">
        <f t="shared" si="0"/>
        <v>0.95860641134044611</v>
      </c>
      <c r="I15" s="8">
        <v>483443.85</v>
      </c>
      <c r="J15" s="9">
        <f t="shared" si="1"/>
        <v>4.1393588659553969E-2</v>
      </c>
      <c r="K15" s="4">
        <v>895</v>
      </c>
      <c r="L15" s="8">
        <v>429550.81</v>
      </c>
      <c r="M15" s="8">
        <v>241127.63</v>
      </c>
      <c r="N15" s="7">
        <f t="shared" si="2"/>
        <v>0.56134833036399123</v>
      </c>
      <c r="O15" s="10">
        <v>325</v>
      </c>
      <c r="P15" s="11">
        <v>425222.16</v>
      </c>
      <c r="Q15" s="11">
        <v>230486.57</v>
      </c>
      <c r="R15" s="7">
        <f t="shared" si="3"/>
        <v>0.54203800197054641</v>
      </c>
    </row>
    <row r="16" spans="1:18" x14ac:dyDescent="0.25">
      <c r="A16">
        <v>15</v>
      </c>
      <c r="B16" s="3" t="s">
        <v>18</v>
      </c>
      <c r="C16" s="4">
        <v>1120</v>
      </c>
      <c r="D16" s="3">
        <v>465</v>
      </c>
      <c r="E16" s="5">
        <f t="shared" si="4"/>
        <v>0.41517857142857145</v>
      </c>
      <c r="F16" s="6">
        <v>5294288.45</v>
      </c>
      <c r="G16" s="6">
        <v>5016859.83</v>
      </c>
      <c r="H16" s="7">
        <f t="shared" si="0"/>
        <v>0.94759850683995128</v>
      </c>
      <c r="I16" s="8">
        <v>277428.62</v>
      </c>
      <c r="J16" s="9">
        <f t="shared" si="1"/>
        <v>5.2401493160048732E-2</v>
      </c>
      <c r="K16" s="4">
        <v>664</v>
      </c>
      <c r="L16" s="8">
        <v>286005.27</v>
      </c>
      <c r="M16" s="8">
        <v>161336.54999999999</v>
      </c>
      <c r="N16" s="7">
        <f t="shared" si="2"/>
        <v>0.56410341669578323</v>
      </c>
      <c r="O16" s="10">
        <v>162</v>
      </c>
      <c r="P16" s="11">
        <v>191125</v>
      </c>
      <c r="Q16" s="11">
        <v>67381.679999999993</v>
      </c>
      <c r="R16" s="7">
        <f t="shared" si="3"/>
        <v>0.35255293655984299</v>
      </c>
    </row>
    <row r="17" spans="1:18" x14ac:dyDescent="0.25">
      <c r="A17" t="s">
        <v>24</v>
      </c>
      <c r="B17" s="3"/>
      <c r="C17" s="4">
        <f>SUBTOTAL(109,Dane_windykacyjne[[Liczba Podatników z danej Gminy ]])</f>
        <v>27482</v>
      </c>
      <c r="D17" s="3">
        <f>SUBTOTAL(109,Dane_windykacyjne[[Liczba podatników zalegających z danej Gminy ]])</f>
        <v>9683</v>
      </c>
      <c r="E17" s="12"/>
      <c r="F17" s="6">
        <f>SUBTOTAL(109,Dane_windykacyjne[Należna opłata za okres: od 07/2013 do 12/2018])</f>
        <v>151967161.653</v>
      </c>
      <c r="G17" s="13"/>
      <c r="H17" s="14"/>
      <c r="I17" s="8">
        <f>SUBTOTAL(109,Dane_windykacyjne[Zaległości z tyt. opłaty za okres: od 07/2013 do 12/2018])</f>
        <v>4883013.09</v>
      </c>
      <c r="J17" s="15"/>
      <c r="K17" s="4">
        <f>SUBTOTAL(109,Dane_windykacyjne[Liczba wysłanych UP])</f>
        <v>9553</v>
      </c>
      <c r="L17" s="8">
        <f>SUBTOTAL(109,Dane_windykacyjne[Wartość wysłanych UP])</f>
        <v>3350323.3899999997</v>
      </c>
      <c r="M17" s="8">
        <f>SUBTOTAL(109,Dane_windykacyjne[Wpływy z wysłanych UP])</f>
        <v>1646232.9599999997</v>
      </c>
      <c r="N17" s="14"/>
      <c r="O17" s="10">
        <f>SUBTOTAL(109,Dane_windykacyjne[Liczba wystawionych TW])</f>
        <v>2397</v>
      </c>
      <c r="P17" s="11">
        <f>SUBTOTAL(109,Dane_windykacyjne[Wartość wystawionych TW])</f>
        <v>2250383.16</v>
      </c>
      <c r="Q17" s="11">
        <f>SUBTOTAL(109,Dane_windykacyjne[Wpływy z wystawionych TW])</f>
        <v>812649.31</v>
      </c>
      <c r="R17" s="14"/>
    </row>
    <row r="20" spans="1:18" x14ac:dyDescent="0.25">
      <c r="C20" s="9"/>
    </row>
    <row r="21" spans="1:18" x14ac:dyDescent="0.25">
      <c r="C21" s="9"/>
    </row>
    <row r="22" spans="1:18" x14ac:dyDescent="0.25">
      <c r="C22" s="9"/>
    </row>
    <row r="23" spans="1:18" x14ac:dyDescent="0.25">
      <c r="C23" s="9"/>
    </row>
    <row r="24" spans="1:18" x14ac:dyDescent="0.25">
      <c r="C24" s="9"/>
    </row>
    <row r="25" spans="1:18" x14ac:dyDescent="0.25">
      <c r="C25" s="9"/>
    </row>
    <row r="26" spans="1:18" x14ac:dyDescent="0.25">
      <c r="C26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1"/>
  <sheetViews>
    <sheetView zoomScaleNormal="100" workbookViewId="0">
      <selection activeCell="D13" sqref="D13"/>
    </sheetView>
  </sheetViews>
  <sheetFormatPr defaultRowHeight="15" x14ac:dyDescent="0.25"/>
  <cols>
    <col min="1" max="1" width="17.7109375" bestFit="1" customWidth="1"/>
    <col min="2" max="2" width="17.5703125" customWidth="1"/>
    <col min="3" max="3" width="29.85546875" bestFit="1" customWidth="1"/>
    <col min="4" max="4" width="24.28515625" bestFit="1" customWidth="1"/>
    <col min="5" max="5" width="17.7109375" customWidth="1"/>
    <col min="6" max="6" width="33.28515625" customWidth="1"/>
    <col min="7" max="7" width="27.28515625" customWidth="1"/>
    <col min="8" max="9" width="6.140625" customWidth="1"/>
    <col min="10" max="10" width="17.7109375" customWidth="1"/>
    <col min="11" max="11" width="22.7109375" customWidth="1"/>
    <col min="12" max="12" width="16.85546875" customWidth="1"/>
    <col min="13" max="13" width="27.28515625" customWidth="1"/>
    <col min="14" max="14" width="7" customWidth="1"/>
    <col min="15" max="15" width="17.7109375" customWidth="1"/>
    <col min="16" max="16" width="16.7109375" customWidth="1"/>
    <col min="17" max="17" width="17.28515625" customWidth="1"/>
    <col min="18" max="18" width="7.140625" customWidth="1"/>
    <col min="19" max="19" width="6.140625" customWidth="1"/>
    <col min="20" max="20" width="17.7109375" customWidth="1"/>
    <col min="21" max="21" width="21.7109375" customWidth="1"/>
    <col min="22" max="22" width="23" customWidth="1"/>
    <col min="23" max="23" width="7.5703125" customWidth="1"/>
    <col min="24" max="24" width="17.7109375" customWidth="1"/>
    <col min="25" max="25" width="25.7109375" customWidth="1"/>
    <col min="26" max="26" width="27" customWidth="1"/>
    <col min="27" max="27" width="8.28515625" customWidth="1"/>
  </cols>
  <sheetData>
    <row r="2" spans="1:27" x14ac:dyDescent="0.25">
      <c r="A2" s="16" t="s">
        <v>25</v>
      </c>
      <c r="B2" t="s">
        <v>44</v>
      </c>
      <c r="F2" s="16" t="s">
        <v>25</v>
      </c>
      <c r="G2" t="s">
        <v>45</v>
      </c>
      <c r="J2" s="16" t="s">
        <v>25</v>
      </c>
      <c r="K2" t="s">
        <v>27</v>
      </c>
      <c r="L2" t="s">
        <v>46</v>
      </c>
      <c r="M2" t="s">
        <v>45</v>
      </c>
      <c r="O2" s="16" t="s">
        <v>25</v>
      </c>
      <c r="P2" t="s">
        <v>28</v>
      </c>
      <c r="Q2" t="s">
        <v>47</v>
      </c>
      <c r="T2" s="16" t="s">
        <v>25</v>
      </c>
      <c r="U2" t="s">
        <v>29</v>
      </c>
      <c r="V2" t="s">
        <v>30</v>
      </c>
      <c r="X2" s="16" t="s">
        <v>25</v>
      </c>
      <c r="Y2" t="s">
        <v>31</v>
      </c>
      <c r="Z2" t="s">
        <v>32</v>
      </c>
    </row>
    <row r="3" spans="1:27" x14ac:dyDescent="0.25">
      <c r="A3" s="17" t="s">
        <v>22</v>
      </c>
      <c r="B3" s="19">
        <v>1749</v>
      </c>
      <c r="F3" s="17" t="s">
        <v>22</v>
      </c>
      <c r="G3" s="25">
        <v>917856.09</v>
      </c>
      <c r="J3" s="17" t="s">
        <v>22</v>
      </c>
      <c r="K3" s="25">
        <v>18697600.879999999</v>
      </c>
      <c r="L3" s="25">
        <v>17779744.789999999</v>
      </c>
      <c r="M3" s="25">
        <v>917856.09</v>
      </c>
      <c r="O3" s="17" t="s">
        <v>22</v>
      </c>
      <c r="P3" s="19">
        <v>1705</v>
      </c>
      <c r="Q3" s="19">
        <v>542</v>
      </c>
      <c r="T3" s="17" t="s">
        <v>22</v>
      </c>
      <c r="U3" s="21">
        <v>673632.05</v>
      </c>
      <c r="V3" s="21">
        <v>295271.22000000003</v>
      </c>
      <c r="W3" s="9"/>
      <c r="X3" s="17" t="s">
        <v>22</v>
      </c>
      <c r="Y3" s="21">
        <v>664861.65999999992</v>
      </c>
      <c r="Z3" s="21">
        <v>316005.05</v>
      </c>
      <c r="AA3" s="9"/>
    </row>
    <row r="4" spans="1:27" x14ac:dyDescent="0.25">
      <c r="A4" s="24">
        <v>9</v>
      </c>
      <c r="B4" s="19">
        <v>775</v>
      </c>
      <c r="F4" s="24">
        <v>9</v>
      </c>
      <c r="G4" s="25">
        <v>420840.52</v>
      </c>
      <c r="J4" s="24">
        <v>9</v>
      </c>
      <c r="K4" s="25">
        <v>6389983.04</v>
      </c>
      <c r="L4" s="25">
        <v>5969142.5199999996</v>
      </c>
      <c r="M4" s="25">
        <v>420840.52</v>
      </c>
      <c r="N4" s="44"/>
      <c r="O4" s="24">
        <v>9</v>
      </c>
      <c r="P4" s="19">
        <v>808</v>
      </c>
      <c r="Q4" s="19">
        <v>215</v>
      </c>
      <c r="T4" s="24">
        <v>9</v>
      </c>
      <c r="U4" s="21">
        <v>243568.74</v>
      </c>
      <c r="V4" s="21">
        <v>54059.69</v>
      </c>
      <c r="W4" s="9"/>
      <c r="X4" s="24">
        <v>9</v>
      </c>
      <c r="Y4" s="21">
        <v>239434</v>
      </c>
      <c r="Z4" s="21">
        <v>85312.98</v>
      </c>
      <c r="AA4" s="9"/>
    </row>
    <row r="5" spans="1:27" x14ac:dyDescent="0.25">
      <c r="A5" s="24">
        <v>11</v>
      </c>
      <c r="B5" s="19">
        <v>52</v>
      </c>
      <c r="F5" s="24">
        <v>11</v>
      </c>
      <c r="G5" s="25">
        <v>13571.72</v>
      </c>
      <c r="J5" s="24">
        <v>11</v>
      </c>
      <c r="K5" s="25">
        <v>628421.48</v>
      </c>
      <c r="L5" s="25">
        <v>614849.76</v>
      </c>
      <c r="M5" s="25">
        <v>13571.72</v>
      </c>
      <c r="O5" s="24">
        <v>11</v>
      </c>
      <c r="P5" s="19">
        <v>2</v>
      </c>
      <c r="Q5" s="19">
        <v>2</v>
      </c>
      <c r="T5" s="24">
        <v>11</v>
      </c>
      <c r="U5" s="21">
        <v>512.5</v>
      </c>
      <c r="V5" s="21">
        <v>83.9</v>
      </c>
      <c r="W5" s="9"/>
      <c r="X5" s="24">
        <v>11</v>
      </c>
      <c r="Y5" s="21">
        <v>205.5</v>
      </c>
      <c r="Z5" s="21">
        <v>205.5</v>
      </c>
      <c r="AA5" s="9"/>
    </row>
    <row r="6" spans="1:27" x14ac:dyDescent="0.25">
      <c r="A6" s="24">
        <v>14</v>
      </c>
      <c r="B6" s="19">
        <v>922</v>
      </c>
      <c r="F6" s="24">
        <v>14</v>
      </c>
      <c r="G6" s="25">
        <v>483443.85</v>
      </c>
      <c r="J6" s="24">
        <v>14</v>
      </c>
      <c r="K6" s="25">
        <v>11679196.359999999</v>
      </c>
      <c r="L6" s="25">
        <v>11195752.51</v>
      </c>
      <c r="M6" s="25">
        <v>483443.85</v>
      </c>
      <c r="O6" s="24">
        <v>14</v>
      </c>
      <c r="P6" s="19">
        <v>895</v>
      </c>
      <c r="Q6" s="19">
        <v>325</v>
      </c>
      <c r="T6" s="24">
        <v>14</v>
      </c>
      <c r="U6" s="21">
        <v>429550.81</v>
      </c>
      <c r="V6" s="21">
        <v>241127.63</v>
      </c>
      <c r="W6" s="9"/>
      <c r="X6" s="24">
        <v>14</v>
      </c>
      <c r="Y6" s="21">
        <v>425222.16</v>
      </c>
      <c r="Z6" s="21">
        <v>230486.57</v>
      </c>
      <c r="AA6" s="9"/>
    </row>
    <row r="7" spans="1:27" x14ac:dyDescent="0.25">
      <c r="A7" s="17" t="s">
        <v>20</v>
      </c>
      <c r="B7" s="19">
        <v>2133</v>
      </c>
      <c r="F7" s="17" t="s">
        <v>20</v>
      </c>
      <c r="G7" s="25">
        <v>1044475.9199999999</v>
      </c>
      <c r="J7" s="17" t="s">
        <v>20</v>
      </c>
      <c r="K7" s="25">
        <v>21993585.800000001</v>
      </c>
      <c r="L7" s="25">
        <v>20949109.879999999</v>
      </c>
      <c r="M7" s="25">
        <v>1044475.9199999999</v>
      </c>
      <c r="O7" s="17" t="s">
        <v>20</v>
      </c>
      <c r="P7" s="19">
        <v>1974</v>
      </c>
      <c r="Q7" s="19">
        <v>426</v>
      </c>
      <c r="T7" s="17" t="s">
        <v>20</v>
      </c>
      <c r="U7" s="21">
        <v>651391.87</v>
      </c>
      <c r="V7" s="21">
        <v>284715.07</v>
      </c>
      <c r="W7" s="9"/>
      <c r="X7" s="17" t="s">
        <v>20</v>
      </c>
      <c r="Y7" s="21">
        <v>328996.59999999998</v>
      </c>
      <c r="Z7" s="21">
        <v>60973.310000000005</v>
      </c>
      <c r="AA7" s="9"/>
    </row>
    <row r="8" spans="1:27" x14ac:dyDescent="0.25">
      <c r="A8" s="24">
        <v>3</v>
      </c>
      <c r="B8" s="19">
        <v>460</v>
      </c>
      <c r="F8" s="24">
        <v>3</v>
      </c>
      <c r="G8" s="25">
        <v>139542.32</v>
      </c>
      <c r="J8" s="24">
        <v>3</v>
      </c>
      <c r="K8" s="25">
        <v>4663236.41</v>
      </c>
      <c r="L8" s="25">
        <v>4523694.09</v>
      </c>
      <c r="M8" s="25">
        <v>139542.32</v>
      </c>
      <c r="O8" s="24">
        <v>3</v>
      </c>
      <c r="P8" s="19">
        <v>380</v>
      </c>
      <c r="Q8" s="19">
        <v>118</v>
      </c>
      <c r="T8" s="24">
        <v>3</v>
      </c>
      <c r="U8" s="21">
        <v>119147.27</v>
      </c>
      <c r="V8" s="21">
        <v>55092.11</v>
      </c>
      <c r="W8" s="9"/>
      <c r="X8" s="24">
        <v>3</v>
      </c>
      <c r="Y8" s="21">
        <v>65042.3</v>
      </c>
      <c r="Z8" s="21">
        <v>2988.01</v>
      </c>
      <c r="AA8" s="9"/>
    </row>
    <row r="9" spans="1:27" x14ac:dyDescent="0.25">
      <c r="A9" s="24">
        <v>7</v>
      </c>
      <c r="B9" s="19">
        <v>498</v>
      </c>
      <c r="F9" s="24">
        <v>7</v>
      </c>
      <c r="G9" s="25">
        <v>218067.9</v>
      </c>
      <c r="J9" s="24">
        <v>7</v>
      </c>
      <c r="K9" s="25">
        <v>6679491.96</v>
      </c>
      <c r="L9" s="25">
        <v>6461424.0599999996</v>
      </c>
      <c r="M9" s="25">
        <v>218067.9</v>
      </c>
      <c r="O9" s="24">
        <v>7</v>
      </c>
      <c r="P9" s="19">
        <v>481</v>
      </c>
      <c r="Q9" s="19">
        <v>85</v>
      </c>
      <c r="T9" s="24">
        <v>7</v>
      </c>
      <c r="U9" s="21">
        <v>156466.88</v>
      </c>
      <c r="V9" s="21">
        <v>62186.76</v>
      </c>
      <c r="W9" s="9"/>
      <c r="X9" s="24">
        <v>7</v>
      </c>
      <c r="Y9" s="21">
        <v>78777.3</v>
      </c>
      <c r="Z9" s="21">
        <v>17254</v>
      </c>
      <c r="AA9" s="9"/>
    </row>
    <row r="10" spans="1:27" x14ac:dyDescent="0.25">
      <c r="A10" s="24">
        <v>13</v>
      </c>
      <c r="B10" s="19">
        <v>1175</v>
      </c>
      <c r="F10" s="24">
        <v>13</v>
      </c>
      <c r="G10" s="25">
        <v>686865.7</v>
      </c>
      <c r="J10" s="24">
        <v>13</v>
      </c>
      <c r="K10" s="25">
        <v>10650857.43</v>
      </c>
      <c r="L10" s="25">
        <v>9963991.7300000004</v>
      </c>
      <c r="M10" s="25">
        <v>686865.7</v>
      </c>
      <c r="O10" s="24">
        <v>13</v>
      </c>
      <c r="P10" s="19">
        <v>1113</v>
      </c>
      <c r="Q10" s="19">
        <v>223</v>
      </c>
      <c r="T10" s="24">
        <v>13</v>
      </c>
      <c r="U10" s="21">
        <v>375777.72</v>
      </c>
      <c r="V10" s="21">
        <v>167436.20000000001</v>
      </c>
      <c r="W10" s="9"/>
      <c r="X10" s="24">
        <v>13</v>
      </c>
      <c r="Y10" s="21">
        <v>185177</v>
      </c>
      <c r="Z10" s="21">
        <v>40731.300000000003</v>
      </c>
      <c r="AA10" s="9"/>
    </row>
    <row r="11" spans="1:27" x14ac:dyDescent="0.25">
      <c r="A11" s="17" t="s">
        <v>19</v>
      </c>
      <c r="B11" s="19">
        <v>1378</v>
      </c>
      <c r="F11" s="17" t="s">
        <v>19</v>
      </c>
      <c r="G11" s="25">
        <v>604144.58000000007</v>
      </c>
      <c r="J11" s="17" t="s">
        <v>19</v>
      </c>
      <c r="K11" s="25">
        <v>14748984.780000001</v>
      </c>
      <c r="L11" s="25">
        <v>14144840.199999999</v>
      </c>
      <c r="M11" s="25">
        <v>604144.58000000007</v>
      </c>
      <c r="O11" s="17" t="s">
        <v>19</v>
      </c>
      <c r="P11" s="19">
        <v>1429</v>
      </c>
      <c r="Q11" s="19">
        <v>486</v>
      </c>
      <c r="T11" s="17" t="s">
        <v>19</v>
      </c>
      <c r="U11" s="21">
        <v>485906.56999999995</v>
      </c>
      <c r="V11" s="21">
        <v>244076.16</v>
      </c>
      <c r="W11" s="9"/>
      <c r="X11" s="17" t="s">
        <v>19</v>
      </c>
      <c r="Y11" s="21">
        <v>338970.1</v>
      </c>
      <c r="Z11" s="21">
        <v>91852.38</v>
      </c>
      <c r="AA11" s="9"/>
    </row>
    <row r="12" spans="1:27" x14ac:dyDescent="0.25">
      <c r="A12" s="24">
        <v>2</v>
      </c>
      <c r="B12" s="19">
        <v>903</v>
      </c>
      <c r="F12" s="24">
        <v>2</v>
      </c>
      <c r="G12" s="25">
        <v>436566.53</v>
      </c>
      <c r="J12" s="24">
        <v>2</v>
      </c>
      <c r="K12" s="25">
        <v>8655623.25</v>
      </c>
      <c r="L12" s="25">
        <v>8219056.7199999997</v>
      </c>
      <c r="M12" s="25">
        <v>436566.53</v>
      </c>
      <c r="O12" s="24">
        <v>2</v>
      </c>
      <c r="P12" s="19">
        <v>963</v>
      </c>
      <c r="Q12" s="19">
        <v>353</v>
      </c>
      <c r="T12" s="24">
        <v>2</v>
      </c>
      <c r="U12" s="21">
        <v>317376.48</v>
      </c>
      <c r="V12" s="21">
        <v>138669.73000000001</v>
      </c>
      <c r="W12" s="9"/>
      <c r="X12" s="24">
        <v>2</v>
      </c>
      <c r="Y12" s="21">
        <v>231876.6</v>
      </c>
      <c r="Z12" s="21">
        <v>34268.660000000003</v>
      </c>
      <c r="AA12" s="9"/>
    </row>
    <row r="13" spans="1:27" x14ac:dyDescent="0.25">
      <c r="A13" s="24">
        <v>12</v>
      </c>
      <c r="B13" s="19">
        <v>475</v>
      </c>
      <c r="F13" s="24">
        <v>12</v>
      </c>
      <c r="G13" s="25">
        <v>167578.04999999999</v>
      </c>
      <c r="J13" s="24">
        <v>12</v>
      </c>
      <c r="K13" s="25">
        <v>6093361.5300000003</v>
      </c>
      <c r="L13" s="25">
        <v>5925783.4800000004</v>
      </c>
      <c r="M13" s="25">
        <v>167578.04999999999</v>
      </c>
      <c r="O13" s="24">
        <v>12</v>
      </c>
      <c r="P13" s="19">
        <v>466</v>
      </c>
      <c r="Q13" s="19">
        <v>133</v>
      </c>
      <c r="T13" s="24">
        <v>12</v>
      </c>
      <c r="U13" s="21">
        <v>168530.09</v>
      </c>
      <c r="V13" s="21">
        <v>105406.43</v>
      </c>
      <c r="W13" s="9"/>
      <c r="X13" s="24">
        <v>12</v>
      </c>
      <c r="Y13" s="21">
        <v>107093.5</v>
      </c>
      <c r="Z13" s="21">
        <v>57583.72</v>
      </c>
      <c r="AA13" s="9"/>
    </row>
    <row r="14" spans="1:27" x14ac:dyDescent="0.25">
      <c r="A14" s="17" t="s">
        <v>18</v>
      </c>
      <c r="B14" s="19">
        <v>1468</v>
      </c>
      <c r="F14" s="17" t="s">
        <v>18</v>
      </c>
      <c r="G14" s="25">
        <v>726001.53</v>
      </c>
      <c r="J14" s="17" t="s">
        <v>18</v>
      </c>
      <c r="K14" s="25">
        <v>18090759.642999999</v>
      </c>
      <c r="L14" s="25">
        <v>17364758.109999999</v>
      </c>
      <c r="M14" s="25">
        <v>726001.53</v>
      </c>
      <c r="O14" s="17" t="s">
        <v>18</v>
      </c>
      <c r="P14" s="19">
        <v>1643</v>
      </c>
      <c r="Q14" s="19">
        <v>414</v>
      </c>
      <c r="T14" s="17" t="s">
        <v>18</v>
      </c>
      <c r="U14" s="21">
        <v>602513.38</v>
      </c>
      <c r="V14" s="21">
        <v>320841.06</v>
      </c>
      <c r="W14" s="9"/>
      <c r="X14" s="17" t="s">
        <v>18</v>
      </c>
      <c r="Y14" s="21">
        <v>391777.5</v>
      </c>
      <c r="Z14" s="21">
        <v>121627.18</v>
      </c>
      <c r="AA14" s="9"/>
    </row>
    <row r="15" spans="1:27" x14ac:dyDescent="0.25">
      <c r="A15" s="24">
        <v>1</v>
      </c>
      <c r="B15" s="19">
        <v>323</v>
      </c>
      <c r="F15" s="24">
        <v>1</v>
      </c>
      <c r="G15" s="25">
        <v>111467.3</v>
      </c>
      <c r="J15" s="24">
        <v>1</v>
      </c>
      <c r="K15" s="25">
        <v>3946182.0929999999</v>
      </c>
      <c r="L15" s="25">
        <v>3834714.79</v>
      </c>
      <c r="M15" s="25">
        <v>111467.3</v>
      </c>
      <c r="O15" s="24">
        <v>1</v>
      </c>
      <c r="P15" s="19">
        <v>332</v>
      </c>
      <c r="Q15" s="19">
        <v>123</v>
      </c>
      <c r="T15" s="24">
        <v>1</v>
      </c>
      <c r="U15" s="21">
        <v>105188.28</v>
      </c>
      <c r="V15" s="21">
        <v>66434.899999999994</v>
      </c>
      <c r="W15" s="9"/>
      <c r="X15" s="24">
        <v>1</v>
      </c>
      <c r="Y15" s="21">
        <v>68305.100000000006</v>
      </c>
      <c r="Z15" s="21">
        <v>21603.31</v>
      </c>
      <c r="AA15" s="9"/>
    </row>
    <row r="16" spans="1:27" x14ac:dyDescent="0.25">
      <c r="A16" s="24">
        <v>5</v>
      </c>
      <c r="B16" s="19">
        <v>470</v>
      </c>
      <c r="F16" s="24">
        <v>5</v>
      </c>
      <c r="G16" s="25">
        <v>226340.91</v>
      </c>
      <c r="J16" s="24">
        <v>5</v>
      </c>
      <c r="K16" s="25">
        <v>6323593.3499999996</v>
      </c>
      <c r="L16" s="25">
        <v>6097252.4400000004</v>
      </c>
      <c r="M16" s="25">
        <v>226340.91</v>
      </c>
      <c r="O16" s="24">
        <v>5</v>
      </c>
      <c r="P16" s="19">
        <v>449</v>
      </c>
      <c r="Q16" s="19">
        <v>71</v>
      </c>
      <c r="T16" s="24">
        <v>5</v>
      </c>
      <c r="U16" s="21">
        <v>151288.74</v>
      </c>
      <c r="V16" s="21">
        <v>71349.98</v>
      </c>
      <c r="W16" s="9"/>
      <c r="X16" s="24">
        <v>5</v>
      </c>
      <c r="Y16" s="21">
        <v>79689.600000000006</v>
      </c>
      <c r="Z16" s="21">
        <v>6219.07</v>
      </c>
      <c r="AA16" s="9"/>
    </row>
    <row r="17" spans="1:27" x14ac:dyDescent="0.25">
      <c r="A17" s="24">
        <v>8</v>
      </c>
      <c r="B17" s="19">
        <v>210</v>
      </c>
      <c r="F17" s="24">
        <v>8</v>
      </c>
      <c r="G17" s="25">
        <v>110764.7</v>
      </c>
      <c r="J17" s="24">
        <v>8</v>
      </c>
      <c r="K17" s="25">
        <v>2526695.75</v>
      </c>
      <c r="L17" s="25">
        <v>2415931.0499999998</v>
      </c>
      <c r="M17" s="25">
        <v>110764.7</v>
      </c>
      <c r="O17" s="24">
        <v>8</v>
      </c>
      <c r="P17" s="19">
        <v>198</v>
      </c>
      <c r="Q17" s="19">
        <v>58</v>
      </c>
      <c r="T17" s="24">
        <v>8</v>
      </c>
      <c r="U17" s="21">
        <v>60031.09</v>
      </c>
      <c r="V17" s="21">
        <v>21719.63</v>
      </c>
      <c r="W17" s="9"/>
      <c r="X17" s="24">
        <v>8</v>
      </c>
      <c r="Y17" s="21">
        <v>52657.8</v>
      </c>
      <c r="Z17" s="21">
        <v>26423.119999999999</v>
      </c>
      <c r="AA17" s="9"/>
    </row>
    <row r="18" spans="1:27" x14ac:dyDescent="0.25">
      <c r="A18" s="24">
        <v>15</v>
      </c>
      <c r="B18" s="19">
        <v>465</v>
      </c>
      <c r="F18" s="24">
        <v>15</v>
      </c>
      <c r="G18" s="25">
        <v>277428.62</v>
      </c>
      <c r="J18" s="24">
        <v>15</v>
      </c>
      <c r="K18" s="25">
        <v>5294288.45</v>
      </c>
      <c r="L18" s="25">
        <v>5016859.83</v>
      </c>
      <c r="M18" s="25">
        <v>277428.62</v>
      </c>
      <c r="O18" s="24">
        <v>15</v>
      </c>
      <c r="P18" s="19">
        <v>664</v>
      </c>
      <c r="Q18" s="19">
        <v>162</v>
      </c>
      <c r="T18" s="24">
        <v>15</v>
      </c>
      <c r="U18" s="21">
        <v>286005.27</v>
      </c>
      <c r="V18" s="21">
        <v>161336.54999999999</v>
      </c>
      <c r="W18" s="9"/>
      <c r="X18" s="24">
        <v>15</v>
      </c>
      <c r="Y18" s="21">
        <v>191125</v>
      </c>
      <c r="Z18" s="21">
        <v>67381.679999999993</v>
      </c>
      <c r="AA18" s="9"/>
    </row>
    <row r="19" spans="1:27" x14ac:dyDescent="0.25">
      <c r="A19" s="17" t="s">
        <v>21</v>
      </c>
      <c r="B19" s="19">
        <v>1114</v>
      </c>
      <c r="F19" s="17" t="s">
        <v>21</v>
      </c>
      <c r="G19" s="25">
        <v>555866.62</v>
      </c>
      <c r="J19" s="17" t="s">
        <v>21</v>
      </c>
      <c r="K19" s="25">
        <v>13853304.66</v>
      </c>
      <c r="L19" s="25">
        <v>13297438.039999999</v>
      </c>
      <c r="M19" s="25">
        <v>555866.62</v>
      </c>
      <c r="O19" s="17" t="s">
        <v>21</v>
      </c>
      <c r="P19" s="19">
        <v>1195</v>
      </c>
      <c r="Q19" s="19">
        <v>203</v>
      </c>
      <c r="T19" s="17" t="s">
        <v>21</v>
      </c>
      <c r="U19" s="21">
        <v>392274.14</v>
      </c>
      <c r="V19" s="21">
        <v>178738.51</v>
      </c>
      <c r="W19" s="9"/>
      <c r="X19" s="17" t="s">
        <v>21</v>
      </c>
      <c r="Y19" s="21">
        <v>165721.70000000001</v>
      </c>
      <c r="Z19" s="21">
        <v>19988.07</v>
      </c>
      <c r="AA19" s="9"/>
    </row>
    <row r="20" spans="1:27" x14ac:dyDescent="0.25">
      <c r="A20" s="24">
        <v>4</v>
      </c>
      <c r="B20" s="19">
        <v>618</v>
      </c>
      <c r="F20" s="24">
        <v>4</v>
      </c>
      <c r="G20" s="25">
        <v>323100.21000000002</v>
      </c>
      <c r="J20" s="24">
        <v>4</v>
      </c>
      <c r="K20" s="25">
        <v>8235165.1600000001</v>
      </c>
      <c r="L20" s="25">
        <v>7912064.9500000002</v>
      </c>
      <c r="M20" s="25">
        <v>323100.21000000002</v>
      </c>
      <c r="O20" s="24">
        <v>4</v>
      </c>
      <c r="P20" s="19">
        <v>691</v>
      </c>
      <c r="Q20" s="19">
        <v>151</v>
      </c>
      <c r="T20" s="24">
        <v>4</v>
      </c>
      <c r="U20" s="21">
        <v>236669.91</v>
      </c>
      <c r="V20" s="21">
        <v>119598.34</v>
      </c>
      <c r="W20" s="9"/>
      <c r="X20" s="24">
        <v>4</v>
      </c>
      <c r="Y20" s="21">
        <v>106300.9</v>
      </c>
      <c r="Z20" s="21">
        <v>11990.08</v>
      </c>
      <c r="AA20" s="9"/>
    </row>
    <row r="21" spans="1:27" x14ac:dyDescent="0.25">
      <c r="A21" s="24">
        <v>6</v>
      </c>
      <c r="B21" s="19">
        <v>496</v>
      </c>
      <c r="F21" s="24">
        <v>6</v>
      </c>
      <c r="G21" s="25">
        <v>232766.41</v>
      </c>
      <c r="J21" s="24">
        <v>6</v>
      </c>
      <c r="K21" s="25">
        <v>5618139.5</v>
      </c>
      <c r="L21" s="25">
        <v>5385373.0899999999</v>
      </c>
      <c r="M21" s="25">
        <v>232766.41</v>
      </c>
      <c r="O21" s="24">
        <v>6</v>
      </c>
      <c r="P21" s="19">
        <v>504</v>
      </c>
      <c r="Q21" s="19">
        <v>52</v>
      </c>
      <c r="T21" s="24">
        <v>6</v>
      </c>
      <c r="U21" s="21">
        <v>155604.23000000001</v>
      </c>
      <c r="V21" s="21">
        <v>59140.17</v>
      </c>
      <c r="W21" s="9"/>
      <c r="X21" s="24">
        <v>6</v>
      </c>
      <c r="Y21" s="21">
        <v>59420.800000000003</v>
      </c>
      <c r="Z21" s="21">
        <v>7997.99</v>
      </c>
      <c r="AA21" s="9"/>
    </row>
    <row r="22" spans="1:27" x14ac:dyDescent="0.25">
      <c r="A22" s="17" t="s">
        <v>23</v>
      </c>
      <c r="B22" s="19">
        <v>1841</v>
      </c>
      <c r="F22" s="17" t="s">
        <v>23</v>
      </c>
      <c r="G22" s="25">
        <v>1034668.35</v>
      </c>
      <c r="J22" s="17" t="s">
        <v>23</v>
      </c>
      <c r="K22" s="25">
        <v>64582925.890000001</v>
      </c>
      <c r="L22" s="25">
        <v>63548257.539999999</v>
      </c>
      <c r="M22" s="25">
        <v>1034668.35</v>
      </c>
      <c r="O22" s="17" t="s">
        <v>23</v>
      </c>
      <c r="P22" s="19">
        <v>1607</v>
      </c>
      <c r="Q22" s="19">
        <v>326</v>
      </c>
      <c r="T22" s="17" t="s">
        <v>23</v>
      </c>
      <c r="U22" s="21">
        <v>544605.38</v>
      </c>
      <c r="V22" s="21">
        <v>322590.94</v>
      </c>
      <c r="W22" s="9"/>
      <c r="X22" s="17" t="s">
        <v>23</v>
      </c>
      <c r="Y22" s="21">
        <v>360055.6</v>
      </c>
      <c r="Z22" s="21">
        <v>202203.32</v>
      </c>
      <c r="AA22" s="9"/>
    </row>
    <row r="23" spans="1:27" x14ac:dyDescent="0.25">
      <c r="A23" s="24">
        <v>10</v>
      </c>
      <c r="B23" s="19">
        <v>1841</v>
      </c>
      <c r="F23" s="24">
        <v>10</v>
      </c>
      <c r="G23" s="25">
        <v>1034668.35</v>
      </c>
      <c r="J23" s="24">
        <v>10</v>
      </c>
      <c r="K23" s="25">
        <v>64582925.890000001</v>
      </c>
      <c r="L23" s="25">
        <v>63548257.539999999</v>
      </c>
      <c r="M23" s="25">
        <v>1034668.35</v>
      </c>
      <c r="O23" s="24">
        <v>10</v>
      </c>
      <c r="P23" s="19">
        <v>1607</v>
      </c>
      <c r="Q23" s="19">
        <v>326</v>
      </c>
      <c r="T23" s="24">
        <v>10</v>
      </c>
      <c r="U23" s="21">
        <v>544605.38</v>
      </c>
      <c r="V23" s="21">
        <v>322590.94</v>
      </c>
      <c r="X23" s="24">
        <v>10</v>
      </c>
      <c r="Y23" s="21">
        <v>360055.6</v>
      </c>
      <c r="Z23" s="21">
        <v>202203.32</v>
      </c>
      <c r="AA23" s="9"/>
    </row>
    <row r="24" spans="1:27" x14ac:dyDescent="0.25">
      <c r="A24" s="17" t="s">
        <v>26</v>
      </c>
      <c r="B24" s="19">
        <v>9683</v>
      </c>
      <c r="F24" s="17" t="s">
        <v>26</v>
      </c>
      <c r="G24" s="25">
        <v>4883013.09</v>
      </c>
      <c r="J24" s="17" t="s">
        <v>26</v>
      </c>
      <c r="K24" s="25">
        <v>151967161.653</v>
      </c>
      <c r="L24" s="25">
        <v>147084148.56</v>
      </c>
      <c r="M24" s="25">
        <v>4883013.09</v>
      </c>
      <c r="O24" s="17" t="s">
        <v>26</v>
      </c>
      <c r="P24" s="19">
        <v>9553</v>
      </c>
      <c r="Q24" s="19">
        <v>2397</v>
      </c>
      <c r="T24" s="17" t="s">
        <v>26</v>
      </c>
      <c r="U24" s="21">
        <v>3350323.39</v>
      </c>
      <c r="V24" s="21">
        <v>1646232.96</v>
      </c>
      <c r="W24" s="9"/>
      <c r="X24" s="17" t="s">
        <v>26</v>
      </c>
      <c r="Y24" s="21">
        <v>2250383.16</v>
      </c>
      <c r="Z24" s="21">
        <v>812649.30999999982</v>
      </c>
      <c r="AA24" s="9"/>
    </row>
    <row r="26" spans="1:27" x14ac:dyDescent="0.25">
      <c r="V26" s="9">
        <f>GETPIVOTDATA("Wpływy z wysłanych UP ",$T$2)/GETPIVOTDATA("Wartość wysłanych UP ",$T$2)</f>
        <v>0.49136539025267045</v>
      </c>
    </row>
    <row r="27" spans="1:27" x14ac:dyDescent="0.25">
      <c r="Z27" s="9">
        <f>GETPIVOTDATA("Wpływy z wystawionych TW ",$X$2)/GETPIVOTDATA("Wartość wystawionych TW ",$X$2)</f>
        <v>0.36111597546792867</v>
      </c>
    </row>
    <row r="44" spans="1:6" x14ac:dyDescent="0.25">
      <c r="A44" s="16" t="s">
        <v>25</v>
      </c>
      <c r="B44" t="s">
        <v>43</v>
      </c>
      <c r="D44" s="45"/>
      <c r="E44" s="16" t="s">
        <v>25</v>
      </c>
      <c r="F44" t="s">
        <v>51</v>
      </c>
    </row>
    <row r="45" spans="1:6" x14ac:dyDescent="0.25">
      <c r="A45" s="17" t="s">
        <v>22</v>
      </c>
      <c r="B45" s="19">
        <v>5815</v>
      </c>
      <c r="D45" s="45"/>
      <c r="E45" s="17" t="s">
        <v>22</v>
      </c>
      <c r="F45" s="20">
        <v>0.18796920530065586</v>
      </c>
    </row>
    <row r="46" spans="1:6" x14ac:dyDescent="0.25">
      <c r="A46" s="24">
        <v>9</v>
      </c>
      <c r="B46" s="19">
        <v>1837</v>
      </c>
      <c r="D46" s="45"/>
      <c r="E46" s="24">
        <v>9</v>
      </c>
      <c r="F46" s="20">
        <v>8.6184597961010176E-2</v>
      </c>
    </row>
    <row r="47" spans="1:6" x14ac:dyDescent="0.25">
      <c r="A47" s="24">
        <v>11</v>
      </c>
      <c r="B47" s="19">
        <v>1536</v>
      </c>
      <c r="D47" s="45"/>
      <c r="E47" s="24">
        <v>11</v>
      </c>
      <c r="F47" s="20">
        <v>2.7793740770004774E-3</v>
      </c>
    </row>
    <row r="48" spans="1:6" x14ac:dyDescent="0.25">
      <c r="A48" s="24">
        <v>14</v>
      </c>
      <c r="B48" s="19">
        <v>2442</v>
      </c>
      <c r="D48" s="45"/>
      <c r="E48" s="24">
        <v>14</v>
      </c>
      <c r="F48" s="20">
        <v>9.9005233262645209E-2</v>
      </c>
    </row>
    <row r="49" spans="1:6" x14ac:dyDescent="0.25">
      <c r="A49" s="17" t="s">
        <v>20</v>
      </c>
      <c r="B49" s="19">
        <v>5736</v>
      </c>
      <c r="D49" s="45"/>
      <c r="E49" s="17" t="s">
        <v>20</v>
      </c>
      <c r="F49" s="20">
        <v>0.21389988123091433</v>
      </c>
    </row>
    <row r="50" spans="1:6" x14ac:dyDescent="0.25">
      <c r="A50" s="24">
        <v>3</v>
      </c>
      <c r="B50" s="19">
        <v>1290</v>
      </c>
      <c r="D50" s="45"/>
      <c r="E50" s="24">
        <v>3</v>
      </c>
      <c r="F50" s="20">
        <v>2.8577093165236631E-2</v>
      </c>
    </row>
    <row r="51" spans="1:6" x14ac:dyDescent="0.25">
      <c r="A51" s="24">
        <v>7</v>
      </c>
      <c r="B51" s="19">
        <v>1679</v>
      </c>
      <c r="D51" s="45"/>
      <c r="E51" s="24">
        <v>7</v>
      </c>
      <c r="F51" s="20">
        <v>4.4658471312842618E-2</v>
      </c>
    </row>
    <row r="52" spans="1:6" x14ac:dyDescent="0.25">
      <c r="A52" s="24">
        <v>13</v>
      </c>
      <c r="B52" s="19">
        <v>2767</v>
      </c>
      <c r="D52" s="45"/>
      <c r="E52" s="24">
        <v>13</v>
      </c>
      <c r="F52" s="20">
        <v>0.14066431675283508</v>
      </c>
    </row>
    <row r="53" spans="1:6" x14ac:dyDescent="0.25">
      <c r="A53" s="17" t="s">
        <v>19</v>
      </c>
      <c r="B53" s="19">
        <v>3508</v>
      </c>
      <c r="D53" s="45"/>
      <c r="E53" s="17" t="s">
        <v>19</v>
      </c>
      <c r="F53" s="20">
        <v>0.12372372731034396</v>
      </c>
    </row>
    <row r="54" spans="1:6" x14ac:dyDescent="0.25">
      <c r="A54" s="24">
        <v>2</v>
      </c>
      <c r="B54" s="19">
        <v>2220</v>
      </c>
      <c r="D54" s="45"/>
      <c r="E54" s="24">
        <v>2</v>
      </c>
      <c r="F54" s="20">
        <v>8.9405152505949978E-2</v>
      </c>
    </row>
    <row r="55" spans="1:6" x14ac:dyDescent="0.25">
      <c r="A55" s="24">
        <v>12</v>
      </c>
      <c r="B55" s="19">
        <v>1288</v>
      </c>
      <c r="D55" s="45"/>
      <c r="E55" s="24">
        <v>12</v>
      </c>
      <c r="F55" s="20">
        <v>3.431857480439398E-2</v>
      </c>
    </row>
    <row r="56" spans="1:6" x14ac:dyDescent="0.25">
      <c r="A56" s="17" t="s">
        <v>18</v>
      </c>
      <c r="B56" s="19">
        <v>4252</v>
      </c>
      <c r="D56" s="45"/>
      <c r="E56" s="17" t="s">
        <v>18</v>
      </c>
      <c r="F56" s="20">
        <v>0.14867900548675367</v>
      </c>
    </row>
    <row r="57" spans="1:6" x14ac:dyDescent="0.25">
      <c r="A57" s="24">
        <v>1</v>
      </c>
      <c r="B57" s="19">
        <v>961</v>
      </c>
      <c r="D57" s="45"/>
      <c r="E57" s="24">
        <v>1</v>
      </c>
      <c r="F57" s="20">
        <v>2.2827565264626395E-2</v>
      </c>
    </row>
    <row r="58" spans="1:6" x14ac:dyDescent="0.25">
      <c r="A58" s="24">
        <v>5</v>
      </c>
      <c r="B58" s="19">
        <v>1431</v>
      </c>
      <c r="D58" s="45"/>
      <c r="E58" s="24">
        <v>5</v>
      </c>
      <c r="F58" s="20">
        <v>4.6352714159936852E-2</v>
      </c>
    </row>
    <row r="59" spans="1:6" x14ac:dyDescent="0.25">
      <c r="A59" s="24">
        <v>8</v>
      </c>
      <c r="B59" s="19">
        <v>740</v>
      </c>
      <c r="D59" s="45"/>
      <c r="E59" s="24">
        <v>8</v>
      </c>
      <c r="F59" s="20">
        <v>2.2683678695606363E-2</v>
      </c>
    </row>
    <row r="60" spans="1:6" x14ac:dyDescent="0.25">
      <c r="A60" s="24">
        <v>15</v>
      </c>
      <c r="B60" s="19">
        <v>1120</v>
      </c>
      <c r="D60" s="45"/>
      <c r="E60" s="24">
        <v>15</v>
      </c>
      <c r="F60" s="20">
        <v>5.6815047366584062E-2</v>
      </c>
    </row>
    <row r="61" spans="1:6" x14ac:dyDescent="0.25">
      <c r="A61" s="17" t="s">
        <v>21</v>
      </c>
      <c r="B61" s="19">
        <v>3142</v>
      </c>
      <c r="D61" s="45"/>
      <c r="E61" s="17" t="s">
        <v>21</v>
      </c>
      <c r="F61" s="20">
        <v>0.11383680726524532</v>
      </c>
    </row>
    <row r="62" spans="1:6" x14ac:dyDescent="0.25">
      <c r="A62" s="24">
        <v>4</v>
      </c>
      <c r="B62" s="19">
        <v>1608</v>
      </c>
      <c r="E62" s="24">
        <v>4</v>
      </c>
      <c r="F62" s="20">
        <v>6.6168204763096386E-2</v>
      </c>
    </row>
    <row r="63" spans="1:6" x14ac:dyDescent="0.25">
      <c r="A63" s="24">
        <v>6</v>
      </c>
      <c r="B63" s="19">
        <v>1534</v>
      </c>
      <c r="E63" s="24">
        <v>6</v>
      </c>
      <c r="F63" s="20">
        <v>4.7668602502148938E-2</v>
      </c>
    </row>
    <row r="64" spans="1:6" x14ac:dyDescent="0.25">
      <c r="A64" s="17" t="s">
        <v>23</v>
      </c>
      <c r="B64" s="19">
        <v>5029</v>
      </c>
      <c r="E64" s="17" t="s">
        <v>23</v>
      </c>
      <c r="F64" s="20">
        <v>0.21189137340608685</v>
      </c>
    </row>
    <row r="65" spans="1:6" x14ac:dyDescent="0.25">
      <c r="A65" s="24">
        <v>10</v>
      </c>
      <c r="B65" s="19">
        <v>5029</v>
      </c>
      <c r="E65" s="24">
        <v>10</v>
      </c>
      <c r="F65" s="20">
        <v>0.21189137340608685</v>
      </c>
    </row>
    <row r="66" spans="1:6" x14ac:dyDescent="0.25">
      <c r="A66" s="17" t="s">
        <v>26</v>
      </c>
      <c r="B66" s="19">
        <v>27482</v>
      </c>
      <c r="E66" s="17" t="s">
        <v>26</v>
      </c>
      <c r="F66" s="20">
        <v>1</v>
      </c>
    </row>
    <row r="69" spans="1:6" x14ac:dyDescent="0.25">
      <c r="A69" s="16" t="s">
        <v>25</v>
      </c>
      <c r="B69" t="s">
        <v>43</v>
      </c>
      <c r="C69" t="s">
        <v>44</v>
      </c>
      <c r="D69" t="s">
        <v>52</v>
      </c>
    </row>
    <row r="70" spans="1:6" x14ac:dyDescent="0.25">
      <c r="A70" s="17" t="s">
        <v>22</v>
      </c>
      <c r="B70" s="18">
        <v>5815</v>
      </c>
      <c r="C70" s="18">
        <v>1749</v>
      </c>
      <c r="D70" s="20">
        <v>0.30077386070507306</v>
      </c>
      <c r="E70" s="9">
        <f>GETPIVOTDATA("Liczba podatników zalegających ",$A$69,"Sektor","brak")/GETPIVOTDATA("Liczba Podatników",$A$69,"Sektor","brak")</f>
        <v>0.30077386070507306</v>
      </c>
    </row>
    <row r="71" spans="1:6" x14ac:dyDescent="0.25">
      <c r="A71" s="24">
        <v>9</v>
      </c>
      <c r="B71" s="18">
        <v>1837</v>
      </c>
      <c r="C71" s="18">
        <v>775</v>
      </c>
      <c r="D71" s="20">
        <v>0.42188350571584105</v>
      </c>
      <c r="E71" s="9">
        <f>GETPIVOTDATA("Liczba podatników zalegających ",$A$69,"Id_Gmina",9,"Sektor","brak")/GETPIVOTDATA("Liczba Podatników",$A$69,"Id_Gmina",9,"Sektor","brak")</f>
        <v>0.42188350571584105</v>
      </c>
    </row>
    <row r="72" spans="1:6" x14ac:dyDescent="0.25">
      <c r="A72" s="24">
        <v>11</v>
      </c>
      <c r="B72" s="18">
        <v>1536</v>
      </c>
      <c r="C72" s="18">
        <v>52</v>
      </c>
      <c r="D72" s="20">
        <v>3.3854166666666664E-2</v>
      </c>
      <c r="E72" s="9"/>
    </row>
    <row r="73" spans="1:6" x14ac:dyDescent="0.25">
      <c r="A73" s="24">
        <v>14</v>
      </c>
      <c r="B73" s="18">
        <v>2442</v>
      </c>
      <c r="C73" s="18">
        <v>922</v>
      </c>
      <c r="D73" s="20">
        <v>0.37755937755937757</v>
      </c>
      <c r="E73" s="9"/>
    </row>
    <row r="74" spans="1:6" x14ac:dyDescent="0.25">
      <c r="A74" s="17" t="s">
        <v>20</v>
      </c>
      <c r="B74" s="18">
        <v>5736</v>
      </c>
      <c r="C74" s="18">
        <v>2133</v>
      </c>
      <c r="D74" s="20">
        <v>0.37186192468619245</v>
      </c>
      <c r="E74" s="9">
        <f>GETPIVOTDATA("Liczba podatników zalegających ",$A$69,"Sektor","I")/GETPIVOTDATA("Liczba Podatników",$A$69,"Sektor","I")</f>
        <v>0.37186192468619245</v>
      </c>
    </row>
    <row r="75" spans="1:6" x14ac:dyDescent="0.25">
      <c r="A75" s="24">
        <v>3</v>
      </c>
      <c r="B75" s="18">
        <v>1290</v>
      </c>
      <c r="C75" s="18">
        <v>460</v>
      </c>
      <c r="D75" s="20">
        <v>0.35658914728682173</v>
      </c>
      <c r="E75" s="9"/>
    </row>
    <row r="76" spans="1:6" x14ac:dyDescent="0.25">
      <c r="A76" s="24">
        <v>7</v>
      </c>
      <c r="B76" s="18">
        <v>1679</v>
      </c>
      <c r="C76" s="18">
        <v>498</v>
      </c>
      <c r="D76" s="20">
        <v>0.29660512209648598</v>
      </c>
      <c r="E76" s="9"/>
    </row>
    <row r="77" spans="1:6" x14ac:dyDescent="0.25">
      <c r="A77" s="24">
        <v>13</v>
      </c>
      <c r="B77" s="18">
        <v>2767</v>
      </c>
      <c r="C77" s="18">
        <v>1175</v>
      </c>
      <c r="D77" s="20">
        <v>0.42464763281532347</v>
      </c>
      <c r="E77" s="9"/>
    </row>
    <row r="78" spans="1:6" x14ac:dyDescent="0.25">
      <c r="A78" s="17" t="s">
        <v>19</v>
      </c>
      <c r="B78" s="18">
        <v>3508</v>
      </c>
      <c r="C78" s="18">
        <v>1378</v>
      </c>
      <c r="D78" s="20">
        <v>0.39281641961231473</v>
      </c>
      <c r="E78" s="9">
        <f>GETPIVOTDATA("Liczba podatników zalegających ",$A$69,"Sektor","II")/GETPIVOTDATA("Liczba Podatników",$A$69,"Sektor","II")</f>
        <v>0.39281641961231473</v>
      </c>
    </row>
    <row r="79" spans="1:6" x14ac:dyDescent="0.25">
      <c r="A79" s="24">
        <v>2</v>
      </c>
      <c r="B79" s="18">
        <v>2220</v>
      </c>
      <c r="C79" s="18">
        <v>903</v>
      </c>
      <c r="D79" s="20">
        <v>0.40675675675675677</v>
      </c>
      <c r="E79" s="9"/>
    </row>
    <row r="80" spans="1:6" x14ac:dyDescent="0.25">
      <c r="A80" s="24">
        <v>12</v>
      </c>
      <c r="B80" s="18">
        <v>1288</v>
      </c>
      <c r="C80" s="18">
        <v>475</v>
      </c>
      <c r="D80" s="20">
        <v>0.36878881987577639</v>
      </c>
      <c r="E80" s="9"/>
    </row>
    <row r="81" spans="1:5" x14ac:dyDescent="0.25">
      <c r="A81" s="17" t="s">
        <v>18</v>
      </c>
      <c r="B81" s="18">
        <v>4252</v>
      </c>
      <c r="C81" s="18">
        <v>1468</v>
      </c>
      <c r="D81" s="20">
        <v>0.34524929444967073</v>
      </c>
      <c r="E81" s="9">
        <f>GETPIVOTDATA("Liczba podatników zalegających ",$A$69,"Sektor","III")/GETPIVOTDATA("Liczba Podatników",$A$69,"Sektor","III")</f>
        <v>0.34524929444967073</v>
      </c>
    </row>
    <row r="82" spans="1:5" x14ac:dyDescent="0.25">
      <c r="A82" s="24">
        <v>1</v>
      </c>
      <c r="B82" s="18">
        <v>961</v>
      </c>
      <c r="C82" s="18">
        <v>323</v>
      </c>
      <c r="D82" s="20">
        <v>0.33610822060353795</v>
      </c>
      <c r="E82" s="9"/>
    </row>
    <row r="83" spans="1:5" x14ac:dyDescent="0.25">
      <c r="A83" s="24">
        <v>5</v>
      </c>
      <c r="B83" s="18">
        <v>1431</v>
      </c>
      <c r="C83" s="18">
        <v>470</v>
      </c>
      <c r="D83" s="20">
        <v>0.3284416491963662</v>
      </c>
      <c r="E83" s="9"/>
    </row>
    <row r="84" spans="1:5" x14ac:dyDescent="0.25">
      <c r="A84" s="24">
        <v>8</v>
      </c>
      <c r="B84" s="18">
        <v>740</v>
      </c>
      <c r="C84" s="18">
        <v>210</v>
      </c>
      <c r="D84" s="20">
        <v>0.28378378378378377</v>
      </c>
      <c r="E84" s="9"/>
    </row>
    <row r="85" spans="1:5" x14ac:dyDescent="0.25">
      <c r="A85" s="24">
        <v>15</v>
      </c>
      <c r="B85" s="18">
        <v>1120</v>
      </c>
      <c r="C85" s="18">
        <v>465</v>
      </c>
      <c r="D85" s="20">
        <v>0.41517857142857145</v>
      </c>
      <c r="E85" s="9"/>
    </row>
    <row r="86" spans="1:5" x14ac:dyDescent="0.25">
      <c r="A86" s="17" t="s">
        <v>21</v>
      </c>
      <c r="B86" s="18">
        <v>3142</v>
      </c>
      <c r="C86" s="18">
        <v>1114</v>
      </c>
      <c r="D86" s="20">
        <v>0.354551241247613</v>
      </c>
      <c r="E86" s="9">
        <f>GETPIVOTDATA("Liczba podatników zalegających ",$A$69,"Sektor","IV")/GETPIVOTDATA("Liczba Podatników",$A$69,"Sektor","IV")</f>
        <v>0.354551241247613</v>
      </c>
    </row>
    <row r="87" spans="1:5" x14ac:dyDescent="0.25">
      <c r="A87" s="24">
        <v>4</v>
      </c>
      <c r="B87" s="18">
        <v>1608</v>
      </c>
      <c r="C87" s="18">
        <v>618</v>
      </c>
      <c r="D87" s="20">
        <v>0.38432835820895522</v>
      </c>
      <c r="E87" s="9"/>
    </row>
    <row r="88" spans="1:5" x14ac:dyDescent="0.25">
      <c r="A88" s="24">
        <v>6</v>
      </c>
      <c r="B88" s="18">
        <v>1534</v>
      </c>
      <c r="C88" s="18">
        <v>496</v>
      </c>
      <c r="D88" s="20">
        <v>0.32333767926988266</v>
      </c>
      <c r="E88" s="9"/>
    </row>
    <row r="89" spans="1:5" x14ac:dyDescent="0.25">
      <c r="A89" s="17" t="s">
        <v>23</v>
      </c>
      <c r="B89" s="18">
        <v>5029</v>
      </c>
      <c r="C89" s="18">
        <v>1841</v>
      </c>
      <c r="D89" s="20">
        <v>0.36607675482203222</v>
      </c>
      <c r="E89" s="9">
        <f>GETPIVOTDATA("Liczba podatników zalegających ",$A$69,"Sektor","V")/GETPIVOTDATA("Liczba Podatników",$A$69,"Sektor","V")</f>
        <v>0.36607675482203222</v>
      </c>
    </row>
    <row r="90" spans="1:5" x14ac:dyDescent="0.25">
      <c r="A90" s="24">
        <v>10</v>
      </c>
      <c r="B90" s="18">
        <v>5029</v>
      </c>
      <c r="C90" s="18">
        <v>1841</v>
      </c>
      <c r="D90" s="20">
        <v>0.36607675482203222</v>
      </c>
      <c r="E90" s="9"/>
    </row>
    <row r="91" spans="1:5" x14ac:dyDescent="0.25">
      <c r="A91" s="17" t="s">
        <v>26</v>
      </c>
      <c r="B91" s="18">
        <v>27482</v>
      </c>
      <c r="C91" s="18">
        <v>9683</v>
      </c>
      <c r="D91" s="20">
        <v>0.35233971326686558</v>
      </c>
      <c r="E91" s="9">
        <f>GETPIVOTDATA("Liczba podatników zalegających ",$A$69)/GETPIVOTDATA("Liczba Podatników",$A$69)</f>
        <v>0.35233971326686558</v>
      </c>
    </row>
  </sheetData>
  <pageMargins left="0.7" right="0.7" top="0.75" bottom="0.75" header="0.3" footer="0.3"/>
  <pageSetup paperSize="9" orientation="portrait" r:id="rId10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 P o d a t n i c y < / C u s t o m C o n t e n t > < / G e m i n i > 
</file>

<file path=customXml/item13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5 0 5 8 . 0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o d a t n i c y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I d _ G m i n a & l t ; / s t r i n g & g t ; & l t ; / k e y & g t ; & l t ; v a l u e & g t ; & l t ; s t r i n g & g t ; B i g I n t & l t ; / s t r i n g & g t ; & l t ; / v a l u e & g t ; & l t ; / i t e m & g t ; & l t ; i t e m & g t ; & l t ; k e y & g t ; & l t ; s t r i n g & g t ; S e k t o r & l t ; / s t r i n g & g t ; & l t ; / k e y & g t ; & l t ; v a l u e & g t ; & l t ; s t r i n g & g t ; W C h a r & l t ; / s t r i n g & g t ; & l t ; / v a l u e & g t ; & l t ; / i t e m & g t ; & l t ; i t e m & g t ; & l t ; k e y & g t ; & l t ; s t r i n g & g t ; L i c z b a   P o d a t n i k � w   z   d a n e j   G m i n y & l t ; / s t r i n g & g t ; & l t ; / k e y & g t ; & l t ; v a l u e & g t ; & l t ; s t r i n g & g t ; B i g I n t & l t ; / s t r i n g & g t ; & l t ; / v a l u e & g t ; & l t ; / i t e m & g t ; & l t ; i t e m & g t ; & l t ; k e y & g t ; & l t ; s t r i n g & g t ; L i c z b a   p o d a t n i k � w   z a l e g a j c y c h   z   d a n e j   G m i n y & l t ; / s t r i n g & g t ; & l t ; / k e y & g t ; & l t ; v a l u e & g t ; & l t ; s t r i n g & g t ; B i g I n t & l t ; / s t r i n g & g t ; & l t ; / v a l u e & g t ; & l t ; / i t e m & g t ; & l t ; i t e m & g t ; & l t ; k e y & g t ; & l t ; s t r i n g & g t ; z a l e g a j c y c h   p o d a t n i k � w & l t ; / s t r i n g & g t ; & l t ; / k e y & g t ; & l t ; v a l u e & g t ; & l t ; s t r i n g & g t ; D o u b l e & l t ; / s t r i n g & g t ; & l t ; / v a l u e & g t ; & l t ; / i t e m & g t ; & l t ; i t e m & g t ; & l t ; k e y & g t ; & l t ; s t r i n g & g t ; N a l e |n a   o p Ba t a   z a   o k r e s     o d   0 7   2 0 1 3   d o   1 2   2 0 1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W p By w y   z   o p Ba t y   z a   o k r e s     o d   0 7   2 0 1 3   d o   1 2   2 0 1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u r e g u l o w a n i a   n a l e |n o [c i & l t ; / s t r i n g & g t ; & l t ; / k e y & g t ; & l t ; v a l u e & g t ; & l t ; s t r i n g & g t ; D o u b l e & l t ; / s t r i n g & g t ; & l t ; / v a l u e & g t ; & l t ; / i t e m & g t ; & l t ; i t e m & g t ; & l t ; k e y & g t ; & l t ; s t r i n g & g t ; Z a l e g Bo [c i   z   t y t     o p Ba t y   z a   o k r e s     o d   0 7   2 0 1 3   d o   1 2   2 0 1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z a l e g Bo [c i & l t ; / s t r i n g & g t ; & l t ; / k e y & g t ; & l t ; v a l u e & g t ; & l t ; s t r i n g & g t ; D o u b l e & l t ; / s t r i n g & g t ; & l t ; / v a l u e & g t ; & l t ; / i t e m & g t ; & l t ; i t e m & g t ; & l t ; k e y & g t ; & l t ; s t r i n g & g t ; L i c z b a   w y s Ba n y c h   U P & l t ; / s t r i n g & g t ; & l t ; / k e y & g t ; & l t ; v a l u e & g t ; & l t ; s t r i n g & g t ; B i g I n t & l t ; / s t r i n g & g t ; & l t ; / v a l u e & g t ; & l t ; / i t e m & g t ; & l t ; i t e m & g t ; & l t ; k e y & g t ; & l t ; s t r i n g & g t ; W a r t o [  w y s Ba n y c h   U P & l t ; / s t r i n g & g t ; & l t ; / k e y & g t ; & l t ; v a l u e & g t ; & l t ; s t r i n g & g t ; D o u b l e & l t ; / s t r i n g & g t ; & l t ; / v a l u e & g t ; & l t ; / i t e m & g t ; & l t ; i t e m & g t ; & l t ; k e y & g t ; & l t ; s t r i n g & g t ; W p By w y   z   w y s Ba n y c h   U P & l t ; / s t r i n g & g t ; & l t ; / k e y & g t ; & l t ; v a l u e & g t ; & l t ; s t r i n g & g t ; D o u b l e & l t ; / s t r i n g & g t ; & l t ; / v a l u e & g t ; & l t ; / i t e m & g t ; & l t ; i t e m & g t ; & l t ; k e y & g t ; & l t ; s t r i n g & g t ; u r e g u l o w a n y c h   U P & l t ; / s t r i n g & g t ; & l t ; / k e y & g t ; & l t ; v a l u e & g t ; & l t ; s t r i n g & g t ; D o u b l e & l t ; / s t r i n g & g t ; & l t ; / v a l u e & g t ; & l t ; / i t e m & g t ; & l t ; i t e m & g t ; & l t ; k e y & g t ; & l t ; s t r i n g & g t ; L i c z b a   w y s t a w i o n y c h   T W & l t ; / s t r i n g & g t ; & l t ; / k e y & g t ; & l t ; v a l u e & g t ; & l t ; s t r i n g & g t ; B i g I n t & l t ; / s t r i n g & g t ; & l t ; / v a l u e & g t ; & l t ; / i t e m & g t ; & l t ; i t e m & g t ; & l t ; k e y & g t ; & l t ; s t r i n g & g t ; W a r t o [  w y s t a w i o n y c h   T W & l t ; / s t r i n g & g t ; & l t ; / k e y & g t ; & l t ; v a l u e & g t ; & l t ; s t r i n g & g t ; C u r r e n c y & l t ; / s t r i n g & g t ; & l t ; / v a l u e & g t ; & l t ; / i t e m & g t ; & l t ; i t e m & g t ; & l t ; k e y & g t ; & l t ; s t r i n g & g t ; W p By w y   z   w y s t a w i o n y c h   T W & l t ; / s t r i n g & g t ; & l t ; / k e y & g t ; & l t ; v a l u e & g t ; & l t ; s t r i n g & g t ; C u r r e n c y & l t ; / s t r i n g & g t ; & l t ; / v a l u e & g t ; & l t ; / i t e m & g t ; & l t ; i t e m & g t ; & l t ; k e y & g t ; & l t ; s t r i n g & g t ; u r e g u l o w a n y c h   T W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G m i n a & l t ; / s t r i n g & g t ; & l t ; / k e y & g t ; & l t ; v a l u e & g t ; & l t ; i n t & g t ; 1 0 0 & l t ; / i n t & g t ; & l t ; / v a l u e & g t ; & l t ; / i t e m & g t ; & l t ; i t e m & g t ; & l t ; k e y & g t ; & l t ; s t r i n g & g t ; S e k t o r & l t ; / s t r i n g & g t ; & l t ; / k e y & g t ; & l t ; v a l u e & g t ; & l t ; i n t & g t ; 8 1 & l t ; / i n t & g t ; & l t ; / v a l u e & g t ; & l t ; / i t e m & g t ; & l t ; i t e m & g t ; & l t ; k e y & g t ; & l t ; s t r i n g & g t ; L i c z b a   P o d a t n i k � w   z   d a n e j   G m i n y & l t ; / s t r i n g & g t ; & l t ; / k e y & g t ; & l t ; v a l u e & g t ; & l t ; i n t & g t ; 2 4 4 & l t ; / i n t & g t ; & l t ; / v a l u e & g t ; & l t ; / i t e m & g t ; & l t ; i t e m & g t ; & l t ; k e y & g t ; & l t ; s t r i n g & g t ; L i c z b a   p o d a t n i k � w   z a l e g a j c y c h   z   d a n e j   G m i n y & l t ; / s t r i n g & g t ; & l t ; / k e y & g t ; & l t ; v a l u e & g t ; & l t ; i n t & g t ; 3 2 4 & l t ; / i n t & g t ; & l t ; / v a l u e & g t ; & l t ; / i t e m & g t ; & l t ; i t e m & g t ; & l t ; k e y & g t ; & l t ; s t r i n g & g t ; z a l e g a j c y c h   p o d a t n i k � w & l t ; / s t r i n g & g t ; & l t ; / k e y & g t ; & l t ; v a l u e & g t ; & l t ; i n t & g t ; 1 9 4 & l t ; / i n t & g t ; & l t ; / v a l u e & g t ; & l t ; / i t e m & g t ; & l t ; i t e m & g t ; & l t ; k e y & g t ; & l t ; s t r i n g & g t ; N a l e |n a   o p Ba t a   z a   o k r e s     o d   0 7   2 0 1 3   d o   1 2   2 0 1 8 & l t ; / s t r i n g & g t ; & l t ; / k e y & g t ; & l t ; v a l u e & g t ; & l t ; i n t & g t ; 3 2 3 & l t ; / i n t & g t ; & l t ; / v a l u e & g t ; & l t ; / i t e m & g t ; & l t ; i t e m & g t ; & l t ; k e y & g t ; & l t ; s t r i n g & g t ; W p By w y   z   o p Ba t y   z a   o k r e s     o d   0 7   2 0 1 3   d o   1 2   2 0 1 8 & l t ; / s t r i n g & g t ; & l t ; / k e y & g t ; & l t ; v a l u e & g t ; & l t ; i n t & g t ; 3 3 2 & l t ; / i n t & g t ; & l t ; / v a l u e & g t ; & l t ; / i t e m & g t ; & l t ; i t e m & g t ; & l t ; k e y & g t ; & l t ; s t r i n g & g t ; u r e g u l o w a n i a   n a l e |n o [c i & l t ; / s t r i n g & g t ; & l t ; / k e y & g t ; & l t ; v a l u e & g t ; & l t ; i n t & g t ; 1 9 4 & l t ; / i n t & g t ; & l t ; / v a l u e & g t ; & l t ; / i t e m & g t ; & l t ; i t e m & g t ; & l t ; k e y & g t ; & l t ; s t r i n g & g t ; Z a l e g Bo [c i   z   t y t     o p Ba t y   z a   o k r e s     o d   0 7   2 0 1 3   d o   1 2   2 0 1 8 & l t ; / s t r i n g & g t ; & l t ; / k e y & g t ; & l t ; v a l u e & g t ; & l t ; i n t & g t ; 3 6 6 & l t ; / i n t & g t ; & l t ; / v a l u e & g t ; & l t ; / i t e m & g t ; & l t ; i t e m & g t ; & l t ; k e y & g t ; & l t ; s t r i n g & g t ; z a l e g Bo [c i & l t ; / s t r i n g & g t ; & l t ; / k e y & g t ; & l t ; v a l u e & g t ; & l t ; i n t & g t ; 1 0 1 & l t ; / i n t & g t ; & l t ; / v a l u e & g t ; & l t ; / i t e m & g t ; & l t ; i t e m & g t ; & l t ; k e y & g t ; & l t ; s t r i n g & g t ; L i c z b a   w y s Ba n y c h   U P & l t ; / s t r i n g & g t ; & l t ; / k e y & g t ; & l t ; v a l u e & g t ; & l t ; i n t & g t ; 1 6 5 & l t ; / i n t & g t ; & l t ; / v a l u e & g t ; & l t ; / i t e m & g t ; & l t ; i t e m & g t ; & l t ; k e y & g t ; & l t ; s t r i n g & g t ; W a r t o [  w y s Ba n y c h   U P & l t ; / s t r i n g & g t ; & l t ; / k e y & g t ; & l t ; v a l u e & g t ; & l t ; i n t & g t ; 1 7 7 & l t ; / i n t & g t ; & l t ; / v a l u e & g t ; & l t ; / i t e m & g t ; & l t ; i t e m & g t ; & l t ; k e y & g t ; & l t ; s t r i n g & g t ; W p By w y   z   w y s Ba n y c h   U P & l t ; / s t r i n g & g t ; & l t ; / k e y & g t ; & l t ; v a l u e & g t ; & l t ; i n t & g t ; 1 8 7 & l t ; / i n t & g t ; & l t ; / v a l u e & g t ; & l t ; / i t e m & g t ; & l t ; i t e m & g t ; & l t ; k e y & g t ; & l t ; s t r i n g & g t ; u r e g u l o w a n y c h   U P & l t ; / s t r i n g & g t ; & l t ; / k e y & g t ; & l t ; v a l u e & g t ; & l t ; i n t & g t ; 1 5 6 & l t ; / i n t & g t ; & l t ; / v a l u e & g t ; & l t ; / i t e m & g t ; & l t ; i t e m & g t ; & l t ; k e y & g t ; & l t ; s t r i n g & g t ; L i c z b a   w y s t a w i o n y c h   T W & l t ; / s t r i n g & g t ; & l t ; / k e y & g t ; & l t ; v a l u e & g t ; & l t ; i n t & g t ; 1 9 2 & l t ; / i n t & g t ; & l t ; / v a l u e & g t ; & l t ; / i t e m & g t ; & l t ; i t e m & g t ; & l t ; k e y & g t ; & l t ; s t r i n g & g t ; W a r t o [  w y s t a w i o n y c h   T W & l t ; / s t r i n g & g t ; & l t ; / k e y & g t ; & l t ; v a l u e & g t ; & l t ; i n t & g t ; 2 0 4 & l t ; / i n t & g t ; & l t ; / v a l u e & g t ; & l t ; / i t e m & g t ; & l t ; i t e m & g t ; & l t ; k e y & g t ; & l t ; s t r i n g & g t ; W p By w y   z   w y s t a w i o n y c h   T W & l t ; / s t r i n g & g t ; & l t ; / k e y & g t ; & l t ; v a l u e & g t ; & l t ; i n t & g t ; 2 1 4 & l t ; / i n t & g t ; & l t ; / v a l u e & g t ; & l t ; / i t e m & g t ; & l t ; i t e m & g t ; & l t ; k e y & g t ; & l t ; s t r i n g & g t ; u r e g u l o w a n y c h   T W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d _ G m i n a & l t ; / s t r i n g & g t ; & l t ; / k e y & g t ; & l t ; v a l u e & g t ; & l t ; i n t & g t ; 0 & l t ; / i n t & g t ; & l t ; / v a l u e & g t ; & l t ; / i t e m & g t ; & l t ; i t e m & g t ; & l t ; k e y & g t ; & l t ; s t r i n g & g t ; S e k t o r & l t ; / s t r i n g & g t ; & l t ; / k e y & g t ; & l t ; v a l u e & g t ; & l t ; i n t & g t ; 1 & l t ; / i n t & g t ; & l t ; / v a l u e & g t ; & l t ; / i t e m & g t ; & l t ; i t e m & g t ; & l t ; k e y & g t ; & l t ; s t r i n g & g t ; L i c z b a   P o d a t n i k � w   z   d a n e j   G m i n y & l t ; / s t r i n g & g t ; & l t ; / k e y & g t ; & l t ; v a l u e & g t ; & l t ; i n t & g t ; 2 & l t ; / i n t & g t ; & l t ; / v a l u e & g t ; & l t ; / i t e m & g t ; & l t ; i t e m & g t ; & l t ; k e y & g t ; & l t ; s t r i n g & g t ; L i c z b a   p o d a t n i k � w   z a l e g a j c y c h   z   d a n e j   G m i n y & l t ; / s t r i n g & g t ; & l t ; / k e y & g t ; & l t ; v a l u e & g t ; & l t ; i n t & g t ; 3 & l t ; / i n t & g t ; & l t ; / v a l u e & g t ; & l t ; / i t e m & g t ; & l t ; i t e m & g t ; & l t ; k e y & g t ; & l t ; s t r i n g & g t ; z a l e g a j c y c h   p o d a t n i k � w & l t ; / s t r i n g & g t ; & l t ; / k e y & g t ; & l t ; v a l u e & g t ; & l t ; i n t & g t ; 4 & l t ; / i n t & g t ; & l t ; / v a l u e & g t ; & l t ; / i t e m & g t ; & l t ; i t e m & g t ; & l t ; k e y & g t ; & l t ; s t r i n g & g t ; N a l e |n a   o p Ba t a   z a   o k r e s     o d   0 7   2 0 1 3   d o   1 2   2 0 1 8 & l t ; / s t r i n g & g t ; & l t ; / k e y & g t ; & l t ; v a l u e & g t ; & l t ; i n t & g t ; 5 & l t ; / i n t & g t ; & l t ; / v a l u e & g t ; & l t ; / i t e m & g t ; & l t ; i t e m & g t ; & l t ; k e y & g t ; & l t ; s t r i n g & g t ; W p By w y   z   o p Ba t y   z a   o k r e s     o d   0 7   2 0 1 3   d o   1 2   2 0 1 8 & l t ; / s t r i n g & g t ; & l t ; / k e y & g t ; & l t ; v a l u e & g t ; & l t ; i n t & g t ; 6 & l t ; / i n t & g t ; & l t ; / v a l u e & g t ; & l t ; / i t e m & g t ; & l t ; i t e m & g t ; & l t ; k e y & g t ; & l t ; s t r i n g & g t ; u r e g u l o w a n i a   n a l e |n o [c i & l t ; / s t r i n g & g t ; & l t ; / k e y & g t ; & l t ; v a l u e & g t ; & l t ; i n t & g t ; 7 & l t ; / i n t & g t ; & l t ; / v a l u e & g t ; & l t ; / i t e m & g t ; & l t ; i t e m & g t ; & l t ; k e y & g t ; & l t ; s t r i n g & g t ; Z a l e g Bo [c i   z   t y t     o p Ba t y   z a   o k r e s     o d   0 7   2 0 1 3   d o   1 2   2 0 1 8 & l t ; / s t r i n g & g t ; & l t ; / k e y & g t ; & l t ; v a l u e & g t ; & l t ; i n t & g t ; 8 & l t ; / i n t & g t ; & l t ; / v a l u e & g t ; & l t ; / i t e m & g t ; & l t ; i t e m & g t ; & l t ; k e y & g t ; & l t ; s t r i n g & g t ; z a l e g Bo [c i & l t ; / s t r i n g & g t ; & l t ; / k e y & g t ; & l t ; v a l u e & g t ; & l t ; i n t & g t ; 9 & l t ; / i n t & g t ; & l t ; / v a l u e & g t ; & l t ; / i t e m & g t ; & l t ; i t e m & g t ; & l t ; k e y & g t ; & l t ; s t r i n g & g t ; L i c z b a   w y s Ba n y c h   U P & l t ; / s t r i n g & g t ; & l t ; / k e y & g t ; & l t ; v a l u e & g t ; & l t ; i n t & g t ; 1 0 & l t ; / i n t & g t ; & l t ; / v a l u e & g t ; & l t ; / i t e m & g t ; & l t ; i t e m & g t ; & l t ; k e y & g t ; & l t ; s t r i n g & g t ; W a r t o [  w y s Ba n y c h   U P & l t ; / s t r i n g & g t ; & l t ; / k e y & g t ; & l t ; v a l u e & g t ; & l t ; i n t & g t ; 1 1 & l t ; / i n t & g t ; & l t ; / v a l u e & g t ; & l t ; / i t e m & g t ; & l t ; i t e m & g t ; & l t ; k e y & g t ; & l t ; s t r i n g & g t ; W p By w y   z   w y s Ba n y c h   U P & l t ; / s t r i n g & g t ; & l t ; / k e y & g t ; & l t ; v a l u e & g t ; & l t ; i n t & g t ; 1 2 & l t ; / i n t & g t ; & l t ; / v a l u e & g t ; & l t ; / i t e m & g t ; & l t ; i t e m & g t ; & l t ; k e y & g t ; & l t ; s t r i n g & g t ; u r e g u l o w a n y c h   U P & l t ; / s t r i n g & g t ; & l t ; / k e y & g t ; & l t ; v a l u e & g t ; & l t ; i n t & g t ; 1 3 & l t ; / i n t & g t ; & l t ; / v a l u e & g t ; & l t ; / i t e m & g t ; & l t ; i t e m & g t ; & l t ; k e y & g t ; & l t ; s t r i n g & g t ; L i c z b a   w y s t a w i o n y c h   T W & l t ; / s t r i n g & g t ; & l t ; / k e y & g t ; & l t ; v a l u e & g t ; & l t ; i n t & g t ; 1 4 & l t ; / i n t & g t ; & l t ; / v a l u e & g t ; & l t ; / i t e m & g t ; & l t ; i t e m & g t ; & l t ; k e y & g t ; & l t ; s t r i n g & g t ; W a r t o [  w y s t a w i o n y c h   T W & l t ; / s t r i n g & g t ; & l t ; / k e y & g t ; & l t ; v a l u e & g t ; & l t ; i n t & g t ; 1 5 & l t ; / i n t & g t ; & l t ; / v a l u e & g t ; & l t ; / i t e m & g t ; & l t ; i t e m & g t ; & l t ; k e y & g t ; & l t ; s t r i n g & g t ; W p By w y   z   w y s t a w i o n y c h   T W & l t ; / s t r i n g & g t ; & l t ; / k e y & g t ; & l t ; v a l u e & g t ; & l t ; i n t & g t ; 1 6 & l t ; / i n t & g t ; & l t ; / v a l u e & g t ; & l t ; / i t e m & g t ; & l t ; i t e m & g t ; & l t ; k e y & g t ; & l t ; s t r i n g & g t ; u r e g u l o w a n y c h   T W & l t ; / s t r i n g & g t ; & l t ; / k e y & g t ; & l t ; v a l u e & g t ; & l t ; i n t & g t ; 1 7 & l t ; / i n t & g t ; & l t ; / v a l u e & g t ; & l t ; / i t e m & g t ; & l t ; / C o l u m n D i s p l a y I n d e x & g t ; & l t ; C o l u m n F r o z e n 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 P o d a t n i c y < / E x c e l T a b l e N a m e > < G e m i n i T a b l e I d > P o d a t n i c y < / G e m i n i T a b l e I d > < L i n k e d C o l u m n L i s t > < L i n k e d C o l u m n I n f o > < E x c e l C o l u m n N a m e > I d _ G m i n a < / E x c e l C o l u m n N a m e > < G e m i n i C o l u m n I d > I d _ G m i n a < / G e m i n i C o l u m n I d > < / L i n k e d C o l u m n I n f o > < L i n k e d C o l u m n I n f o > < E x c e l C o l u m n N a m e > S e k t o r < / E x c e l C o l u m n N a m e > < G e m i n i C o l u m n I d > S e k t o r < / G e m i n i C o l u m n I d > < / L i n k e d C o l u m n I n f o > < L i n k e d C o l u m n I n f o > < E x c e l C o l u m n N a m e > L i c z b a   P o d a t n i k � w   z   d a n e j   G m i n y   < / E x c e l C o l u m n N a m e > < G e m i n i C o l u m n I d > L i c z b a   P o d a t n i k � w   z   d a n e j   G m i n y < / G e m i n i C o l u m n I d > < / L i n k e d C o l u m n I n f o > < L i n k e d C o l u m n I n f o > < E x c e l C o l u m n N a m e > L i c z b a   p o d a t n i k � w   z a l e g a j c y c h   z   d a n e j   G m i n y   < / E x c e l C o l u m n N a m e > < G e m i n i C o l u m n I d > L i c z b a   p o d a t n i k � w   z a l e g a j c y c h   z   d a n e j   G m i n y < / G e m i n i C o l u m n I d > < / L i n k e d C o l u m n I n f o > < L i n k e d C o l u m n I n f o > < E x c e l C o l u m n N a m e > %   z a l e g a j c y c h   p o d a t n i k � w   < / E x c e l C o l u m n N a m e > < G e m i n i C o l u m n I d > z a l e g a j c y c h   p o d a t n i k � w < / G e m i n i C o l u m n I d > < / L i n k e d C o l u m n I n f o > < L i n k e d C o l u m n I n f o > < E x c e l C o l u m n N a m e > N a l e |n a   o p Ba t a   z a   o k r e s :   o d   0 7 / 2 0 1 3   d o   1 2 / 2 0 1 8 < / E x c e l C o l u m n N a m e > < G e m i n i C o l u m n I d > N a l e |n a   o p Ba t a   z a   o k r e s     o d   0 7   2 0 1 3   d o   1 2   2 0 1 8 < / G e m i n i C o l u m n I d > < / L i n k e d C o l u m n I n f o > < L i n k e d C o l u m n I n f o > < E x c e l C o l u m n N a m e > W p By w y   z   o p Ba t y   z a   o k r e s :   o d   0 7 / 2 0 1 3   d o   1 2 / 2 0 1 8 < / E x c e l C o l u m n N a m e > < G e m i n i C o l u m n I d > W p By w y   z   o p Ba t y   z a   o k r e s     o d   0 7   2 0 1 3   d o   1 2   2 0 1 8 < / G e m i n i C o l u m n I d > < / L i n k e d C o l u m n I n f o > < L i n k e d C o l u m n I n f o > < E x c e l C o l u m n N a m e > %   u r e g u l o w a n i a   n a l e |n o [c i < / E x c e l C o l u m n N a m e > < G e m i n i C o l u m n I d > u r e g u l o w a n i a   n a l e |n o [c i < / G e m i n i C o l u m n I d > < / L i n k e d C o l u m n I n f o > < L i n k e d C o l u m n I n f o > < E x c e l C o l u m n N a m e > Z a l e g Bo [c i   z   t y t .   o p Ba t y   z a   o k r e s :   o d   0 7 / 2 0 1 3   d o   1 2 / 2 0 1 8 < / E x c e l C o l u m n N a m e > < G e m i n i C o l u m n I d > Z a l e g Bo [c i   z   t y t     o p Ba t y   z a   o k r e s     o d   0 7   2 0 1 3   d o   1 2   2 0 1 8 < / G e m i n i C o l u m n I d > < / L i n k e d C o l u m n I n f o > < L i n k e d C o l u m n I n f o > < E x c e l C o l u m n N a m e > %   z a l e g Bo [c i < / E x c e l C o l u m n N a m e > < G e m i n i C o l u m n I d > z a l e g Bo [c i < / G e m i n i C o l u m n I d > < / L i n k e d C o l u m n I n f o > < L i n k e d C o l u m n I n f o > < E x c e l C o l u m n N a m e > L i c z b a   w y s Ba n y c h   U P < / E x c e l C o l u m n N a m e > < G e m i n i C o l u m n I d > L i c z b a   w y s Ba n y c h   U P < / G e m i n i C o l u m n I d > < / L i n k e d C o l u m n I n f o > < L i n k e d C o l u m n I n f o > < E x c e l C o l u m n N a m e > W a r t o [  w y s Ba n y c h   U P < / E x c e l C o l u m n N a m e > < G e m i n i C o l u m n I d > W a r t o [  w y s Ba n y c h   U P < / G e m i n i C o l u m n I d > < / L i n k e d C o l u m n I n f o > < L i n k e d C o l u m n I n f o > < E x c e l C o l u m n N a m e > W p By w y   z   w y s Ba n y c h   U P < / E x c e l C o l u m n N a m e > < G e m i n i C o l u m n I d > W p By w y   z   w y s Ba n y c h   U P < / G e m i n i C o l u m n I d > < / L i n k e d C o l u m n I n f o > < L i n k e d C o l u m n I n f o > < E x c e l C o l u m n N a m e > %   u r e g u l o w a n y c h   U P < / E x c e l C o l u m n N a m e > < G e m i n i C o l u m n I d > u r e g u l o w a n y c h   U P < / G e m i n i C o l u m n I d > < / L i n k e d C o l u m n I n f o > < L i n k e d C o l u m n I n f o > < E x c e l C o l u m n N a m e > L i c z b a   w y s t a w i o n y c h   T W < / E x c e l C o l u m n N a m e > < G e m i n i C o l u m n I d > L i c z b a   w y s t a w i o n y c h   T W < / G e m i n i C o l u m n I d > < / L i n k e d C o l u m n I n f o > < L i n k e d C o l u m n I n f o > < E x c e l C o l u m n N a m e > W a r t o [  w y s t a w i o n y c h   T W < / E x c e l C o l u m n N a m e > < G e m i n i C o l u m n I d > W a r t o [  w y s t a w i o n y c h   T W < / G e m i n i C o l u m n I d > < / L i n k e d C o l u m n I n f o > < L i n k e d C o l u m n I n f o > < E x c e l C o l u m n N a m e > W p By w y   z   w y s t a w i o n y c h   T W < / E x c e l C o l u m n N a m e > < G e m i n i C o l u m n I d > W p By w y   z   w y s t a w i o n y c h   T W < / G e m i n i C o l u m n I d > < / L i n k e d C o l u m n I n f o > < L i n k e d C o l u m n I n f o > < E x c e l C o l u m n N a m e > %   u r e g u l o w a n y c h   T W < / E x c e l C o l u m n N a m e > < G e m i n i C o l u m n I d > u r e g u l o w a n y c h   T W < / G e m i n i C o l u m n I d > < / L i n k e d C o l u m n I n f o > < / L i n k e d C o l u m n L i s t > < U p d a t e N e e d e d > f a l s e < / U p d a t e N e e d e d > < R o w C o u n t > 1 5 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o d a t n i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 i : t y p e = " S a n d b o x E d i t o r M e a s u r e G r i d K e y " & g t ; & l t ; T a b l e N a m e & g t ; P o d a t n i c y & l t ; / T a b l e N a m e & g t ; & l t ; / K e y & g t ; & l t ; M a i n t a i n e r 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_ G m i n a & l t ; / K e y & g t ; & l t ; / D i a g r a m O b j e c t K e y & g t ; & l t ; D i a g r a m O b j e c t K e y & g t ; & l t ; K e y & g t ; C o l u m n s \ S e k t o r & l t ; / K e y & g t ; & l t ; / D i a g r a m O b j e c t K e y & g t ; & l t ; D i a g r a m O b j e c t K e y & g t ; & l t ; K e y & g t ; C o l u m n s \ L i c z b a   P o d a t n i k � w   z   d a n e j   G m i n y & l t ; / K e y & g t ; & l t ; / D i a g r a m O b j e c t K e y & g t ; & l t ; D i a g r a m O b j e c t K e y & g t ; & l t ; K e y & g t ; C o l u m n s \ L i c z b a   p o d a t n i k � w   z a l e g a j c y c h   z   d a n e j   G m i n y & l t ; / K e y & g t ; & l t ; / D i a g r a m O b j e c t K e y & g t ; & l t ; D i a g r a m O b j e c t K e y & g t ; & l t ; K e y & g t ; C o l u m n s \ z a l e g a j c y c h   p o d a t n i k � w & l t ; / K e y & g t ; & l t ; / D i a g r a m O b j e c t K e y & g t ; & l t ; D i a g r a m O b j e c t K e y & g t ; & l t ; K e y & g t ; C o l u m n s \ N a l e |n a   o p Ba t a   z a   o k r e s     o d   0 7   2 0 1 3   d o   1 2   2 0 1 8 & l t ; / K e y & g t ; & l t ; / D i a g r a m O b j e c t K e y & g t ; & l t ; D i a g r a m O b j e c t K e y & g t ; & l t ; K e y & g t ; C o l u m n s \ W p By w y   z   o p Ba t y   z a   o k r e s     o d   0 7   2 0 1 3   d o   1 2   2 0 1 8 & l t ; / K e y & g t ; & l t ; / D i a g r a m O b j e c t K e y & g t ; & l t ; D i a g r a m O b j e c t K e y & g t ; & l t ; K e y & g t ; C o l u m n s \ u r e g u l o w a n i a   n a l e |n o [c i & l t ; / K e y & g t ; & l t ; / D i a g r a m O b j e c t K e y & g t ; & l t ; D i a g r a m O b j e c t K e y & g t ; & l t ; K e y & g t ; C o l u m n s \ Z a l e g Bo [c i   z   t y t     o p Ba t y   z a   o k r e s     o d   0 7   2 0 1 3   d o   1 2   2 0 1 8 & l t ; / K e y & g t ; & l t ; / D i a g r a m O b j e c t K e y & g t ; & l t ; D i a g r a m O b j e c t K e y & g t ; & l t ; K e y & g t ; C o l u m n s \ z a l e g Bo [c i & l t ; / K e y & g t ; & l t ; / D i a g r a m O b j e c t K e y & g t ; & l t ; D i a g r a m O b j e c t K e y & g t ; & l t ; K e y & g t ; C o l u m n s \ L i c z b a   w y s Ba n y c h   U P & l t ; / K e y & g t ; & l t ; / D i a g r a m O b j e c t K e y & g t ; & l t ; D i a g r a m O b j e c t K e y & g t ; & l t ; K e y & g t ; C o l u m n s \ W a r t o [  w y s Ba n y c h   U P & l t ; / K e y & g t ; & l t ; / D i a g r a m O b j e c t K e y & g t ; & l t ; D i a g r a m O b j e c t K e y & g t ; & l t ; K e y & g t ; C o l u m n s \ W p By w y   z   w y s Ba n y c h   U P & l t ; / K e y & g t ; & l t ; / D i a g r a m O b j e c t K e y & g t ; & l t ; D i a g r a m O b j e c t K e y & g t ; & l t ; K e y & g t ; C o l u m n s \ u r e g u l o w a n y c h   U P & l t ; / K e y & g t ; & l t ; / D i a g r a m O b j e c t K e y & g t ; & l t ; D i a g r a m O b j e c t K e y & g t ; & l t ; K e y & g t ; C o l u m n s \ L i c z b a   w y s t a w i o n y c h   T W & l t ; / K e y & g t ; & l t ; / D i a g r a m O b j e c t K e y & g t ; & l t ; D i a g r a m O b j e c t K e y & g t ; & l t ; K e y & g t ; C o l u m n s \ W a r t o [  w y s t a w i o n y c h   T W & l t ; / K e y & g t ; & l t ; / D i a g r a m O b j e c t K e y & g t ; & l t ; D i a g r a m O b j e c t K e y & g t ; & l t ; K e y & g t ; C o l u m n s \ W p By w y   z   w y s t a w i o n y c h   T W & l t ; / K e y & g t ; & l t ; / D i a g r a m O b j e c t K e y & g t ; & l t ; D i a g r a m O b j e c t K e y & g t ; & l t ; K e y & g t ; C o l u m n s \ u r e g u l o w a n y c h   T W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_ G m i n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k t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z b a   P o d a t n i k � w   z   d a n e j   G m i n y & l t ; / K e y & g t ; & l t ; / a : K e y & g t ; & l t ; a : V a l u e 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z b a   p o d a t n i k � w   z a l e g a j c y c h   z   d a n e j   G m i n y & l t ; / K e y & g t ; & l t ; / a : K e y & g t ; & l t ; a : V a l u e 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a l e g a j c y c h   p o d a t n i k � w & l t ; / K e y & g t ; & l t ; / a : K e y & g t ; & l t ; a : V a l u e 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l e |n a   o p Ba t a   z a   o k r e s     o d   0 7   2 0 1 3   d o   1 2   2 0 1 8 & l t ; / K e y & g t ; & l t ; / a : K e y & g t ; & l t ; a : V a l u e 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p By w y   z   o p Ba t y   z a   o k r e s     o d   0 7   2 0 1 3   d o   1 2   2 0 1 8 & l t ; / K e y & g t ; & l t ; / a : K e y & g t ; & l t ; a : V a l u e 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r e g u l o w a n i a   n a l e |n o [c i & l t ; / K e y & g t ; & l t ; / a : K e y & g t ; & l t ; a : V a l u e 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a l e g Bo [c i   z   t y t     o p Ba t y   z a   o k r e s     o d   0 7   2 0 1 3   d o   1 2   2 0 1 8 & l t ; / K e y & g t ; & l t ; / a : K e y & g t ; & l t ; a : V a l u e 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a l e g Bo [c i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z b a   w y s Ba n y c h   U P & l t ; / K e y & g t ; & l t ; / a : K e y & g t ; & l t ; a : V a l u e 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r t o [  w y s Ba n y c h   U P & l t ; / K e y & g t ; & l t ; / a : K e y & g t ; & l t ; a : V a l u e 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p By w y   z   w y s Ba n y c h   U P & l t ; / K e y & g t ; & l t ; / a : K e y & g t ; & l t ; a : V a l u e 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r e g u l o w a n y c h   U P & l t ; / K e y & g t ; & l t ; / a : K e y & g t ; & l t ; a : V a l u e 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z b a   w y s t a w i o n y c h   T W & l t ; / K e y & g t ; & l t ; / a : K e y & g t ; & l t ; a : V a l u e 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r t o [  w y s t a w i o n y c h   T W & l t ; / K e y & g t ; & l t ; / a : K e y & g t ; & l t ; a : V a l u e 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p By w y   z   w y s t a w i o n y c h   T W & l t ; / K e y & g t ; & l t ; / a : K e y & g t ; & l t ; a : V a l u e 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r e g u l o w a n y c h   T W & l t ; / K e y & g t ; & l t ; / a : K e y & g t ; & l t ; a : V a l u e 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 e 9 0 0 4 4 3 9 - 0 e 5 9 - 4 1 f 4 - b 5 e 0 - e d f 0 4 e e 5 9 7 f 9 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 1 0 4 5 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 P o d a t n i c y < / I D > < N a m e > P o d a t n i c y < / N a m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 1 0 4 5 < / L a n g u a g e > < U n k n o w n M e m b e r N a m e > U n k n o w n < / U n k n o w n M e m b e r N a m e > < A t t r i b u t e s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 I d _ G m i n a < / I D > < N a m e > I d _ G m i n a < / N a m e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A n n o t a t i o n > < N a m e > D e l e t e N o t A l l o w e d < / N a m e > < / A n n o t a t i o n > < / A n n o t a t i o n s > < I D > S e k t o r < / I D > < N a m e > S e k t o r < / N a m e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 L i c z b a   P o d a t n i k � w   z   d a n e j   G m i n y < / I D > < N a m e > L i c z b a   P o d a t n i k � w   z   d a n e j   G m i n y < / N a m e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 L i c z b a   p o d a t n i k � w   z a l e g a j c y c h   z   d a n e j   G m i n y < / I D > < N a m e > L i c z b a   p o d a t n i k � w   z a l e g a j c y c h   z   d a n e j   G m i n y < / N a m e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 z a l e g a j c y c h   p o d a t n i k � w < / I D > < N a m e > z a l e g a j c y c h   p o d a t n i k � w 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 N a l e |n a   o p Ba t a   z a   o k r e s     o d   0 7   2 0 1 3   d o   1 2   2 0 1 8 < / I D > < N a m e > N a l e |n a   o p Ba t a   z a   o k r e s     o d   0 7   2 0 1 3   d o   1 2   2 0 1 8 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 W p By w y   z   o p Ba t y   z a   o k r e s     o d   0 7   2 0 1 3   d o   1 2   2 0 1 8 < / I D > < N a m e > W p By w y   z   o p Ba t y   z a   o k r e s     o d   0 7   2 0 1 3   d o   1 2   2 0 1 8 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 u r e g u l o w a n i a   n a l e |n o [c i < / I D > < N a m e > u r e g u l o w a n i a   n a l e |n o [c i 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 Z a l e g Bo [c i   z   t y t     o p Ba t y   z a   o k r e s     o d   0 7   2 0 1 3   d o   1 2   2 0 1 8 < / I D > < N a m e > Z a l e g Bo [c i   z   t y t     o p Ba t y   z a   o k r e s     o d   0 7   2 0 1 3   d o   1 2   2 0 1 8 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 z a l e g Bo [c i < / I D > < N a m e > z a l e g Bo [c i 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 L i c z b a   w y s Ba n y c h   U P < / I D > < N a m e > L i c z b a   w y s Ba n y c h   U P < / N a m e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 W a r t o [  w y s Ba n y c h   U P < / I D > < N a m e > W a r t o [  w y s Ba n y c h   U P 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 W p By w y   z   w y s Ba n y c h   U P < / I D > < N a m e > W p By w y   z   w y s Ba n y c h   U P 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 u r e g u l o w a n y c h   U P < / I D > < N a m e > u r e g u l o w a n y c h   U P 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 L i c z b a   w y s t a w i o n y c h   T W < / I D > < N a m e > L i c z b a   w y s t a w i o n y c h   T W < / N a m e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 W a r t o [  w y s t a w i o n y c h   T W < / I D > < N a m e > W a r t o [  w y s t a w i o n y c h   T W < / N a m e > < K e y C o l u m n s > < K e y C o l u m n > < N u l l P r o c e s s i n g > P r e s e r v e < / N u l l P r o c e s s i n g > < D a t a T y p e > C u r r e n c y 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4 5 "   D i s p l a y N a m e = " z B  P o l s k i   ( P o l s k a ) "   S y m b o l = " z B"   P o s i t i v e P a t t e r n = " 3 "   N e g a t i v e P a t t e r n = " 8 "   / > < / F o r m a t > < / V a l u e > < / A n n o t a t i o n > < A n n o t a t i o n > < N a m e > D e l e t e N o t A l l o w e d < / N a m e > < / A n n o t a t i o n > < / A n n o t a t i o n s > < I D > W p By w y   z   w y s t a w i o n y c h   T W < / I D > < N a m e > W p By w y   z   w y s t a w i o n y c h   T W < / N a m e > < K e y C o l u m n s > < K e y C o l u m n > < N u l l P r o c e s s i n g > P r e s e r v e < / N u l l P r o c e s s i n g > < D a t a T y p e > C u r r e n c y 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d d l 3 0 0 _ 3 0 0 : F o r m a t S t r i n g > # , 0 . 0 0   " z B" ; - # , 0 . 0 0   " z B" ; # , 0 . 0 0   " z B" < / d d l 3 0 0 _ 3 0 0 : F o r m a t S t r i n g > < / A t t r i b u t e > < A t t r i b u t e > < A n n o t a t i o n s > < A n n o t a t i o n > < N a m e > F o r m a t < / N a m e > < V a l u e > < F o r m a t   F o r m a t = " G e n e r a l "   x m l n s = " "   / > < / V a l u e > < / A n n o t a t i o n > < A n n o t a t i o n > < N a m e > D e l e t e N o t A l l o w e d < / N a m e > < / A n n o t a t i o n > < / A n n o t a t i o n s > < I D > u r e g u l o w a n y c h   T W < / I D > < N a m e > u r e g u l o w a n y c h   T W < / N a m e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A n n o t a t i o n s > < A n n o t a t i o n > < N a m e > D e l e t e N o t A l l o w e d < / N a m e > < / A n n o t a t i o n > < / A n n o t a t i o n s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 I d _ G m i n a < / A t t r i b u t e I D > < O v e r r i d e B e h a v i o r > N o n e < / O v e r r i d e B e h a v i o r > < N a m e > I d _ G m i n a < / N a m e > < / A t t r i b u t e R e l a t i o n s h i p > < A t t r i b u t e R e l a t i o n s h i p > < A t t r i b u t e I D > S e k t o r < / A t t r i b u t e I D > < O v e r r i d e B e h a v i o r > N o n e < / O v e r r i d e B e h a v i o r > < N a m e > S e k t o r < / N a m e > < / A t t r i b u t e R e l a t i o n s h i p > < A t t r i b u t e R e l a t i o n s h i p > < A t t r i b u t e I D > L i c z b a   P o d a t n i k � w   z   d a n e j   G m i n y < / A t t r i b u t e I D > < O v e r r i d e B e h a v i o r > N o n e < / O v e r r i d e B e h a v i o r > < N a m e > L i c z b a   P o d a t n i k � w   z   d a n e j   G m i n y < / N a m e > < / A t t r i b u t e R e l a t i o n s h i p > < A t t r i b u t e R e l a t i o n s h i p > < A t t r i b u t e I D > L i c z b a   p o d a t n i k � w   z a l e g a j c y c h   z   d a n e j   G m i n y < / A t t r i b u t e I D > < O v e r r i d e B e h a v i o r > N o n e < / O v e r r i d e B e h a v i o r > < N a m e > L i c z b a   p o d a t n i k � w   z a l e g a j c y c h   z   d a n e j   G m i n y < / N a m e > < / A t t r i b u t e R e l a t i o n s h i p > < A t t r i b u t e R e l a t i o n s h i p > < A t t r i b u t e I D > z a l e g a j c y c h   p o d a t n i k � w < / A t t r i b u t e I D > < O v e r r i d e B e h a v i o r > N o n e < / O v e r r i d e B e h a v i o r > < N a m e > z a l e g a j c y c h   p o d a t n i k � w < / N a m e > < / A t t r i b u t e R e l a t i o n s h i p > < A t t r i b u t e R e l a t i o n s h i p > < A t t r i b u t e I D > N a l e |n a   o p Ba t a   z a   o k r e s     o d   0 7   2 0 1 3   d o   1 2   2 0 1 8 < / A t t r i b u t e I D > < O v e r r i d e B e h a v i o r > N o n e < / O v e r r i d e B e h a v i o r > < N a m e > N a l e |n a   o p Ba t a   z a   o k r e s     o d   0 7   2 0 1 3   d o   1 2   2 0 1 8 < / N a m e > < / A t t r i b u t e R e l a t i o n s h i p > < A t t r i b u t e R e l a t i o n s h i p > < A t t r i b u t e I D > W p By w y   z   o p Ba t y   z a   o k r e s     o d   0 7   2 0 1 3   d o   1 2   2 0 1 8 < / A t t r i b u t e I D > < O v e r r i d e B e h a v i o r > N o n e < / O v e r r i d e B e h a v i o r > < N a m e > W p By w y   z   o p Ba t y   z a   o k r e s     o d   0 7   2 0 1 3   d o   1 2   2 0 1 8 < / N a m e > < / A t t r i b u t e R e l a t i o n s h i p > < A t t r i b u t e R e l a t i o n s h i p > < A t t r i b u t e I D > u r e g u l o w a n i a   n a l e |n o [c i < / A t t r i b u t e I D > < O v e r r i d e B e h a v i o r > N o n e < / O v e r r i d e B e h a v i o r > < N a m e > u r e g u l o w a n i a   n a l e |n o [c i < / N a m e > < / A t t r i b u t e R e l a t i o n s h i p > < A t t r i b u t e R e l a t i o n s h i p > < A t t r i b u t e I D > Z a l e g Bo [c i   z   t y t     o p Ba t y   z a   o k r e s     o d   0 7   2 0 1 3   d o   1 2   2 0 1 8 < / A t t r i b u t e I D > < O v e r r i d e B e h a v i o r > N o n e < / O v e r r i d e B e h a v i o r > < N a m e > Z a l e g Bo [c i   z   t y t     o p Ba t y   z a   o k r e s     o d   0 7   2 0 1 3   d o   1 2   2 0 1 8 < / N a m e > < / A t t r i b u t e R e l a t i o n s h i p > < A t t r i b u t e R e l a t i o n s h i p > < A t t r i b u t e I D > z a l e g Bo [c i < / A t t r i b u t e I D > < O v e r r i d e B e h a v i o r > N o n e < / O v e r r i d e B e h a v i o r > < N a m e > z a l e g Bo [c i < / N a m e > < / A t t r i b u t e R e l a t i o n s h i p > < A t t r i b u t e R e l a t i o n s h i p > < A t t r i b u t e I D > L i c z b a   w y s Ba n y c h   U P < / A t t r i b u t e I D > < O v e r r i d e B e h a v i o r > N o n e < / O v e r r i d e B e h a v i o r > < N a m e > L i c z b a   w y s Ba n y c h   U P < / N a m e > < / A t t r i b u t e R e l a t i o n s h i p > < A t t r i b u t e R e l a t i o n s h i p > < A t t r i b u t e I D > W a r t o [  w y s Ba n y c h   U P < / A t t r i b u t e I D > < O v e r r i d e B e h a v i o r > N o n e < / O v e r r i d e B e h a v i o r > < N a m e > W a r t o [  w y s Ba n y c h   U P < / N a m e > < / A t t r i b u t e R e l a t i o n s h i p > < A t t r i b u t e R e l a t i o n s h i p > < A t t r i b u t e I D > W p By w y   z   w y s Ba n y c h   U P < / A t t r i b u t e I D > < O v e r r i d e B e h a v i o r > N o n e < / O v e r r i d e B e h a v i o r > < N a m e > W p By w y   z   w y s Ba n y c h   U P < / N a m e > < / A t t r i b u t e R e l a t i o n s h i p > < A t t r i b u t e R e l a t i o n s h i p > < A t t r i b u t e I D > u r e g u l o w a n y c h   U P < / A t t r i b u t e I D > < O v e r r i d e B e h a v i o r > N o n e < / O v e r r i d e B e h a v i o r > < N a m e > u r e g u l o w a n y c h   U P < / N a m e > < / A t t r i b u t e R e l a t i o n s h i p > < A t t r i b u t e R e l a t i o n s h i p > < A t t r i b u t e I D > L i c z b a   w y s t a w i o n y c h   T W < / A t t r i b u t e I D > < O v e r r i d e B e h a v i o r > N o n e < / O v e r r i d e B e h a v i o r > < N a m e > L i c z b a   w y s t a w i o n y c h   T W < / N a m e > < / A t t r i b u t e R e l a t i o n s h i p > < A t t r i b u t e R e l a t i o n s h i p > < A t t r i b u t e I D > W a r t o [  w y s t a w i o n y c h   T W < / A t t r i b u t e I D > < O v e r r i d e B e h a v i o r > N o n e < / O v e r r i d e B e h a v i o r > < N a m e > W a r t o [  w y s t a w i o n y c h   T W < / N a m e > < / A t t r i b u t e R e l a t i o n s h i p > < A t t r i b u t e R e l a t i o n s h i p > < A t t r i b u t e I D > W p By w y   z   w y s t a w i o n y c h   T W < / A t t r i b u t e I D > < O v e r r i d e B e h a v i o r > N o n e < / O v e r r i d e B e h a v i o r > < N a m e > W p By w y   z   w y s t a w i o n y c h   T W < / N a m e > < / A t t r i b u t e R e l a t i o n s h i p > < A t t r i b u t e R e l a t i o n s h i p > < A t t r i b u t e I D > u r e g u l o w a n y c h   T W < / A t t r i b u t e I D > < O v e r r i d e B e h a v i o r > N o n e < / O v e r r i d e B e h a v i o r > < N a m e > u r e g u l o w a n y c h   T W 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 _ _ N i e   z d e f i n i o w a n o   |a d n y c h   m i a r . < / V a l u e > < / A n n o t a t i o n > < / A n n o t a t i o n s > < D i m e n s i o n s > < D i m e n s i o n > < I D > P o d a t n i c y < / I D > < N a m e > P o d a t n i c y < / N a m e > < D i m e n s i o n I D > P o d a t n i c y < / D i m e n s i o n I D > < A t t r i b u t e s > < A t t r i b u t e > < A t t r i b u t e I D > I d _ G m i n a < / A t t r i b u t e I D > < / A t t r i b u t e > < A t t r i b u t e > < A t t r i b u t e I D > S e k t o r < / A t t r i b u t e I D > < / A t t r i b u t e > < A t t r i b u t e > < A t t r i b u t e I D > L i c z b a   P o d a t n i k � w   z   d a n e j   G m i n y < / A t t r i b u t e I D > < / A t t r i b u t e > < A t t r i b u t e > < A t t r i b u t e I D > L i c z b a   p o d a t n i k � w   z a l e g a j c y c h   z   d a n e j   G m i n y < / A t t r i b u t e I D > < / A t t r i b u t e > < A t t r i b u t e > < A t t r i b u t e I D > z a l e g a j c y c h   p o d a t n i k � w < / A t t r i b u t e I D > < / A t t r i b u t e > < A t t r i b u t e > < A t t r i b u t e I D > N a l e |n a   o p Ba t a   z a   o k r e s     o d   0 7   2 0 1 3   d o   1 2   2 0 1 8 < / A t t r i b u t e I D > < / A t t r i b u t e > < A t t r i b u t e > < A t t r i b u t e I D > W p By w y   z   o p Ba t y   z a   o k r e s     o d   0 7   2 0 1 3   d o   1 2   2 0 1 8 < / A t t r i b u t e I D > < / A t t r i b u t e > < A t t r i b u t e > < A t t r i b u t e I D > u r e g u l o w a n i a   n a l e |n o [c i < / A t t r i b u t e I D > < / A t t r i b u t e > < A t t r i b u t e > < A t t r i b u t e I D > Z a l e g Bo [c i   z   t y t     o p Ba t y   z a   o k r e s     o d   0 7   2 0 1 3   d o   1 2   2 0 1 8 < / A t t r i b u t e I D > < / A t t r i b u t e > < A t t r i b u t e > < A t t r i b u t e I D > z a l e g Bo [c i < / A t t r i b u t e I D > < / A t t r i b u t e > < A t t r i b u t e > < A t t r i b u t e I D > L i c z b a   w y s Ba n y c h   U P < / A t t r i b u t e I D > < / A t t r i b u t e > < A t t r i b u t e > < A t t r i b u t e I D > W a r t o [  w y s Ba n y c h   U P < / A t t r i b u t e I D > < / A t t r i b u t e > < A t t r i b u t e > < A t t r i b u t e I D > W p By w y   z   w y s Ba n y c h   U P < / A t t r i b u t e I D > < / A t t r i b u t e > < A t t r i b u t e > < A t t r i b u t e I D > u r e g u l o w a n y c h   U P < / A t t r i b u t e I D > < / A t t r i b u t e > < A t t r i b u t e > < A t t r i b u t e I D > L i c z b a   w y s t a w i o n y c h   T W < / A t t r i b u t e I D > < / A t t r i b u t e > < A t t r i b u t e > < A t t r i b u t e I D > W a r t o [  w y s t a w i o n y c h   T W < / A t t r i b u t e I D > < / A t t r i b u t e > < A t t r i b u t e > < A t t r i b u t e I D > W p By w y   z   w y s t a w i o n y c h   T W < / A t t r i b u t e I D > < / A t t r i b u t e > < A t t r i b u t e > < A t t r i b u t e I D > u r e g u l o w a n y c h   T W < / A t t r i b u t e I D > < / A t t r i b u t e > < A t t r i b u t e > < A t t r i b u t e I D > R o w N u m b e r < / A t t r i b u t e I D > < / A t t r i b u t e > < / A t t r i b u t e s > < / D i m e n s i o n > < / D i m e n s i o n s > < M e a s u r e G r o u p s > < M e a s u r e G r o u p > < I D > P o d a t n i c y < / I D > < N a m e > P o d a t n i c y < / N a m e > < M e a s u r e s > < M e a s u r e > < I D > P o d a t n i c y < / I D > < N a m e > _ L i c z b a   P o d a t n i c y 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 P o d a t n i c y < / C u b e D i m e n s i o n I D > < A t t r i b u t e s > < A t t r i b u t e > < A t t r i b u t e I D > I d _ G m i n a 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 S e k t o r 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 L i c z b a   P o d a t n i k � w   z   d a n e j   G m i n y 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 L i c z b a   p o d a t n i k � w   z a l e g a j c y c h   z   d a n e j   G m i n y 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 z a l e g a j c y c h   p o d a t n i k � w 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 N a l e |n a   o p Ba t a   z a   o k r e s     o d   0 7   2 0 1 3   d o   1 2   2 0 1 8 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 W p By w y   z   o p Ba t y   z a   o k r e s     o d   0 7   2 0 1 3   d o   1 2   2 0 1 8 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 u r e g u l o w a n i a   n a l e |n o [c i 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 Z a l e g Bo [c i   z   t y t     o p Ba t y   z a   o k r e s     o d   0 7   2 0 1 3   d o   1 2   2 0 1 8 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 z a l e g Bo [c i 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 L i c z b a   w y s Ba n y c h   U P 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 W a r t o [  w y s Ba n y c h   U P 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 W p By w y   z   w y s Ba n y c h   U P 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 u r e g u l o w a n y c h   U P 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 L i c z b a   w y s t a w i o n y c h   T W 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 W a r t o [  w y s t a w i o n y c h   T W < / A t t r i b u t e I D > < K e y C o l u m n s > < K e y C o l u m n > < N u l l P r o c e s s i n g > P r e s e r v e < / N u l l P r o c e s s i n g > < D a t a T y p e > C u r r e n c y < / D a t a T y p e > < / K e y C o l u m n > < / K e y C o l u m n s > < / A t t r i b u t e > < A t t r i b u t e > < A t t r i b u t e I D > W p By w y   z   w y s t a w i o n y c h   T W < / A t t r i b u t e I D > < K e y C o l u m n s > < K e y C o l u m n > < N u l l P r o c e s s i n g > P r e s e r v e < / N u l l P r o c e s s i n g > < D a t a T y p e > C u r r e n c y < / D a t a T y p e > < / K e y C o l u m n > < / K e y C o l u m n s > < / A t t r i b u t e > < A t t r i b u t e > < A t t r i b u t e I D > u r e g u l o w a n y c h   T W 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 P o d a t n i c y 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 P o d a t n i c y < / I D > < N a m e > P o d a t n i c y 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 C U R R E N T C U B E . M e a s u r e s . [ _ _ N i e   z d e f i n i o w a n o   |a d n y c h   m i a r . ]   A S   1 ;    
 A L T E R   C U B E   C U R R E N T C U B E   U P D A T E   D I M E N S I O N   M e a s u r e s ,   D e f a u l t _ M e m b e r   =   [ _ _ N i e   z d e f i n i o w a n o   |a d n y c h   m i a r . ] ;   < / T e x t > < / C o m m a n d > < / C o m m a n d s > < / M d x S c r i p t > < / M d x S c r i p t s > < S t o r a g e M o d e   v a l u e n s = " d d l 2 0 0 _ 2 0 0 " > I n M e m o r y < / S t o r a g e M o d e > < / C u b e > < / C u b e s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 2 0 2 4 - 0 1 - 0 9 T 1 7 : 5 4 : 0 0 . 5 9 3 3 7 0 2 + 0 1 : 0 0 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P o d a t n i c y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o d a t n i c y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D30A217-41DC-42A1-B723-FAE0F4A2B5A0}">
  <ds:schemaRefs/>
</ds:datastoreItem>
</file>

<file path=customXml/itemProps10.xml><?xml version="1.0" encoding="utf-8"?>
<ds:datastoreItem xmlns:ds="http://schemas.openxmlformats.org/officeDocument/2006/customXml" ds:itemID="{F29C740B-21FC-4F6A-B95B-DF3A57FFC56F}">
  <ds:schemaRefs/>
</ds:datastoreItem>
</file>

<file path=customXml/itemProps11.xml><?xml version="1.0" encoding="utf-8"?>
<ds:datastoreItem xmlns:ds="http://schemas.openxmlformats.org/officeDocument/2006/customXml" ds:itemID="{EECBB651-15A3-44A3-838F-E1522DD75FCB}">
  <ds:schemaRefs/>
</ds:datastoreItem>
</file>

<file path=customXml/itemProps12.xml><?xml version="1.0" encoding="utf-8"?>
<ds:datastoreItem xmlns:ds="http://schemas.openxmlformats.org/officeDocument/2006/customXml" ds:itemID="{A2B5B5DA-6C1E-4650-93B9-DBE097A3BBF5}">
  <ds:schemaRefs/>
</ds:datastoreItem>
</file>

<file path=customXml/itemProps13.xml><?xml version="1.0" encoding="utf-8"?>
<ds:datastoreItem xmlns:ds="http://schemas.openxmlformats.org/officeDocument/2006/customXml" ds:itemID="{CE5B3D17-1746-4BD4-BEC0-4CE56A13CA21}">
  <ds:schemaRefs/>
</ds:datastoreItem>
</file>

<file path=customXml/itemProps14.xml><?xml version="1.0" encoding="utf-8"?>
<ds:datastoreItem xmlns:ds="http://schemas.openxmlformats.org/officeDocument/2006/customXml" ds:itemID="{1D9C0885-22C1-4C08-8F7C-8FF9A19BD015}">
  <ds:schemaRefs/>
</ds:datastoreItem>
</file>

<file path=customXml/itemProps15.xml><?xml version="1.0" encoding="utf-8"?>
<ds:datastoreItem xmlns:ds="http://schemas.openxmlformats.org/officeDocument/2006/customXml" ds:itemID="{F6B8A081-5033-4CD7-9C84-5E686FBFDD0B}">
  <ds:schemaRefs/>
</ds:datastoreItem>
</file>

<file path=customXml/itemProps16.xml><?xml version="1.0" encoding="utf-8"?>
<ds:datastoreItem xmlns:ds="http://schemas.openxmlformats.org/officeDocument/2006/customXml" ds:itemID="{303BE562-BAA3-40BE-ACBA-5E145A8A007F}">
  <ds:schemaRefs/>
</ds:datastoreItem>
</file>

<file path=customXml/itemProps17.xml><?xml version="1.0" encoding="utf-8"?>
<ds:datastoreItem xmlns:ds="http://schemas.openxmlformats.org/officeDocument/2006/customXml" ds:itemID="{A4915250-23D1-4201-95B2-47E287FDF3F6}">
  <ds:schemaRefs/>
</ds:datastoreItem>
</file>

<file path=customXml/itemProps18.xml><?xml version="1.0" encoding="utf-8"?>
<ds:datastoreItem xmlns:ds="http://schemas.openxmlformats.org/officeDocument/2006/customXml" ds:itemID="{CB6D6782-AB3C-4610-9E44-2616BBA506B3}">
  <ds:schemaRefs/>
</ds:datastoreItem>
</file>

<file path=customXml/itemProps19.xml><?xml version="1.0" encoding="utf-8"?>
<ds:datastoreItem xmlns:ds="http://schemas.openxmlformats.org/officeDocument/2006/customXml" ds:itemID="{28EE263A-DD27-40AE-87A5-3AFDF12D4766}">
  <ds:schemaRefs/>
</ds:datastoreItem>
</file>

<file path=customXml/itemProps2.xml><?xml version="1.0" encoding="utf-8"?>
<ds:datastoreItem xmlns:ds="http://schemas.openxmlformats.org/officeDocument/2006/customXml" ds:itemID="{D4545B88-8D00-453B-8376-F527AA7F7008}">
  <ds:schemaRefs/>
</ds:datastoreItem>
</file>

<file path=customXml/itemProps20.xml><?xml version="1.0" encoding="utf-8"?>
<ds:datastoreItem xmlns:ds="http://schemas.openxmlformats.org/officeDocument/2006/customXml" ds:itemID="{67E7B6D7-2327-4A23-9FCD-FA8D77DC5055}">
  <ds:schemaRefs/>
</ds:datastoreItem>
</file>

<file path=customXml/itemProps3.xml><?xml version="1.0" encoding="utf-8"?>
<ds:datastoreItem xmlns:ds="http://schemas.openxmlformats.org/officeDocument/2006/customXml" ds:itemID="{CC6605DA-E872-4424-9F3A-F84CE665898C}">
  <ds:schemaRefs/>
</ds:datastoreItem>
</file>

<file path=customXml/itemProps4.xml><?xml version="1.0" encoding="utf-8"?>
<ds:datastoreItem xmlns:ds="http://schemas.openxmlformats.org/officeDocument/2006/customXml" ds:itemID="{9B882B05-F72C-4316-9145-0C35D5730DAB}">
  <ds:schemaRefs/>
</ds:datastoreItem>
</file>

<file path=customXml/itemProps5.xml><?xml version="1.0" encoding="utf-8"?>
<ds:datastoreItem xmlns:ds="http://schemas.openxmlformats.org/officeDocument/2006/customXml" ds:itemID="{D36A2101-070C-4A95-B59D-4A705683DD66}">
  <ds:schemaRefs/>
</ds:datastoreItem>
</file>

<file path=customXml/itemProps6.xml><?xml version="1.0" encoding="utf-8"?>
<ds:datastoreItem xmlns:ds="http://schemas.openxmlformats.org/officeDocument/2006/customXml" ds:itemID="{BB3F9440-4EB3-41BE-8BD8-616112E68709}">
  <ds:schemaRefs/>
</ds:datastoreItem>
</file>

<file path=customXml/itemProps7.xml><?xml version="1.0" encoding="utf-8"?>
<ds:datastoreItem xmlns:ds="http://schemas.openxmlformats.org/officeDocument/2006/customXml" ds:itemID="{402499F8-3175-4488-B998-269574120CAC}">
  <ds:schemaRefs/>
</ds:datastoreItem>
</file>

<file path=customXml/itemProps8.xml><?xml version="1.0" encoding="utf-8"?>
<ds:datastoreItem xmlns:ds="http://schemas.openxmlformats.org/officeDocument/2006/customXml" ds:itemID="{C29C0CCB-0EDA-4F58-8DA1-C91ACA5FE9F6}">
  <ds:schemaRefs/>
</ds:datastoreItem>
</file>

<file path=customXml/itemProps9.xml><?xml version="1.0" encoding="utf-8"?>
<ds:datastoreItem xmlns:ds="http://schemas.openxmlformats.org/officeDocument/2006/customXml" ds:itemID="{341009AF-2646-496A-A295-0E759355F0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DASHBOARD</vt:lpstr>
      <vt:lpstr>dane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2024-01-09T15:25:15Z</dcterms:created>
  <dcterms:modified xsi:type="dcterms:W3CDTF">2024-01-17T11:42:29Z</dcterms:modified>
</cp:coreProperties>
</file>