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grp-202122EngineeringPractice/Shared Documents/Summative - Convertible Roof/Modelling/"/>
    </mc:Choice>
  </mc:AlternateContent>
  <xr:revisionPtr revIDLastSave="60" documentId="8_{2989BB5F-0BB7-4DE4-8BC9-5AD0D537A75A}" xr6:coauthVersionLast="47" xr6:coauthVersionMax="47" xr10:uidLastSave="{A2FFD96E-8A8F-4C8F-B511-92530FEFDC55}"/>
  <bookViews>
    <workbookView xWindow="-110" yWindow="-110" windowWidth="19420" windowHeight="10420" xr2:uid="{86FF942B-EF6D-416A-9842-9428EE95C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4" i="1"/>
  <c r="I41" i="1"/>
  <c r="H40" i="1"/>
  <c r="I39" i="1"/>
  <c r="H37" i="1"/>
  <c r="K37" i="1"/>
  <c r="I8" i="1"/>
  <c r="G57" i="1"/>
  <c r="I57" i="1" s="1"/>
  <c r="F57" i="1"/>
  <c r="H57" i="1" s="1"/>
  <c r="G56" i="1"/>
  <c r="I56" i="1" s="1"/>
  <c r="F56" i="1"/>
  <c r="H56" i="1" s="1"/>
  <c r="G55" i="1"/>
  <c r="I55" i="1" s="1"/>
  <c r="F55" i="1"/>
  <c r="H55" i="1" s="1"/>
  <c r="G54" i="1"/>
  <c r="I54" i="1" s="1"/>
  <c r="F54" i="1"/>
  <c r="H54" i="1" s="1"/>
  <c r="I53" i="1"/>
  <c r="G53" i="1"/>
  <c r="F53" i="1"/>
  <c r="H53" i="1" s="1"/>
  <c r="G52" i="1"/>
  <c r="I52" i="1" s="1"/>
  <c r="F52" i="1"/>
  <c r="H52" i="1" s="1"/>
  <c r="G51" i="1"/>
  <c r="I51" i="1" s="1"/>
  <c r="F51" i="1"/>
  <c r="H51" i="1" s="1"/>
  <c r="G50" i="1"/>
  <c r="I50" i="1" s="1"/>
  <c r="F50" i="1"/>
  <c r="H50" i="1" s="1"/>
  <c r="K44" i="1"/>
  <c r="J44" i="1"/>
  <c r="M44" i="1" s="1"/>
  <c r="I44" i="1"/>
  <c r="L44" i="1" s="1"/>
  <c r="J43" i="1"/>
  <c r="M43" i="1" s="1"/>
  <c r="I43" i="1"/>
  <c r="L43" i="1" s="1"/>
  <c r="H43" i="1"/>
  <c r="K43" i="1" s="1"/>
  <c r="L42" i="1"/>
  <c r="J42" i="1"/>
  <c r="M42" i="1" s="1"/>
  <c r="I42" i="1"/>
  <c r="H42" i="1"/>
  <c r="K42" i="1" s="1"/>
  <c r="L41" i="1"/>
  <c r="J41" i="1"/>
  <c r="M41" i="1" s="1"/>
  <c r="K41" i="1"/>
  <c r="J40" i="1"/>
  <c r="M40" i="1" s="1"/>
  <c r="I40" i="1"/>
  <c r="L40" i="1" s="1"/>
  <c r="K40" i="1"/>
  <c r="J39" i="1"/>
  <c r="M39" i="1" s="1"/>
  <c r="L39" i="1"/>
  <c r="H39" i="1"/>
  <c r="K39" i="1" s="1"/>
  <c r="L38" i="1"/>
  <c r="K38" i="1"/>
  <c r="J38" i="1"/>
  <c r="M38" i="1" s="1"/>
  <c r="I38" i="1"/>
  <c r="H38" i="1"/>
  <c r="L37" i="1"/>
  <c r="J37" i="1"/>
  <c r="M37" i="1" s="1"/>
  <c r="I37" i="1"/>
  <c r="F19" i="1"/>
  <c r="H19" i="1"/>
  <c r="H6" i="1"/>
  <c r="K6" i="1" s="1"/>
  <c r="J54" i="1" l="1"/>
  <c r="K56" i="1"/>
  <c r="K55" i="1"/>
  <c r="J56" i="1"/>
  <c r="J57" i="1"/>
  <c r="J55" i="1"/>
  <c r="K51" i="1"/>
  <c r="K53" i="1"/>
  <c r="K52" i="1"/>
  <c r="J53" i="1"/>
  <c r="J51" i="1"/>
  <c r="K54" i="1"/>
  <c r="K50" i="1"/>
  <c r="J50" i="1"/>
  <c r="J52" i="1"/>
  <c r="K57" i="1"/>
  <c r="J19" i="1"/>
  <c r="G25" i="1"/>
  <c r="I25" i="1" s="1"/>
  <c r="H13" i="1"/>
  <c r="K13" i="1" s="1"/>
  <c r="I12" i="1"/>
  <c r="L12" i="1" s="1"/>
  <c r="I13" i="1"/>
  <c r="L13" i="1" s="1"/>
  <c r="G26" i="1"/>
  <c r="I26" i="1" s="1"/>
  <c r="K26" i="1" s="1"/>
  <c r="I11" i="1"/>
  <c r="L11" i="1" s="1"/>
  <c r="F26" i="1"/>
  <c r="H26" i="1" s="1"/>
  <c r="F25" i="1"/>
  <c r="H25" i="1" s="1"/>
  <c r="J13" i="1"/>
  <c r="M13" i="1" s="1"/>
  <c r="H11" i="1"/>
  <c r="K11" i="1" s="1"/>
  <c r="J12" i="1"/>
  <c r="M12" i="1" s="1"/>
  <c r="H12" i="1"/>
  <c r="K12" i="1" s="1"/>
  <c r="G24" i="1"/>
  <c r="I24" i="1" s="1"/>
  <c r="F24" i="1"/>
  <c r="H24" i="1" s="1"/>
  <c r="J11" i="1"/>
  <c r="M11" i="1" s="1"/>
  <c r="H10" i="1"/>
  <c r="K10" i="1" s="1"/>
  <c r="I9" i="1"/>
  <c r="L9" i="1" s="1"/>
  <c r="G23" i="1"/>
  <c r="I23" i="1" s="1"/>
  <c r="G21" i="1"/>
  <c r="I21" i="1" s="1"/>
  <c r="L8" i="1"/>
  <c r="G22" i="1"/>
  <c r="I22" i="1" s="1"/>
  <c r="G20" i="1"/>
  <c r="I20" i="1" s="1"/>
  <c r="J10" i="1"/>
  <c r="M10" i="1" s="1"/>
  <c r="J9" i="1"/>
  <c r="M9" i="1" s="1"/>
  <c r="I10" i="1"/>
  <c r="L10" i="1" s="1"/>
  <c r="H8" i="1"/>
  <c r="K8" i="1" s="1"/>
  <c r="J8" i="1"/>
  <c r="M8" i="1" s="1"/>
  <c r="F21" i="1"/>
  <c r="H21" i="1" s="1"/>
  <c r="F22" i="1"/>
  <c r="H22" i="1" s="1"/>
  <c r="F23" i="1"/>
  <c r="H23" i="1" s="1"/>
  <c r="F20" i="1"/>
  <c r="H20" i="1" s="1"/>
  <c r="H9" i="1"/>
  <c r="K9" i="1" s="1"/>
  <c r="J7" i="1"/>
  <c r="M7" i="1" s="1"/>
  <c r="I7" i="1"/>
  <c r="L7" i="1" s="1"/>
  <c r="J6" i="1"/>
  <c r="M6" i="1" s="1"/>
  <c r="I6" i="1"/>
  <c r="L6" i="1" s="1"/>
  <c r="G19" i="1"/>
  <c r="I19" i="1" s="1"/>
  <c r="H7" i="1"/>
  <c r="K7" i="1" s="1"/>
  <c r="F60" i="1" l="1"/>
  <c r="G60" i="1" s="1"/>
  <c r="H60" i="1" s="1"/>
  <c r="F59" i="1"/>
  <c r="K20" i="1"/>
  <c r="J23" i="1"/>
  <c r="K23" i="1"/>
  <c r="J24" i="1"/>
  <c r="K24" i="1"/>
  <c r="K25" i="1"/>
  <c r="J25" i="1"/>
  <c r="J26" i="1"/>
  <c r="K22" i="1"/>
  <c r="J22" i="1"/>
  <c r="K21" i="1"/>
  <c r="J20" i="1"/>
  <c r="J21" i="1"/>
  <c r="K19" i="1"/>
  <c r="F62" i="1" l="1"/>
  <c r="G59" i="1"/>
  <c r="H59" i="1" s="1"/>
  <c r="F29" i="1"/>
  <c r="G29" i="1" s="1"/>
  <c r="H29" i="1" s="1"/>
  <c r="F28" i="1"/>
  <c r="G28" i="1" l="1"/>
  <c r="H28" i="1" s="1"/>
  <c r="F31" i="1"/>
</calcChain>
</file>

<file path=xl/sharedStrings.xml><?xml version="1.0" encoding="utf-8"?>
<sst xmlns="http://schemas.openxmlformats.org/spreadsheetml/2006/main" count="96" uniqueCount="41">
  <si>
    <t>Joint</t>
  </si>
  <si>
    <t>x_pos</t>
  </si>
  <si>
    <t>y_pos</t>
  </si>
  <si>
    <t>A</t>
  </si>
  <si>
    <t>B</t>
  </si>
  <si>
    <t>C</t>
  </si>
  <si>
    <t>E</t>
  </si>
  <si>
    <t>F</t>
  </si>
  <si>
    <t>G</t>
  </si>
  <si>
    <t>H</t>
  </si>
  <si>
    <t>I</t>
  </si>
  <si>
    <t>Member</t>
  </si>
  <si>
    <t>AB</t>
  </si>
  <si>
    <t>FG</t>
  </si>
  <si>
    <t>GI</t>
  </si>
  <si>
    <t>GH</t>
  </si>
  <si>
    <t>EC</t>
  </si>
  <si>
    <t>CF</t>
  </si>
  <si>
    <t>Length [mm]</t>
  </si>
  <si>
    <t>x_Length [u]</t>
  </si>
  <si>
    <t>y_Length [u]</t>
  </si>
  <si>
    <t>Length [u]</t>
  </si>
  <si>
    <t>linkage unit scale [u]</t>
  </si>
  <si>
    <t>x_Length [mm]</t>
  </si>
  <si>
    <t>y_Length [mm]</t>
  </si>
  <si>
    <t>Centre of Mass</t>
  </si>
  <si>
    <t>x_mid</t>
  </si>
  <si>
    <t>y_mid</t>
  </si>
  <si>
    <t xml:space="preserve">Assume constant density </t>
  </si>
  <si>
    <t>x_com</t>
  </si>
  <si>
    <t>y_com</t>
  </si>
  <si>
    <t>x_mid*length</t>
  </si>
  <si>
    <t>y_mid*length</t>
  </si>
  <si>
    <t>x_mid [mm]</t>
  </si>
  <si>
    <t>y_mid [mm]</t>
  </si>
  <si>
    <t>BC</t>
  </si>
  <si>
    <t>CH</t>
  </si>
  <si>
    <r>
      <t>r</t>
    </r>
    <r>
      <rPr>
        <sz val="11"/>
        <color theme="1"/>
        <rFont val="Calibri"/>
        <family val="2"/>
        <scheme val="minor"/>
      </rPr>
      <t xml:space="preserve"> [mm]</t>
    </r>
  </si>
  <si>
    <t>Folded Position</t>
  </si>
  <si>
    <t>Attached Position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</si>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</sst>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2" fillId="7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F2C0-51E0-4297-A9D3-B6AE0B21F9CA}">
  <dimension ref="C2:M62"/>
  <sheetViews>
    <sheetView tabSelected="1" zoomScaleNormal="100" workbookViewId="0">
      <selection activeCell="D13" sqref="D13"/>
    </sheetView>
  </sheetViews>
  <sheetFormatPr defaultColWidth="9.1796875" defaultRowHeight="14.5" x14ac:dyDescent="0.35"/>
  <cols>
    <col min="1" max="2" width="9.1796875" style="1"/>
    <col min="3" max="3" width="8.1796875" style="1" bestFit="1" customWidth="1"/>
    <col min="4" max="4" width="8.453125" style="1" customWidth="1"/>
    <col min="5" max="5" width="8.54296875" style="1" customWidth="1"/>
    <col min="6" max="6" width="10.453125" style="1" customWidth="1"/>
    <col min="7" max="7" width="11.54296875" style="1" customWidth="1"/>
    <col min="8" max="8" width="10.54296875" style="1" bestFit="1" customWidth="1"/>
    <col min="9" max="10" width="11.54296875" style="1" bestFit="1" customWidth="1"/>
    <col min="11" max="12" width="12.7265625" style="1" bestFit="1" customWidth="1"/>
    <col min="13" max="13" width="10.81640625" style="1" bestFit="1" customWidth="1"/>
    <col min="14" max="16384" width="9.1796875" style="1"/>
  </cols>
  <sheetData>
    <row r="2" spans="3:13" x14ac:dyDescent="0.35">
      <c r="C2" s="22" t="s">
        <v>39</v>
      </c>
      <c r="D2" s="23"/>
      <c r="E2" s="23"/>
      <c r="F2" s="24"/>
    </row>
    <row r="4" spans="3:13" x14ac:dyDescent="0.35">
      <c r="C4" s="1" t="s">
        <v>40</v>
      </c>
      <c r="D4" s="1">
        <v>0</v>
      </c>
      <c r="E4" s="1">
        <v>0</v>
      </c>
    </row>
    <row r="5" spans="3:13" ht="29" x14ac:dyDescent="0.35">
      <c r="C5" s="16" t="s">
        <v>0</v>
      </c>
      <c r="D5" s="16" t="s">
        <v>1</v>
      </c>
      <c r="E5" s="16" t="s">
        <v>2</v>
      </c>
      <c r="G5" s="16" t="s">
        <v>11</v>
      </c>
      <c r="H5" s="16" t="s">
        <v>19</v>
      </c>
      <c r="I5" s="16" t="s">
        <v>20</v>
      </c>
      <c r="J5" s="16" t="s">
        <v>21</v>
      </c>
      <c r="K5" s="16" t="s">
        <v>23</v>
      </c>
      <c r="L5" s="16" t="s">
        <v>24</v>
      </c>
      <c r="M5" s="16" t="s">
        <v>18</v>
      </c>
    </row>
    <row r="6" spans="3:13" x14ac:dyDescent="0.35">
      <c r="C6" s="1" t="s">
        <v>3</v>
      </c>
      <c r="D6" s="8">
        <v>98.191000000000003</v>
      </c>
      <c r="E6" s="8">
        <v>12.757</v>
      </c>
      <c r="G6" s="2" t="s">
        <v>12</v>
      </c>
      <c r="H6" s="10">
        <f>D6-D7</f>
        <v>30.028000000000006</v>
      </c>
      <c r="I6" s="10">
        <f>E7-E6</f>
        <v>33.047000000000004</v>
      </c>
      <c r="J6" s="10">
        <f>SQRT((D6-D7)^2+(E6-E7)^2)</f>
        <v>44.651819593382761</v>
      </c>
      <c r="K6" s="10">
        <f>H6*$D$16</f>
        <v>294.87496000000004</v>
      </c>
      <c r="L6" s="10">
        <f>I6*$D$16</f>
        <v>324.52154000000007</v>
      </c>
      <c r="M6" s="10">
        <f>J6*$D$16</f>
        <v>438.4808684070187</v>
      </c>
    </row>
    <row r="7" spans="3:13" x14ac:dyDescent="0.35">
      <c r="C7" s="1" t="s">
        <v>4</v>
      </c>
      <c r="D7" s="8">
        <v>68.162999999999997</v>
      </c>
      <c r="E7" s="8">
        <v>45.804000000000002</v>
      </c>
      <c r="G7" s="3" t="s">
        <v>35</v>
      </c>
      <c r="H7" s="11">
        <f>D7-D8</f>
        <v>14.776999999999994</v>
      </c>
      <c r="I7" s="11">
        <f>E8-E7</f>
        <v>0.98099999999999454</v>
      </c>
      <c r="J7" s="11">
        <f>SQRT((D7-D8)^2+(E7-E8)^2)</f>
        <v>14.809527001224577</v>
      </c>
      <c r="K7" s="11">
        <f t="shared" ref="K7:K8" si="0">H7*$D$16</f>
        <v>145.11013999999994</v>
      </c>
      <c r="L7" s="11">
        <f t="shared" ref="L7:L8" si="1">I7*$D$16</f>
        <v>9.6334199999999459</v>
      </c>
      <c r="M7" s="11">
        <f t="shared" ref="M7:M8" si="2">J7*$D$16</f>
        <v>145.42955515202536</v>
      </c>
    </row>
    <row r="8" spans="3:13" x14ac:dyDescent="0.35">
      <c r="C8" s="1" t="s">
        <v>5</v>
      </c>
      <c r="D8" s="8">
        <v>53.386000000000003</v>
      </c>
      <c r="E8" s="8">
        <v>46.784999999999997</v>
      </c>
      <c r="G8" s="3" t="s">
        <v>36</v>
      </c>
      <c r="H8" s="11">
        <f>D8-D12</f>
        <v>25.247000000000003</v>
      </c>
      <c r="I8" s="11">
        <f>E12-E8</f>
        <v>3.7140000000000057</v>
      </c>
      <c r="J8" s="11">
        <f>SQRT((D8-D12)^2+(E8-E12)^2)</f>
        <v>25.518714799143005</v>
      </c>
      <c r="K8" s="11">
        <f t="shared" si="0"/>
        <v>247.92554000000004</v>
      </c>
      <c r="L8" s="11">
        <f t="shared" si="1"/>
        <v>36.471480000000057</v>
      </c>
      <c r="M8" s="11">
        <f t="shared" si="2"/>
        <v>250.59377932758431</v>
      </c>
    </row>
    <row r="9" spans="3:13" x14ac:dyDescent="0.35">
      <c r="C9" s="1" t="s">
        <v>6</v>
      </c>
      <c r="D9" s="8">
        <v>83.45</v>
      </c>
      <c r="E9" s="8">
        <v>13.026999999999999</v>
      </c>
      <c r="G9" s="4" t="s">
        <v>16</v>
      </c>
      <c r="H9" s="12">
        <f>D9-D8</f>
        <v>30.064</v>
      </c>
      <c r="I9" s="12">
        <f>E8-E9</f>
        <v>33.757999999999996</v>
      </c>
      <c r="J9" s="12">
        <f>SQRT((D8-D9)^2+(E8-E9)^2)</f>
        <v>45.204498227499435</v>
      </c>
      <c r="K9" s="12">
        <f t="shared" ref="K9:M13" si="3">H9*$D$16</f>
        <v>295.22847999999999</v>
      </c>
      <c r="L9" s="12">
        <f t="shared" si="3"/>
        <v>331.50355999999999</v>
      </c>
      <c r="M9" s="12">
        <f t="shared" si="3"/>
        <v>443.90817259404446</v>
      </c>
    </row>
    <row r="10" spans="3:13" x14ac:dyDescent="0.35">
      <c r="C10" s="1" t="s">
        <v>7</v>
      </c>
      <c r="D10" s="8">
        <v>43.393999999999998</v>
      </c>
      <c r="E10" s="8">
        <v>51.445</v>
      </c>
      <c r="G10" s="4" t="s">
        <v>17</v>
      </c>
      <c r="H10" s="12">
        <f>D8-D10</f>
        <v>9.9920000000000044</v>
      </c>
      <c r="I10" s="12">
        <f>D8-D10</f>
        <v>9.9920000000000044</v>
      </c>
      <c r="J10" s="12">
        <f>SQRT((D8-D10)^2+(E8-E10)^2)</f>
        <v>11.025228523708709</v>
      </c>
      <c r="K10" s="12">
        <f t="shared" si="3"/>
        <v>98.12144000000005</v>
      </c>
      <c r="L10" s="12">
        <f t="shared" si="3"/>
        <v>98.12144000000005</v>
      </c>
      <c r="M10" s="12">
        <f t="shared" si="3"/>
        <v>108.26774410281952</v>
      </c>
    </row>
    <row r="11" spans="3:13" x14ac:dyDescent="0.35">
      <c r="C11" s="1" t="s">
        <v>8</v>
      </c>
      <c r="D11" s="8">
        <v>18.945</v>
      </c>
      <c r="E11" s="8">
        <v>55.191000000000003</v>
      </c>
      <c r="G11" s="5" t="s">
        <v>13</v>
      </c>
      <c r="H11" s="13">
        <f>D10-D11</f>
        <v>24.448999999999998</v>
      </c>
      <c r="I11" s="13">
        <f>E11-E10</f>
        <v>3.7460000000000022</v>
      </c>
      <c r="J11" s="13">
        <f>SQRT((D11-D10)^2+(E11-E10)^2)</f>
        <v>24.734310522025876</v>
      </c>
      <c r="K11" s="13">
        <f t="shared" si="3"/>
        <v>240.08918</v>
      </c>
      <c r="L11" s="13">
        <f t="shared" si="3"/>
        <v>36.785720000000026</v>
      </c>
      <c r="M11" s="13">
        <f t="shared" si="3"/>
        <v>242.8909293262941</v>
      </c>
    </row>
    <row r="12" spans="3:13" x14ac:dyDescent="0.35">
      <c r="C12" s="1" t="s">
        <v>9</v>
      </c>
      <c r="D12" s="8">
        <v>28.138999999999999</v>
      </c>
      <c r="E12" s="8">
        <v>50.499000000000002</v>
      </c>
      <c r="G12" s="5" t="s">
        <v>14</v>
      </c>
      <c r="H12" s="13">
        <f>D11-D13</f>
        <v>37.914000000000001</v>
      </c>
      <c r="I12" s="13">
        <f>E11-E13</f>
        <v>9.4819999999999993</v>
      </c>
      <c r="J12" s="13">
        <f>SQRT((D13-D11)^2+(E13-E11)^2)</f>
        <v>39.081705694608573</v>
      </c>
      <c r="K12" s="13">
        <f t="shared" si="3"/>
        <v>372.31548000000004</v>
      </c>
      <c r="L12" s="13">
        <f t="shared" si="3"/>
        <v>93.11323999999999</v>
      </c>
      <c r="M12" s="13">
        <f t="shared" si="3"/>
        <v>383.78234992105621</v>
      </c>
    </row>
    <row r="13" spans="3:13" x14ac:dyDescent="0.35">
      <c r="C13" s="1" t="s">
        <v>10</v>
      </c>
      <c r="D13" s="8">
        <v>-18.969000000000001</v>
      </c>
      <c r="E13" s="8">
        <v>45.709000000000003</v>
      </c>
      <c r="G13" s="6" t="s">
        <v>15</v>
      </c>
      <c r="H13" s="14">
        <f>D12-D11</f>
        <v>9.1939999999999991</v>
      </c>
      <c r="I13" s="14">
        <f>E11-E12</f>
        <v>4.6920000000000002</v>
      </c>
      <c r="J13" s="14">
        <f>SQRT((D12-D11)^2+(E12-E11)^2)</f>
        <v>10.322039527147723</v>
      </c>
      <c r="K13" s="14">
        <f t="shared" si="3"/>
        <v>90.285079999999994</v>
      </c>
      <c r="L13" s="14">
        <f t="shared" si="3"/>
        <v>46.07544</v>
      </c>
      <c r="M13" s="14">
        <f t="shared" si="3"/>
        <v>101.36242815659064</v>
      </c>
    </row>
    <row r="16" spans="3:13" ht="43.5" x14ac:dyDescent="0.35">
      <c r="C16" s="7" t="s">
        <v>22</v>
      </c>
      <c r="D16" s="9">
        <v>9.82</v>
      </c>
      <c r="F16" s="20" t="s">
        <v>25</v>
      </c>
      <c r="G16" s="20"/>
      <c r="H16" s="17"/>
    </row>
    <row r="17" spans="5:11" ht="14.25" customHeight="1" x14ac:dyDescent="0.35">
      <c r="F17" s="21" t="s">
        <v>28</v>
      </c>
      <c r="G17" s="21"/>
      <c r="H17" s="15"/>
      <c r="I17" s="15"/>
    </row>
    <row r="18" spans="5:11" ht="29" x14ac:dyDescent="0.35">
      <c r="F18" s="16" t="s">
        <v>26</v>
      </c>
      <c r="G18" s="16" t="s">
        <v>27</v>
      </c>
      <c r="H18" s="16" t="s">
        <v>33</v>
      </c>
      <c r="I18" s="16" t="s">
        <v>34</v>
      </c>
      <c r="J18" s="16" t="s">
        <v>31</v>
      </c>
      <c r="K18" s="16" t="s">
        <v>32</v>
      </c>
    </row>
    <row r="19" spans="5:11" x14ac:dyDescent="0.35">
      <c r="E19" s="2" t="s">
        <v>12</v>
      </c>
      <c r="F19" s="8">
        <f>(D6+D7)/2</f>
        <v>83.176999999999992</v>
      </c>
      <c r="G19" s="8">
        <f>(E6+E7)/2</f>
        <v>29.2805</v>
      </c>
      <c r="H19" s="8">
        <f>F19*$D$16</f>
        <v>816.79813999999999</v>
      </c>
      <c r="I19" s="8">
        <f>G19*$D$16</f>
        <v>287.53451000000001</v>
      </c>
      <c r="J19" s="8">
        <f>H19*K6</f>
        <v>240853.31886057442</v>
      </c>
      <c r="K19" s="8">
        <f>I19*L6</f>
        <v>93311.141988345422</v>
      </c>
    </row>
    <row r="20" spans="5:11" x14ac:dyDescent="0.35">
      <c r="E20" s="3" t="s">
        <v>35</v>
      </c>
      <c r="F20" s="8">
        <f>(D7+D8)/2</f>
        <v>60.774500000000003</v>
      </c>
      <c r="G20" s="8">
        <f>(E7+E8)/2</f>
        <v>46.294499999999999</v>
      </c>
      <c r="H20" s="8">
        <f t="shared" ref="H20:H26" si="4">F20*$D$16</f>
        <v>596.80559000000005</v>
      </c>
      <c r="I20" s="8">
        <f t="shared" ref="I20:I26" si="5">G20*$D$16</f>
        <v>454.61198999999999</v>
      </c>
      <c r="J20" s="8">
        <f t="shared" ref="J20:J21" si="6">H20*K7</f>
        <v>86602.542717682576</v>
      </c>
      <c r="K20" s="8">
        <f t="shared" ref="K20:K21" si="7">I20*L7</f>
        <v>4379.4682367057758</v>
      </c>
    </row>
    <row r="21" spans="5:11" x14ac:dyDescent="0.35">
      <c r="E21" s="3" t="s">
        <v>36</v>
      </c>
      <c r="F21" s="8">
        <f>(D8+D12)/2</f>
        <v>40.762500000000003</v>
      </c>
      <c r="G21" s="8">
        <f>(E8+E12)/2</f>
        <v>48.641999999999996</v>
      </c>
      <c r="H21" s="8">
        <f t="shared" si="4"/>
        <v>400.28775000000002</v>
      </c>
      <c r="I21" s="8">
        <f t="shared" si="5"/>
        <v>477.66443999999996</v>
      </c>
      <c r="J21" s="8">
        <f t="shared" si="6"/>
        <v>99241.556574135015</v>
      </c>
      <c r="K21" s="8">
        <f t="shared" si="7"/>
        <v>17421.129070171224</v>
      </c>
    </row>
    <row r="22" spans="5:11" x14ac:dyDescent="0.35">
      <c r="E22" s="4" t="s">
        <v>16</v>
      </c>
      <c r="F22" s="8">
        <f>(D8+D9)/2</f>
        <v>68.418000000000006</v>
      </c>
      <c r="G22" s="8">
        <f>(E8+E9)/2</f>
        <v>29.905999999999999</v>
      </c>
      <c r="H22" s="8">
        <f t="shared" si="4"/>
        <v>671.86476000000005</v>
      </c>
      <c r="I22" s="8">
        <f t="shared" si="5"/>
        <v>293.67692</v>
      </c>
      <c r="J22" s="8">
        <f t="shared" ref="J22:K26" si="8">H22*K9</f>
        <v>198353.61186036482</v>
      </c>
      <c r="K22" s="8">
        <f t="shared" si="8"/>
        <v>97354.944469835202</v>
      </c>
    </row>
    <row r="23" spans="5:11" x14ac:dyDescent="0.35">
      <c r="E23" s="4" t="s">
        <v>17</v>
      </c>
      <c r="F23" s="8">
        <f>(D8+D10)/2</f>
        <v>48.39</v>
      </c>
      <c r="G23" s="8">
        <f>(E8+E10)/2</f>
        <v>49.114999999999995</v>
      </c>
      <c r="H23" s="8">
        <f t="shared" si="4"/>
        <v>475.18979999999999</v>
      </c>
      <c r="I23" s="8">
        <f t="shared" si="5"/>
        <v>482.30929999999995</v>
      </c>
      <c r="J23" s="8">
        <f t="shared" si="8"/>
        <v>46626.307449312022</v>
      </c>
      <c r="K23" s="8">
        <f t="shared" si="8"/>
        <v>47324.883041392022</v>
      </c>
    </row>
    <row r="24" spans="5:11" x14ac:dyDescent="0.35">
      <c r="E24" s="5" t="s">
        <v>13</v>
      </c>
      <c r="F24" s="8">
        <f>(D11+D10)/2</f>
        <v>31.169499999999999</v>
      </c>
      <c r="G24" s="8">
        <f>(E11+E10)/2</f>
        <v>53.317999999999998</v>
      </c>
      <c r="H24" s="8">
        <f t="shared" si="4"/>
        <v>306.08449000000002</v>
      </c>
      <c r="I24" s="8">
        <f t="shared" si="5"/>
        <v>523.58276000000001</v>
      </c>
      <c r="J24" s="8">
        <f t="shared" si="8"/>
        <v>73487.574214818203</v>
      </c>
      <c r="K24" s="8">
        <f t="shared" si="8"/>
        <v>19260.368806187213</v>
      </c>
    </row>
    <row r="25" spans="5:11" x14ac:dyDescent="0.35">
      <c r="E25" s="5" t="s">
        <v>14</v>
      </c>
      <c r="F25" s="8">
        <f>(D13+D11)/2</f>
        <v>-1.2000000000000455E-2</v>
      </c>
      <c r="G25" s="8">
        <f>(E13+E11)/2</f>
        <v>50.45</v>
      </c>
      <c r="H25" s="8">
        <f t="shared" si="4"/>
        <v>-0.11784000000000447</v>
      </c>
      <c r="I25" s="8">
        <f t="shared" si="5"/>
        <v>495.41900000000004</v>
      </c>
      <c r="J25" s="8">
        <f t="shared" si="8"/>
        <v>-43.873656163201666</v>
      </c>
      <c r="K25" s="8">
        <f t="shared" si="8"/>
        <v>46130.068247559997</v>
      </c>
    </row>
    <row r="26" spans="5:11" x14ac:dyDescent="0.35">
      <c r="E26" s="6" t="s">
        <v>15</v>
      </c>
      <c r="F26" s="8">
        <f>(D11+D12)/2</f>
        <v>23.542000000000002</v>
      </c>
      <c r="G26" s="8">
        <f>(E11+E12)/2</f>
        <v>52.844999999999999</v>
      </c>
      <c r="H26" s="8">
        <f t="shared" si="4"/>
        <v>231.18244000000001</v>
      </c>
      <c r="I26" s="8">
        <f t="shared" si="5"/>
        <v>518.93790000000001</v>
      </c>
      <c r="J26" s="8">
        <f t="shared" si="8"/>
        <v>20872.3250899952</v>
      </c>
      <c r="K26" s="8">
        <f t="shared" si="8"/>
        <v>23910.292075175999</v>
      </c>
    </row>
    <row r="28" spans="5:11" x14ac:dyDescent="0.35">
      <c r="E28" s="16" t="s">
        <v>29</v>
      </c>
      <c r="F28" s="8">
        <f>(SUM(J19:J26))/SUM(K6:K13)</f>
        <v>429.38043907989982</v>
      </c>
      <c r="G28" s="8">
        <f>F28/D16</f>
        <v>43.7250956293177</v>
      </c>
      <c r="H28" s="25">
        <f>D6-G28</f>
        <v>54.465904370682303</v>
      </c>
    </row>
    <row r="29" spans="5:11" x14ac:dyDescent="0.35">
      <c r="E29" s="16" t="s">
        <v>30</v>
      </c>
      <c r="F29" s="8">
        <f>(SUM(K19:K26))/SUM(L6:L13)</f>
        <v>357.59378786303478</v>
      </c>
      <c r="G29" s="8">
        <f>F29/D16</f>
        <v>36.414846014565661</v>
      </c>
      <c r="H29" s="25">
        <f>E6+G29</f>
        <v>49.171846014565659</v>
      </c>
    </row>
    <row r="31" spans="5:11" x14ac:dyDescent="0.35">
      <c r="E31" s="16" t="s">
        <v>37</v>
      </c>
      <c r="F31" s="1">
        <f>SQRT((F28^2)+F29^2)</f>
        <v>558.78518106932711</v>
      </c>
    </row>
    <row r="33" spans="3:13" x14ac:dyDescent="0.35">
      <c r="C33" s="22" t="s">
        <v>38</v>
      </c>
      <c r="D33" s="23"/>
      <c r="E33" s="23"/>
      <c r="F33" s="24"/>
      <c r="G33" s="19"/>
      <c r="H33" s="19"/>
      <c r="I33" s="19"/>
      <c r="J33" s="19"/>
      <c r="K33" s="19"/>
      <c r="L33" s="19"/>
      <c r="M33" s="19"/>
    </row>
    <row r="34" spans="3:13" x14ac:dyDescent="0.35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3:13" x14ac:dyDescent="0.35">
      <c r="C35" s="19" t="s">
        <v>40</v>
      </c>
      <c r="D35" s="19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</row>
    <row r="36" spans="3:13" ht="29" x14ac:dyDescent="0.35">
      <c r="C36" s="18" t="s">
        <v>0</v>
      </c>
      <c r="D36" s="18" t="s">
        <v>1</v>
      </c>
      <c r="E36" s="18" t="s">
        <v>2</v>
      </c>
      <c r="F36" s="19"/>
      <c r="G36" s="18" t="s">
        <v>11</v>
      </c>
      <c r="H36" s="18" t="s">
        <v>19</v>
      </c>
      <c r="I36" s="18" t="s">
        <v>20</v>
      </c>
      <c r="J36" s="18" t="s">
        <v>21</v>
      </c>
      <c r="K36" s="18" t="s">
        <v>23</v>
      </c>
      <c r="L36" s="18" t="s">
        <v>24</v>
      </c>
      <c r="M36" s="18" t="s">
        <v>18</v>
      </c>
    </row>
    <row r="37" spans="3:13" x14ac:dyDescent="0.35">
      <c r="C37" s="19" t="s">
        <v>3</v>
      </c>
      <c r="D37" s="8">
        <v>98.191000000000003</v>
      </c>
      <c r="E37" s="8">
        <v>12.757</v>
      </c>
      <c r="F37" s="19"/>
      <c r="G37" s="2" t="s">
        <v>12</v>
      </c>
      <c r="H37" s="10">
        <f>D38-D37</f>
        <v>44.503999999999991</v>
      </c>
      <c r="I37" s="10">
        <f>E38-E37</f>
        <v>3.6270000000000007</v>
      </c>
      <c r="J37" s="10">
        <f>SQRT((D37-D38)^2+(E37-E38)^2)</f>
        <v>44.651552548595653</v>
      </c>
      <c r="K37" s="10">
        <f>H37*$D$16</f>
        <v>437.02927999999991</v>
      </c>
      <c r="L37" s="10">
        <f>I37*$D$16</f>
        <v>35.617140000000006</v>
      </c>
      <c r="M37" s="10">
        <f>J37*$D$16</f>
        <v>438.47824602720931</v>
      </c>
    </row>
    <row r="38" spans="3:13" x14ac:dyDescent="0.35">
      <c r="C38" s="19" t="s">
        <v>4</v>
      </c>
      <c r="D38" s="8">
        <v>142.69499999999999</v>
      </c>
      <c r="E38" s="8">
        <v>16.384</v>
      </c>
      <c r="F38" s="19"/>
      <c r="G38" s="3" t="s">
        <v>35</v>
      </c>
      <c r="H38" s="11">
        <f>D38-D39</f>
        <v>14.495000000000005</v>
      </c>
      <c r="I38" s="11">
        <f>E39-E38</f>
        <v>3.0360000000000014</v>
      </c>
      <c r="J38" s="11">
        <f>SQRT((D38-D39)^2+(E38-E39)^2)</f>
        <v>14.809534800256223</v>
      </c>
      <c r="K38" s="11">
        <f t="shared" ref="K38:K44" si="9">H38*$D$16</f>
        <v>142.34090000000006</v>
      </c>
      <c r="L38" s="11">
        <f t="shared" ref="L38:L44" si="10">I38*$D$16</f>
        <v>29.813520000000015</v>
      </c>
      <c r="M38" s="11">
        <f t="shared" ref="M38:M44" si="11">J38*$D$16</f>
        <v>145.42963173851612</v>
      </c>
    </row>
    <row r="39" spans="3:13" x14ac:dyDescent="0.35">
      <c r="C39" s="19" t="s">
        <v>5</v>
      </c>
      <c r="D39" s="8">
        <v>128.19999999999999</v>
      </c>
      <c r="E39" s="8">
        <v>19.420000000000002</v>
      </c>
      <c r="F39" s="19"/>
      <c r="G39" s="3" t="s">
        <v>36</v>
      </c>
      <c r="H39" s="11">
        <f>D39-D43</f>
        <v>24.47999999999999</v>
      </c>
      <c r="I39" s="11">
        <f>E43-E39</f>
        <v>7.2039999999999971</v>
      </c>
      <c r="J39" s="11">
        <f>SQRT((D39-D43)^2+(E39-E43)^2)</f>
        <v>25.517993965043559</v>
      </c>
      <c r="K39" s="11">
        <f t="shared" si="9"/>
        <v>240.39359999999991</v>
      </c>
      <c r="L39" s="11">
        <f t="shared" si="10"/>
        <v>70.74327999999997</v>
      </c>
      <c r="M39" s="11">
        <f t="shared" si="11"/>
        <v>250.58670073672775</v>
      </c>
    </row>
    <row r="40" spans="3:13" x14ac:dyDescent="0.35">
      <c r="C40" s="19" t="s">
        <v>6</v>
      </c>
      <c r="D40" s="8">
        <v>83.45</v>
      </c>
      <c r="E40" s="8">
        <v>13.026999999999999</v>
      </c>
      <c r="F40" s="19"/>
      <c r="G40" s="4" t="s">
        <v>16</v>
      </c>
      <c r="H40" s="12">
        <f>D39-D40</f>
        <v>44.749999999999986</v>
      </c>
      <c r="I40" s="12">
        <f>E39-E40</f>
        <v>6.3930000000000025</v>
      </c>
      <c r="J40" s="12">
        <f>SQRT((D39-D40)^2+(E39-E40)^2)</f>
        <v>45.204346571983528</v>
      </c>
      <c r="K40" s="12">
        <f t="shared" si="9"/>
        <v>439.44499999999988</v>
      </c>
      <c r="L40" s="12">
        <f t="shared" si="10"/>
        <v>62.779260000000029</v>
      </c>
      <c r="M40" s="12">
        <f t="shared" si="11"/>
        <v>443.90668333687825</v>
      </c>
    </row>
    <row r="41" spans="3:13" x14ac:dyDescent="0.35">
      <c r="C41" s="19" t="s">
        <v>7</v>
      </c>
      <c r="D41" s="8">
        <v>137.607</v>
      </c>
      <c r="E41" s="8">
        <v>25.170999999999999</v>
      </c>
      <c r="F41" s="19"/>
      <c r="G41" s="4" t="s">
        <v>17</v>
      </c>
      <c r="H41" s="12">
        <f>D41-D39</f>
        <v>9.4070000000000107</v>
      </c>
      <c r="I41" s="12">
        <f>D41-D39</f>
        <v>9.4070000000000107</v>
      </c>
      <c r="J41" s="12">
        <f>SQRT((D39-D41)^2+(E39-E41)^2)</f>
        <v>11.025681384839677</v>
      </c>
      <c r="K41" s="12">
        <f t="shared" si="9"/>
        <v>92.376740000000112</v>
      </c>
      <c r="L41" s="12">
        <f t="shared" si="10"/>
        <v>92.376740000000112</v>
      </c>
      <c r="M41" s="12">
        <f t="shared" si="11"/>
        <v>108.27219119912563</v>
      </c>
    </row>
    <row r="42" spans="3:13" x14ac:dyDescent="0.35">
      <c r="C42" s="19" t="s">
        <v>8</v>
      </c>
      <c r="D42" s="8">
        <v>113.39400000000001</v>
      </c>
      <c r="E42" s="8">
        <v>30.222999999999999</v>
      </c>
      <c r="F42" s="19"/>
      <c r="G42" s="5" t="s">
        <v>13</v>
      </c>
      <c r="H42" s="13">
        <f>D41-D42</f>
        <v>24.212999999999994</v>
      </c>
      <c r="I42" s="13">
        <f>E42-E41</f>
        <v>5.0519999999999996</v>
      </c>
      <c r="J42" s="13">
        <f>SQRT((D42-D41)^2+(E42-E41)^2)</f>
        <v>24.734430921288642</v>
      </c>
      <c r="K42" s="13">
        <f t="shared" si="9"/>
        <v>237.77165999999994</v>
      </c>
      <c r="L42" s="13">
        <f t="shared" si="10"/>
        <v>49.610639999999997</v>
      </c>
      <c r="M42" s="13">
        <f t="shared" si="11"/>
        <v>242.89211164705446</v>
      </c>
    </row>
    <row r="43" spans="3:13" x14ac:dyDescent="0.35">
      <c r="C43" s="19" t="s">
        <v>9</v>
      </c>
      <c r="D43" s="8">
        <v>103.72</v>
      </c>
      <c r="E43" s="8">
        <v>26.623999999999999</v>
      </c>
      <c r="F43" s="19"/>
      <c r="G43" s="5" t="s">
        <v>14</v>
      </c>
      <c r="H43" s="13">
        <f>D42-D44</f>
        <v>38.368000000000009</v>
      </c>
      <c r="I43" s="13">
        <f>E42-E44</f>
        <v>7.4339999999999975</v>
      </c>
      <c r="J43" s="13">
        <f>SQRT((D44-D42)^2+(E44-E42)^2)</f>
        <v>39.081552937415381</v>
      </c>
      <c r="K43" s="13">
        <f t="shared" si="9"/>
        <v>376.7737600000001</v>
      </c>
      <c r="L43" s="13">
        <f t="shared" si="10"/>
        <v>73.001879999999971</v>
      </c>
      <c r="M43" s="13">
        <f t="shared" si="11"/>
        <v>383.78084984541903</v>
      </c>
    </row>
    <row r="44" spans="3:13" x14ac:dyDescent="0.35">
      <c r="C44" s="19" t="s">
        <v>10</v>
      </c>
      <c r="D44" s="8">
        <v>75.025999999999996</v>
      </c>
      <c r="E44" s="8">
        <v>22.789000000000001</v>
      </c>
      <c r="F44" s="19"/>
      <c r="G44" s="6" t="s">
        <v>15</v>
      </c>
      <c r="H44" s="14">
        <f>D42-D43</f>
        <v>9.6740000000000066</v>
      </c>
      <c r="I44" s="14">
        <f>E42-E43</f>
        <v>3.5990000000000002</v>
      </c>
      <c r="J44" s="14">
        <f>SQRT((D43-D42)^2+(E43-E42)^2)</f>
        <v>10.321776833472041</v>
      </c>
      <c r="K44" s="14">
        <f t="shared" si="9"/>
        <v>94.998680000000064</v>
      </c>
      <c r="L44" s="14">
        <f t="shared" si="10"/>
        <v>35.342180000000006</v>
      </c>
      <c r="M44" s="14">
        <f t="shared" si="11"/>
        <v>101.35984850469545</v>
      </c>
    </row>
    <row r="45" spans="3:13" x14ac:dyDescent="0.3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3:13" x14ac:dyDescent="0.35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3:13" ht="43.5" x14ac:dyDescent="0.35">
      <c r="C47" s="7" t="s">
        <v>22</v>
      </c>
      <c r="D47" s="9">
        <v>9.82</v>
      </c>
      <c r="E47" s="19"/>
      <c r="F47" s="20" t="s">
        <v>25</v>
      </c>
      <c r="G47" s="20"/>
      <c r="H47" s="17"/>
      <c r="I47" s="19"/>
      <c r="J47" s="19"/>
      <c r="K47" s="19"/>
      <c r="L47" s="19"/>
      <c r="M47" s="19"/>
    </row>
    <row r="48" spans="3:13" x14ac:dyDescent="0.35">
      <c r="C48" s="19"/>
      <c r="D48" s="19"/>
      <c r="E48" s="19"/>
      <c r="F48" s="21" t="s">
        <v>28</v>
      </c>
      <c r="G48" s="21"/>
      <c r="H48" s="15"/>
      <c r="I48" s="15"/>
      <c r="J48" s="19"/>
      <c r="K48" s="19"/>
      <c r="L48" s="19"/>
      <c r="M48" s="19"/>
    </row>
    <row r="49" spans="3:13" ht="29" x14ac:dyDescent="0.35">
      <c r="C49" s="19"/>
      <c r="D49" s="19"/>
      <c r="E49" s="19"/>
      <c r="F49" s="18" t="s">
        <v>26</v>
      </c>
      <c r="G49" s="18" t="s">
        <v>27</v>
      </c>
      <c r="H49" s="18" t="s">
        <v>33</v>
      </c>
      <c r="I49" s="18" t="s">
        <v>34</v>
      </c>
      <c r="J49" s="18" t="s">
        <v>31</v>
      </c>
      <c r="K49" s="18" t="s">
        <v>32</v>
      </c>
      <c r="L49" s="19"/>
      <c r="M49" s="19"/>
    </row>
    <row r="50" spans="3:13" x14ac:dyDescent="0.35">
      <c r="C50" s="19"/>
      <c r="D50" s="19"/>
      <c r="E50" s="2" t="s">
        <v>12</v>
      </c>
      <c r="F50" s="8">
        <f>(D37+D38)/2</f>
        <v>120.443</v>
      </c>
      <c r="G50" s="8">
        <f>(E37+E38)/2</f>
        <v>14.570499999999999</v>
      </c>
      <c r="H50" s="8">
        <f>F50*$D$16</f>
        <v>1182.75026</v>
      </c>
      <c r="I50" s="8">
        <f>G50*$D$16</f>
        <v>143.08231000000001</v>
      </c>
      <c r="J50" s="8">
        <f>H50*K37</f>
        <v>516896.49454761273</v>
      </c>
      <c r="K50" s="8">
        <f>I50*L37</f>
        <v>5096.182666793401</v>
      </c>
      <c r="L50" s="19"/>
      <c r="M50" s="19"/>
    </row>
    <row r="51" spans="3:13" x14ac:dyDescent="0.35">
      <c r="C51" s="19"/>
      <c r="D51" s="19"/>
      <c r="E51" s="3" t="s">
        <v>35</v>
      </c>
      <c r="F51" s="8">
        <f>(D38+D39)/2</f>
        <v>135.44749999999999</v>
      </c>
      <c r="G51" s="8">
        <f>(E38+E39)/2</f>
        <v>17.902000000000001</v>
      </c>
      <c r="H51" s="8">
        <f t="shared" ref="H51:H57" si="12">F51*$D$16</f>
        <v>1330.0944500000001</v>
      </c>
      <c r="I51" s="8">
        <f t="shared" ref="I51:I57" si="13">G51*$D$16</f>
        <v>175.79764</v>
      </c>
      <c r="J51" s="8">
        <f t="shared" ref="J51:J57" si="14">H51*K38</f>
        <v>189326.8410980051</v>
      </c>
      <c r="K51" s="8">
        <f t="shared" ref="K51:K57" si="15">I51*L38</f>
        <v>5241.1464560928025</v>
      </c>
      <c r="L51" s="19"/>
      <c r="M51" s="19"/>
    </row>
    <row r="52" spans="3:13" x14ac:dyDescent="0.35">
      <c r="C52" s="19"/>
      <c r="D52" s="19"/>
      <c r="E52" s="3" t="s">
        <v>36</v>
      </c>
      <c r="F52" s="8">
        <f>(D39+D43)/2</f>
        <v>115.96</v>
      </c>
      <c r="G52" s="8">
        <f>(E39+E43)/2</f>
        <v>23.021999999999998</v>
      </c>
      <c r="H52" s="8">
        <f t="shared" si="12"/>
        <v>1138.7272</v>
      </c>
      <c r="I52" s="8">
        <f t="shared" si="13"/>
        <v>226.07603999999998</v>
      </c>
      <c r="J52" s="8">
        <f t="shared" si="14"/>
        <v>273742.7310259199</v>
      </c>
      <c r="K52" s="8">
        <f t="shared" si="15"/>
        <v>15993.360599011192</v>
      </c>
      <c r="L52" s="19"/>
      <c r="M52" s="19"/>
    </row>
    <row r="53" spans="3:13" x14ac:dyDescent="0.35">
      <c r="C53" s="19"/>
      <c r="D53" s="19"/>
      <c r="E53" s="4" t="s">
        <v>16</v>
      </c>
      <c r="F53" s="8">
        <f>(D39+D40)/2</f>
        <v>105.82499999999999</v>
      </c>
      <c r="G53" s="8">
        <f>(E39+E40)/2</f>
        <v>16.223500000000001</v>
      </c>
      <c r="H53" s="8">
        <f t="shared" si="12"/>
        <v>1039.2014999999999</v>
      </c>
      <c r="I53" s="8">
        <f t="shared" si="13"/>
        <v>159.31477000000001</v>
      </c>
      <c r="J53" s="8">
        <f t="shared" si="14"/>
        <v>456671.90316749981</v>
      </c>
      <c r="K53" s="8">
        <f t="shared" si="15"/>
        <v>10001.663367670206</v>
      </c>
      <c r="L53" s="19"/>
      <c r="M53" s="19"/>
    </row>
    <row r="54" spans="3:13" x14ac:dyDescent="0.35">
      <c r="C54" s="19"/>
      <c r="D54" s="19"/>
      <c r="E54" s="4" t="s">
        <v>17</v>
      </c>
      <c r="F54" s="8">
        <f>(D39+D41)/2</f>
        <v>132.90350000000001</v>
      </c>
      <c r="G54" s="8">
        <f>(E39+E41)/2</f>
        <v>22.295500000000001</v>
      </c>
      <c r="H54" s="8">
        <f t="shared" si="12"/>
        <v>1305.1123700000001</v>
      </c>
      <c r="I54" s="8">
        <f t="shared" si="13"/>
        <v>218.94181</v>
      </c>
      <c r="J54" s="8">
        <f t="shared" si="14"/>
        <v>120562.02607427395</v>
      </c>
      <c r="K54" s="8">
        <f t="shared" si="15"/>
        <v>20225.130657499423</v>
      </c>
      <c r="L54" s="19"/>
      <c r="M54" s="19"/>
    </row>
    <row r="55" spans="3:13" x14ac:dyDescent="0.35">
      <c r="C55" s="19"/>
      <c r="D55" s="19"/>
      <c r="E55" s="5" t="s">
        <v>13</v>
      </c>
      <c r="F55" s="8">
        <f>(D42+D41)/2</f>
        <v>125.5005</v>
      </c>
      <c r="G55" s="8">
        <f>(E42+E41)/2</f>
        <v>27.696999999999999</v>
      </c>
      <c r="H55" s="8">
        <f t="shared" si="12"/>
        <v>1232.41491</v>
      </c>
      <c r="I55" s="8">
        <f t="shared" si="13"/>
        <v>271.98453999999998</v>
      </c>
      <c r="J55" s="8">
        <f t="shared" si="14"/>
        <v>293033.33895945054</v>
      </c>
      <c r="K55" s="8">
        <f t="shared" si="15"/>
        <v>13493.327099505597</v>
      </c>
      <c r="L55" s="19"/>
      <c r="M55" s="19"/>
    </row>
    <row r="56" spans="3:13" x14ac:dyDescent="0.35">
      <c r="C56" s="19"/>
      <c r="D56" s="19"/>
      <c r="E56" s="5" t="s">
        <v>14</v>
      </c>
      <c r="F56" s="8">
        <f>(D44+D42)/2</f>
        <v>94.210000000000008</v>
      </c>
      <c r="G56" s="8">
        <f>(E44+E42)/2</f>
        <v>26.506</v>
      </c>
      <c r="H56" s="8">
        <f t="shared" si="12"/>
        <v>925.14220000000012</v>
      </c>
      <c r="I56" s="8">
        <f t="shared" si="13"/>
        <v>260.28892000000002</v>
      </c>
      <c r="J56" s="8">
        <f t="shared" si="14"/>
        <v>348569.30522867211</v>
      </c>
      <c r="K56" s="8">
        <f t="shared" si="15"/>
        <v>19001.580503169593</v>
      </c>
      <c r="L56" s="19"/>
      <c r="M56" s="19"/>
    </row>
    <row r="57" spans="3:13" x14ac:dyDescent="0.35">
      <c r="C57" s="19"/>
      <c r="D57" s="19"/>
      <c r="E57" s="6" t="s">
        <v>15</v>
      </c>
      <c r="F57" s="8">
        <f>(D42+D43)/2</f>
        <v>108.557</v>
      </c>
      <c r="G57" s="8">
        <f>(E42+E43)/2</f>
        <v>28.423499999999997</v>
      </c>
      <c r="H57" s="8">
        <f t="shared" si="12"/>
        <v>1066.0297399999999</v>
      </c>
      <c r="I57" s="8">
        <f t="shared" si="13"/>
        <v>279.11876999999998</v>
      </c>
      <c r="J57" s="8">
        <f t="shared" si="14"/>
        <v>101271.41814074326</v>
      </c>
      <c r="K57" s="8">
        <f t="shared" si="15"/>
        <v>9864.6658107186013</v>
      </c>
      <c r="L57" s="19"/>
      <c r="M57" s="19"/>
    </row>
    <row r="58" spans="3:13" x14ac:dyDescent="0.35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3:13" x14ac:dyDescent="0.35">
      <c r="C59" s="19"/>
      <c r="D59" s="19"/>
      <c r="E59" s="18" t="s">
        <v>29</v>
      </c>
      <c r="F59" s="8">
        <f>(SUM(J50:J57))/SUM(K37:K44)</f>
        <v>1115.9288750807327</v>
      </c>
      <c r="G59" s="8">
        <f>F59/D47</f>
        <v>113.63837831779355</v>
      </c>
      <c r="H59" s="25">
        <f>D37-G59</f>
        <v>-15.44737831779355</v>
      </c>
      <c r="I59" s="19"/>
      <c r="J59" s="19"/>
      <c r="K59" s="19"/>
      <c r="L59" s="19"/>
      <c r="M59" s="19"/>
    </row>
    <row r="60" spans="3:13" x14ac:dyDescent="0.35">
      <c r="C60" s="19"/>
      <c r="D60" s="19"/>
      <c r="E60" s="18" t="s">
        <v>30</v>
      </c>
      <c r="F60" s="8">
        <f>(SUM(K50:K57))/SUM(L37:L44)</f>
        <v>220.16567751005422</v>
      </c>
      <c r="G60" s="8">
        <f>F60/D47</f>
        <v>22.420130092673546</v>
      </c>
      <c r="H60" s="25">
        <f>E37+G60</f>
        <v>35.177130092673544</v>
      </c>
      <c r="I60" s="19"/>
      <c r="J60" s="19"/>
      <c r="K60" s="19"/>
      <c r="L60" s="19"/>
      <c r="M60" s="19"/>
    </row>
    <row r="61" spans="3:13" x14ac:dyDescent="0.3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3:13" x14ac:dyDescent="0.35">
      <c r="C62" s="19"/>
      <c r="D62" s="19"/>
      <c r="E62" s="18" t="s">
        <v>37</v>
      </c>
      <c r="F62" s="19">
        <f>SQRT((F59^2)+F60^2)</f>
        <v>1137.4401873471902</v>
      </c>
      <c r="G62" s="19"/>
      <c r="H62" s="19"/>
      <c r="I62" s="19"/>
      <c r="J62" s="19"/>
      <c r="K62" s="19"/>
      <c r="L62" s="19"/>
      <c r="M62" s="19"/>
    </row>
  </sheetData>
  <mergeCells count="6">
    <mergeCell ref="F48:G48"/>
    <mergeCell ref="F16:G16"/>
    <mergeCell ref="F17:G17"/>
    <mergeCell ref="C2:F2"/>
    <mergeCell ref="C33:F33"/>
    <mergeCell ref="F47:G4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32484AA12344F874CE04C381EE0F9" ma:contentTypeVersion="10" ma:contentTypeDescription="Create a new document." ma:contentTypeScope="" ma:versionID="127830fe5cb4d93233e838f69fd992f8">
  <xsd:schema xmlns:xsd="http://www.w3.org/2001/XMLSchema" xmlns:xs="http://www.w3.org/2001/XMLSchema" xmlns:p="http://schemas.microsoft.com/office/2006/metadata/properties" xmlns:ns2="849eac14-19d5-4730-b86f-5876e241b65e" targetNamespace="http://schemas.microsoft.com/office/2006/metadata/properties" ma:root="true" ma:fieldsID="a0b758d21b529c7d233dae165949a810" ns2:_="">
    <xsd:import namespace="849eac14-19d5-4730-b86f-5876e241b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ac14-19d5-4730-b86f-5876e241b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B6BAA-4901-471F-BC0C-E9C970DEB5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175FC2-8D57-4083-8940-21BF1A2761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8C531-0A7E-4043-B095-4A6976341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eac14-19d5-4730-b86f-5876e241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Shah</dc:creator>
  <cp:lastModifiedBy>Viral Shah</cp:lastModifiedBy>
  <dcterms:created xsi:type="dcterms:W3CDTF">2022-03-09T13:50:18Z</dcterms:created>
  <dcterms:modified xsi:type="dcterms:W3CDTF">2022-03-10T11:13:48Z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0x010100FBB32484AA12344F874CE04C381EE0F9</vt:lpwstr>
  </property>
</Properties>
</file>