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20467\University of Bristol\grp-Ratatouille - Summative - Convertible Roof\Material Selection\"/>
    </mc:Choice>
  </mc:AlternateContent>
  <xr:revisionPtr revIDLastSave="0" documentId="13_ncr:1_{D3541003-212F-44B9-B7D9-3B7839F6E912}" xr6:coauthVersionLast="47" xr6:coauthVersionMax="47" xr10:uidLastSave="{00000000-0000-0000-0000-000000000000}"/>
  <bookViews>
    <workbookView xWindow="4012" yWindow="4012" windowWidth="17918" windowHeight="14603" xr2:uid="{CF8A9448-EF54-441F-AA44-2D2D611A5F4B}"/>
  </bookViews>
  <sheets>
    <sheet name="Sheet1" sheetId="1" r:id="rId1"/>
    <sheet name="Weighted Matri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49" i="1"/>
  <c r="B50" i="1"/>
  <c r="B48" i="1"/>
  <c r="B47" i="1"/>
  <c r="B46" i="1"/>
  <c r="B45" i="1"/>
  <c r="B44" i="1"/>
  <c r="F9" i="2"/>
  <c r="P8" i="2"/>
  <c r="N8" i="2"/>
  <c r="L8" i="2"/>
  <c r="J8" i="2"/>
  <c r="H8" i="2"/>
  <c r="F8" i="2"/>
  <c r="D8" i="2"/>
  <c r="P7" i="2"/>
  <c r="N7" i="2"/>
  <c r="L7" i="2"/>
  <c r="J7" i="2"/>
  <c r="H7" i="2"/>
  <c r="F7" i="2"/>
  <c r="D7" i="2"/>
  <c r="P6" i="2"/>
  <c r="N6" i="2"/>
  <c r="L6" i="2"/>
  <c r="J6" i="2"/>
  <c r="H6" i="2"/>
  <c r="F6" i="2"/>
  <c r="D6" i="2"/>
  <c r="P5" i="2"/>
  <c r="N5" i="2"/>
  <c r="L5" i="2"/>
  <c r="J5" i="2"/>
  <c r="H5" i="2"/>
  <c r="H9" i="2" s="1"/>
  <c r="F5" i="2"/>
  <c r="D5" i="2"/>
  <c r="P4" i="2"/>
  <c r="N4" i="2"/>
  <c r="L4" i="2"/>
  <c r="J4" i="2"/>
  <c r="H4" i="2"/>
  <c r="F4" i="2"/>
  <c r="D4" i="2"/>
  <c r="P3" i="2"/>
  <c r="P9" i="2" s="1"/>
  <c r="N3" i="2"/>
  <c r="N9" i="2" s="1"/>
  <c r="L3" i="2"/>
  <c r="L9" i="2" s="1"/>
  <c r="J3" i="2"/>
  <c r="J9" i="2" s="1"/>
  <c r="H3" i="2"/>
  <c r="F3" i="2"/>
  <c r="D3" i="2"/>
  <c r="D9" i="2" s="1"/>
  <c r="X11" i="1"/>
  <c r="V11" i="1"/>
  <c r="T11" i="1"/>
  <c r="R11" i="1"/>
  <c r="P11" i="1"/>
  <c r="N11" i="1"/>
  <c r="L11" i="1"/>
  <c r="X6" i="1"/>
  <c r="X7" i="1"/>
  <c r="X8" i="1"/>
  <c r="X9" i="1"/>
  <c r="X10" i="1"/>
  <c r="X5" i="1"/>
  <c r="V6" i="1"/>
  <c r="V7" i="1"/>
  <c r="V8" i="1"/>
  <c r="V9" i="1"/>
  <c r="V10" i="1"/>
  <c r="V5" i="1"/>
  <c r="T6" i="1"/>
  <c r="T7" i="1"/>
  <c r="T8" i="1"/>
  <c r="T9" i="1"/>
  <c r="T10" i="1"/>
  <c r="T5" i="1"/>
  <c r="R6" i="1"/>
  <c r="R7" i="1"/>
  <c r="R8" i="1"/>
  <c r="R9" i="1"/>
  <c r="R10" i="1"/>
  <c r="R5" i="1"/>
  <c r="P6" i="1"/>
  <c r="P7" i="1"/>
  <c r="P8" i="1"/>
  <c r="P9" i="1"/>
  <c r="P10" i="1"/>
  <c r="P5" i="1"/>
  <c r="N6" i="1"/>
  <c r="N7" i="1"/>
  <c r="N8" i="1"/>
  <c r="N9" i="1"/>
  <c r="N10" i="1"/>
  <c r="N5" i="1"/>
  <c r="L6" i="1"/>
  <c r="L7" i="1"/>
  <c r="L8" i="1"/>
  <c r="L9" i="1"/>
  <c r="L10" i="1"/>
  <c r="L5" i="1"/>
  <c r="B35" i="1"/>
  <c r="B38" i="1" s="1"/>
  <c r="B39" i="1" s="1"/>
  <c r="B21" i="1"/>
  <c r="C21" i="1" s="1"/>
  <c r="C17" i="1"/>
  <c r="C18" i="1"/>
  <c r="C19" i="1"/>
  <c r="C20" i="1"/>
  <c r="C16" i="1"/>
  <c r="C12" i="1"/>
  <c r="C22" i="1" l="1"/>
</calcChain>
</file>

<file path=xl/sharedStrings.xml><?xml version="1.0" encoding="utf-8"?>
<sst xmlns="http://schemas.openxmlformats.org/spreadsheetml/2006/main" count="149" uniqueCount="80">
  <si>
    <t>Material Selection</t>
  </si>
  <si>
    <t>Material</t>
  </si>
  <si>
    <t>Density (kg/m^3)</t>
  </si>
  <si>
    <t>Price (GBP/kg)</t>
  </si>
  <si>
    <t>Youngs Modulus (Gpa)</t>
  </si>
  <si>
    <t>Yield Strength (GPa)</t>
  </si>
  <si>
    <t>Tensile Strength (Mpa)</t>
  </si>
  <si>
    <t>Compressive Strength (Mpa)</t>
  </si>
  <si>
    <t>Cast Iron, Ductile</t>
  </si>
  <si>
    <t>7.05E3 - 7.15E3</t>
  </si>
  <si>
    <t>170 - 180</t>
  </si>
  <si>
    <t>246 - 630</t>
  </si>
  <si>
    <t>400 - 900</t>
  </si>
  <si>
    <t>273 - 639</t>
  </si>
  <si>
    <t>Low Alloy Steel</t>
  </si>
  <si>
    <t>0.579 - 0.694</t>
  </si>
  <si>
    <t>200 - 210</t>
  </si>
  <si>
    <t>469 - 1.6E3</t>
  </si>
  <si>
    <t>699 - 1.8E3</t>
  </si>
  <si>
    <t>479 - 1.61E3</t>
  </si>
  <si>
    <t>0.537 - 0.566</t>
  </si>
  <si>
    <t>200 - 220</t>
  </si>
  <si>
    <t>Medium Carbon Steel</t>
  </si>
  <si>
    <t>376 - 929</t>
  </si>
  <si>
    <t>591 - 1.19E3</t>
  </si>
  <si>
    <t>High Carbon Steel</t>
  </si>
  <si>
    <t>0.546 - 0.576</t>
  </si>
  <si>
    <t>433 - 924</t>
  </si>
  <si>
    <t>721 - 1.39E3</t>
  </si>
  <si>
    <t>Selected Material:</t>
  </si>
  <si>
    <t>Mass Calculation</t>
  </si>
  <si>
    <t>Link</t>
  </si>
  <si>
    <t>Volume (mm^3)</t>
  </si>
  <si>
    <t>Mass (kg)</t>
  </si>
  <si>
    <t>Total</t>
  </si>
  <si>
    <t>Total Considering 2 Mechanisms</t>
  </si>
  <si>
    <t>Joint Mass</t>
  </si>
  <si>
    <t>Roof Mass</t>
  </si>
  <si>
    <t>Single Joint Mass</t>
  </si>
  <si>
    <t>Fabric Laminate</t>
  </si>
  <si>
    <t>http://www.haartz.com/products/sonnenland-a5bds</t>
  </si>
  <si>
    <t>Number of Joints</t>
  </si>
  <si>
    <t>https://www.car.info/en-se/abarth/500/595-m5-2019-18351180/specs</t>
  </si>
  <si>
    <t>Cast Al-Alloy</t>
  </si>
  <si>
    <t>Age Hardening wrought Al-Alloys</t>
  </si>
  <si>
    <t>Non-Age Hardening wrought Al-Alloys</t>
  </si>
  <si>
    <t>2.63E3 - 2.7E3</t>
  </si>
  <si>
    <t>69 - 74</t>
  </si>
  <si>
    <t>65.1 - 264</t>
  </si>
  <si>
    <t>151 - 323</t>
  </si>
  <si>
    <t>2.65E3 - 2.77E3</t>
  </si>
  <si>
    <t>1.55 - 1.68</t>
  </si>
  <si>
    <t>69 - 76</t>
  </si>
  <si>
    <t>118 - 263</t>
  </si>
  <si>
    <t>193 - 341</t>
  </si>
  <si>
    <t>109 - 251</t>
  </si>
  <si>
    <t>2.67E3 - 2.84E3</t>
  </si>
  <si>
    <t>2.73 - 2.89</t>
  </si>
  <si>
    <t>1.51 - 1.63</t>
  </si>
  <si>
    <t>68 - 76</t>
  </si>
  <si>
    <t>241 - 520</t>
  </si>
  <si>
    <t>288 - 571</t>
  </si>
  <si>
    <t>245 - 521</t>
  </si>
  <si>
    <t>Laterial Beams (x3)</t>
  </si>
  <si>
    <t>Volume (mm^3) From Fusion 360</t>
  </si>
  <si>
    <t>Length (mm)</t>
  </si>
  <si>
    <t>Thickness (mm)</t>
  </si>
  <si>
    <t>Width (mm)</t>
  </si>
  <si>
    <t>Material Density (kg/m^3)</t>
  </si>
  <si>
    <t>PMMA</t>
  </si>
  <si>
    <t>IIR Butyl rubber</t>
  </si>
  <si>
    <t>(Edupack)</t>
  </si>
  <si>
    <t>PET (30% carbon fiber)</t>
  </si>
  <si>
    <t>Criteria</t>
  </si>
  <si>
    <t>Weight</t>
  </si>
  <si>
    <t>Value</t>
  </si>
  <si>
    <t>Score</t>
  </si>
  <si>
    <t>Cost per unit mass</t>
  </si>
  <si>
    <t>Total Cost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</si>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</sst>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11" fontId="2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4" fillId="0" borderId="0" xfId="0" applyFont="1"/>
    <xf numFmtId="2" fontId="0" fillId="0" borderId="1" xfId="0" applyNumberFormat="1" applyBorder="1"/>
    <xf numFmtId="0" fontId="5" fillId="4" borderId="1" xfId="0" applyFont="1" applyFill="1" applyBorder="1" applyAlignment="1">
      <alignment horizontal="right"/>
    </xf>
    <xf numFmtId="11" fontId="5" fillId="4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1" fontId="2" fillId="2" borderId="1" xfId="0" applyNumberFormat="1" applyFont="1" applyFill="1" applyBorder="1" applyAlignment="1">
      <alignment horizontal="right"/>
    </xf>
    <xf numFmtId="0" fontId="1" fillId="0" borderId="2" xfId="0" applyFont="1" applyBorder="1"/>
    <xf numFmtId="2" fontId="0" fillId="0" borderId="2" xfId="0" applyNumberFormat="1" applyBorder="1"/>
    <xf numFmtId="11" fontId="0" fillId="0" borderId="1" xfId="0" applyNumberFormat="1" applyBorder="1"/>
    <xf numFmtId="0" fontId="6" fillId="0" borderId="0" xfId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7" fillId="5" borderId="0" xfId="0" applyFont="1" applyFill="1" applyBorder="1"/>
    <xf numFmtId="0" fontId="1" fillId="0" borderId="3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1" fillId="0" borderId="0" xfId="0" applyFont="1" applyFill="1" applyBorder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aartz.com/products/sonnenland-a5bd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32AE-8986-4125-9FE6-690F975CA08F}">
  <dimension ref="A1:X51"/>
  <sheetViews>
    <sheetView tabSelected="1" topLeftCell="A22" zoomScale="145" zoomScaleNormal="145" workbookViewId="0">
      <selection activeCell="B48" sqref="B48"/>
    </sheetView>
  </sheetViews>
  <sheetFormatPr defaultRowHeight="14.25" x14ac:dyDescent="0.45"/>
  <cols>
    <col min="1" max="1" width="32.73046875" bestFit="1" customWidth="1"/>
    <col min="2" max="2" width="16.265625" bestFit="1" customWidth="1"/>
    <col min="3" max="3" width="14.53125" bestFit="1" customWidth="1"/>
    <col min="4" max="4" width="14.73046875" bestFit="1" customWidth="1"/>
    <col min="5" max="5" width="14" bestFit="1" customWidth="1"/>
    <col min="6" max="6" width="14.46484375" bestFit="1" customWidth="1"/>
    <col min="7" max="7" width="13.53125" bestFit="1" customWidth="1"/>
    <col min="9" max="9" width="25.265625" customWidth="1"/>
    <col min="11" max="24" width="5.59765625" customWidth="1"/>
  </cols>
  <sheetData>
    <row r="1" spans="1:24" ht="21" x14ac:dyDescent="0.65">
      <c r="A1" s="2" t="s">
        <v>0</v>
      </c>
    </row>
    <row r="3" spans="1:24" ht="31.05" customHeight="1" x14ac:dyDescent="0.4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"/>
      <c r="K3" s="33" t="s">
        <v>8</v>
      </c>
      <c r="L3" s="33"/>
      <c r="M3" s="33" t="s">
        <v>14</v>
      </c>
      <c r="N3" s="33"/>
      <c r="O3" s="33" t="s">
        <v>22</v>
      </c>
      <c r="P3" s="33"/>
      <c r="Q3" s="33" t="s">
        <v>25</v>
      </c>
      <c r="R3" s="33"/>
      <c r="S3" s="33" t="s">
        <v>43</v>
      </c>
      <c r="T3" s="33"/>
      <c r="U3" s="33" t="s">
        <v>44</v>
      </c>
      <c r="V3" s="33"/>
      <c r="W3" s="33" t="s">
        <v>45</v>
      </c>
      <c r="X3" s="33"/>
    </row>
    <row r="4" spans="1:24" x14ac:dyDescent="0.45">
      <c r="A4" s="3" t="s">
        <v>8</v>
      </c>
      <c r="B4" s="11" t="s">
        <v>9</v>
      </c>
      <c r="C4" s="8">
        <v>0.219</v>
      </c>
      <c r="D4" s="11" t="s">
        <v>10</v>
      </c>
      <c r="E4" s="11" t="s">
        <v>11</v>
      </c>
      <c r="F4" s="11" t="s">
        <v>12</v>
      </c>
      <c r="G4" s="11" t="s">
        <v>13</v>
      </c>
      <c r="I4" s="3" t="s">
        <v>73</v>
      </c>
      <c r="J4" s="19" t="s">
        <v>74</v>
      </c>
      <c r="K4" s="19" t="s">
        <v>75</v>
      </c>
      <c r="L4" s="19" t="s">
        <v>76</v>
      </c>
      <c r="M4" s="19" t="s">
        <v>75</v>
      </c>
      <c r="N4" s="19" t="s">
        <v>76</v>
      </c>
      <c r="O4" s="19" t="s">
        <v>75</v>
      </c>
      <c r="P4" s="19" t="s">
        <v>76</v>
      </c>
      <c r="Q4" s="19" t="s">
        <v>75</v>
      </c>
      <c r="R4" s="19" t="s">
        <v>76</v>
      </c>
      <c r="S4" s="19" t="s">
        <v>75</v>
      </c>
      <c r="T4" s="19" t="s">
        <v>76</v>
      </c>
      <c r="U4" s="19" t="s">
        <v>75</v>
      </c>
      <c r="V4" s="19" t="s">
        <v>76</v>
      </c>
      <c r="W4" s="19" t="s">
        <v>75</v>
      </c>
      <c r="X4" s="19" t="s">
        <v>76</v>
      </c>
    </row>
    <row r="5" spans="1:24" x14ac:dyDescent="0.45">
      <c r="A5" s="3" t="s">
        <v>14</v>
      </c>
      <c r="B5" s="7">
        <v>7800</v>
      </c>
      <c r="C5" s="11" t="s">
        <v>15</v>
      </c>
      <c r="D5" s="11" t="s">
        <v>16</v>
      </c>
      <c r="E5" s="8" t="s">
        <v>17</v>
      </c>
      <c r="F5" s="8" t="s">
        <v>18</v>
      </c>
      <c r="G5" s="8" t="s">
        <v>19</v>
      </c>
      <c r="I5" s="4" t="s">
        <v>2</v>
      </c>
      <c r="J5" s="19">
        <v>3</v>
      </c>
      <c r="K5" s="20">
        <v>4</v>
      </c>
      <c r="L5" s="20">
        <f>J5*K5</f>
        <v>12</v>
      </c>
      <c r="M5" s="20">
        <v>3</v>
      </c>
      <c r="N5" s="20">
        <f>J5*M5</f>
        <v>9</v>
      </c>
      <c r="O5" s="20">
        <v>3</v>
      </c>
      <c r="P5" s="20">
        <f>J5*O5</f>
        <v>9</v>
      </c>
      <c r="Q5" s="20">
        <v>3</v>
      </c>
      <c r="R5" s="20">
        <f>J5*Q5</f>
        <v>9</v>
      </c>
      <c r="S5" s="20">
        <v>6</v>
      </c>
      <c r="T5" s="20">
        <f>J5*S5</f>
        <v>18</v>
      </c>
      <c r="U5" s="20">
        <v>5</v>
      </c>
      <c r="V5" s="20">
        <f>J5*U5</f>
        <v>15</v>
      </c>
      <c r="W5" s="20">
        <v>7</v>
      </c>
      <c r="X5" s="20">
        <f>J5*W5</f>
        <v>21</v>
      </c>
    </row>
    <row r="6" spans="1:24" x14ac:dyDescent="0.45">
      <c r="A6" s="3" t="s">
        <v>22</v>
      </c>
      <c r="B6" s="7">
        <v>7800</v>
      </c>
      <c r="C6" s="11" t="s">
        <v>20</v>
      </c>
      <c r="D6" s="8" t="s">
        <v>21</v>
      </c>
      <c r="E6" s="11" t="s">
        <v>23</v>
      </c>
      <c r="F6" s="11" t="s">
        <v>24</v>
      </c>
      <c r="G6" s="11" t="s">
        <v>23</v>
      </c>
      <c r="I6" s="4" t="s">
        <v>3</v>
      </c>
      <c r="J6" s="19">
        <v>4</v>
      </c>
      <c r="K6" s="20">
        <v>7</v>
      </c>
      <c r="L6" s="20">
        <f t="shared" ref="L6:L10" si="0">J6*K6</f>
        <v>28</v>
      </c>
      <c r="M6" s="20">
        <v>4</v>
      </c>
      <c r="N6" s="20">
        <f t="shared" ref="N6:N10" si="1">J6*M6</f>
        <v>16</v>
      </c>
      <c r="O6" s="20">
        <v>6</v>
      </c>
      <c r="P6" s="20">
        <f t="shared" ref="P6:P10" si="2">J6*O6</f>
        <v>24</v>
      </c>
      <c r="Q6" s="20">
        <v>5</v>
      </c>
      <c r="R6" s="20">
        <f t="shared" ref="R6:R10" si="3">J6*Q6</f>
        <v>20</v>
      </c>
      <c r="S6" s="20">
        <v>2</v>
      </c>
      <c r="T6" s="20">
        <f t="shared" ref="T6:T10" si="4">J6*S6</f>
        <v>8</v>
      </c>
      <c r="U6" s="20">
        <v>1</v>
      </c>
      <c r="V6" s="20">
        <f t="shared" ref="V6:V10" si="5">J6*U6</f>
        <v>4</v>
      </c>
      <c r="W6" s="20">
        <v>3</v>
      </c>
      <c r="X6" s="20">
        <f t="shared" ref="X6:X10" si="6">J6*W6</f>
        <v>12</v>
      </c>
    </row>
    <row r="7" spans="1:24" x14ac:dyDescent="0.45">
      <c r="A7" s="3" t="s">
        <v>25</v>
      </c>
      <c r="B7" s="7">
        <v>7800</v>
      </c>
      <c r="C7" s="11" t="s">
        <v>26</v>
      </c>
      <c r="D7" s="8" t="s">
        <v>21</v>
      </c>
      <c r="E7" s="11" t="s">
        <v>27</v>
      </c>
      <c r="F7" s="13" t="s">
        <v>28</v>
      </c>
      <c r="G7" s="11" t="s">
        <v>27</v>
      </c>
      <c r="I7" s="4" t="s">
        <v>4</v>
      </c>
      <c r="J7" s="19">
        <v>1</v>
      </c>
      <c r="K7" s="20">
        <v>5</v>
      </c>
      <c r="L7" s="20">
        <f t="shared" si="0"/>
        <v>5</v>
      </c>
      <c r="M7" s="20">
        <v>6</v>
      </c>
      <c r="N7" s="20">
        <f t="shared" si="1"/>
        <v>6</v>
      </c>
      <c r="O7" s="20">
        <v>7</v>
      </c>
      <c r="P7" s="20">
        <f t="shared" si="2"/>
        <v>7</v>
      </c>
      <c r="Q7" s="20">
        <v>7</v>
      </c>
      <c r="R7" s="20">
        <f t="shared" si="3"/>
        <v>7</v>
      </c>
      <c r="S7" s="20">
        <v>4</v>
      </c>
      <c r="T7" s="20">
        <f t="shared" si="4"/>
        <v>4</v>
      </c>
      <c r="U7" s="20">
        <v>4</v>
      </c>
      <c r="V7" s="20">
        <f t="shared" si="5"/>
        <v>4</v>
      </c>
      <c r="W7" s="20">
        <v>3</v>
      </c>
      <c r="X7" s="20">
        <f t="shared" si="6"/>
        <v>3</v>
      </c>
    </row>
    <row r="8" spans="1:24" x14ac:dyDescent="0.45">
      <c r="A8" s="3" t="s">
        <v>43</v>
      </c>
      <c r="B8" s="14" t="s">
        <v>50</v>
      </c>
      <c r="C8" s="12" t="s">
        <v>51</v>
      </c>
      <c r="D8" s="7" t="s">
        <v>52</v>
      </c>
      <c r="E8" s="12" t="s">
        <v>53</v>
      </c>
      <c r="F8" s="12" t="s">
        <v>54</v>
      </c>
      <c r="G8" s="12" t="s">
        <v>55</v>
      </c>
      <c r="I8" s="4" t="s">
        <v>5</v>
      </c>
      <c r="J8" s="19">
        <v>4</v>
      </c>
      <c r="K8" s="20">
        <v>4</v>
      </c>
      <c r="L8" s="20">
        <f t="shared" si="0"/>
        <v>16</v>
      </c>
      <c r="M8" s="20">
        <v>7</v>
      </c>
      <c r="N8" s="20">
        <f t="shared" si="1"/>
        <v>28</v>
      </c>
      <c r="O8" s="20">
        <v>6</v>
      </c>
      <c r="P8" s="20">
        <f t="shared" si="2"/>
        <v>24</v>
      </c>
      <c r="Q8" s="20">
        <v>5</v>
      </c>
      <c r="R8" s="20">
        <f t="shared" si="3"/>
        <v>20</v>
      </c>
      <c r="S8" s="20">
        <v>2</v>
      </c>
      <c r="T8" s="20">
        <f t="shared" si="4"/>
        <v>8</v>
      </c>
      <c r="U8" s="20">
        <v>3</v>
      </c>
      <c r="V8" s="20">
        <f t="shared" si="5"/>
        <v>12</v>
      </c>
      <c r="W8" s="20">
        <v>1</v>
      </c>
      <c r="X8" s="20">
        <f t="shared" si="6"/>
        <v>4</v>
      </c>
    </row>
    <row r="9" spans="1:24" x14ac:dyDescent="0.45">
      <c r="A9" s="3" t="s">
        <v>44</v>
      </c>
      <c r="B9" s="14" t="s">
        <v>56</v>
      </c>
      <c r="C9" s="7" t="s">
        <v>57</v>
      </c>
      <c r="D9" s="7" t="s">
        <v>59</v>
      </c>
      <c r="E9" s="12" t="s">
        <v>60</v>
      </c>
      <c r="F9" s="12" t="s">
        <v>61</v>
      </c>
      <c r="G9" s="12" t="s">
        <v>62</v>
      </c>
      <c r="I9" s="4" t="s">
        <v>6</v>
      </c>
      <c r="J9" s="19">
        <v>2</v>
      </c>
      <c r="K9" s="20">
        <v>4</v>
      </c>
      <c r="L9" s="20">
        <f t="shared" si="0"/>
        <v>8</v>
      </c>
      <c r="M9" s="20">
        <v>7</v>
      </c>
      <c r="N9" s="20">
        <f t="shared" si="1"/>
        <v>14</v>
      </c>
      <c r="O9" s="20">
        <v>5</v>
      </c>
      <c r="P9" s="20">
        <f t="shared" si="2"/>
        <v>10</v>
      </c>
      <c r="Q9" s="20">
        <v>6</v>
      </c>
      <c r="R9" s="20">
        <f t="shared" si="3"/>
        <v>12</v>
      </c>
      <c r="S9" s="20">
        <v>2</v>
      </c>
      <c r="T9" s="20">
        <f t="shared" si="4"/>
        <v>4</v>
      </c>
      <c r="U9" s="20">
        <v>3</v>
      </c>
      <c r="V9" s="20">
        <f t="shared" si="5"/>
        <v>6</v>
      </c>
      <c r="W9" s="20">
        <v>1</v>
      </c>
      <c r="X9" s="20">
        <f t="shared" si="6"/>
        <v>2</v>
      </c>
    </row>
    <row r="10" spans="1:24" x14ac:dyDescent="0.45">
      <c r="A10" s="3" t="s">
        <v>45</v>
      </c>
      <c r="B10" s="14" t="s">
        <v>46</v>
      </c>
      <c r="C10" s="12" t="s">
        <v>58</v>
      </c>
      <c r="D10" s="7" t="s">
        <v>47</v>
      </c>
      <c r="E10" s="7" t="s">
        <v>48</v>
      </c>
      <c r="F10" s="7" t="s">
        <v>49</v>
      </c>
      <c r="G10" s="7" t="s">
        <v>48</v>
      </c>
      <c r="I10" s="4" t="s">
        <v>7</v>
      </c>
      <c r="J10" s="19">
        <v>2</v>
      </c>
      <c r="K10" s="20">
        <v>4</v>
      </c>
      <c r="L10" s="20">
        <f t="shared" si="0"/>
        <v>8</v>
      </c>
      <c r="M10" s="20">
        <v>7</v>
      </c>
      <c r="N10" s="20">
        <f t="shared" si="1"/>
        <v>14</v>
      </c>
      <c r="O10" s="20">
        <v>6</v>
      </c>
      <c r="P10" s="20">
        <f t="shared" si="2"/>
        <v>12</v>
      </c>
      <c r="Q10" s="20">
        <v>5</v>
      </c>
      <c r="R10" s="20">
        <f t="shared" si="3"/>
        <v>10</v>
      </c>
      <c r="S10" s="20">
        <v>2</v>
      </c>
      <c r="T10" s="20">
        <f t="shared" si="4"/>
        <v>4</v>
      </c>
      <c r="U10" s="20">
        <v>3</v>
      </c>
      <c r="V10" s="20">
        <f t="shared" si="5"/>
        <v>6</v>
      </c>
      <c r="W10" s="20">
        <v>1</v>
      </c>
      <c r="X10" s="20">
        <f t="shared" si="6"/>
        <v>2</v>
      </c>
    </row>
    <row r="11" spans="1:24" x14ac:dyDescent="0.45">
      <c r="J11" s="5" t="s">
        <v>34</v>
      </c>
      <c r="L11" s="21">
        <f>SUM(L5:L10)</f>
        <v>77</v>
      </c>
      <c r="N11" s="22">
        <f>SUM(N5:N10)</f>
        <v>87</v>
      </c>
      <c r="P11" s="21">
        <f>SUM(P5:P10)</f>
        <v>86</v>
      </c>
      <c r="R11" s="21">
        <f>SUM(R5:R10)</f>
        <v>78</v>
      </c>
      <c r="T11" s="21">
        <f>SUM(T5:T10)</f>
        <v>46</v>
      </c>
      <c r="V11" s="21">
        <f>SUM(V5:V10)</f>
        <v>47</v>
      </c>
      <c r="X11" s="21">
        <f>SUM(X5:X10)</f>
        <v>44</v>
      </c>
    </row>
    <row r="12" spans="1:24" x14ac:dyDescent="0.45">
      <c r="B12" s="1" t="s">
        <v>29</v>
      </c>
      <c r="C12" t="str">
        <f>A5</f>
        <v>Low Alloy Steel</v>
      </c>
    </row>
    <row r="14" spans="1:24" ht="18" x14ac:dyDescent="0.55000000000000004">
      <c r="A14" s="9" t="s">
        <v>30</v>
      </c>
    </row>
    <row r="15" spans="1:24" ht="28.5" x14ac:dyDescent="0.45">
      <c r="A15" s="3" t="s">
        <v>31</v>
      </c>
      <c r="B15" s="4" t="s">
        <v>64</v>
      </c>
      <c r="C15" s="3" t="s">
        <v>33</v>
      </c>
    </row>
    <row r="16" spans="1:24" x14ac:dyDescent="0.45">
      <c r="A16" s="6">
        <v>1</v>
      </c>
      <c r="B16" s="17">
        <v>134900</v>
      </c>
      <c r="C16" s="10">
        <f>(B16*10^-9)*$B$5</f>
        <v>1.0522199999999999</v>
      </c>
    </row>
    <row r="17" spans="1:4" x14ac:dyDescent="0.45">
      <c r="A17" s="6">
        <v>2</v>
      </c>
      <c r="B17" s="17">
        <v>166000</v>
      </c>
      <c r="C17" s="10">
        <f t="shared" ref="C17:C21" si="7">(B17*10^-9)*$B$5</f>
        <v>1.2948000000000002</v>
      </c>
    </row>
    <row r="18" spans="1:4" x14ac:dyDescent="0.45">
      <c r="A18" s="6">
        <v>3</v>
      </c>
      <c r="B18" s="17">
        <v>120600</v>
      </c>
      <c r="C18" s="10">
        <f t="shared" si="7"/>
        <v>0.94068000000000007</v>
      </c>
    </row>
    <row r="19" spans="1:4" x14ac:dyDescent="0.45">
      <c r="A19" s="6">
        <v>4</v>
      </c>
      <c r="B19" s="17">
        <v>188400</v>
      </c>
      <c r="C19" s="10">
        <f t="shared" si="7"/>
        <v>1.4695199999999999</v>
      </c>
    </row>
    <row r="20" spans="1:4" x14ac:dyDescent="0.45">
      <c r="A20" s="6">
        <v>5</v>
      </c>
      <c r="B20" s="5">
        <v>33615</v>
      </c>
      <c r="C20" s="10">
        <f t="shared" si="7"/>
        <v>0.26219700000000001</v>
      </c>
    </row>
    <row r="21" spans="1:4" x14ac:dyDescent="0.45">
      <c r="A21" s="5" t="s">
        <v>63</v>
      </c>
      <c r="B21" s="17">
        <f>3*377900</f>
        <v>1133700</v>
      </c>
      <c r="C21" s="10">
        <f t="shared" si="7"/>
        <v>8.8428599999999999</v>
      </c>
    </row>
    <row r="22" spans="1:4" x14ac:dyDescent="0.45">
      <c r="B22" s="15" t="s">
        <v>34</v>
      </c>
      <c r="C22" s="16">
        <f>2*SUM(C16:C20)+C21+B39</f>
        <v>23.497383545376003</v>
      </c>
    </row>
    <row r="24" spans="1:4" x14ac:dyDescent="0.45">
      <c r="A24" s="3" t="s">
        <v>36</v>
      </c>
    </row>
    <row r="25" spans="1:4" x14ac:dyDescent="0.45">
      <c r="A25" s="3" t="s">
        <v>38</v>
      </c>
      <c r="B25" s="5"/>
    </row>
    <row r="26" spans="1:4" x14ac:dyDescent="0.45">
      <c r="A26" s="3" t="s">
        <v>41</v>
      </c>
      <c r="B26" s="5"/>
    </row>
    <row r="27" spans="1:4" x14ac:dyDescent="0.45">
      <c r="A27" s="3" t="s">
        <v>34</v>
      </c>
      <c r="B27" s="5"/>
    </row>
    <row r="28" spans="1:4" x14ac:dyDescent="0.45">
      <c r="A28" s="4" t="s">
        <v>35</v>
      </c>
      <c r="B28" s="5"/>
    </row>
    <row r="30" spans="1:4" x14ac:dyDescent="0.45">
      <c r="A30" s="3" t="s">
        <v>37</v>
      </c>
    </row>
    <row r="31" spans="1:4" x14ac:dyDescent="0.45">
      <c r="A31" s="3" t="s">
        <v>1</v>
      </c>
      <c r="B31" s="5" t="s">
        <v>39</v>
      </c>
      <c r="C31" s="18" t="s">
        <v>40</v>
      </c>
    </row>
    <row r="32" spans="1:4" x14ac:dyDescent="0.45">
      <c r="A32" s="3" t="s">
        <v>68</v>
      </c>
      <c r="B32" s="17">
        <v>1830</v>
      </c>
      <c r="C32" t="s">
        <v>69</v>
      </c>
      <c r="D32" t="s">
        <v>71</v>
      </c>
    </row>
    <row r="33" spans="1:3" x14ac:dyDescent="0.45">
      <c r="B33" s="17">
        <v>1160</v>
      </c>
      <c r="C33" t="s">
        <v>70</v>
      </c>
    </row>
    <row r="34" spans="1:3" x14ac:dyDescent="0.45">
      <c r="B34" s="17">
        <v>1420</v>
      </c>
      <c r="C34" t="s">
        <v>72</v>
      </c>
    </row>
    <row r="35" spans="1:3" x14ac:dyDescent="0.45">
      <c r="A35" s="3" t="s">
        <v>65</v>
      </c>
      <c r="B35" s="5">
        <f>383.78+242.89+108.267+145.43+(44.652*9.83)</f>
        <v>1319.2961599999999</v>
      </c>
    </row>
    <row r="36" spans="1:3" x14ac:dyDescent="0.45">
      <c r="A36" s="3" t="s">
        <v>66</v>
      </c>
      <c r="B36" s="5">
        <v>1.7</v>
      </c>
    </row>
    <row r="37" spans="1:3" x14ac:dyDescent="0.45">
      <c r="A37" s="3" t="s">
        <v>67</v>
      </c>
      <c r="B37" s="5">
        <v>1400</v>
      </c>
      <c r="C37" t="s">
        <v>42</v>
      </c>
    </row>
    <row r="38" spans="1:3" x14ac:dyDescent="0.45">
      <c r="A38" s="3" t="s">
        <v>32</v>
      </c>
      <c r="B38" s="5">
        <f>B35*B36*B37</f>
        <v>3139924.8607999994</v>
      </c>
    </row>
    <row r="39" spans="1:3" x14ac:dyDescent="0.45">
      <c r="A39" s="3" t="s">
        <v>33</v>
      </c>
      <c r="B39" s="10">
        <f>(B38*10^-9)*(SUM(B32:B34)/3)</f>
        <v>4.6156895453759992</v>
      </c>
    </row>
    <row r="41" spans="1:3" x14ac:dyDescent="0.45">
      <c r="A41" s="36" t="s">
        <v>77</v>
      </c>
      <c r="B41">
        <v>2.25</v>
      </c>
      <c r="C41" t="s">
        <v>69</v>
      </c>
    </row>
    <row r="42" spans="1:3" x14ac:dyDescent="0.45">
      <c r="B42">
        <v>1.55</v>
      </c>
      <c r="C42" t="s">
        <v>70</v>
      </c>
    </row>
    <row r="43" spans="1:3" x14ac:dyDescent="0.45">
      <c r="B43">
        <v>8.86</v>
      </c>
      <c r="C43" t="s">
        <v>72</v>
      </c>
    </row>
    <row r="44" spans="1:3" x14ac:dyDescent="0.45">
      <c r="A44" t="s">
        <v>79</v>
      </c>
      <c r="B44" s="37">
        <f>B32*(B38/3)*10^-9</f>
        <v>1.9153541650879999</v>
      </c>
      <c r="C44" t="s">
        <v>69</v>
      </c>
    </row>
    <row r="45" spans="1:3" x14ac:dyDescent="0.45">
      <c r="B45" s="37">
        <f>B33*(B38/3)*10^-9</f>
        <v>1.2141042795093333</v>
      </c>
      <c r="C45" t="s">
        <v>70</v>
      </c>
    </row>
    <row r="46" spans="1:3" x14ac:dyDescent="0.45">
      <c r="B46" s="37">
        <f>B34*(B38/3)*10^-9</f>
        <v>1.4862311007786666</v>
      </c>
      <c r="C46" t="s">
        <v>72</v>
      </c>
    </row>
    <row r="47" spans="1:3" x14ac:dyDescent="0.45">
      <c r="A47" t="s">
        <v>78</v>
      </c>
      <c r="B47" s="37">
        <f>SUM(B44:B46)</f>
        <v>4.6156895453760001</v>
      </c>
    </row>
    <row r="48" spans="1:3" x14ac:dyDescent="0.45">
      <c r="B48">
        <f>B41*B44</f>
        <v>4.3095468714480001</v>
      </c>
    </row>
    <row r="49" spans="2:2" x14ac:dyDescent="0.45">
      <c r="B49">
        <f t="shared" ref="B49:B50" si="8">B42*B45</f>
        <v>1.8818616332394666</v>
      </c>
    </row>
    <row r="50" spans="2:2" x14ac:dyDescent="0.45">
      <c r="B50">
        <f t="shared" si="8"/>
        <v>13.168007552898985</v>
      </c>
    </row>
    <row r="51" spans="2:2" x14ac:dyDescent="0.45">
      <c r="B51">
        <f>SUM(B48:B50)</f>
        <v>19.359416057586451</v>
      </c>
    </row>
  </sheetData>
  <mergeCells count="7">
    <mergeCell ref="U3:V3"/>
    <mergeCell ref="W3:X3"/>
    <mergeCell ref="K3:L3"/>
    <mergeCell ref="M3:N3"/>
    <mergeCell ref="O3:P3"/>
    <mergeCell ref="Q3:R3"/>
    <mergeCell ref="S3:T3"/>
  </mergeCells>
  <hyperlinks>
    <hyperlink ref="C31" r:id="rId1" xr:uid="{C55F71B1-03C4-4927-9EA7-30A88A8AC0E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61F7-1B6E-4C82-A1A9-6538B38D38D7}">
  <dimension ref="A1:P9"/>
  <sheetViews>
    <sheetView workbookViewId="0">
      <selection activeCell="S22" sqref="S22"/>
    </sheetView>
  </sheetViews>
  <sheetFormatPr defaultRowHeight="14.25" x14ac:dyDescent="0.45"/>
  <cols>
    <col min="1" max="1" width="13.3984375" bestFit="1" customWidth="1"/>
    <col min="2" max="2" width="6.6640625" bestFit="1" customWidth="1"/>
    <col min="3" max="3" width="5.46484375" bestFit="1" customWidth="1"/>
    <col min="4" max="4" width="5.265625" bestFit="1" customWidth="1"/>
    <col min="5" max="5" width="5.46484375" bestFit="1" customWidth="1"/>
    <col min="6" max="6" width="5.265625" bestFit="1" customWidth="1"/>
    <col min="7" max="7" width="5.46484375" bestFit="1" customWidth="1"/>
    <col min="8" max="8" width="10.19921875" customWidth="1"/>
    <col min="9" max="9" width="5.46484375" bestFit="1" customWidth="1"/>
    <col min="10" max="10" width="9.9296875" customWidth="1"/>
    <col min="11" max="11" width="5.46484375" bestFit="1" customWidth="1"/>
    <col min="12" max="12" width="5.265625" bestFit="1" customWidth="1"/>
    <col min="13" max="13" width="5.46484375" bestFit="1" customWidth="1"/>
    <col min="14" max="14" width="10.9296875" customWidth="1"/>
    <col min="15" max="15" width="5.46484375" bestFit="1" customWidth="1"/>
    <col min="16" max="16" width="13.6640625" customWidth="1"/>
  </cols>
  <sheetData>
    <row r="1" spans="1:16" ht="32.25" customHeight="1" x14ac:dyDescent="0.45">
      <c r="A1" s="23"/>
      <c r="B1" s="23"/>
      <c r="C1" s="34" t="s">
        <v>8</v>
      </c>
      <c r="D1" s="34"/>
      <c r="E1" s="35" t="s">
        <v>14</v>
      </c>
      <c r="F1" s="35"/>
      <c r="G1" s="34" t="s">
        <v>22</v>
      </c>
      <c r="H1" s="34"/>
      <c r="I1" s="34" t="s">
        <v>25</v>
      </c>
      <c r="J1" s="34"/>
      <c r="K1" s="34" t="s">
        <v>43</v>
      </c>
      <c r="L1" s="34"/>
      <c r="M1" s="34" t="s">
        <v>44</v>
      </c>
      <c r="N1" s="34"/>
      <c r="O1" s="34" t="s">
        <v>45</v>
      </c>
      <c r="P1" s="34"/>
    </row>
    <row r="2" spans="1:16" x14ac:dyDescent="0.45">
      <c r="A2" s="24" t="s">
        <v>73</v>
      </c>
      <c r="B2" s="25" t="s">
        <v>74</v>
      </c>
      <c r="C2" s="25" t="s">
        <v>75</v>
      </c>
      <c r="D2" s="25" t="s">
        <v>76</v>
      </c>
      <c r="E2" s="29" t="s">
        <v>75</v>
      </c>
      <c r="F2" s="29" t="s">
        <v>76</v>
      </c>
      <c r="G2" s="25" t="s">
        <v>75</v>
      </c>
      <c r="H2" s="25" t="s">
        <v>76</v>
      </c>
      <c r="I2" s="25" t="s">
        <v>75</v>
      </c>
      <c r="J2" s="25" t="s">
        <v>76</v>
      </c>
      <c r="K2" s="25" t="s">
        <v>75</v>
      </c>
      <c r="L2" s="25" t="s">
        <v>76</v>
      </c>
      <c r="M2" s="25" t="s">
        <v>75</v>
      </c>
      <c r="N2" s="25" t="s">
        <v>76</v>
      </c>
      <c r="O2" s="25" t="s">
        <v>75</v>
      </c>
      <c r="P2" s="25" t="s">
        <v>76</v>
      </c>
    </row>
    <row r="3" spans="1:16" ht="27.75" x14ac:dyDescent="0.45">
      <c r="A3" s="26" t="s">
        <v>2</v>
      </c>
      <c r="B3" s="25">
        <v>3</v>
      </c>
      <c r="C3" s="27">
        <v>4</v>
      </c>
      <c r="D3" s="27">
        <f>B3*C3</f>
        <v>12</v>
      </c>
      <c r="E3" s="30">
        <v>3</v>
      </c>
      <c r="F3" s="30">
        <f>B3*E3</f>
        <v>9</v>
      </c>
      <c r="G3" s="27">
        <v>3</v>
      </c>
      <c r="H3" s="27">
        <f>B3*G3</f>
        <v>9</v>
      </c>
      <c r="I3" s="27">
        <v>3</v>
      </c>
      <c r="J3" s="27">
        <f>B3*I3</f>
        <v>9</v>
      </c>
      <c r="K3" s="27">
        <v>6</v>
      </c>
      <c r="L3" s="27">
        <f>B3*K3</f>
        <v>18</v>
      </c>
      <c r="M3" s="27">
        <v>5</v>
      </c>
      <c r="N3" s="27">
        <f>B3*M3</f>
        <v>15</v>
      </c>
      <c r="O3" s="27">
        <v>7</v>
      </c>
      <c r="P3" s="27">
        <f>B3*O3</f>
        <v>21</v>
      </c>
    </row>
    <row r="4" spans="1:16" x14ac:dyDescent="0.45">
      <c r="A4" s="26" t="s">
        <v>3</v>
      </c>
      <c r="B4" s="25">
        <v>4</v>
      </c>
      <c r="C4" s="27">
        <v>7</v>
      </c>
      <c r="D4" s="27">
        <f t="shared" ref="D4:D8" si="0">B4*C4</f>
        <v>28</v>
      </c>
      <c r="E4" s="30">
        <v>4</v>
      </c>
      <c r="F4" s="30">
        <f t="shared" ref="F4:F8" si="1">B4*E4</f>
        <v>16</v>
      </c>
      <c r="G4" s="27">
        <v>6</v>
      </c>
      <c r="H4" s="27">
        <f t="shared" ref="H4:H8" si="2">B4*G4</f>
        <v>24</v>
      </c>
      <c r="I4" s="27">
        <v>5</v>
      </c>
      <c r="J4" s="27">
        <f t="shared" ref="J4:J8" si="3">B4*I4</f>
        <v>20</v>
      </c>
      <c r="K4" s="27">
        <v>2</v>
      </c>
      <c r="L4" s="27">
        <f t="shared" ref="L4:L8" si="4">B4*K4</f>
        <v>8</v>
      </c>
      <c r="M4" s="27">
        <v>1</v>
      </c>
      <c r="N4" s="27">
        <f t="shared" ref="N4:N8" si="5">B4*M4</f>
        <v>4</v>
      </c>
      <c r="O4" s="27">
        <v>3</v>
      </c>
      <c r="P4" s="27">
        <f t="shared" ref="P4:P8" si="6">B4*O4</f>
        <v>12</v>
      </c>
    </row>
    <row r="5" spans="1:16" ht="27.75" x14ac:dyDescent="0.45">
      <c r="A5" s="26" t="s">
        <v>4</v>
      </c>
      <c r="B5" s="25">
        <v>1</v>
      </c>
      <c r="C5" s="27">
        <v>5</v>
      </c>
      <c r="D5" s="27">
        <f t="shared" si="0"/>
        <v>5</v>
      </c>
      <c r="E5" s="30">
        <v>6</v>
      </c>
      <c r="F5" s="30">
        <f t="shared" si="1"/>
        <v>6</v>
      </c>
      <c r="G5" s="27">
        <v>7</v>
      </c>
      <c r="H5" s="27">
        <f t="shared" si="2"/>
        <v>7</v>
      </c>
      <c r="I5" s="27">
        <v>7</v>
      </c>
      <c r="J5" s="27">
        <f t="shared" si="3"/>
        <v>7</v>
      </c>
      <c r="K5" s="27">
        <v>4</v>
      </c>
      <c r="L5" s="27">
        <f t="shared" si="4"/>
        <v>4</v>
      </c>
      <c r="M5" s="27">
        <v>4</v>
      </c>
      <c r="N5" s="27">
        <f t="shared" si="5"/>
        <v>4</v>
      </c>
      <c r="O5" s="27">
        <v>3</v>
      </c>
      <c r="P5" s="27">
        <f t="shared" si="6"/>
        <v>3</v>
      </c>
    </row>
    <row r="6" spans="1:16" ht="27.75" x14ac:dyDescent="0.45">
      <c r="A6" s="26" t="s">
        <v>5</v>
      </c>
      <c r="B6" s="25">
        <v>4</v>
      </c>
      <c r="C6" s="27">
        <v>4</v>
      </c>
      <c r="D6" s="27">
        <f t="shared" si="0"/>
        <v>16</v>
      </c>
      <c r="E6" s="30">
        <v>7</v>
      </c>
      <c r="F6" s="30">
        <f t="shared" si="1"/>
        <v>28</v>
      </c>
      <c r="G6" s="27">
        <v>6</v>
      </c>
      <c r="H6" s="27">
        <f t="shared" si="2"/>
        <v>24</v>
      </c>
      <c r="I6" s="27">
        <v>5</v>
      </c>
      <c r="J6" s="27">
        <f t="shared" si="3"/>
        <v>20</v>
      </c>
      <c r="K6" s="27">
        <v>2</v>
      </c>
      <c r="L6" s="27">
        <f t="shared" si="4"/>
        <v>8</v>
      </c>
      <c r="M6" s="27">
        <v>3</v>
      </c>
      <c r="N6" s="27">
        <f t="shared" si="5"/>
        <v>12</v>
      </c>
      <c r="O6" s="27">
        <v>1</v>
      </c>
      <c r="P6" s="27">
        <f t="shared" si="6"/>
        <v>4</v>
      </c>
    </row>
    <row r="7" spans="1:16" ht="41.25" x14ac:dyDescent="0.45">
      <c r="A7" s="26" t="s">
        <v>6</v>
      </c>
      <c r="B7" s="25">
        <v>2</v>
      </c>
      <c r="C7" s="27">
        <v>4</v>
      </c>
      <c r="D7" s="27">
        <f t="shared" si="0"/>
        <v>8</v>
      </c>
      <c r="E7" s="30">
        <v>7</v>
      </c>
      <c r="F7" s="30">
        <f t="shared" si="1"/>
        <v>14</v>
      </c>
      <c r="G7" s="27">
        <v>5</v>
      </c>
      <c r="H7" s="27">
        <f t="shared" si="2"/>
        <v>10</v>
      </c>
      <c r="I7" s="27">
        <v>6</v>
      </c>
      <c r="J7" s="27">
        <f t="shared" si="3"/>
        <v>12</v>
      </c>
      <c r="K7" s="27">
        <v>2</v>
      </c>
      <c r="L7" s="27">
        <f t="shared" si="4"/>
        <v>4</v>
      </c>
      <c r="M7" s="27">
        <v>3</v>
      </c>
      <c r="N7" s="27">
        <f t="shared" si="5"/>
        <v>6</v>
      </c>
      <c r="O7" s="27">
        <v>1</v>
      </c>
      <c r="P7" s="27">
        <f t="shared" si="6"/>
        <v>2</v>
      </c>
    </row>
    <row r="8" spans="1:16" ht="41.25" x14ac:dyDescent="0.45">
      <c r="A8" s="26" t="s">
        <v>7</v>
      </c>
      <c r="B8" s="25">
        <v>2</v>
      </c>
      <c r="C8" s="27">
        <v>4</v>
      </c>
      <c r="D8" s="27">
        <f t="shared" si="0"/>
        <v>8</v>
      </c>
      <c r="E8" s="30">
        <v>7</v>
      </c>
      <c r="F8" s="30">
        <f t="shared" si="1"/>
        <v>14</v>
      </c>
      <c r="G8" s="27">
        <v>6</v>
      </c>
      <c r="H8" s="27">
        <f t="shared" si="2"/>
        <v>12</v>
      </c>
      <c r="I8" s="27">
        <v>5</v>
      </c>
      <c r="J8" s="27">
        <f t="shared" si="3"/>
        <v>10</v>
      </c>
      <c r="K8" s="27">
        <v>2</v>
      </c>
      <c r="L8" s="27">
        <f t="shared" si="4"/>
        <v>4</v>
      </c>
      <c r="M8" s="27">
        <v>3</v>
      </c>
      <c r="N8" s="27">
        <f t="shared" si="5"/>
        <v>6</v>
      </c>
      <c r="O8" s="27">
        <v>1</v>
      </c>
      <c r="P8" s="27">
        <f t="shared" si="6"/>
        <v>2</v>
      </c>
    </row>
    <row r="9" spans="1:16" x14ac:dyDescent="0.45">
      <c r="A9" s="23"/>
      <c r="B9" s="23" t="s">
        <v>34</v>
      </c>
      <c r="C9" s="23"/>
      <c r="D9" s="28">
        <f>SUM(D3:D8)</f>
        <v>77</v>
      </c>
      <c r="E9" s="32"/>
      <c r="F9" s="31">
        <f>SUM(F3:F8)</f>
        <v>87</v>
      </c>
      <c r="G9" s="23"/>
      <c r="H9" s="28">
        <f>SUM(H3:H8)</f>
        <v>86</v>
      </c>
      <c r="I9" s="23"/>
      <c r="J9" s="28">
        <f>SUM(J3:J8)</f>
        <v>78</v>
      </c>
      <c r="K9" s="23"/>
      <c r="L9" s="28">
        <f>SUM(L3:L8)</f>
        <v>46</v>
      </c>
      <c r="M9" s="23"/>
      <c r="N9" s="28">
        <f>SUM(N3:N8)</f>
        <v>47</v>
      </c>
      <c r="O9" s="23"/>
      <c r="P9" s="28">
        <f>SUM(P3:P8)</f>
        <v>44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32484AA12344F874CE04C381EE0F9" ma:contentTypeVersion="10" ma:contentTypeDescription="Create a new document." ma:contentTypeScope="" ma:versionID="127830fe5cb4d93233e838f69fd992f8">
  <xsd:schema xmlns:xsd="http://www.w3.org/2001/XMLSchema" xmlns:xs="http://www.w3.org/2001/XMLSchema" xmlns:p="http://schemas.microsoft.com/office/2006/metadata/properties" xmlns:ns2="849eac14-19d5-4730-b86f-5876e241b65e" targetNamespace="http://schemas.microsoft.com/office/2006/metadata/properties" ma:root="true" ma:fieldsID="a0b758d21b529c7d233dae165949a810" ns2:_="">
    <xsd:import namespace="849eac14-19d5-4730-b86f-5876e241b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eac14-19d5-4730-b86f-5876e241b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4CF3C3-4AEB-40B2-ACE1-F94BB0D232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eac14-19d5-4730-b86f-5876e241b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F4F49F-17D7-42EE-9822-B19249B55BA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49eac14-19d5-4730-b86f-5876e241b65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6928B4C-A571-4254-8695-809491B959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Weighted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Andhika Nasution</dc:creator>
  <cp:keywords/>
  <dc:description/>
  <cp:lastModifiedBy>Viral Shah</cp:lastModifiedBy>
  <cp:revision/>
  <cp:lastPrinted>2022-05-03T13:08:39Z</cp:lastPrinted>
  <dcterms:created xsi:type="dcterms:W3CDTF">2022-03-17T15:54:50Z</dcterms:created>
  <dcterms:modified xsi:type="dcterms:W3CDTF">2022-05-05T13:04:14Z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0x010100FBB32484AA12344F874CE04C381EE0F9</vt:lpwstr>
  </property>
</Properties>
</file>