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Seagate/BUAS/2023-24a-fai1-adsai-dariavladutu236578/Deliverables/"/>
    </mc:Choice>
  </mc:AlternateContent>
  <xr:revisionPtr revIDLastSave="0" documentId="13_ncr:1_{6E60BC78-67E6-984B-B1CD-CACFD043FAA5}" xr6:coauthVersionLast="47" xr6:coauthVersionMax="47" xr10:uidLastSave="{00000000-0000-0000-0000-000000000000}"/>
  <bookViews>
    <workbookView xWindow="0" yWindow="0" windowWidth="28800" windowHeight="18000" xr2:uid="{00000000-000D-0000-FFFF-FFFF00000000}"/>
  </bookViews>
  <sheets>
    <sheet name="Worklog_Tasks&amp;Times" sheetId="1" r:id="rId1"/>
    <sheet name="Overview 1" sheetId="2" r:id="rId2"/>
    <sheet name="Drop-downs" sheetId="3" r:id="rId3"/>
  </sheets>
  <definedNames>
    <definedName name="_xlnm._FilterDatabase" localSheetId="0" hidden="1">'Worklog_Tasks&amp;Times'!$A$1:$K$21</definedName>
    <definedName name="_xlnm.Print_Area" localSheetId="0">'Worklog_Tasks&amp;Times'!$A$1:$K$144</definedName>
    <definedName name="Z_8BAC9A6B_5D32_4E8D_967D_E17D357516F8_.wvu.FilterData" localSheetId="0" hidden="1">'Worklog_Tasks&amp;Times'!$A$1:$K$21</definedName>
  </definedNames>
  <calcPr calcId="191028"/>
  <customWorkbookViews>
    <customWorkbookView name="TODO" guid="{8BAC9A6B-5D32-4E8D-967D-E17D357516F8}"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1" i="1" l="1"/>
  <c r="A79" i="1"/>
  <c r="I101" i="1"/>
  <c r="I79" i="1"/>
  <c r="A112" i="1"/>
  <c r="I112" i="1"/>
  <c r="A114" i="1"/>
  <c r="A137" i="1"/>
  <c r="A141" i="1"/>
  <c r="A140" i="1"/>
  <c r="A139" i="1"/>
  <c r="A138" i="1"/>
  <c r="A124" i="1"/>
  <c r="I124" i="1"/>
  <c r="A136" i="1"/>
  <c r="I136" i="1"/>
  <c r="I59" i="1"/>
  <c r="A59" i="1"/>
  <c r="I113" i="1"/>
  <c r="A113" i="1"/>
  <c r="A117" i="1"/>
  <c r="A116" i="1"/>
  <c r="A130" i="1"/>
  <c r="A129" i="1"/>
  <c r="A128" i="1"/>
  <c r="A127" i="1"/>
  <c r="A126" i="1"/>
  <c r="A123" i="1"/>
  <c r="A125" i="1"/>
  <c r="H118" i="1"/>
  <c r="I117" i="1"/>
  <c r="G118" i="1"/>
  <c r="A115" i="1"/>
  <c r="A111" i="1" l="1"/>
  <c r="A109" i="1"/>
  <c r="A110" i="1"/>
  <c r="A103" i="1"/>
  <c r="I98" i="1"/>
  <c r="A102" i="1"/>
  <c r="A100" i="1"/>
  <c r="A99" i="1"/>
  <c r="A97" i="1"/>
  <c r="A98" i="1"/>
  <c r="I97" i="1"/>
  <c r="A94" i="1"/>
  <c r="A95" i="1"/>
  <c r="I96" i="1"/>
  <c r="A96" i="1"/>
  <c r="A93" i="1"/>
  <c r="A135" i="1"/>
  <c r="A122" i="1"/>
  <c r="A108" i="1"/>
  <c r="A88" i="1"/>
  <c r="A89" i="1"/>
  <c r="A90" i="1"/>
  <c r="A91" i="1"/>
  <c r="A92" i="1"/>
  <c r="A82" i="1"/>
  <c r="I82" i="1"/>
  <c r="A81" i="1"/>
  <c r="A80" i="1"/>
  <c r="A78" i="1"/>
  <c r="I78" i="1"/>
  <c r="A77" i="1"/>
  <c r="I77" i="1"/>
  <c r="A75" i="1"/>
  <c r="A76" i="1"/>
  <c r="I76" i="1"/>
  <c r="I75" i="1"/>
  <c r="A69" i="1"/>
  <c r="A70" i="1"/>
  <c r="A71" i="1"/>
  <c r="A72" i="1"/>
  <c r="I74" i="1"/>
  <c r="A74" i="1"/>
  <c r="I73" i="1"/>
  <c r="I58" i="1"/>
  <c r="A73" i="1"/>
  <c r="I72" i="1"/>
  <c r="I71" i="1"/>
  <c r="I70" i="1"/>
  <c r="I69" i="1"/>
  <c r="A58" i="1"/>
  <c r="I60" i="1"/>
  <c r="A60" i="1"/>
  <c r="A57" i="1"/>
  <c r="I57" i="1"/>
  <c r="I56" i="1"/>
  <c r="A56" i="1"/>
  <c r="A38" i="1"/>
  <c r="I38" i="1"/>
  <c r="A55" i="1"/>
  <c r="I55" i="1"/>
  <c r="I52" i="1"/>
  <c r="A52" i="1"/>
  <c r="A53" i="1"/>
  <c r="A54" i="1"/>
  <c r="A40" i="1"/>
  <c r="A37" i="1"/>
  <c r="I34" i="1"/>
  <c r="A34" i="1"/>
  <c r="I32" i="1"/>
  <c r="A32" i="1"/>
  <c r="A27" i="1"/>
  <c r="A39" i="1"/>
  <c r="A31" i="1"/>
  <c r="A33" i="1"/>
  <c r="A35" i="1"/>
  <c r="A36" i="1"/>
  <c r="A30" i="1"/>
  <c r="A29" i="1"/>
  <c r="A26" i="1"/>
  <c r="A28" i="1"/>
  <c r="A25" i="1"/>
  <c r="A19" i="1"/>
  <c r="A20" i="1"/>
  <c r="A18" i="1"/>
  <c r="A16" i="1"/>
  <c r="A17" i="1"/>
  <c r="A12" i="1"/>
  <c r="A13" i="1"/>
  <c r="A14" i="1"/>
  <c r="A15" i="1"/>
  <c r="I20" i="1"/>
  <c r="I19" i="1"/>
  <c r="I18" i="1"/>
  <c r="I17" i="1"/>
  <c r="I16" i="1"/>
  <c r="I15" i="1"/>
  <c r="I14" i="1"/>
  <c r="I13" i="1"/>
  <c r="A11" i="1"/>
  <c r="A10" i="1"/>
  <c r="A8" i="1"/>
  <c r="A9" i="1"/>
  <c r="A7" i="1"/>
  <c r="A87" i="1"/>
  <c r="I80" i="1" l="1"/>
  <c r="A68" i="1"/>
  <c r="A66" i="1"/>
  <c r="A67" i="1"/>
  <c r="A65" i="1"/>
  <c r="I33" i="1"/>
  <c r="A51" i="1"/>
  <c r="A50" i="1"/>
  <c r="A49" i="1"/>
  <c r="A48" i="1" l="1"/>
  <c r="A46" i="1"/>
  <c r="A47" i="1"/>
  <c r="A45" i="1"/>
  <c r="I40" i="1"/>
  <c r="B9" i="2" l="1"/>
  <c r="B8" i="2"/>
  <c r="K8" i="2"/>
  <c r="J10" i="2"/>
  <c r="I10" i="2"/>
  <c r="H10" i="2"/>
  <c r="G10" i="2"/>
  <c r="F10" i="2"/>
  <c r="E10" i="2"/>
  <c r="D10" i="2"/>
  <c r="K9" i="2"/>
  <c r="K7" i="2"/>
  <c r="B7" i="2"/>
  <c r="K6" i="2"/>
  <c r="B6" i="2"/>
  <c r="K5" i="2"/>
  <c r="B5" i="2"/>
  <c r="C4" i="2"/>
  <c r="K4" i="2" s="1"/>
  <c r="B4" i="2"/>
  <c r="K3" i="2"/>
  <c r="B3" i="2"/>
  <c r="H142" i="1"/>
  <c r="G142" i="1"/>
  <c r="I141" i="1"/>
  <c r="I140" i="1"/>
  <c r="I139" i="1"/>
  <c r="I138" i="1"/>
  <c r="I135" i="1"/>
  <c r="H131" i="1"/>
  <c r="G131" i="1"/>
  <c r="I130" i="1"/>
  <c r="I129" i="1"/>
  <c r="I128" i="1"/>
  <c r="I127" i="1"/>
  <c r="I126" i="1"/>
  <c r="I125" i="1"/>
  <c r="I123" i="1"/>
  <c r="I122" i="1"/>
  <c r="I116" i="1"/>
  <c r="I115" i="1"/>
  <c r="I114" i="1"/>
  <c r="I111" i="1"/>
  <c r="I110" i="1"/>
  <c r="I109" i="1"/>
  <c r="I108" i="1"/>
  <c r="H104" i="1"/>
  <c r="G104" i="1"/>
  <c r="I103" i="1"/>
  <c r="I95" i="1"/>
  <c r="I94" i="1"/>
  <c r="I93" i="1"/>
  <c r="I92" i="1"/>
  <c r="I91" i="1"/>
  <c r="I90" i="1"/>
  <c r="I89" i="1"/>
  <c r="I88" i="1"/>
  <c r="I87" i="1"/>
  <c r="H83" i="1"/>
  <c r="G83" i="1"/>
  <c r="I81" i="1"/>
  <c r="I68" i="1"/>
  <c r="I67" i="1"/>
  <c r="I66" i="1"/>
  <c r="I65" i="1"/>
  <c r="H61" i="1"/>
  <c r="G61" i="1"/>
  <c r="I53" i="1"/>
  <c r="I51" i="1"/>
  <c r="I50" i="1"/>
  <c r="I49" i="1"/>
  <c r="I48" i="1"/>
  <c r="I47" i="1"/>
  <c r="I46" i="1"/>
  <c r="I45" i="1"/>
  <c r="H41" i="1"/>
  <c r="G41" i="1"/>
  <c r="I39" i="1"/>
  <c r="I37" i="1"/>
  <c r="I36" i="1"/>
  <c r="I35" i="1"/>
  <c r="I31" i="1"/>
  <c r="I29" i="1"/>
  <c r="I28" i="1"/>
  <c r="I25" i="1"/>
  <c r="H21" i="1"/>
  <c r="G21" i="1"/>
  <c r="I12" i="1"/>
  <c r="I11" i="1"/>
  <c r="I10" i="1"/>
  <c r="I9" i="1"/>
  <c r="I8" i="1"/>
  <c r="I7" i="1"/>
  <c r="I6" i="1"/>
  <c r="I104" i="1" l="1"/>
  <c r="H144" i="1"/>
  <c r="I21" i="1"/>
  <c r="I41" i="1"/>
  <c r="I61" i="1"/>
  <c r="I83" i="1"/>
  <c r="I118" i="1"/>
  <c r="I131" i="1"/>
  <c r="I142" i="1"/>
  <c r="C10" i="2"/>
  <c r="G144" i="1"/>
  <c r="I144"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D85A72-DBD6-9346-8C38-1C4A243F08C1}" keepAlive="1" name="Query - Overview" description="Connection to the 'Overview' query in the workbook." type="5" refreshedVersion="8" background="1" saveData="1">
    <dbPr connection="Provider=Microsoft.Mashup.OleDb.1;Data Source=$Workbook$;Location=Overview;Extended Properties=&quot;&quot;" command="SELECT * FROM [Overview]"/>
  </connection>
  <connection id="2" xr16:uid="{6D895D09-F674-A74B-B302-F9F71E94364F}" keepAlive="1" name="Query - Student Self-Assessment" description="Connection to the 'Student Self-Assessment' query in the workbook." type="5" refreshedVersion="0" background="1">
    <dbPr connection="Provider=Microsoft.Mashup.OleDb.1;Data Source=$Workbook$;Location=&quot;Student Self-Assessment&quot;;Extended Properties=&quot;&quot;" command="SELECT * FROM [Student Self-Assessment]"/>
  </connection>
</connections>
</file>

<file path=xl/sharedStrings.xml><?xml version="1.0" encoding="utf-8"?>
<sst xmlns="http://schemas.openxmlformats.org/spreadsheetml/2006/main" count="728" uniqueCount="234">
  <si>
    <t>Date</t>
  </si>
  <si>
    <t>Status</t>
  </si>
  <si>
    <t>Task</t>
  </si>
  <si>
    <t>Description/Planning</t>
  </si>
  <si>
    <t>Task Type</t>
  </si>
  <si>
    <t>Most suited ILO</t>
  </si>
  <si>
    <t>Est Hours</t>
  </si>
  <si>
    <t>Actual Hours</t>
  </si>
  <si>
    <t>Diff</t>
  </si>
  <si>
    <t>Evidence link</t>
  </si>
  <si>
    <t>Task reflection / notes</t>
  </si>
  <si>
    <t>Week 1</t>
  </si>
  <si>
    <t>week plan:</t>
  </si>
  <si>
    <t>Known Risks</t>
  </si>
  <si>
    <t>[Enter known possible issues that are a risk for you to finish the high level week planning]</t>
  </si>
  <si>
    <t>Max 4 hours tasks</t>
  </si>
  <si>
    <t>Total Hours</t>
  </si>
  <si>
    <t>Week 2</t>
  </si>
  <si>
    <t>Week 3</t>
  </si>
  <si>
    <t xml:space="preserve">Week 4 </t>
  </si>
  <si>
    <t xml:space="preserve">Week 5 </t>
  </si>
  <si>
    <t xml:space="preserve">Week 6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</si>
  <si>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</si>
  <si>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</si>
  <si>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</si>
  <si>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</si>
  <si>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</si>
  <si>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</si>
  <si>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</si>
  <si>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</si>
  <si>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</si>
  <si>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</si>
  <si>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</si>
  <si>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</si>
  <si>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</si>
  <si>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</si>
  <si>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</si>
  <si>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r>
      <rPr>
        <i/>
        <sz val="10"/>
        <rFont val="Arial"/>
        <family val="2"/>
      </rPr>
      <t xml:space="preserve">Use a formula like this to get your data from Worklog sheet : </t>
    </r>
    <r>
      <rPr>
        <sz val="10"/>
        <color rgb="FF000000"/>
        <rFont val="Arial"/>
        <family val="2"/>
      </rPr>
      <t xml:space="preserve">
=IFERROR(SUM(FILTER('Worklog_Tasks&amp;Times'!$H$5:$H$14,'Worklog_Tasks&amp;Times'!$F$5:$F$14=$B4)),0)</t>
    </r>
  </si>
  <si>
    <t>Task Status</t>
  </si>
  <si>
    <t>ILO selection</t>
  </si>
  <si>
    <t>-</t>
  </si>
  <si>
    <t>Planned</t>
  </si>
  <si>
    <t>Design</t>
  </si>
  <si>
    <t>Unplanned</t>
  </si>
  <si>
    <t>Meeting</t>
  </si>
  <si>
    <t>Blocked</t>
  </si>
  <si>
    <t>Programming</t>
  </si>
  <si>
    <t>In-Progress</t>
  </si>
  <si>
    <t>Research</t>
  </si>
  <si>
    <t>Done</t>
  </si>
  <si>
    <t>Testing</t>
  </si>
  <si>
    <t>Delayed</t>
  </si>
  <si>
    <t>Workshop</t>
  </si>
  <si>
    <t>Cancelled</t>
  </si>
  <si>
    <t>Planning</t>
  </si>
  <si>
    <t>Evidencing</t>
  </si>
  <si>
    <t>Debugging</t>
  </si>
  <si>
    <t>Lecture</t>
  </si>
  <si>
    <t>Study</t>
  </si>
  <si>
    <t>Distraction</t>
  </si>
  <si>
    <t>Break</t>
  </si>
  <si>
    <t>ILO 1.3</t>
  </si>
  <si>
    <t>ILO 2.4</t>
  </si>
  <si>
    <t>ILO 3.1</t>
  </si>
  <si>
    <t>ILO 4.1</t>
  </si>
  <si>
    <t>ILO 4.2</t>
  </si>
  <si>
    <t>ILO 5.1</t>
  </si>
  <si>
    <t>DataCamp: Introduction to Data Literacy</t>
  </si>
  <si>
    <t>Making a chatbot</t>
  </si>
  <si>
    <t>Flowchart of chatbot</t>
  </si>
  <si>
    <t xml:space="preserve">Reading about intelligent agents </t>
  </si>
  <si>
    <t>Reading "From Data to Wisdom" and "Data Demystified — DIKW model"</t>
  </si>
  <si>
    <t>Learned about predicitive modelling in the AI field</t>
  </si>
  <si>
    <t>How to give, and receive feedback (DataLab)</t>
  </si>
  <si>
    <t>Turing test (DataLab)</t>
  </si>
  <si>
    <t>Deepend python knowldege (boolean exercises: sleep_in and monkey_trouble)</t>
  </si>
  <si>
    <t>Understood artificial neural networks better, as well as the concepts of "predictive Ai" and "generative AI"</t>
  </si>
  <si>
    <t>Friends are visitting</t>
  </si>
  <si>
    <t xml:space="preserve"> Work on presentation; Do the readings; Watch all the videos; Complete the quizes on time</t>
  </si>
  <si>
    <t>Get started on programming and research; Understand how each platform works; Accomplish at least 65% of tasks</t>
  </si>
  <si>
    <t>Reading about the domains and sub-domains of Ai</t>
  </si>
  <si>
    <t>Reading sub-chapter 1.4 of the AIMA book</t>
  </si>
  <si>
    <t>Guest Lecture (John Atherfold &amp; a representative from Northern Arizona University)</t>
  </si>
  <si>
    <t xml:space="preserve">Worked on presentation </t>
  </si>
  <si>
    <t>Reading sub-chapter 1.5 of the AIMA book</t>
  </si>
  <si>
    <t>Reading "Introduction to Data Ethics"</t>
  </si>
  <si>
    <t>Learned about data ethics' importance in various life domains, such as in the field of technology.</t>
  </si>
  <si>
    <t>Learned about the misuse of AI in a diverse set of fields.</t>
  </si>
  <si>
    <t>Understood the use of actuators, sensors, task environments, etc. in the use of intelligent agents (as well as what intelligent agents really are).</t>
  </si>
  <si>
    <t>Managed to use context clues in order to recognize the AI programme/ the human.</t>
  </si>
  <si>
    <t>Learned about the use of data in our modern lives and how it affects individuals as well as corporations.</t>
  </si>
  <si>
    <t>Introduction to Data Science</t>
  </si>
  <si>
    <t>Learned about objects and non-objects in a Data Science context</t>
  </si>
  <si>
    <t>Preparation for DataLab</t>
  </si>
  <si>
    <t>Completed the mock assessment (Quantifying our World into Data)</t>
  </si>
  <si>
    <t>DataCamp: Introduction to PowerBI</t>
  </si>
  <si>
    <t>Learned about the PowerBI interface and how to use it</t>
  </si>
  <si>
    <t>Introduction to concepts</t>
  </si>
  <si>
    <t>Learned about the different variables used in PowerBI</t>
  </si>
  <si>
    <t>Variables and Data Transformation in Power BI</t>
  </si>
  <si>
    <t>Learned about the mode, median, and mean.</t>
  </si>
  <si>
    <t>Learned about the Interquartile range (IQR), variance, and standard deviation.</t>
  </si>
  <si>
    <t>DataCamp: Exploratory Data Analysis in PowerBI</t>
  </si>
  <si>
    <t>DataLab Quiz (WK1, DataLab 1)</t>
  </si>
  <si>
    <t>Block A kick-off</t>
  </si>
  <si>
    <t>Foundations of AI</t>
  </si>
  <si>
    <t>Subchapters 1.1 and 1.2 from book "Artificial Intelligence: A Modern Approach by Russell and Norvig" (AIMA)</t>
  </si>
  <si>
    <t>Learned the many domains modern AI is built upon, such as mathematics, philosophy, economics, etc.</t>
  </si>
  <si>
    <t>Movie: "Minority Report"</t>
  </si>
  <si>
    <t>Roles in Data Science Teams</t>
  </si>
  <si>
    <t>The history of AI</t>
  </si>
  <si>
    <t>First GitHub Exercise (markdown file)</t>
  </si>
  <si>
    <t>Programming: Variables</t>
  </si>
  <si>
    <t>Programming: Conditional Execution</t>
  </si>
  <si>
    <t>Learned about what each role is comprised of when it comes to the data science domain (such as data engineer, data analyst, etc.), and how data is tranformed.</t>
  </si>
  <si>
    <t>Learned that the domain of Artificial Intelligence dates back to ancient Greece</t>
  </si>
  <si>
    <t>Turing Test: Can Machines Think?</t>
  </si>
  <si>
    <t>DataLab In-class exercises (WK1, DataLab 2)</t>
  </si>
  <si>
    <t>Public Speaking by The Public Speaking Project (Chapter 15)</t>
  </si>
  <si>
    <t>Presentation Outline</t>
  </si>
  <si>
    <t>Settling into the new apartment</t>
  </si>
  <si>
    <t>DataLab Preparation (Week 2, DataLab I)</t>
  </si>
  <si>
    <t>DataLab in-class exercises (Week 2, DataLab I)</t>
  </si>
  <si>
    <t>DataLab Preparation (Week 2, DataLab II) </t>
  </si>
  <si>
    <t>Completed Markdown file</t>
  </si>
  <si>
    <t>DataLab Preparation (Week 3, DataLab I)</t>
  </si>
  <si>
    <t>DataLab in-class exercises (Week 3, DataLab I)</t>
  </si>
  <si>
    <t>The era of blind faith in big data must end | Cathy O'Neil</t>
  </si>
  <si>
    <t>Learned about the how data that's based on flawed societal views reflects in flawed detrimental decisions (such as picking job candidates)</t>
  </si>
  <si>
    <t>ILO 5.2</t>
  </si>
  <si>
    <t>Programming: Functions</t>
  </si>
  <si>
    <t>Programming: Loops</t>
  </si>
  <si>
    <t xml:space="preserve">Programming: Strings </t>
  </si>
  <si>
    <t>DataLab Preparation (Week 3, DataLab II)</t>
  </si>
  <si>
    <t>Programming: Lists</t>
  </si>
  <si>
    <t>Finished the presentation</t>
  </si>
  <si>
    <t>Research domain;  Write a problem statement; Write a research question; Write an introduction</t>
  </si>
  <si>
    <t>SDG Lecture (Professor Frans Melissen)</t>
  </si>
  <si>
    <t>How We Can Make the World a Better Place by 2030 (Ted Talk)</t>
  </si>
  <si>
    <t>Defining a Problem Statement</t>
  </si>
  <si>
    <t>Working on PowerBi Dashboard</t>
  </si>
  <si>
    <t>How to connect various Data Sources in PowerBi</t>
  </si>
  <si>
    <t>Work on presentation; Work in Python</t>
  </si>
  <si>
    <t>Data Transformation in Power Bi tutorial</t>
  </si>
  <si>
    <t>Variables Datalab Preparation</t>
  </si>
  <si>
    <t xml:space="preserve">Introduction to PowerBi variables </t>
  </si>
  <si>
    <t>Learned how to further use PowerBi features and worked with queries.</t>
  </si>
  <si>
    <t>Programming: Dictionaries</t>
  </si>
  <si>
    <t>Programming:Tuples</t>
  </si>
  <si>
    <t>Hands-on application</t>
  </si>
  <si>
    <t>Measures of Central Tendency (Introduction to Descriptive Statistics)</t>
  </si>
  <si>
    <t>Measures of Spread (Variability) (Introduction to Descriptive Statistics)</t>
  </si>
  <si>
    <t>Charts are like pasta (Introduction to Visualisations)</t>
  </si>
  <si>
    <t>Plots, Outliers, and Justin Timberlake (Introduction to Visualisations )</t>
  </si>
  <si>
    <t>DataCamp: Data Visualisation in PowerBi</t>
  </si>
  <si>
    <t>Exploratory Data Analysis on chosen SDG data</t>
  </si>
  <si>
    <t>Guest Lecture (Harm Eggels)</t>
  </si>
  <si>
    <t>Weeks 9, 10 Challenges Presentation</t>
  </si>
  <si>
    <t>EDA on chosen SDG data</t>
  </si>
  <si>
    <t>Understood the usage of different visualisation techniques in regards to different contexts and variables.</t>
  </si>
  <si>
    <t>Data Reporting in PowerBi</t>
  </si>
  <si>
    <t>Advanced Data Visualisation</t>
  </si>
  <si>
    <t>Programming: Files</t>
  </si>
  <si>
    <t>Programming: Data Analysis</t>
  </si>
  <si>
    <t>Worked on PowerBi Dashboard</t>
  </si>
  <si>
    <t>Feedback Session</t>
  </si>
  <si>
    <t>Foundational Concepts of Variability</t>
  </si>
  <si>
    <t>Presentation skills Preparation</t>
  </si>
  <si>
    <t>Programming: Algorithm</t>
  </si>
  <si>
    <t>Guest Lecture (Lars Van Greet)</t>
  </si>
  <si>
    <t>Recommendations for future analyses</t>
  </si>
  <si>
    <t>Introduction to Big Data</t>
  </si>
  <si>
    <t>Good and bad predictions</t>
  </si>
  <si>
    <t>Dashboard Conclusion</t>
  </si>
  <si>
    <t>Iterating using CRISP-DM</t>
  </si>
  <si>
    <t>Work on Dashboard; Work on my programming skills</t>
  </si>
  <si>
    <t>LeetCode</t>
  </si>
  <si>
    <t xml:space="preserve">Finish dashboard </t>
  </si>
  <si>
    <t>Finish dashboard and everything else</t>
  </si>
  <si>
    <t>Work on Dashboard; Work on my programming skills; Finish CodingBat</t>
  </si>
  <si>
    <t>Kick-off</t>
  </si>
  <si>
    <t>Quiz</t>
  </si>
  <si>
    <t>Reading</t>
  </si>
  <si>
    <t>Video</t>
  </si>
  <si>
    <t>Course</t>
  </si>
  <si>
    <t>Movie</t>
  </si>
  <si>
    <t>Article</t>
  </si>
  <si>
    <t>"The Ancient Quest for AI"</t>
  </si>
  <si>
    <t>In-class exercise</t>
  </si>
  <si>
    <t>Python exercise</t>
  </si>
  <si>
    <t>Notebook</t>
  </si>
  <si>
    <t>Presentation</t>
  </si>
  <si>
    <t>Exercise</t>
  </si>
  <si>
    <t>DataLab prep</t>
  </si>
  <si>
    <t>Presentation video filmed and uploaded</t>
  </si>
  <si>
    <t>Finished PowerBi Dashboard</t>
  </si>
  <si>
    <t>Finished PowerBi Student Template Dashboard</t>
  </si>
  <si>
    <t>DataLab Preparation (Week 6,DataLab I)</t>
  </si>
  <si>
    <t>Reading + videos</t>
  </si>
  <si>
    <t>PowerBi</t>
  </si>
  <si>
    <t>Feedback</t>
  </si>
  <si>
    <t>Revised CRISP-DM model</t>
  </si>
  <si>
    <t xml:space="preserve">Iterating deliverables </t>
  </si>
  <si>
    <t>Making sure everything is in order for Friday</t>
  </si>
  <si>
    <t>Python exam (written)</t>
  </si>
  <si>
    <t>SDG presentation</t>
  </si>
  <si>
    <t>Python exam (oral)</t>
  </si>
  <si>
    <t>DataCamp: Analyzing Customer Churn in Power BI</t>
  </si>
  <si>
    <t>LINK</t>
  </si>
  <si>
    <t>Data Modeling in PowerBi</t>
  </si>
  <si>
    <t>PHOTO LINK</t>
  </si>
  <si>
    <t>Watched the movie 'Minority Report' to learn more about the use of AI.</t>
  </si>
  <si>
    <t>Learned about the Turing Test and exercised my knowledge during an In-Class exercise.</t>
  </si>
  <si>
    <t>Did research for my choosen SDG for the final dashboard deliverable.</t>
  </si>
  <si>
    <t>Further completed CodingBat exercises.</t>
  </si>
  <si>
    <t>Completed all fo the required CodingBat exercises.</t>
  </si>
  <si>
    <t>Python Basics: Completed the required jupyter notebook and learned what variables are and how they are used.</t>
  </si>
  <si>
    <t>Python Basics: Completed the required jupyter notebook and learned how to create functions in python and how they can be used to simplify programs.</t>
  </si>
  <si>
    <t>Python Basics: Completed the required jupyter notebook and learned about conditional statements and how to solve problems using them.</t>
  </si>
  <si>
    <t>Python Basics: Completed the required jupyter notebook and learned how to use loops together with functions as well.</t>
  </si>
  <si>
    <t>Python Basics: Completed the required jupyter notebook and learned what strings are, how and when to use them.</t>
  </si>
  <si>
    <t>Python Basics: Completed the required jupyter notebook and learned what lists are, how to create them, and when they are useful in problems.</t>
  </si>
  <si>
    <t>Finished my final presentation deliverable.</t>
  </si>
  <si>
    <t>Python Basics: Completed the required jupyter notebook and learned about dictionaries, how they work and how to use them.</t>
  </si>
  <si>
    <t>Python Basics: Completed the required jupyter notebook and learned what tuples are.</t>
  </si>
  <si>
    <t>Python Basics: Completed the required jupyter notebook and learned how to open, access and change files in python .</t>
  </si>
  <si>
    <t>Python Basics: Completed the required jupyter notebook and applied basic problem concepts .</t>
  </si>
  <si>
    <t>Python Basics: Completed the required jupyter notebook and got introduced to data analysis through python .</t>
  </si>
  <si>
    <t>RETAKE</t>
  </si>
  <si>
    <t>CodingBat String-1 + String-2 exercises</t>
  </si>
  <si>
    <t>CodingBat Warmup-1 + Warmup-2 exercises</t>
  </si>
  <si>
    <t>CodingBat List-1 + List-2 exercises</t>
  </si>
  <si>
    <t>CodingBat Logic-1 exercises</t>
  </si>
  <si>
    <t>CodingBat Logic-2 exercises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</si>
</sst>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quot;/&quot;yy"/>
    <numFmt numFmtId="165" formatCode="d&quot;-&quot;mmm&quot;-&quot;yyyy"/>
    <numFmt numFmtId="166" formatCode="d/m/yy"/>
  </numFmts>
  <fonts count="19"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i/>
      <sz val="8"/>
      <name val="Calibri"/>
      <family val="2"/>
    </font>
    <font>
      <u/>
      <sz val="9"/>
      <color rgb="FF1155CC"/>
      <name val="Calibri"/>
      <family val="2"/>
    </font>
    <font>
      <i/>
      <sz val="10"/>
      <color rgb="FF000000"/>
      <name val="Calibri"/>
      <family val="2"/>
    </font>
    <font>
      <i/>
      <sz val="10"/>
      <name val="Arial"/>
      <family val="2"/>
    </font>
    <font>
      <sz val="10"/>
      <color rgb="FF000000"/>
      <name val="Arial"/>
      <family val="2"/>
    </font>
    <font>
      <u/>
      <sz val="10"/>
      <color theme="10"/>
      <name val="Arial"/>
      <family val="2"/>
    </font>
    <font>
      <sz val="10"/>
      <color rgb="FF000000"/>
      <name val="Calibri"/>
      <family val="2"/>
      <scheme val="minor"/>
    </font>
    <font>
      <sz val="8"/>
      <name val="Arial"/>
      <family val="2"/>
    </font>
    <font>
      <i/>
      <sz val="8"/>
      <color rgb="FF000000"/>
      <name val="Calibri"/>
      <family val="2"/>
      <scheme val="minor"/>
    </font>
    <font>
      <b/>
      <sz val="14"/>
      <color theme="1"/>
      <name val="Calibri"/>
      <family val="2"/>
    </font>
  </fonts>
  <fills count="17">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FFFF00"/>
        <bgColor indexed="64"/>
      </patternFill>
    </fill>
    <fill>
      <patternFill patternType="solid">
        <fgColor rgb="FFFFFF00"/>
        <bgColor rgb="FF0000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3">
    <xf numFmtId="0" fontId="0" fillId="0" borderId="0"/>
    <xf numFmtId="0" fontId="14" fillId="0" borderId="0" applyNumberFormat="0" applyFill="0" applyBorder="0" applyAlignment="0" applyProtection="0"/>
    <xf numFmtId="0" fontId="15" fillId="0" borderId="0"/>
  </cellStyleXfs>
  <cellXfs count="84">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9" fillId="0" borderId="0" xfId="0" applyFont="1" applyAlignment="1">
      <alignment vertical="top"/>
    </xf>
    <xf numFmtId="0" fontId="8" fillId="0" borderId="0" xfId="0" applyFont="1" applyAlignment="1">
      <alignment horizontal="center" vertical="top"/>
    </xf>
    <xf numFmtId="0" fontId="10"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right" vertical="top"/>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righ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5" fillId="0" borderId="0" xfId="0" applyFont="1" applyAlignment="1">
      <alignment horizontal="right"/>
    </xf>
    <xf numFmtId="0" fontId="8" fillId="0" borderId="0" xfId="0" applyFont="1"/>
    <xf numFmtId="0" fontId="8" fillId="0" borderId="0" xfId="0" applyFont="1" applyAlignment="1">
      <alignment horizontal="right"/>
    </xf>
    <xf numFmtId="0" fontId="4" fillId="8" borderId="3" xfId="0" applyFont="1" applyFill="1" applyBorder="1" applyAlignment="1">
      <alignment vertical="center" wrapText="1"/>
    </xf>
    <xf numFmtId="0" fontId="14" fillId="0" borderId="0" xfId="1" applyAlignment="1">
      <alignment horizontal="left" vertical="top"/>
    </xf>
    <xf numFmtId="14" fontId="8" fillId="0" borderId="0" xfId="0" applyNumberFormat="1" applyFont="1" applyAlignment="1">
      <alignment horizontal="right" vertical="top"/>
    </xf>
    <xf numFmtId="2" fontId="8" fillId="0" borderId="0" xfId="0" applyNumberFormat="1" applyFont="1" applyAlignment="1">
      <alignment horizontal="right" vertical="top"/>
    </xf>
    <xf numFmtId="0" fontId="17" fillId="0" borderId="0" xfId="0" applyFont="1"/>
    <xf numFmtId="0" fontId="14" fillId="0" borderId="0" xfId="1"/>
    <xf numFmtId="0" fontId="8" fillId="15" borderId="0" xfId="0" applyFont="1" applyFill="1" applyAlignment="1">
      <alignment vertical="top" wrapText="1"/>
    </xf>
    <xf numFmtId="0" fontId="8" fillId="15" borderId="0" xfId="0" applyFont="1" applyFill="1" applyAlignment="1">
      <alignment vertical="top"/>
    </xf>
    <xf numFmtId="0" fontId="3" fillId="16" borderId="0" xfId="0" applyFont="1" applyFill="1" applyAlignment="1">
      <alignment wrapText="1"/>
    </xf>
    <xf numFmtId="0" fontId="3" fillId="16" borderId="0" xfId="0" applyFont="1" applyFill="1" applyAlignment="1">
      <alignment horizontal="center" wrapText="1"/>
    </xf>
    <xf numFmtId="0" fontId="0" fillId="15" borderId="0" xfId="0" applyFill="1"/>
    <xf numFmtId="0" fontId="18" fillId="16" borderId="0" xfId="0" applyFont="1" applyFill="1" applyAlignment="1">
      <alignment wrapText="1"/>
    </xf>
    <xf numFmtId="0" fontId="7" fillId="14" borderId="3" xfId="0" applyFont="1" applyFill="1" applyBorder="1"/>
    <xf numFmtId="0" fontId="5" fillId="0" borderId="3" xfId="0" applyFont="1" applyBorder="1"/>
    <xf numFmtId="0" fontId="5" fillId="0" borderId="8" xfId="0" applyFont="1" applyBorder="1"/>
    <xf numFmtId="0" fontId="7" fillId="14" borderId="3" xfId="0" applyFont="1" applyFill="1" applyBorder="1" applyAlignment="1">
      <alignment vertical="center"/>
    </xf>
    <xf numFmtId="0" fontId="7" fillId="11" borderId="5" xfId="0" applyFont="1" applyFill="1" applyBorder="1" applyAlignment="1">
      <alignment vertical="center"/>
    </xf>
    <xf numFmtId="0" fontId="5" fillId="0" borderId="2" xfId="0" applyFont="1" applyBorder="1"/>
    <xf numFmtId="0" fontId="5" fillId="0" borderId="6" xfId="0" applyFont="1" applyBorder="1"/>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wrapText="1"/>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4" fillId="14" borderId="5" xfId="0" applyFont="1" applyFill="1" applyBorder="1" applyAlignment="1">
      <alignment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4" fillId="3" borderId="3" xfId="0" applyFont="1" applyFill="1" applyBorder="1" applyAlignment="1">
      <alignment horizontal="left" vertical="center" wrapText="1"/>
    </xf>
    <xf numFmtId="0" fontId="7" fillId="3" borderId="5" xfId="0" applyFont="1" applyFill="1" applyBorder="1" applyAlignment="1">
      <alignment vertical="center"/>
    </xf>
    <xf numFmtId="0" fontId="4" fillId="8" borderId="3" xfId="0" applyFont="1" applyFill="1" applyBorder="1" applyAlignment="1">
      <alignment vertical="center" wrapText="1"/>
    </xf>
    <xf numFmtId="0" fontId="11" fillId="6" borderId="0" xfId="0" applyFont="1" applyFill="1" applyAlignment="1">
      <alignment vertical="top" wrapText="1"/>
    </xf>
    <xf numFmtId="0" fontId="0" fillId="0" borderId="0" xfId="0"/>
    <xf numFmtId="0" fontId="5" fillId="7" borderId="0" xfId="0" applyFont="1" applyFill="1" applyAlignment="1">
      <alignment wrapText="1"/>
    </xf>
  </cellXfs>
  <cellStyles count="3">
    <cellStyle name="Hyperlink" xfId="1" builtinId="8"/>
    <cellStyle name="Normal" xfId="0" builtinId="0"/>
    <cellStyle name="Normal 2" xfId="2" xr:uid="{C1A4ED50-06DB-264A-9E26-36C31A3B84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BredaUniversityADSAI/2023-24a-fai1-adsai-dariavladutu236578/blob/main/Exercises/Screenshot%20.png" TargetMode="External"/><Relationship Id="rId18" Type="http://schemas.openxmlformats.org/officeDocument/2006/relationships/hyperlink" Target="https://github.com/BredaUniversityADSAI/2023-24a-fai1-adsai-dariavladutu236578/blob/main/Exercises/Screenshot%204.png" TargetMode="External"/><Relationship Id="rId26" Type="http://schemas.openxmlformats.org/officeDocument/2006/relationships/hyperlink" Target="https://github.com/BredaUniversityADSAI/2023-24a-fai1-adsai-dariavladutu236578/blob/main/Introduction%20to%20Programming%20with%20Python/._4.%20Loops.ipynb" TargetMode="External"/><Relationship Id="rId21" Type="http://schemas.openxmlformats.org/officeDocument/2006/relationships/hyperlink" Target="https://github.com/BredaUniversityADSAI/2023-24a-fai1-adsai-dariavladutu236578/blob/main/Deliverables/Student%20Template.pbix" TargetMode="External"/><Relationship Id="rId34" Type="http://schemas.openxmlformats.org/officeDocument/2006/relationships/hyperlink" Target="https://codingbat.com/python" TargetMode="External"/><Relationship Id="rId7" Type="http://schemas.openxmlformats.org/officeDocument/2006/relationships/hyperlink" Target="https://edubuas-my.sharepoint.com/:v:/g/personal/236578_buas_nl/EdDfOmHJbwFHg_VVFgLsLQcBEAdA8mSgNl-8Ar41WizIsA?e=CYICPS" TargetMode="External"/><Relationship Id="rId12" Type="http://schemas.openxmlformats.org/officeDocument/2006/relationships/hyperlink" Target="https://github.com/BredaUniversityADSAI/2023-24a-fai1-adsai-dariavladutu236578/blob/main/Exercises/Certificates/CertificateOfCompletion_Learning%20Data%20Science%20Tell%20Stories%20With%20Data.pdf" TargetMode="External"/><Relationship Id="rId17" Type="http://schemas.openxmlformats.org/officeDocument/2006/relationships/hyperlink" Target="https://github.com/BredaUniversityADSAI/2023-24a-fai1-adsai-dariavladutu236578/blob/main/Deliverables/Python%20Exam.png" TargetMode="External"/><Relationship Id="rId25" Type="http://schemas.openxmlformats.org/officeDocument/2006/relationships/hyperlink" Target="https://github.com/BredaUniversityADSAI/2023-24a-fai1-adsai-dariavladutu236578/blob/main/Introduction%20to%20Programming%20with%20Python/._3.%20Functions.ipynb" TargetMode="External"/><Relationship Id="rId33" Type="http://schemas.openxmlformats.org/officeDocument/2006/relationships/hyperlink" Target="https://codingbat.com/python" TargetMode="External"/><Relationship Id="rId2" Type="http://schemas.openxmlformats.org/officeDocument/2006/relationships/hyperlink" Target="https://app.fobi.io/" TargetMode="External"/><Relationship Id="rId16" Type="http://schemas.openxmlformats.org/officeDocument/2006/relationships/hyperlink" Target="https://github.com/BredaUniversityADSAI/2023-24a-fai1-adsai-dariavladutu236578/blob/main/Exercises/Screenshot%202.png" TargetMode="External"/><Relationship Id="rId20" Type="http://schemas.openxmlformats.org/officeDocument/2006/relationships/hyperlink" Target="https://github.com/BredaUniversityADSAI/2023-24a-fai1-adsai-dariavladutu236578/blob/main/Deliverables/SDG%20Dashboard%20(1).pbix" TargetMode="External"/><Relationship Id="rId29" Type="http://schemas.openxmlformats.org/officeDocument/2006/relationships/hyperlink" Target="https://github.com/BredaUniversityADSAI/2023-24a-fai1-adsai-dariavladutu236578/blob/main/Introduction%20to%20Programming%20with%20Python/._6.%20Lists.ipynb" TargetMode="External"/><Relationship Id="rId1" Type="http://schemas.openxmlformats.org/officeDocument/2006/relationships/hyperlink" Target="https://lucid.app/lucidspark/41edea95-0500-4d2a-81f9-e3d2a0b9c02c/edit?invitationId=inv_35e62adc-3e83-412b-abef-b3d29d153af6&amp;page=0_0" TargetMode="External"/><Relationship Id="rId6" Type="http://schemas.openxmlformats.org/officeDocument/2006/relationships/hyperlink" Target="https://github.com/BredaUniversityADSAI/2023-24a-fai1-adsai-dariavladutu236578/blob/main/Exercises/Certificates/EDA%20in%20Power%20BI%20copy.pdf" TargetMode="External"/><Relationship Id="rId11" Type="http://schemas.openxmlformats.org/officeDocument/2006/relationships/hyperlink" Target="https://github.com/BredaUniversityADSAI/2023-24a-fai1-adsai-dariavladutu236578/blob/main/Exercises/Certificates/Data%20Visualisation%20Certificate.pdf" TargetMode="External"/><Relationship Id="rId24" Type="http://schemas.openxmlformats.org/officeDocument/2006/relationships/hyperlink" Target="https://github.com/BredaUniversityADSAI/2023-24a-fai1-adsai-dariavladutu236578/blob/main/Introduction%20to%20Programming%20with%20Python/._2.%20Conditional%20execution.ipynb" TargetMode="External"/><Relationship Id="rId32" Type="http://schemas.openxmlformats.org/officeDocument/2006/relationships/hyperlink" Target="https://github.com/BredaUniversityADSAI/2023-24a-fai1-adsai-dariavladutu236578/blob/main/Introduction%20to%20Programming%20with%20Python/._8.%20Tuples.ipynb" TargetMode="External"/><Relationship Id="rId37" Type="http://schemas.openxmlformats.org/officeDocument/2006/relationships/hyperlink" Target="https://github.com/BredaUniversityADSAI/2023-24a-fai1-adsai-dariavladutu236578/blob/main/Introduction%20to%20Programming%20with%20Python/._11.%20Algorithms.ipynb" TargetMode="External"/><Relationship Id="rId5" Type="http://schemas.openxmlformats.org/officeDocument/2006/relationships/hyperlink" Target="https://github.com/BredaUniversityADSAI/2023-24a-fai1-adsai-dariavladutu236578/blob/main/Deliverables/DataLab%20prep./VariablesDataLabPreparation.pbix" TargetMode="External"/><Relationship Id="rId15" Type="http://schemas.openxmlformats.org/officeDocument/2006/relationships/hyperlink" Target="https://github.com/BredaUniversityADSAI/2023-24a-fai1-adsai-dariavladutu236578/blob/main/Exercises/CodingBat.png" TargetMode="External"/><Relationship Id="rId23" Type="http://schemas.openxmlformats.org/officeDocument/2006/relationships/hyperlink" Target="https://github.com/BredaUniversityADSAI/2023-24a-fai1-adsai-dariavladutu236578/blob/main/Introduction%20to%20Programming%20with%20Python/._1.%20Variables.ipynb" TargetMode="External"/><Relationship Id="rId28" Type="http://schemas.openxmlformats.org/officeDocument/2006/relationships/hyperlink" Target="https://github.com/BredaUniversityADSAI/2023-24a-fai1-adsai-dariavladutu236578/blob/main/Introduction%20to%20Programming%20with%20Python/._5.%20Strings.ipynb" TargetMode="External"/><Relationship Id="rId36" Type="http://schemas.openxmlformats.org/officeDocument/2006/relationships/hyperlink" Target="https://github.com/BredaUniversityADSAI/2023-24a-fai1-adsai-dariavladutu236578/blob/main/Introduction%20to%20Programming%20with%20Python/._10.%20Data%20analysis.ipynb" TargetMode="External"/><Relationship Id="rId10" Type="http://schemas.openxmlformats.org/officeDocument/2006/relationships/hyperlink" Target="https://github.com/BredaUniversityADSAI/2023-24a-fai1-adsai-dariavladutu236578/blob/main/Deliverables/DataLab%20prep./236578_VladutuDaria_Week4DataLab1_1.docx" TargetMode="External"/><Relationship Id="rId19" Type="http://schemas.openxmlformats.org/officeDocument/2006/relationships/hyperlink" Target="https://github.com/BredaUniversityADSAI/2023-24a-fai1-adsai-dariavladutu236578/blob/main/Exercises/Leetcoat.png" TargetMode="External"/><Relationship Id="rId31" Type="http://schemas.openxmlformats.org/officeDocument/2006/relationships/hyperlink" Target="https://github.com/BredaUniversityADSAI/2023-24a-fai1-adsai-dariavladutu236578/blob/main/Introduction%20to%20Programming%20with%20Python/._7.%20Dictionaries.ipynb" TargetMode="External"/><Relationship Id="rId4" Type="http://schemas.openxmlformats.org/officeDocument/2006/relationships/hyperlink" Target="https://github.com/BredaUniversityADSAI/2023-24a-fai1-adsai-dariavladutu236578/blob/main/Exercises/Certificates/Power%20BI%20Certificate.pdf" TargetMode="External"/><Relationship Id="rId9" Type="http://schemas.openxmlformats.org/officeDocument/2006/relationships/hyperlink" Target="https://github.com/BredaUniversityADSAI/2023-24a-fai1-adsai-dariavladutu236578/blob/main/Deliverables/Iris%20Recognition%20.pdf" TargetMode="External"/><Relationship Id="rId14" Type="http://schemas.openxmlformats.org/officeDocument/2006/relationships/hyperlink" Target="https://github.com/BredaUniversityADSAI/2023-24a-fai1-adsai-dariavladutu236578/blob/main/Exercises/DataLab%20Preparation%20Week%206%2C%20Lab%20I.jpeg" TargetMode="External"/><Relationship Id="rId22" Type="http://schemas.openxmlformats.org/officeDocument/2006/relationships/hyperlink" Target="https://edubuas-my.sharepoint.com/:v:/r/personal/blerck_i_buas_nl/Documents/Recordings/236578DariaVl%C4%83du%C5%A3uRecordingCodingExam-20231031_124257-Meeting%20Recording.mp4?csf=1&amp;web=1&amp;e=jataYW" TargetMode="External"/><Relationship Id="rId27" Type="http://schemas.openxmlformats.org/officeDocument/2006/relationships/hyperlink" Target="https://codingbat.com/python" TargetMode="External"/><Relationship Id="rId30" Type="http://schemas.openxmlformats.org/officeDocument/2006/relationships/hyperlink" Target="https://codingbat.com/python" TargetMode="External"/><Relationship Id="rId35" Type="http://schemas.openxmlformats.org/officeDocument/2006/relationships/hyperlink" Target="https://github.com/BredaUniversityADSAI/2023-24a-fai1-adsai-dariavladutu236578/blob/main/Introduction%20to%20Programming%20with%20Python/._9.%20Files.ipynb" TargetMode="External"/><Relationship Id="rId8" Type="http://schemas.openxmlformats.org/officeDocument/2006/relationships/hyperlink" Target="https://github.com/BredaUniversityADSAI/2023-24a-fai1-adsai-dariavladutu236578/blob/main/Exercises/VladutuDaria_GitHubExercise" TargetMode="External"/><Relationship Id="rId3" Type="http://schemas.openxmlformats.org/officeDocument/2006/relationships/hyperlink" Target="https://github.com/BredaUniversityADSAI/2023-24a-fai1-adsai-dariavladutu236578/blob/main/Exercises/VladutuDaria_GitHubExerci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44"/>
  <sheetViews>
    <sheetView tabSelected="1" topLeftCell="C1" workbookViewId="0">
      <pane ySplit="1" topLeftCell="A4" activePane="bottomLeft" state="frozen"/>
      <selection pane="bottomLeft" activeCell="F12" sqref="F12"/>
    </sheetView>
  </sheetViews>
  <sheetFormatPr baseColWidth="10" defaultColWidth="14.5" defaultRowHeight="15" customHeight="1" x14ac:dyDescent="0.15"/>
  <cols>
    <col min="1" max="1" width="9.83203125" customWidth="1"/>
    <col min="2" max="2" width="11.33203125" customWidth="1"/>
    <col min="3" max="3" width="16.33203125" customWidth="1"/>
    <col min="4" max="4" width="58.1640625" customWidth="1"/>
    <col min="5" max="6" width="15.5" customWidth="1"/>
    <col min="7" max="7" width="13.6640625" customWidth="1"/>
    <col min="8" max="8" width="13.1640625" customWidth="1"/>
    <col min="9" max="9" width="12.83203125" customWidth="1"/>
    <col min="10" max="10" width="26.83203125" customWidth="1"/>
    <col min="11" max="11" width="81.33203125" customWidth="1"/>
  </cols>
  <sheetData>
    <row r="1" spans="1:11" ht="13" x14ac:dyDescent="0.15">
      <c r="A1" s="3" t="s">
        <v>0</v>
      </c>
      <c r="B1" s="3" t="s">
        <v>1</v>
      </c>
      <c r="C1" s="3" t="s">
        <v>2</v>
      </c>
      <c r="D1" s="3" t="s">
        <v>3</v>
      </c>
      <c r="E1" s="5" t="s">
        <v>4</v>
      </c>
      <c r="F1" s="5" t="s">
        <v>5</v>
      </c>
      <c r="G1" s="5" t="s">
        <v>6</v>
      </c>
      <c r="H1" s="5" t="s">
        <v>7</v>
      </c>
      <c r="I1" s="5" t="s">
        <v>8</v>
      </c>
      <c r="J1" s="5" t="s">
        <v>9</v>
      </c>
      <c r="K1" s="3" t="s">
        <v>10</v>
      </c>
    </row>
    <row r="2" spans="1:11" s="57" customFormat="1" ht="20" x14ac:dyDescent="0.25">
      <c r="A2" s="58" t="s">
        <v>228</v>
      </c>
      <c r="B2" s="55"/>
      <c r="C2" s="55"/>
      <c r="D2" s="55"/>
      <c r="E2" s="56"/>
      <c r="F2" s="56"/>
      <c r="G2" s="56"/>
      <c r="H2" s="56"/>
      <c r="I2" s="56"/>
      <c r="J2" s="56"/>
      <c r="K2" s="55"/>
    </row>
    <row r="3" spans="1:11" ht="18.75" customHeight="1" x14ac:dyDescent="0.15">
      <c r="A3" s="78" t="s">
        <v>11</v>
      </c>
      <c r="B3" s="60"/>
      <c r="C3" s="60"/>
      <c r="D3" s="60"/>
      <c r="E3" s="60"/>
      <c r="F3" s="60"/>
      <c r="G3" s="60"/>
      <c r="H3" s="60"/>
      <c r="I3" s="60"/>
      <c r="J3" s="60"/>
      <c r="K3" s="60"/>
    </row>
    <row r="4" spans="1:11" ht="13" x14ac:dyDescent="0.15">
      <c r="A4" s="7" t="s">
        <v>12</v>
      </c>
      <c r="B4" s="79" t="s">
        <v>79</v>
      </c>
      <c r="C4" s="64"/>
      <c r="D4" s="64"/>
      <c r="E4" s="64"/>
      <c r="F4" s="64"/>
      <c r="G4" s="64"/>
      <c r="H4" s="64"/>
      <c r="I4" s="64"/>
      <c r="J4" s="64"/>
      <c r="K4" s="65"/>
    </row>
    <row r="5" spans="1:11" ht="27.75" customHeight="1" x14ac:dyDescent="0.15">
      <c r="A5" s="10" t="s">
        <v>13</v>
      </c>
      <c r="B5" s="79" t="s">
        <v>120</v>
      </c>
      <c r="C5" s="64"/>
      <c r="D5" s="64"/>
      <c r="E5" s="64"/>
      <c r="F5" s="64"/>
      <c r="G5" s="64"/>
      <c r="H5" s="64"/>
      <c r="I5" s="64"/>
      <c r="J5" s="64"/>
      <c r="K5" s="65"/>
    </row>
    <row r="6" spans="1:11" ht="13" x14ac:dyDescent="0.15">
      <c r="A6" s="33">
        <v>45173</v>
      </c>
      <c r="B6" s="28" t="s">
        <v>49</v>
      </c>
      <c r="C6" s="12" t="s">
        <v>181</v>
      </c>
      <c r="D6" s="12" t="s">
        <v>103</v>
      </c>
      <c r="E6" s="13" t="s">
        <v>50</v>
      </c>
      <c r="F6" s="13" t="s">
        <v>63</v>
      </c>
      <c r="G6" s="30">
        <v>0.25</v>
      </c>
      <c r="H6" s="30">
        <v>1</v>
      </c>
      <c r="I6" s="30">
        <f t="shared" ref="I6:I21" si="0">H6-G6</f>
        <v>0.75</v>
      </c>
      <c r="J6" s="14"/>
      <c r="K6" s="28"/>
    </row>
    <row r="7" spans="1:11" ht="13" x14ac:dyDescent="0.15">
      <c r="A7" s="33">
        <f>DATE(2023,9,4)</f>
        <v>45173</v>
      </c>
      <c r="B7" s="28" t="s">
        <v>49</v>
      </c>
      <c r="C7" s="12" t="s">
        <v>180</v>
      </c>
      <c r="D7" s="12" t="s">
        <v>104</v>
      </c>
      <c r="E7" s="13" t="s">
        <v>57</v>
      </c>
      <c r="F7" s="13" t="s">
        <v>62</v>
      </c>
      <c r="G7" s="30">
        <v>1.5</v>
      </c>
      <c r="H7" s="30">
        <v>1.5</v>
      </c>
      <c r="I7" s="30">
        <f t="shared" si="0"/>
        <v>0</v>
      </c>
      <c r="J7" s="14"/>
      <c r="K7" s="16"/>
    </row>
    <row r="8" spans="1:11" ht="13" x14ac:dyDescent="0.15">
      <c r="A8" s="33">
        <f>DATE(2023,9,4)</f>
        <v>45173</v>
      </c>
      <c r="B8" s="28" t="s">
        <v>49</v>
      </c>
      <c r="C8" s="12" t="s">
        <v>183</v>
      </c>
      <c r="D8" s="12" t="s">
        <v>105</v>
      </c>
      <c r="E8" s="13" t="s">
        <v>57</v>
      </c>
      <c r="F8" s="13" t="s">
        <v>63</v>
      </c>
      <c r="G8" s="30">
        <v>0.25</v>
      </c>
      <c r="H8" s="30">
        <v>0.25</v>
      </c>
      <c r="I8" s="30">
        <f t="shared" si="0"/>
        <v>0</v>
      </c>
      <c r="J8" s="14"/>
      <c r="K8" s="16" t="s">
        <v>107</v>
      </c>
    </row>
    <row r="9" spans="1:11" ht="13" x14ac:dyDescent="0.15">
      <c r="A9" s="33">
        <f>DATE(2023,9,4)</f>
        <v>45173</v>
      </c>
      <c r="B9" s="28" t="s">
        <v>49</v>
      </c>
      <c r="C9" s="12" t="s">
        <v>182</v>
      </c>
      <c r="D9" s="12" t="s">
        <v>106</v>
      </c>
      <c r="E9" s="13" t="s">
        <v>58</v>
      </c>
      <c r="F9" s="13" t="s">
        <v>63</v>
      </c>
      <c r="G9" s="30">
        <v>0.75</v>
      </c>
      <c r="H9" s="30">
        <v>1.5</v>
      </c>
      <c r="I9" s="30">
        <f t="shared" si="0"/>
        <v>0.75</v>
      </c>
      <c r="J9" s="14"/>
      <c r="K9" s="16"/>
    </row>
    <row r="10" spans="1:11" ht="13" x14ac:dyDescent="0.15">
      <c r="A10" s="33">
        <f>DATE(2023,9,5)</f>
        <v>45174</v>
      </c>
      <c r="B10" s="28" t="s">
        <v>49</v>
      </c>
      <c r="C10" s="12" t="s">
        <v>185</v>
      </c>
      <c r="D10" s="12" t="s">
        <v>108</v>
      </c>
      <c r="E10" s="13" t="s">
        <v>57</v>
      </c>
      <c r="F10" s="13" t="s">
        <v>63</v>
      </c>
      <c r="G10" s="30">
        <v>2.5</v>
      </c>
      <c r="H10" s="30">
        <v>2.5</v>
      </c>
      <c r="I10" s="30">
        <f t="shared" si="0"/>
        <v>0</v>
      </c>
      <c r="J10" s="29"/>
      <c r="K10" s="53" t="s">
        <v>211</v>
      </c>
    </row>
    <row r="11" spans="1:11" ht="14" customHeight="1" x14ac:dyDescent="0.15">
      <c r="A11" s="33">
        <f>DATE(2023,9,5)</f>
        <v>45174</v>
      </c>
      <c r="B11" s="28" t="s">
        <v>49</v>
      </c>
      <c r="C11" s="12" t="s">
        <v>183</v>
      </c>
      <c r="D11" s="12" t="s">
        <v>109</v>
      </c>
      <c r="E11" s="13" t="s">
        <v>57</v>
      </c>
      <c r="F11" s="13" t="s">
        <v>63</v>
      </c>
      <c r="G11" s="30">
        <v>0.18</v>
      </c>
      <c r="H11" s="30">
        <v>0.18</v>
      </c>
      <c r="I11" s="30">
        <f t="shared" si="0"/>
        <v>0</v>
      </c>
      <c r="J11" s="29"/>
      <c r="K11" s="16" t="s">
        <v>114</v>
      </c>
    </row>
    <row r="12" spans="1:11" ht="13" x14ac:dyDescent="0.15">
      <c r="A12" s="33">
        <f>DATE(2023, 9, 6)</f>
        <v>45175</v>
      </c>
      <c r="B12" s="28" t="s">
        <v>49</v>
      </c>
      <c r="C12" s="12" t="s">
        <v>183</v>
      </c>
      <c r="D12" s="12" t="s">
        <v>110</v>
      </c>
      <c r="E12" s="13" t="s">
        <v>57</v>
      </c>
      <c r="F12" s="13" t="s">
        <v>63</v>
      </c>
      <c r="G12" s="30">
        <v>0.16</v>
      </c>
      <c r="H12" s="30">
        <v>0.16</v>
      </c>
      <c r="I12" s="30">
        <f t="shared" si="0"/>
        <v>0</v>
      </c>
      <c r="J12" s="29"/>
      <c r="K12" s="16"/>
    </row>
    <row r="13" spans="1:11" ht="13" x14ac:dyDescent="0.15">
      <c r="A13" s="33">
        <f>DATE(2023, 9, 6)</f>
        <v>45175</v>
      </c>
      <c r="B13" s="28" t="s">
        <v>49</v>
      </c>
      <c r="C13" s="12" t="s">
        <v>186</v>
      </c>
      <c r="D13" s="12" t="s">
        <v>187</v>
      </c>
      <c r="E13" s="13" t="s">
        <v>58</v>
      </c>
      <c r="F13" s="13" t="s">
        <v>63</v>
      </c>
      <c r="G13" s="30">
        <v>0.5</v>
      </c>
      <c r="H13" s="30">
        <v>1</v>
      </c>
      <c r="I13" s="30">
        <f t="shared" si="0"/>
        <v>0.5</v>
      </c>
      <c r="J13" s="29"/>
      <c r="K13" s="16" t="s">
        <v>115</v>
      </c>
    </row>
    <row r="14" spans="1:11" ht="13" x14ac:dyDescent="0.15">
      <c r="A14" s="33">
        <f>DATE(2023, 9, 6)</f>
        <v>45175</v>
      </c>
      <c r="B14" s="28" t="s">
        <v>49</v>
      </c>
      <c r="C14" s="12" t="s">
        <v>188</v>
      </c>
      <c r="D14" s="12" t="s">
        <v>116</v>
      </c>
      <c r="E14" s="13" t="s">
        <v>57</v>
      </c>
      <c r="F14" s="13" t="s">
        <v>63</v>
      </c>
      <c r="G14" s="30">
        <v>1</v>
      </c>
      <c r="H14" s="30">
        <v>1</v>
      </c>
      <c r="I14" s="30">
        <f t="shared" si="0"/>
        <v>0</v>
      </c>
      <c r="J14" s="29"/>
      <c r="K14" s="53" t="s">
        <v>212</v>
      </c>
    </row>
    <row r="15" spans="1:11" ht="13" x14ac:dyDescent="0.15">
      <c r="A15" s="33">
        <f>DATE(2023, 9, 6)</f>
        <v>45175</v>
      </c>
      <c r="B15" s="28" t="s">
        <v>49</v>
      </c>
      <c r="C15" s="12" t="s">
        <v>189</v>
      </c>
      <c r="D15" s="12" t="s">
        <v>111</v>
      </c>
      <c r="E15" s="13" t="s">
        <v>50</v>
      </c>
      <c r="F15" s="13" t="s">
        <v>63</v>
      </c>
      <c r="G15" s="30">
        <v>0.5</v>
      </c>
      <c r="H15" s="30">
        <v>0.75</v>
      </c>
      <c r="I15" s="30">
        <f t="shared" si="0"/>
        <v>0.25</v>
      </c>
      <c r="J15" s="48" t="s">
        <v>208</v>
      </c>
      <c r="K15" s="16"/>
    </row>
    <row r="16" spans="1:11" ht="13" x14ac:dyDescent="0.15">
      <c r="A16" s="33">
        <f>DATE(2023, 9, 7)</f>
        <v>45176</v>
      </c>
      <c r="B16" s="28" t="s">
        <v>49</v>
      </c>
      <c r="C16" s="12" t="s">
        <v>190</v>
      </c>
      <c r="D16" s="12" t="s">
        <v>112</v>
      </c>
      <c r="E16" s="13" t="s">
        <v>46</v>
      </c>
      <c r="F16" s="13" t="s">
        <v>66</v>
      </c>
      <c r="G16" s="30">
        <v>2</v>
      </c>
      <c r="H16" s="30">
        <v>3</v>
      </c>
      <c r="I16" s="30">
        <f t="shared" si="0"/>
        <v>1</v>
      </c>
      <c r="J16" s="29"/>
      <c r="K16" s="53" t="s">
        <v>216</v>
      </c>
    </row>
    <row r="17" spans="1:11" ht="26" x14ac:dyDescent="0.15">
      <c r="A17" s="33">
        <f>DATE(2023, 9, 7)</f>
        <v>45176</v>
      </c>
      <c r="B17" s="28" t="s">
        <v>49</v>
      </c>
      <c r="C17" s="12" t="s">
        <v>190</v>
      </c>
      <c r="D17" s="12" t="s">
        <v>113</v>
      </c>
      <c r="E17" s="13" t="s">
        <v>46</v>
      </c>
      <c r="F17" s="13" t="s">
        <v>66</v>
      </c>
      <c r="G17" s="30">
        <v>2</v>
      </c>
      <c r="H17" s="30">
        <v>2</v>
      </c>
      <c r="I17" s="30">
        <f t="shared" si="0"/>
        <v>0</v>
      </c>
      <c r="J17" s="48" t="s">
        <v>208</v>
      </c>
      <c r="K17" s="53" t="s">
        <v>218</v>
      </c>
    </row>
    <row r="18" spans="1:11" ht="13" x14ac:dyDescent="0.15">
      <c r="A18" s="33">
        <f>DATE(2023, 9, 8)</f>
        <v>45177</v>
      </c>
      <c r="B18" s="28" t="s">
        <v>49</v>
      </c>
      <c r="C18" s="12" t="s">
        <v>188</v>
      </c>
      <c r="D18" s="12" t="s">
        <v>117</v>
      </c>
      <c r="E18" s="13" t="s">
        <v>50</v>
      </c>
      <c r="F18" s="13" t="s">
        <v>61</v>
      </c>
      <c r="G18" s="30">
        <v>0.25</v>
      </c>
      <c r="H18" s="30">
        <v>0.25</v>
      </c>
      <c r="I18" s="30">
        <f t="shared" si="0"/>
        <v>0</v>
      </c>
      <c r="J18" s="48" t="s">
        <v>208</v>
      </c>
      <c r="K18" s="16"/>
    </row>
    <row r="19" spans="1:11" ht="13" x14ac:dyDescent="0.15">
      <c r="A19" s="33">
        <f>DATE(2023, 9, 8)</f>
        <v>45177</v>
      </c>
      <c r="B19" s="28" t="s">
        <v>49</v>
      </c>
      <c r="C19" s="12" t="s">
        <v>182</v>
      </c>
      <c r="D19" s="12" t="s">
        <v>118</v>
      </c>
      <c r="E19" s="13" t="s">
        <v>58</v>
      </c>
      <c r="F19" s="13" t="s">
        <v>61</v>
      </c>
      <c r="G19" s="30">
        <v>3</v>
      </c>
      <c r="H19" s="30">
        <v>2</v>
      </c>
      <c r="I19" s="30">
        <f t="shared" si="0"/>
        <v>-1</v>
      </c>
      <c r="J19" s="29"/>
      <c r="K19" s="16"/>
    </row>
    <row r="20" spans="1:11" ht="13" x14ac:dyDescent="0.15">
      <c r="A20" s="33">
        <f>DATE(2023, 9, 8)</f>
        <v>45177</v>
      </c>
      <c r="B20" s="28" t="s">
        <v>49</v>
      </c>
      <c r="C20" s="12" t="s">
        <v>191</v>
      </c>
      <c r="D20" s="12" t="s">
        <v>119</v>
      </c>
      <c r="E20" s="13" t="s">
        <v>54</v>
      </c>
      <c r="F20" s="13" t="s">
        <v>61</v>
      </c>
      <c r="G20" s="30">
        <v>1</v>
      </c>
      <c r="H20" s="30">
        <v>0.5</v>
      </c>
      <c r="I20" s="30">
        <f t="shared" si="0"/>
        <v>-0.5</v>
      </c>
      <c r="J20" s="29"/>
      <c r="K20" s="16"/>
    </row>
    <row r="21" spans="1:11" ht="13" x14ac:dyDescent="0.15">
      <c r="A21" s="19"/>
      <c r="B21" s="21"/>
      <c r="C21" s="21"/>
      <c r="D21" s="21"/>
      <c r="E21" s="21" t="s">
        <v>16</v>
      </c>
      <c r="F21" s="21"/>
      <c r="G21" s="24">
        <f>SUM(G6:G20)</f>
        <v>15.84</v>
      </c>
      <c r="H21" s="24">
        <f>SUM(H6:H20)</f>
        <v>17.59</v>
      </c>
      <c r="I21" s="24">
        <f t="shared" si="0"/>
        <v>1.75</v>
      </c>
      <c r="J21" s="25"/>
      <c r="K21" s="21"/>
    </row>
    <row r="22" spans="1:11" ht="18.75" customHeight="1" x14ac:dyDescent="0.15">
      <c r="A22" s="80" t="s">
        <v>17</v>
      </c>
      <c r="B22" s="60"/>
      <c r="C22" s="60"/>
      <c r="D22" s="60"/>
      <c r="E22" s="60"/>
      <c r="F22" s="60"/>
      <c r="G22" s="60"/>
      <c r="H22" s="60"/>
      <c r="I22" s="60"/>
      <c r="J22" s="60"/>
      <c r="K22" s="60"/>
    </row>
    <row r="23" spans="1:11" ht="13" x14ac:dyDescent="0.15">
      <c r="A23" s="47" t="s">
        <v>12</v>
      </c>
      <c r="B23" s="74" t="s">
        <v>78</v>
      </c>
      <c r="C23" s="64"/>
      <c r="D23" s="64"/>
      <c r="E23" s="64"/>
      <c r="F23" s="64"/>
      <c r="G23" s="64"/>
      <c r="H23" s="64"/>
      <c r="I23" s="64"/>
      <c r="J23" s="64"/>
      <c r="K23" s="65"/>
    </row>
    <row r="24" spans="1:11" ht="27.75" customHeight="1" x14ac:dyDescent="0.15">
      <c r="A24" s="26" t="s">
        <v>13</v>
      </c>
      <c r="B24" s="74" t="s">
        <v>77</v>
      </c>
      <c r="C24" s="64"/>
      <c r="D24" s="64"/>
      <c r="E24" s="64"/>
      <c r="F24" s="64"/>
      <c r="G24" s="64"/>
      <c r="H24" s="64"/>
      <c r="I24" s="64"/>
      <c r="J24" s="64"/>
      <c r="K24" s="65"/>
    </row>
    <row r="25" spans="1:11" ht="12" customHeight="1" x14ac:dyDescent="0.15">
      <c r="A25" s="27">
        <f>DATE(2023,9,11)</f>
        <v>45180</v>
      </c>
      <c r="B25" s="28" t="s">
        <v>49</v>
      </c>
      <c r="C25" s="12" t="s">
        <v>182</v>
      </c>
      <c r="D25" s="12" t="s">
        <v>70</v>
      </c>
      <c r="E25" s="13" t="s">
        <v>58</v>
      </c>
      <c r="F25" s="13" t="s">
        <v>63</v>
      </c>
      <c r="G25" s="30">
        <v>1</v>
      </c>
      <c r="H25" s="30">
        <v>3</v>
      </c>
      <c r="I25" s="30">
        <f t="shared" ref="I25:I41" si="1">H25-G25</f>
        <v>2</v>
      </c>
      <c r="J25" s="29"/>
      <c r="K25" s="16" t="s">
        <v>88</v>
      </c>
    </row>
    <row r="26" spans="1:11" ht="13" x14ac:dyDescent="0.15">
      <c r="A26" s="27">
        <f>DATE(2023,9,11)</f>
        <v>45180</v>
      </c>
      <c r="B26" s="28" t="s">
        <v>49</v>
      </c>
      <c r="C26" s="12" t="s">
        <v>192</v>
      </c>
      <c r="D26" s="12" t="s">
        <v>68</v>
      </c>
      <c r="E26" s="13" t="s">
        <v>50</v>
      </c>
      <c r="F26" s="13" t="s">
        <v>63</v>
      </c>
      <c r="G26" s="30">
        <v>0.75</v>
      </c>
      <c r="H26" s="30">
        <v>0.75</v>
      </c>
      <c r="I26" s="30"/>
      <c r="J26" s="48" t="s">
        <v>208</v>
      </c>
      <c r="K26" s="16"/>
    </row>
    <row r="27" spans="1:11" ht="13" x14ac:dyDescent="0.15">
      <c r="A27" s="27">
        <f>DATE(2023,9,11)</f>
        <v>45180</v>
      </c>
      <c r="B27" s="28" t="s">
        <v>49</v>
      </c>
      <c r="C27" s="12" t="s">
        <v>188</v>
      </c>
      <c r="D27" s="12" t="s">
        <v>121</v>
      </c>
      <c r="E27" s="13" t="s">
        <v>50</v>
      </c>
      <c r="F27" s="13" t="s">
        <v>63</v>
      </c>
      <c r="G27" s="30">
        <v>1</v>
      </c>
      <c r="H27" s="30">
        <v>1.5</v>
      </c>
      <c r="I27" s="30"/>
      <c r="J27" s="48"/>
      <c r="K27" s="16"/>
    </row>
    <row r="28" spans="1:11" ht="13" x14ac:dyDescent="0.15">
      <c r="A28" s="27">
        <f>DATE(2023,9,11)</f>
        <v>45180</v>
      </c>
      <c r="B28" s="28" t="s">
        <v>49</v>
      </c>
      <c r="C28" s="12" t="s">
        <v>192</v>
      </c>
      <c r="D28" s="12" t="s">
        <v>69</v>
      </c>
      <c r="E28" s="13" t="s">
        <v>50</v>
      </c>
      <c r="F28" s="13" t="s">
        <v>63</v>
      </c>
      <c r="G28" s="30">
        <v>0.75</v>
      </c>
      <c r="H28" s="30">
        <v>1</v>
      </c>
      <c r="I28" s="30">
        <f t="shared" si="1"/>
        <v>0.25</v>
      </c>
      <c r="J28" s="48" t="s">
        <v>208</v>
      </c>
      <c r="K28" s="28"/>
    </row>
    <row r="29" spans="1:11" ht="13" x14ac:dyDescent="0.15">
      <c r="A29" s="27">
        <f>DATE(2023,9,12)</f>
        <v>45181</v>
      </c>
      <c r="B29" s="28" t="s">
        <v>49</v>
      </c>
      <c r="C29" s="12" t="s">
        <v>182</v>
      </c>
      <c r="D29" s="12" t="s">
        <v>74</v>
      </c>
      <c r="E29" s="13" t="s">
        <v>48</v>
      </c>
      <c r="F29" s="13" t="s">
        <v>63</v>
      </c>
      <c r="G29" s="30">
        <v>1</v>
      </c>
      <c r="H29" s="30">
        <v>1.5</v>
      </c>
      <c r="I29" s="30">
        <f t="shared" si="1"/>
        <v>0.5</v>
      </c>
      <c r="J29" s="29"/>
      <c r="K29" s="28" t="s">
        <v>89</v>
      </c>
    </row>
    <row r="30" spans="1:11" ht="13" x14ac:dyDescent="0.15">
      <c r="A30" s="27">
        <f>DATE(2023,9,12)</f>
        <v>45181</v>
      </c>
      <c r="B30" s="28" t="s">
        <v>49</v>
      </c>
      <c r="C30" s="12" t="s">
        <v>192</v>
      </c>
      <c r="D30" s="12" t="s">
        <v>122</v>
      </c>
      <c r="E30" s="13" t="s">
        <v>58</v>
      </c>
      <c r="F30" s="13" t="s">
        <v>63</v>
      </c>
      <c r="G30" s="30">
        <v>0.5</v>
      </c>
      <c r="H30" s="30">
        <v>0.75</v>
      </c>
      <c r="I30" s="30"/>
      <c r="J30" s="29"/>
      <c r="K30" s="28"/>
    </row>
    <row r="31" spans="1:11" ht="13" x14ac:dyDescent="0.15">
      <c r="A31" s="27">
        <f t="shared" ref="A31:A36" si="2">DATE(2023,9,13)</f>
        <v>45182</v>
      </c>
      <c r="B31" s="28" t="s">
        <v>49</v>
      </c>
      <c r="C31" s="12" t="s">
        <v>184</v>
      </c>
      <c r="D31" s="12" t="s">
        <v>67</v>
      </c>
      <c r="E31" s="13" t="s">
        <v>52</v>
      </c>
      <c r="F31" s="13" t="s">
        <v>65</v>
      </c>
      <c r="G31" s="30">
        <v>0.5</v>
      </c>
      <c r="H31" s="30">
        <v>0.5</v>
      </c>
      <c r="I31" s="30">
        <f t="shared" si="1"/>
        <v>0</v>
      </c>
      <c r="J31" s="29"/>
      <c r="K31" s="28" t="s">
        <v>90</v>
      </c>
    </row>
    <row r="32" spans="1:11" ht="13" x14ac:dyDescent="0.15">
      <c r="A32" s="27">
        <f t="shared" si="2"/>
        <v>45182</v>
      </c>
      <c r="B32" s="28" t="s">
        <v>49</v>
      </c>
      <c r="C32" s="12" t="s">
        <v>193</v>
      </c>
      <c r="D32" s="12" t="s">
        <v>123</v>
      </c>
      <c r="E32" s="13" t="s">
        <v>50</v>
      </c>
      <c r="F32" s="13" t="s">
        <v>64</v>
      </c>
      <c r="G32" s="30">
        <v>1</v>
      </c>
      <c r="H32" s="30">
        <v>1.5</v>
      </c>
      <c r="I32" s="30">
        <f t="shared" si="1"/>
        <v>0.5</v>
      </c>
      <c r="J32" s="29"/>
      <c r="K32" s="28"/>
    </row>
    <row r="33" spans="1:11" ht="13" x14ac:dyDescent="0.15">
      <c r="A33" s="27">
        <f t="shared" si="2"/>
        <v>45182</v>
      </c>
      <c r="B33" s="28" t="s">
        <v>49</v>
      </c>
      <c r="C33" s="12" t="s">
        <v>191</v>
      </c>
      <c r="D33" s="12" t="s">
        <v>83</v>
      </c>
      <c r="E33" s="13" t="s">
        <v>48</v>
      </c>
      <c r="F33" s="13" t="s">
        <v>63</v>
      </c>
      <c r="G33" s="30">
        <v>3</v>
      </c>
      <c r="H33" s="30">
        <v>3</v>
      </c>
      <c r="I33" s="30">
        <f t="shared" si="1"/>
        <v>0</v>
      </c>
      <c r="J33" s="29"/>
      <c r="K33" s="28"/>
    </row>
    <row r="34" spans="1:11" ht="13" x14ac:dyDescent="0.15">
      <c r="A34" s="27">
        <f t="shared" si="2"/>
        <v>45182</v>
      </c>
      <c r="B34" s="28" t="s">
        <v>49</v>
      </c>
      <c r="C34" s="12" t="s">
        <v>192</v>
      </c>
      <c r="D34" s="12" t="s">
        <v>124</v>
      </c>
      <c r="E34" s="13" t="s">
        <v>55</v>
      </c>
      <c r="F34" s="13" t="s">
        <v>65</v>
      </c>
      <c r="G34" s="30">
        <v>0.25</v>
      </c>
      <c r="H34" s="30">
        <v>0.1</v>
      </c>
      <c r="I34" s="30">
        <f t="shared" si="1"/>
        <v>-0.15</v>
      </c>
      <c r="J34" s="29"/>
      <c r="K34" s="28"/>
    </row>
    <row r="35" spans="1:11" ht="13" x14ac:dyDescent="0.15">
      <c r="A35" s="27">
        <f t="shared" si="2"/>
        <v>45182</v>
      </c>
      <c r="B35" s="28" t="s">
        <v>49</v>
      </c>
      <c r="C35" s="12" t="s">
        <v>182</v>
      </c>
      <c r="D35" s="12" t="s">
        <v>71</v>
      </c>
      <c r="E35" s="13" t="s">
        <v>58</v>
      </c>
      <c r="F35" s="13" t="s">
        <v>65</v>
      </c>
      <c r="G35" s="30">
        <v>2</v>
      </c>
      <c r="H35" s="30">
        <v>1.5</v>
      </c>
      <c r="I35" s="30">
        <f t="shared" si="1"/>
        <v>-0.5</v>
      </c>
      <c r="J35" s="29"/>
      <c r="K35" s="28"/>
    </row>
    <row r="36" spans="1:11" ht="13" x14ac:dyDescent="0.15">
      <c r="A36" s="27">
        <f t="shared" si="2"/>
        <v>45182</v>
      </c>
      <c r="B36" s="28" t="s">
        <v>49</v>
      </c>
      <c r="C36" s="12" t="s">
        <v>182</v>
      </c>
      <c r="D36" s="12" t="s">
        <v>72</v>
      </c>
      <c r="E36" s="13" t="s">
        <v>57</v>
      </c>
      <c r="F36" s="13" t="s">
        <v>65</v>
      </c>
      <c r="G36" s="30">
        <v>0.25</v>
      </c>
      <c r="H36" s="30">
        <v>0.75</v>
      </c>
      <c r="I36" s="30">
        <f t="shared" si="1"/>
        <v>0.5</v>
      </c>
      <c r="J36" s="29"/>
      <c r="K36" s="28" t="s">
        <v>76</v>
      </c>
    </row>
    <row r="37" spans="1:11" ht="13" x14ac:dyDescent="0.15">
      <c r="A37" s="27">
        <f>DATE(2023,9,14)</f>
        <v>45183</v>
      </c>
      <c r="B37" s="28" t="s">
        <v>49</v>
      </c>
      <c r="C37" s="12" t="s">
        <v>190</v>
      </c>
      <c r="D37" s="12" t="s">
        <v>130</v>
      </c>
      <c r="E37" s="13" t="s">
        <v>46</v>
      </c>
      <c r="F37" s="13" t="s">
        <v>66</v>
      </c>
      <c r="G37" s="30">
        <v>2</v>
      </c>
      <c r="H37" s="30">
        <v>3.5</v>
      </c>
      <c r="I37" s="30">
        <f t="shared" si="1"/>
        <v>1.5</v>
      </c>
      <c r="J37" s="52" t="s">
        <v>208</v>
      </c>
      <c r="K37" s="54" t="s">
        <v>217</v>
      </c>
    </row>
    <row r="38" spans="1:11" ht="13" x14ac:dyDescent="0.15">
      <c r="A38" s="27">
        <f>DATE(2023,9,14)</f>
        <v>45183</v>
      </c>
      <c r="B38" s="28" t="s">
        <v>49</v>
      </c>
      <c r="C38" s="12" t="s">
        <v>190</v>
      </c>
      <c r="D38" s="12" t="s">
        <v>131</v>
      </c>
      <c r="E38" s="13" t="s">
        <v>46</v>
      </c>
      <c r="F38" s="13" t="s">
        <v>129</v>
      </c>
      <c r="G38" s="30">
        <v>2</v>
      </c>
      <c r="H38" s="30">
        <v>2.5</v>
      </c>
      <c r="I38" s="30">
        <f>H38-G38</f>
        <v>0.5</v>
      </c>
      <c r="J38" s="48" t="s">
        <v>208</v>
      </c>
      <c r="K38" s="54" t="s">
        <v>219</v>
      </c>
    </row>
    <row r="39" spans="1:11" ht="13" x14ac:dyDescent="0.15">
      <c r="A39" s="27">
        <f>DATE(2023,9,14)</f>
        <v>45183</v>
      </c>
      <c r="B39" s="28" t="s">
        <v>49</v>
      </c>
      <c r="C39" s="12" t="s">
        <v>184</v>
      </c>
      <c r="D39" s="12" t="s">
        <v>73</v>
      </c>
      <c r="E39" s="13" t="s">
        <v>57</v>
      </c>
      <c r="F39" s="13" t="s">
        <v>61</v>
      </c>
      <c r="G39" s="30">
        <v>1</v>
      </c>
      <c r="H39" s="30">
        <v>0.45</v>
      </c>
      <c r="I39" s="30">
        <f t="shared" si="1"/>
        <v>-0.55000000000000004</v>
      </c>
      <c r="J39" s="29"/>
      <c r="K39" s="28"/>
    </row>
    <row r="40" spans="1:11" ht="13" x14ac:dyDescent="0.15">
      <c r="A40" s="27">
        <f>DATE(2023,9,15)</f>
        <v>45184</v>
      </c>
      <c r="B40" s="28" t="s">
        <v>49</v>
      </c>
      <c r="C40" s="12" t="s">
        <v>189</v>
      </c>
      <c r="D40" s="12" t="s">
        <v>230</v>
      </c>
      <c r="E40" s="13" t="s">
        <v>46</v>
      </c>
      <c r="F40" s="13" t="s">
        <v>66</v>
      </c>
      <c r="G40" s="30">
        <v>1</v>
      </c>
      <c r="H40" s="30">
        <v>0.5</v>
      </c>
      <c r="I40" s="30">
        <f t="shared" si="1"/>
        <v>-0.5</v>
      </c>
      <c r="J40" s="48" t="s">
        <v>208</v>
      </c>
      <c r="K40" s="28" t="s">
        <v>75</v>
      </c>
    </row>
    <row r="41" spans="1:11" ht="13" x14ac:dyDescent="0.15">
      <c r="A41" s="19"/>
      <c r="B41" s="21"/>
      <c r="C41" s="21"/>
      <c r="D41" s="21"/>
      <c r="E41" s="21" t="s">
        <v>16</v>
      </c>
      <c r="F41" s="21"/>
      <c r="G41" s="24">
        <f>SUM(G23:G39)</f>
        <v>17</v>
      </c>
      <c r="H41" s="24">
        <f>SUM(H23:H39)</f>
        <v>22.3</v>
      </c>
      <c r="I41" s="24">
        <f t="shared" si="1"/>
        <v>5.3000000000000007</v>
      </c>
      <c r="J41" s="25"/>
      <c r="K41" s="21"/>
    </row>
    <row r="42" spans="1:11" ht="18.75" customHeight="1" x14ac:dyDescent="0.15">
      <c r="A42" s="75" t="s">
        <v>18</v>
      </c>
      <c r="B42" s="64"/>
      <c r="C42" s="64"/>
      <c r="D42" s="64"/>
      <c r="E42" s="64"/>
      <c r="F42" s="64"/>
      <c r="G42" s="64"/>
      <c r="H42" s="64"/>
      <c r="I42" s="64"/>
      <c r="J42" s="64"/>
      <c r="K42" s="65"/>
    </row>
    <row r="43" spans="1:11" ht="13" x14ac:dyDescent="0.15">
      <c r="A43" s="31" t="s">
        <v>12</v>
      </c>
      <c r="B43" s="76" t="s">
        <v>142</v>
      </c>
      <c r="C43" s="64"/>
      <c r="D43" s="64"/>
      <c r="E43" s="64"/>
      <c r="F43" s="64"/>
      <c r="G43" s="64"/>
      <c r="H43" s="64"/>
      <c r="I43" s="64"/>
      <c r="J43" s="64"/>
      <c r="K43" s="65"/>
    </row>
    <row r="44" spans="1:11" ht="27.75" customHeight="1" x14ac:dyDescent="0.15">
      <c r="A44" s="32" t="s">
        <v>13</v>
      </c>
      <c r="B44" s="76" t="s">
        <v>14</v>
      </c>
      <c r="C44" s="64"/>
      <c r="D44" s="64"/>
      <c r="E44" s="64"/>
      <c r="F44" s="64"/>
      <c r="G44" s="64"/>
      <c r="H44" s="64"/>
      <c r="I44" s="64"/>
      <c r="J44" s="64"/>
      <c r="K44" s="65"/>
    </row>
    <row r="45" spans="1:11" ht="13" x14ac:dyDescent="0.15">
      <c r="A45" s="49">
        <f>DATE(2023,9,18)</f>
        <v>45187</v>
      </c>
      <c r="B45" s="28" t="s">
        <v>49</v>
      </c>
      <c r="C45" s="12" t="s">
        <v>182</v>
      </c>
      <c r="D45" s="12" t="s">
        <v>80</v>
      </c>
      <c r="E45" s="13" t="s">
        <v>58</v>
      </c>
      <c r="F45" s="13" t="s">
        <v>63</v>
      </c>
      <c r="G45" s="30">
        <v>1</v>
      </c>
      <c r="H45" s="30">
        <v>0.25</v>
      </c>
      <c r="I45" s="30">
        <f t="shared" ref="I45:I61" si="3">H45-G45</f>
        <v>-0.75</v>
      </c>
      <c r="J45" s="29"/>
      <c r="K45" s="28"/>
    </row>
    <row r="46" spans="1:11" ht="13" x14ac:dyDescent="0.15">
      <c r="A46" s="49">
        <f>DATE(2023,9,18)</f>
        <v>45187</v>
      </c>
      <c r="B46" s="28" t="s">
        <v>49</v>
      </c>
      <c r="C46" s="12" t="s">
        <v>193</v>
      </c>
      <c r="D46" s="12" t="s">
        <v>125</v>
      </c>
      <c r="E46" s="13" t="s">
        <v>58</v>
      </c>
      <c r="F46" s="13" t="s">
        <v>63</v>
      </c>
      <c r="G46" s="30">
        <v>1</v>
      </c>
      <c r="H46" s="30">
        <v>1.25</v>
      </c>
      <c r="I46" s="30">
        <f t="shared" si="3"/>
        <v>0.25</v>
      </c>
      <c r="J46" s="29"/>
      <c r="K46" s="28"/>
    </row>
    <row r="47" spans="1:11" ht="13" x14ac:dyDescent="0.15">
      <c r="A47" s="49">
        <f>DATE(2023,9,18)</f>
        <v>45187</v>
      </c>
      <c r="B47" s="28" t="s">
        <v>49</v>
      </c>
      <c r="C47" s="12" t="s">
        <v>182</v>
      </c>
      <c r="D47" s="12" t="s">
        <v>81</v>
      </c>
      <c r="E47" s="13" t="s">
        <v>58</v>
      </c>
      <c r="F47" s="13" t="s">
        <v>63</v>
      </c>
      <c r="G47" s="30">
        <v>0.5</v>
      </c>
      <c r="H47" s="30">
        <v>0.75</v>
      </c>
      <c r="I47" s="30">
        <f t="shared" si="3"/>
        <v>0.25</v>
      </c>
      <c r="J47" s="29"/>
      <c r="K47" s="28"/>
    </row>
    <row r="48" spans="1:11" ht="13" x14ac:dyDescent="0.15">
      <c r="A48" s="49">
        <f xml:space="preserve"> DATE(2023, 9, 19)</f>
        <v>45188</v>
      </c>
      <c r="B48" s="28" t="s">
        <v>49</v>
      </c>
      <c r="C48" s="12" t="s">
        <v>188</v>
      </c>
      <c r="D48" s="12" t="s">
        <v>126</v>
      </c>
      <c r="E48" s="13" t="s">
        <v>58</v>
      </c>
      <c r="F48" s="13" t="s">
        <v>64</v>
      </c>
      <c r="G48" s="30">
        <v>1</v>
      </c>
      <c r="H48" s="30">
        <v>0.5</v>
      </c>
      <c r="I48" s="30">
        <f t="shared" si="3"/>
        <v>-0.5</v>
      </c>
      <c r="J48" s="29"/>
      <c r="K48" s="28"/>
    </row>
    <row r="49" spans="1:11" ht="13" x14ac:dyDescent="0.15">
      <c r="A49" s="49">
        <f xml:space="preserve"> DATE(2023, 9, 19)</f>
        <v>45188</v>
      </c>
      <c r="B49" s="28" t="s">
        <v>49</v>
      </c>
      <c r="C49" s="12" t="s">
        <v>57</v>
      </c>
      <c r="D49" s="12" t="s">
        <v>82</v>
      </c>
      <c r="E49" s="13" t="s">
        <v>57</v>
      </c>
      <c r="F49" s="13" t="s">
        <v>64</v>
      </c>
      <c r="G49" s="30">
        <v>1.5</v>
      </c>
      <c r="H49" s="30">
        <v>1.5</v>
      </c>
      <c r="I49" s="30">
        <f t="shared" si="3"/>
        <v>0</v>
      </c>
      <c r="J49" s="29"/>
      <c r="K49" s="28"/>
    </row>
    <row r="50" spans="1:11" ht="13" x14ac:dyDescent="0.15">
      <c r="A50" s="49">
        <f xml:space="preserve"> DATE(2023, 9, 19)</f>
        <v>45188</v>
      </c>
      <c r="B50" s="28" t="s">
        <v>49</v>
      </c>
      <c r="C50" s="12" t="s">
        <v>191</v>
      </c>
      <c r="D50" s="12" t="s">
        <v>83</v>
      </c>
      <c r="E50" s="13" t="s">
        <v>48</v>
      </c>
      <c r="F50" s="13" t="s">
        <v>63</v>
      </c>
      <c r="G50" s="30">
        <v>3</v>
      </c>
      <c r="H50" s="30">
        <v>3</v>
      </c>
      <c r="I50" s="30">
        <f t="shared" si="3"/>
        <v>0</v>
      </c>
      <c r="J50" s="29"/>
      <c r="K50" s="28"/>
    </row>
    <row r="51" spans="1:11" ht="13" x14ac:dyDescent="0.15">
      <c r="A51" s="49">
        <f xml:space="preserve"> DATE(2023, 9, 20)</f>
        <v>45189</v>
      </c>
      <c r="B51" s="28" t="s">
        <v>49</v>
      </c>
      <c r="C51" s="12" t="s">
        <v>182</v>
      </c>
      <c r="D51" s="12" t="s">
        <v>84</v>
      </c>
      <c r="E51" s="13" t="s">
        <v>58</v>
      </c>
      <c r="F51" s="13" t="s">
        <v>63</v>
      </c>
      <c r="G51" s="30">
        <v>0.5</v>
      </c>
      <c r="H51" s="30">
        <v>0.75</v>
      </c>
      <c r="I51" s="30">
        <f t="shared" si="3"/>
        <v>0.25</v>
      </c>
      <c r="J51" s="29"/>
      <c r="K51" s="28" t="s">
        <v>87</v>
      </c>
    </row>
    <row r="52" spans="1:11" ht="13" x14ac:dyDescent="0.15">
      <c r="A52" s="49">
        <f xml:space="preserve"> DATE(2023, 9, 20)</f>
        <v>45189</v>
      </c>
      <c r="B52" s="28" t="s">
        <v>49</v>
      </c>
      <c r="C52" s="12" t="s">
        <v>183</v>
      </c>
      <c r="D52" s="12" t="s">
        <v>127</v>
      </c>
      <c r="E52" s="13" t="s">
        <v>57</v>
      </c>
      <c r="F52" s="13" t="s">
        <v>63</v>
      </c>
      <c r="G52" s="30">
        <v>0.25</v>
      </c>
      <c r="H52" s="30">
        <v>0.25</v>
      </c>
      <c r="I52" s="30">
        <f t="shared" si="3"/>
        <v>0</v>
      </c>
      <c r="J52" s="29"/>
      <c r="K52" s="28" t="s">
        <v>128</v>
      </c>
    </row>
    <row r="53" spans="1:11" ht="13" x14ac:dyDescent="0.15">
      <c r="A53" s="49">
        <f xml:space="preserve"> DATE(2023, 9, 20)</f>
        <v>45189</v>
      </c>
      <c r="B53" s="28" t="s">
        <v>49</v>
      </c>
      <c r="C53" s="12" t="s">
        <v>182</v>
      </c>
      <c r="D53" s="12" t="s">
        <v>85</v>
      </c>
      <c r="E53" s="13" t="s">
        <v>58</v>
      </c>
      <c r="F53" s="13" t="s">
        <v>63</v>
      </c>
      <c r="G53" s="30">
        <v>1</v>
      </c>
      <c r="H53" s="30">
        <v>0.75</v>
      </c>
      <c r="I53" s="30">
        <f t="shared" si="3"/>
        <v>-0.25</v>
      </c>
      <c r="J53" s="29"/>
      <c r="K53" s="28" t="s">
        <v>86</v>
      </c>
    </row>
    <row r="54" spans="1:11" ht="13" x14ac:dyDescent="0.15">
      <c r="A54" s="49">
        <f xml:space="preserve"> DATE(2023, 9, 20)</f>
        <v>45189</v>
      </c>
      <c r="B54" s="28" t="s">
        <v>49</v>
      </c>
      <c r="C54" s="12" t="s">
        <v>193</v>
      </c>
      <c r="D54" s="12" t="s">
        <v>133</v>
      </c>
      <c r="E54" s="13" t="s">
        <v>50</v>
      </c>
      <c r="F54" s="13" t="s">
        <v>63</v>
      </c>
      <c r="G54" s="30">
        <v>0.5</v>
      </c>
      <c r="H54" s="30">
        <v>1.5</v>
      </c>
      <c r="I54" s="30"/>
      <c r="J54" s="29"/>
      <c r="K54" s="28"/>
    </row>
    <row r="55" spans="1:11" ht="13" x14ac:dyDescent="0.15">
      <c r="A55" s="49">
        <f xml:space="preserve"> DATE(2023, 9, 20)</f>
        <v>45189</v>
      </c>
      <c r="B55" s="28" t="s">
        <v>49</v>
      </c>
      <c r="C55" s="12" t="s">
        <v>192</v>
      </c>
      <c r="D55" s="12" t="s">
        <v>124</v>
      </c>
      <c r="E55" s="13" t="s">
        <v>55</v>
      </c>
      <c r="F55" s="13" t="s">
        <v>65</v>
      </c>
      <c r="G55" s="30">
        <v>0.25</v>
      </c>
      <c r="H55" s="30">
        <v>0.1</v>
      </c>
      <c r="I55" s="30">
        <f t="shared" ref="I55:I60" si="4">H55-G55</f>
        <v>-0.15</v>
      </c>
      <c r="J55" s="48" t="s">
        <v>208</v>
      </c>
      <c r="K55" s="28"/>
    </row>
    <row r="56" spans="1:11" ht="13" x14ac:dyDescent="0.15">
      <c r="A56" s="49">
        <f xml:space="preserve"> DATE(2023, 9, 21)</f>
        <v>45190</v>
      </c>
      <c r="B56" s="28" t="s">
        <v>49</v>
      </c>
      <c r="C56" s="12" t="s">
        <v>190</v>
      </c>
      <c r="D56" s="12" t="s">
        <v>132</v>
      </c>
      <c r="E56" s="13" t="s">
        <v>46</v>
      </c>
      <c r="F56" s="13" t="s">
        <v>66</v>
      </c>
      <c r="G56" s="30">
        <v>2</v>
      </c>
      <c r="H56" s="30">
        <v>2</v>
      </c>
      <c r="I56" s="30">
        <f t="shared" si="4"/>
        <v>0</v>
      </c>
      <c r="J56" s="48" t="s">
        <v>208</v>
      </c>
      <c r="K56" s="54" t="s">
        <v>220</v>
      </c>
    </row>
    <row r="57" spans="1:11" ht="13" x14ac:dyDescent="0.15">
      <c r="A57" s="49">
        <f xml:space="preserve"> DATE(2023, 9, 21)</f>
        <v>45190</v>
      </c>
      <c r="B57" s="28" t="s">
        <v>49</v>
      </c>
      <c r="C57" s="12" t="s">
        <v>190</v>
      </c>
      <c r="D57" s="12" t="s">
        <v>134</v>
      </c>
      <c r="E57" s="13" t="s">
        <v>46</v>
      </c>
      <c r="F57" s="13" t="s">
        <v>66</v>
      </c>
      <c r="G57" s="30">
        <v>2</v>
      </c>
      <c r="H57" s="30">
        <v>3.5</v>
      </c>
      <c r="I57" s="30">
        <f t="shared" si="4"/>
        <v>1.5</v>
      </c>
      <c r="J57" s="48" t="s">
        <v>208</v>
      </c>
      <c r="K57" s="54" t="s">
        <v>221</v>
      </c>
    </row>
    <row r="58" spans="1:11" ht="13" x14ac:dyDescent="0.15">
      <c r="A58" s="49">
        <f xml:space="preserve"> DATE(2023, 9, 21)</f>
        <v>45190</v>
      </c>
      <c r="B58" s="28" t="s">
        <v>49</v>
      </c>
      <c r="C58" s="12" t="s">
        <v>189</v>
      </c>
      <c r="D58" s="12" t="s">
        <v>229</v>
      </c>
      <c r="E58" s="13" t="s">
        <v>46</v>
      </c>
      <c r="F58" s="13" t="s">
        <v>66</v>
      </c>
      <c r="G58" s="30">
        <v>2</v>
      </c>
      <c r="H58" s="30">
        <v>2</v>
      </c>
      <c r="I58" s="30">
        <f t="shared" si="4"/>
        <v>0</v>
      </c>
      <c r="J58" s="48" t="s">
        <v>208</v>
      </c>
      <c r="K58" s="54" t="s">
        <v>214</v>
      </c>
    </row>
    <row r="59" spans="1:11" ht="13" x14ac:dyDescent="0.15">
      <c r="A59" s="49">
        <f xml:space="preserve"> DATE(2023, 9, 22)</f>
        <v>45191</v>
      </c>
      <c r="B59" s="28" t="s">
        <v>49</v>
      </c>
      <c r="C59" s="12" t="s">
        <v>191</v>
      </c>
      <c r="D59" s="12" t="s">
        <v>194</v>
      </c>
      <c r="E59" s="13" t="s">
        <v>58</v>
      </c>
      <c r="F59" s="13" t="s">
        <v>63</v>
      </c>
      <c r="G59" s="30">
        <v>0.5</v>
      </c>
      <c r="H59" s="30">
        <v>0.5</v>
      </c>
      <c r="I59" s="30">
        <f>H59-G59</f>
        <v>0</v>
      </c>
      <c r="J59" s="48" t="s">
        <v>208</v>
      </c>
      <c r="K59" s="28"/>
    </row>
    <row r="60" spans="1:11" ht="13" x14ac:dyDescent="0.15">
      <c r="A60" s="49">
        <f xml:space="preserve"> DATE(2023, 9, 22)</f>
        <v>45191</v>
      </c>
      <c r="B60" s="28" t="s">
        <v>49</v>
      </c>
      <c r="C60" s="12" t="s">
        <v>191</v>
      </c>
      <c r="D60" s="12" t="s">
        <v>135</v>
      </c>
      <c r="E60" s="13" t="s">
        <v>58</v>
      </c>
      <c r="F60" s="13" t="s">
        <v>63</v>
      </c>
      <c r="G60" s="30">
        <v>1</v>
      </c>
      <c r="H60" s="30">
        <v>2</v>
      </c>
      <c r="I60" s="30">
        <f t="shared" si="4"/>
        <v>1</v>
      </c>
      <c r="J60" s="48" t="s">
        <v>208</v>
      </c>
      <c r="K60" s="54" t="s">
        <v>222</v>
      </c>
    </row>
    <row r="61" spans="1:11" ht="13" x14ac:dyDescent="0.15">
      <c r="A61" s="19"/>
      <c r="B61" s="21"/>
      <c r="C61" s="21"/>
      <c r="D61" s="21"/>
      <c r="E61" s="21" t="s">
        <v>16</v>
      </c>
      <c r="F61" s="21"/>
      <c r="G61" s="24">
        <f>SUM(G45:G60)</f>
        <v>18</v>
      </c>
      <c r="H61" s="24">
        <f>SUM(H45:H60)</f>
        <v>20.6</v>
      </c>
      <c r="I61" s="24">
        <f t="shared" si="3"/>
        <v>2.6000000000000014</v>
      </c>
      <c r="J61" s="25"/>
      <c r="K61" s="21"/>
    </row>
    <row r="62" spans="1:11" ht="18.75" customHeight="1" x14ac:dyDescent="0.15">
      <c r="A62" s="77" t="s">
        <v>19</v>
      </c>
      <c r="B62" s="64"/>
      <c r="C62" s="64"/>
      <c r="D62" s="64"/>
      <c r="E62" s="64"/>
      <c r="F62" s="64"/>
      <c r="G62" s="64"/>
      <c r="H62" s="64"/>
      <c r="I62" s="64"/>
      <c r="J62" s="64"/>
      <c r="K62" s="65"/>
    </row>
    <row r="63" spans="1:11" ht="13" x14ac:dyDescent="0.15">
      <c r="A63" s="34" t="s">
        <v>12</v>
      </c>
      <c r="B63" s="70" t="s">
        <v>136</v>
      </c>
      <c r="C63" s="64"/>
      <c r="D63" s="64"/>
      <c r="E63" s="64"/>
      <c r="F63" s="64"/>
      <c r="G63" s="64"/>
      <c r="H63" s="64"/>
      <c r="I63" s="64"/>
      <c r="J63" s="64"/>
      <c r="K63" s="65"/>
    </row>
    <row r="64" spans="1:11" ht="27.75" customHeight="1" x14ac:dyDescent="0.15">
      <c r="A64" s="35" t="s">
        <v>13</v>
      </c>
      <c r="B64" s="71" t="s">
        <v>14</v>
      </c>
      <c r="C64" s="64"/>
      <c r="D64" s="64"/>
      <c r="E64" s="64"/>
      <c r="F64" s="64"/>
      <c r="G64" s="64"/>
      <c r="H64" s="64"/>
      <c r="I64" s="64"/>
      <c r="J64" s="64"/>
      <c r="K64" s="65"/>
    </row>
    <row r="65" spans="1:11" ht="13" x14ac:dyDescent="0.15">
      <c r="A65" s="33">
        <f>DATE(2023, 9, 25)</f>
        <v>45194</v>
      </c>
      <c r="B65" s="28" t="s">
        <v>49</v>
      </c>
      <c r="C65" s="12" t="s">
        <v>198</v>
      </c>
      <c r="D65" s="12" t="s">
        <v>91</v>
      </c>
      <c r="E65" s="13" t="s">
        <v>57</v>
      </c>
      <c r="F65" s="13" t="s">
        <v>65</v>
      </c>
      <c r="G65" s="30">
        <v>1</v>
      </c>
      <c r="H65" s="30">
        <v>1</v>
      </c>
      <c r="I65" s="30">
        <f t="shared" ref="I65:I83" si="5">H65-G65</f>
        <v>0</v>
      </c>
      <c r="J65" s="29"/>
      <c r="K65" s="28" t="s">
        <v>92</v>
      </c>
    </row>
    <row r="66" spans="1:11" ht="13" x14ac:dyDescent="0.15">
      <c r="A66" s="33">
        <f>DATE(2023, 9, 25)</f>
        <v>45194</v>
      </c>
      <c r="B66" s="28" t="s">
        <v>49</v>
      </c>
      <c r="C66" s="12" t="s">
        <v>193</v>
      </c>
      <c r="D66" s="12" t="s">
        <v>93</v>
      </c>
      <c r="E66" s="13" t="s">
        <v>58</v>
      </c>
      <c r="F66" s="13" t="s">
        <v>65</v>
      </c>
      <c r="G66" s="30">
        <v>1</v>
      </c>
      <c r="H66" s="30">
        <v>0.5</v>
      </c>
      <c r="I66" s="30">
        <f t="shared" si="5"/>
        <v>-0.5</v>
      </c>
      <c r="J66" s="48" t="s">
        <v>208</v>
      </c>
      <c r="K66" s="28" t="s">
        <v>94</v>
      </c>
    </row>
    <row r="67" spans="1:11" ht="13" x14ac:dyDescent="0.15">
      <c r="A67" s="33">
        <f>DATE(2023, 9, 25)</f>
        <v>45194</v>
      </c>
      <c r="B67" s="28" t="s">
        <v>49</v>
      </c>
      <c r="C67" s="12" t="s">
        <v>184</v>
      </c>
      <c r="D67" s="12" t="s">
        <v>95</v>
      </c>
      <c r="E67" s="13" t="s">
        <v>52</v>
      </c>
      <c r="F67" s="13" t="s">
        <v>65</v>
      </c>
      <c r="G67" s="30">
        <v>4</v>
      </c>
      <c r="H67" s="30">
        <v>3</v>
      </c>
      <c r="I67" s="30">
        <f t="shared" si="5"/>
        <v>-1</v>
      </c>
      <c r="J67" s="48" t="s">
        <v>208</v>
      </c>
      <c r="K67" s="28" t="s">
        <v>96</v>
      </c>
    </row>
    <row r="68" spans="1:11" ht="13" x14ac:dyDescent="0.15">
      <c r="A68" s="33">
        <f>DATE(2023, 9, 26)</f>
        <v>45195</v>
      </c>
      <c r="B68" s="28" t="s">
        <v>49</v>
      </c>
      <c r="C68" s="12" t="s">
        <v>57</v>
      </c>
      <c r="D68" s="12" t="s">
        <v>137</v>
      </c>
      <c r="E68" s="13" t="s">
        <v>57</v>
      </c>
      <c r="F68" s="13" t="s">
        <v>62</v>
      </c>
      <c r="G68" s="30">
        <v>1</v>
      </c>
      <c r="H68" s="30">
        <v>1</v>
      </c>
      <c r="I68" s="30">
        <f t="shared" si="5"/>
        <v>0</v>
      </c>
      <c r="J68" s="29"/>
      <c r="K68" s="28"/>
    </row>
    <row r="69" spans="1:11" ht="13" x14ac:dyDescent="0.15">
      <c r="A69" s="33">
        <f>DATE(2023, 9, 26)</f>
        <v>45195</v>
      </c>
      <c r="B69" s="28" t="s">
        <v>49</v>
      </c>
      <c r="C69" s="12" t="s">
        <v>182</v>
      </c>
      <c r="D69" s="12" t="s">
        <v>48</v>
      </c>
      <c r="E69" s="13" t="s">
        <v>58</v>
      </c>
      <c r="F69" s="13" t="s">
        <v>62</v>
      </c>
      <c r="G69" s="30">
        <v>2</v>
      </c>
      <c r="H69" s="30">
        <v>2.5</v>
      </c>
      <c r="I69" s="30">
        <f t="shared" si="5"/>
        <v>0.5</v>
      </c>
      <c r="J69" s="29"/>
      <c r="K69" s="54" t="s">
        <v>213</v>
      </c>
    </row>
    <row r="70" spans="1:11" ht="13" x14ac:dyDescent="0.15">
      <c r="A70" s="33">
        <f>DATE(2023, 9, 26)</f>
        <v>45195</v>
      </c>
      <c r="B70" s="28" t="s">
        <v>49</v>
      </c>
      <c r="C70" s="12" t="s">
        <v>183</v>
      </c>
      <c r="D70" s="12" t="s">
        <v>138</v>
      </c>
      <c r="E70" s="13" t="s">
        <v>57</v>
      </c>
      <c r="F70" s="13" t="s">
        <v>62</v>
      </c>
      <c r="G70" s="30">
        <v>0.25</v>
      </c>
      <c r="H70" s="30">
        <v>0.25</v>
      </c>
      <c r="I70" s="30">
        <f t="shared" si="5"/>
        <v>0</v>
      </c>
      <c r="J70" s="29"/>
      <c r="K70" s="28"/>
    </row>
    <row r="71" spans="1:11" ht="13" x14ac:dyDescent="0.15">
      <c r="A71" s="33">
        <f>DATE(2023, 9, 26)</f>
        <v>45195</v>
      </c>
      <c r="B71" s="28" t="s">
        <v>49</v>
      </c>
      <c r="C71" s="12" t="s">
        <v>183</v>
      </c>
      <c r="D71" s="12" t="s">
        <v>139</v>
      </c>
      <c r="E71" s="13" t="s">
        <v>58</v>
      </c>
      <c r="F71" s="13" t="s">
        <v>62</v>
      </c>
      <c r="G71" s="30">
        <v>3</v>
      </c>
      <c r="H71" s="30">
        <v>3</v>
      </c>
      <c r="I71" s="30">
        <f t="shared" si="5"/>
        <v>0</v>
      </c>
      <c r="J71" s="29"/>
      <c r="K71" s="28"/>
    </row>
    <row r="72" spans="1:11" ht="13" x14ac:dyDescent="0.15">
      <c r="A72" s="33">
        <f>DATE(2023, 9, 26)</f>
        <v>45195</v>
      </c>
      <c r="B72" s="28" t="s">
        <v>49</v>
      </c>
      <c r="C72" s="12" t="s">
        <v>199</v>
      </c>
      <c r="D72" s="12" t="s">
        <v>140</v>
      </c>
      <c r="E72" s="13" t="s">
        <v>48</v>
      </c>
      <c r="F72" s="13" t="s">
        <v>62</v>
      </c>
      <c r="G72" s="30">
        <v>2</v>
      </c>
      <c r="H72" s="30">
        <v>2.5</v>
      </c>
      <c r="I72" s="30">
        <f t="shared" si="5"/>
        <v>0.5</v>
      </c>
      <c r="J72" s="29"/>
      <c r="K72" s="28"/>
    </row>
    <row r="73" spans="1:11" ht="13" x14ac:dyDescent="0.15">
      <c r="A73" s="33">
        <f>DATE(2023, 9, 27)</f>
        <v>45196</v>
      </c>
      <c r="B73" s="28" t="s">
        <v>49</v>
      </c>
      <c r="C73" s="12" t="s">
        <v>199</v>
      </c>
      <c r="D73" s="12" t="s">
        <v>145</v>
      </c>
      <c r="E73" s="13" t="s">
        <v>58</v>
      </c>
      <c r="F73" s="13" t="s">
        <v>65</v>
      </c>
      <c r="G73" s="30">
        <v>0.5</v>
      </c>
      <c r="H73" s="30">
        <v>0.5</v>
      </c>
      <c r="I73" s="30">
        <f t="shared" si="5"/>
        <v>0</v>
      </c>
      <c r="J73" s="29"/>
      <c r="K73" s="28"/>
    </row>
    <row r="74" spans="1:11" ht="13" x14ac:dyDescent="0.15">
      <c r="A74" s="33">
        <f>DATE(2023, 9, 27)</f>
        <v>45196</v>
      </c>
      <c r="B74" s="28" t="s">
        <v>49</v>
      </c>
      <c r="C74" s="12" t="s">
        <v>199</v>
      </c>
      <c r="D74" s="12" t="s">
        <v>141</v>
      </c>
      <c r="E74" s="13" t="s">
        <v>58</v>
      </c>
      <c r="F74" s="13" t="s">
        <v>65</v>
      </c>
      <c r="G74" s="30">
        <v>0.2</v>
      </c>
      <c r="H74" s="30">
        <v>0.2</v>
      </c>
      <c r="I74" s="30">
        <f t="shared" si="5"/>
        <v>0</v>
      </c>
      <c r="J74" s="29"/>
      <c r="K74" s="28" t="s">
        <v>146</v>
      </c>
    </row>
    <row r="75" spans="1:11" ht="13" x14ac:dyDescent="0.15">
      <c r="A75" s="33">
        <f>DATE(2023, 9, 27)</f>
        <v>45196</v>
      </c>
      <c r="B75" s="28" t="s">
        <v>49</v>
      </c>
      <c r="C75" s="12" t="s">
        <v>15</v>
      </c>
      <c r="D75" s="12" t="s">
        <v>143</v>
      </c>
      <c r="E75" s="13" t="s">
        <v>50</v>
      </c>
      <c r="F75" s="13" t="s">
        <v>65</v>
      </c>
      <c r="G75" s="30">
        <v>0.5</v>
      </c>
      <c r="H75" s="30">
        <v>0.66</v>
      </c>
      <c r="I75" s="30">
        <f t="shared" si="5"/>
        <v>0.16000000000000003</v>
      </c>
      <c r="J75" s="29"/>
      <c r="K75" s="28"/>
    </row>
    <row r="76" spans="1:11" ht="13" x14ac:dyDescent="0.15">
      <c r="A76" s="33">
        <f>DATE(2023, 9, 27)</f>
        <v>45196</v>
      </c>
      <c r="B76" s="28" t="s">
        <v>49</v>
      </c>
      <c r="C76" s="12" t="s">
        <v>193</v>
      </c>
      <c r="D76" s="12" t="s">
        <v>144</v>
      </c>
      <c r="E76" s="13" t="s">
        <v>50</v>
      </c>
      <c r="F76" s="13" t="s">
        <v>65</v>
      </c>
      <c r="G76" s="30">
        <v>0.5</v>
      </c>
      <c r="H76" s="30">
        <v>0.5</v>
      </c>
      <c r="I76" s="30">
        <f t="shared" si="5"/>
        <v>0</v>
      </c>
      <c r="J76" s="48" t="s">
        <v>208</v>
      </c>
      <c r="K76" s="28"/>
    </row>
    <row r="77" spans="1:11" ht="13" x14ac:dyDescent="0.15">
      <c r="A77" s="33">
        <f>DATE(2023, 9, 28)</f>
        <v>45197</v>
      </c>
      <c r="B77" s="28" t="s">
        <v>49</v>
      </c>
      <c r="C77" s="12" t="s">
        <v>190</v>
      </c>
      <c r="D77" s="12" t="s">
        <v>147</v>
      </c>
      <c r="E77" s="13" t="s">
        <v>46</v>
      </c>
      <c r="F77" s="13" t="s">
        <v>66</v>
      </c>
      <c r="G77" s="30">
        <v>2</v>
      </c>
      <c r="H77" s="30">
        <v>3</v>
      </c>
      <c r="I77" s="30">
        <f>H77-G77</f>
        <v>1</v>
      </c>
      <c r="J77" s="48" t="s">
        <v>208</v>
      </c>
      <c r="K77" s="54" t="s">
        <v>223</v>
      </c>
    </row>
    <row r="78" spans="1:11" ht="13" x14ac:dyDescent="0.15">
      <c r="A78" s="33">
        <f>DATE(2023, 9, 28)</f>
        <v>45197</v>
      </c>
      <c r="B78" s="28" t="s">
        <v>49</v>
      </c>
      <c r="C78" s="12" t="s">
        <v>190</v>
      </c>
      <c r="D78" s="12" t="s">
        <v>148</v>
      </c>
      <c r="E78" s="13" t="s">
        <v>46</v>
      </c>
      <c r="F78" s="13" t="s">
        <v>129</v>
      </c>
      <c r="G78" s="30">
        <v>2</v>
      </c>
      <c r="H78" s="30">
        <v>3</v>
      </c>
      <c r="I78" s="30">
        <f>H78-G78</f>
        <v>1</v>
      </c>
      <c r="J78" s="48" t="s">
        <v>208</v>
      </c>
      <c r="K78" s="54" t="s">
        <v>224</v>
      </c>
    </row>
    <row r="79" spans="1:11" ht="13" x14ac:dyDescent="0.15">
      <c r="A79" s="33">
        <f>DATE(2023, 9, 28)</f>
        <v>45197</v>
      </c>
      <c r="B79" s="28" t="s">
        <v>49</v>
      </c>
      <c r="C79" s="12" t="s">
        <v>189</v>
      </c>
      <c r="D79" s="12" t="s">
        <v>231</v>
      </c>
      <c r="E79" s="13" t="s">
        <v>46</v>
      </c>
      <c r="F79" s="13" t="s">
        <v>66</v>
      </c>
      <c r="G79" s="30">
        <v>2</v>
      </c>
      <c r="H79" s="30">
        <v>2</v>
      </c>
      <c r="I79" s="30">
        <f t="shared" ref="I79" si="6">H79-G79</f>
        <v>0</v>
      </c>
      <c r="J79" s="48" t="s">
        <v>208</v>
      </c>
      <c r="K79" s="54" t="s">
        <v>214</v>
      </c>
    </row>
    <row r="80" spans="1:11" ht="13" x14ac:dyDescent="0.15">
      <c r="A80" s="33">
        <f>DATE(2023, 9, 29)</f>
        <v>45198</v>
      </c>
      <c r="B80" s="28" t="s">
        <v>49</v>
      </c>
      <c r="C80" s="12" t="s">
        <v>184</v>
      </c>
      <c r="D80" s="12" t="s">
        <v>97</v>
      </c>
      <c r="E80" s="13" t="s">
        <v>57</v>
      </c>
      <c r="F80" s="13" t="s">
        <v>64</v>
      </c>
      <c r="G80" s="30">
        <v>0.5</v>
      </c>
      <c r="H80" s="30">
        <v>0.25</v>
      </c>
      <c r="I80" s="30">
        <f>H80-G80</f>
        <v>-0.25</v>
      </c>
      <c r="J80" s="29"/>
      <c r="K80" s="28" t="s">
        <v>98</v>
      </c>
    </row>
    <row r="81" spans="1:11" ht="13" x14ac:dyDescent="0.15">
      <c r="A81" s="33">
        <f>DATE(2023, 9, 29)</f>
        <v>45198</v>
      </c>
      <c r="B81" s="28" t="s">
        <v>49</v>
      </c>
      <c r="C81" s="12" t="s">
        <v>199</v>
      </c>
      <c r="D81" s="12" t="s">
        <v>99</v>
      </c>
      <c r="E81" s="13" t="s">
        <v>52</v>
      </c>
      <c r="F81" s="13" t="s">
        <v>64</v>
      </c>
      <c r="G81" s="30">
        <v>5</v>
      </c>
      <c r="H81" s="30">
        <v>3</v>
      </c>
      <c r="I81" s="30">
        <f t="shared" si="5"/>
        <v>-2</v>
      </c>
      <c r="J81" s="29"/>
      <c r="K81" s="28" t="s">
        <v>96</v>
      </c>
    </row>
    <row r="82" spans="1:11" ht="13" x14ac:dyDescent="0.15">
      <c r="A82" s="33">
        <f>DATE(2023, 9, 29)</f>
        <v>45198</v>
      </c>
      <c r="B82" s="28" t="s">
        <v>49</v>
      </c>
      <c r="C82" s="12" t="s">
        <v>192</v>
      </c>
      <c r="D82" s="12" t="s">
        <v>149</v>
      </c>
      <c r="E82" s="13" t="s">
        <v>48</v>
      </c>
      <c r="F82" s="13" t="s">
        <v>65</v>
      </c>
      <c r="G82" s="30">
        <v>3.5</v>
      </c>
      <c r="H82" s="30">
        <v>3.5</v>
      </c>
      <c r="I82" s="30">
        <f t="shared" si="5"/>
        <v>0</v>
      </c>
      <c r="J82" s="29"/>
      <c r="K82" s="28"/>
    </row>
    <row r="83" spans="1:11" ht="13" x14ac:dyDescent="0.15">
      <c r="A83" s="19"/>
      <c r="B83" s="21"/>
      <c r="C83" s="21"/>
      <c r="D83" s="21"/>
      <c r="E83" s="21" t="s">
        <v>16</v>
      </c>
      <c r="F83" s="21"/>
      <c r="G83" s="24">
        <f>SUM(G65:G82)</f>
        <v>30.95</v>
      </c>
      <c r="H83" s="24">
        <f>SUM(H65:H82)</f>
        <v>30.36</v>
      </c>
      <c r="I83" s="24">
        <f t="shared" si="5"/>
        <v>-0.58999999999999986</v>
      </c>
      <c r="J83" s="25"/>
      <c r="K83" s="21"/>
    </row>
    <row r="84" spans="1:11" ht="18.75" customHeight="1" x14ac:dyDescent="0.15">
      <c r="A84" s="72" t="s">
        <v>20</v>
      </c>
      <c r="B84" s="64"/>
      <c r="C84" s="64"/>
      <c r="D84" s="64"/>
      <c r="E84" s="64"/>
      <c r="F84" s="64"/>
      <c r="G84" s="64"/>
      <c r="H84" s="64"/>
      <c r="I84" s="64"/>
      <c r="J84" s="64"/>
      <c r="K84" s="65"/>
    </row>
    <row r="85" spans="1:11" ht="13" x14ac:dyDescent="0.15">
      <c r="A85" s="36" t="s">
        <v>12</v>
      </c>
      <c r="B85" s="63" t="s">
        <v>175</v>
      </c>
      <c r="C85" s="64"/>
      <c r="D85" s="64"/>
      <c r="E85" s="64"/>
      <c r="F85" s="64"/>
      <c r="G85" s="64"/>
      <c r="H85" s="64"/>
      <c r="I85" s="64"/>
      <c r="J85" s="64"/>
      <c r="K85" s="65"/>
    </row>
    <row r="86" spans="1:11" ht="27.75" customHeight="1" x14ac:dyDescent="0.15">
      <c r="A86" s="37" t="s">
        <v>13</v>
      </c>
      <c r="B86" s="63" t="s">
        <v>14</v>
      </c>
      <c r="C86" s="64"/>
      <c r="D86" s="64"/>
      <c r="E86" s="64"/>
      <c r="F86" s="64"/>
      <c r="G86" s="64"/>
      <c r="H86" s="64"/>
      <c r="I86" s="64"/>
      <c r="J86" s="64"/>
      <c r="K86" s="65"/>
    </row>
    <row r="87" spans="1:11" ht="13" x14ac:dyDescent="0.15">
      <c r="A87" s="33">
        <f t="shared" ref="A87:A92" si="7" xml:space="preserve"> DATE(2023, 10, 2)</f>
        <v>45201</v>
      </c>
      <c r="B87" s="28" t="s">
        <v>49</v>
      </c>
      <c r="C87" s="12" t="s">
        <v>57</v>
      </c>
      <c r="D87" s="12" t="s">
        <v>150</v>
      </c>
      <c r="E87" s="13" t="s">
        <v>57</v>
      </c>
      <c r="F87" s="13" t="s">
        <v>65</v>
      </c>
      <c r="G87" s="30">
        <v>0.25</v>
      </c>
      <c r="H87" s="30">
        <v>0.25</v>
      </c>
      <c r="I87" s="30">
        <f t="shared" ref="I87:I104" si="8">H87-G87</f>
        <v>0</v>
      </c>
      <c r="J87" s="29"/>
      <c r="K87" s="28" t="s">
        <v>100</v>
      </c>
    </row>
    <row r="88" spans="1:11" ht="13" x14ac:dyDescent="0.15">
      <c r="A88" s="33">
        <f t="shared" si="7"/>
        <v>45201</v>
      </c>
      <c r="B88" s="28" t="s">
        <v>49</v>
      </c>
      <c r="C88" s="12" t="s">
        <v>57</v>
      </c>
      <c r="D88" s="12" t="s">
        <v>151</v>
      </c>
      <c r="E88" s="13" t="s">
        <v>57</v>
      </c>
      <c r="F88" s="13" t="s">
        <v>65</v>
      </c>
      <c r="G88" s="30">
        <v>0.25</v>
      </c>
      <c r="H88" s="30">
        <v>0.25</v>
      </c>
      <c r="I88" s="30">
        <f t="shared" si="8"/>
        <v>0</v>
      </c>
      <c r="J88" s="29"/>
      <c r="K88" s="28" t="s">
        <v>101</v>
      </c>
    </row>
    <row r="89" spans="1:11" ht="13" x14ac:dyDescent="0.15">
      <c r="A89" s="33">
        <f t="shared" si="7"/>
        <v>45201</v>
      </c>
      <c r="B89" s="28" t="s">
        <v>49</v>
      </c>
      <c r="C89" s="12" t="s">
        <v>184</v>
      </c>
      <c r="D89" s="12" t="s">
        <v>102</v>
      </c>
      <c r="E89" s="13" t="s">
        <v>52</v>
      </c>
      <c r="F89" s="13" t="s">
        <v>65</v>
      </c>
      <c r="G89" s="30">
        <v>3</v>
      </c>
      <c r="H89" s="50">
        <v>3.5</v>
      </c>
      <c r="I89" s="30">
        <f>H89-G89</f>
        <v>0.5</v>
      </c>
      <c r="J89" s="48" t="s">
        <v>208</v>
      </c>
      <c r="K89" s="28"/>
    </row>
    <row r="90" spans="1:11" ht="13" x14ac:dyDescent="0.15">
      <c r="A90" s="33">
        <f t="shared" si="7"/>
        <v>45201</v>
      </c>
      <c r="B90" s="28" t="s">
        <v>49</v>
      </c>
      <c r="C90" s="12" t="s">
        <v>57</v>
      </c>
      <c r="D90" s="12" t="s">
        <v>152</v>
      </c>
      <c r="E90" s="13" t="s">
        <v>57</v>
      </c>
      <c r="F90" s="13" t="s">
        <v>65</v>
      </c>
      <c r="G90" s="30">
        <v>0.25</v>
      </c>
      <c r="H90" s="30">
        <v>0.25</v>
      </c>
      <c r="I90" s="30">
        <f>H90-G90</f>
        <v>0</v>
      </c>
      <c r="J90" s="29"/>
      <c r="K90" s="28" t="s">
        <v>159</v>
      </c>
    </row>
    <row r="91" spans="1:11" ht="13" x14ac:dyDescent="0.15">
      <c r="A91" s="33">
        <f t="shared" si="7"/>
        <v>45201</v>
      </c>
      <c r="B91" s="28" t="s">
        <v>49</v>
      </c>
      <c r="C91" s="12" t="s">
        <v>57</v>
      </c>
      <c r="D91" s="12" t="s">
        <v>153</v>
      </c>
      <c r="E91" s="13" t="s">
        <v>57</v>
      </c>
      <c r="F91" s="13" t="s">
        <v>65</v>
      </c>
      <c r="G91" s="30">
        <v>0.25</v>
      </c>
      <c r="H91" s="30">
        <v>0.25</v>
      </c>
      <c r="I91" s="30">
        <f t="shared" si="8"/>
        <v>0</v>
      </c>
      <c r="J91" s="29"/>
      <c r="K91" s="28" t="s">
        <v>159</v>
      </c>
    </row>
    <row r="92" spans="1:11" ht="13" x14ac:dyDescent="0.15">
      <c r="A92" s="33">
        <f t="shared" si="7"/>
        <v>45201</v>
      </c>
      <c r="B92" s="28" t="s">
        <v>49</v>
      </c>
      <c r="C92" s="12" t="s">
        <v>184</v>
      </c>
      <c r="D92" s="12" t="s">
        <v>154</v>
      </c>
      <c r="E92" s="13" t="s">
        <v>52</v>
      </c>
      <c r="F92" s="13" t="s">
        <v>65</v>
      </c>
      <c r="G92" s="30">
        <v>3</v>
      </c>
      <c r="H92" s="30">
        <v>3</v>
      </c>
      <c r="I92" s="30">
        <f t="shared" si="8"/>
        <v>0</v>
      </c>
      <c r="J92" s="52" t="s">
        <v>208</v>
      </c>
      <c r="K92" s="28"/>
    </row>
    <row r="93" spans="1:11" ht="13" x14ac:dyDescent="0.15">
      <c r="A93" s="33">
        <f>DATE(2023,10, 3)</f>
        <v>45202</v>
      </c>
      <c r="B93" s="28" t="s">
        <v>49</v>
      </c>
      <c r="C93" s="12" t="s">
        <v>192</v>
      </c>
      <c r="D93" s="12" t="s">
        <v>155</v>
      </c>
      <c r="E93" s="13" t="s">
        <v>50</v>
      </c>
      <c r="F93" s="13" t="s">
        <v>65</v>
      </c>
      <c r="G93" s="30">
        <v>2</v>
      </c>
      <c r="H93" s="30">
        <v>2</v>
      </c>
      <c r="I93" s="30">
        <f t="shared" si="8"/>
        <v>0</v>
      </c>
      <c r="J93" s="29"/>
      <c r="K93" s="28"/>
    </row>
    <row r="94" spans="1:11" ht="13" x14ac:dyDescent="0.15">
      <c r="A94" s="33">
        <f>DATE(2023,10, 3)</f>
        <v>45202</v>
      </c>
      <c r="B94" s="28" t="s">
        <v>49</v>
      </c>
      <c r="C94" s="12" t="s">
        <v>57</v>
      </c>
      <c r="D94" s="12" t="s">
        <v>156</v>
      </c>
      <c r="E94" s="13" t="s">
        <v>57</v>
      </c>
      <c r="F94" s="13" t="s">
        <v>65</v>
      </c>
      <c r="G94" s="30">
        <v>1</v>
      </c>
      <c r="H94" s="30">
        <v>1</v>
      </c>
      <c r="I94" s="30">
        <f t="shared" si="8"/>
        <v>0</v>
      </c>
      <c r="J94" s="29"/>
      <c r="K94" s="28"/>
    </row>
    <row r="95" spans="1:11" ht="13" x14ac:dyDescent="0.15">
      <c r="A95" s="33">
        <f>DATE(2023,10, 3)</f>
        <v>45202</v>
      </c>
      <c r="B95" s="28" t="s">
        <v>49</v>
      </c>
      <c r="C95" s="12" t="s">
        <v>57</v>
      </c>
      <c r="D95" s="12" t="s">
        <v>157</v>
      </c>
      <c r="E95" s="13" t="s">
        <v>44</v>
      </c>
      <c r="F95" s="13" t="s">
        <v>61</v>
      </c>
      <c r="G95" s="30">
        <v>0.5</v>
      </c>
      <c r="H95" s="30">
        <v>0.5</v>
      </c>
      <c r="I95" s="30">
        <f t="shared" si="8"/>
        <v>0</v>
      </c>
      <c r="J95" s="29"/>
      <c r="K95" s="28"/>
    </row>
    <row r="96" spans="1:11" ht="13" x14ac:dyDescent="0.15">
      <c r="A96" s="33">
        <f>DATE(2023,10, 3)</f>
        <v>45202</v>
      </c>
      <c r="B96" s="28" t="s">
        <v>49</v>
      </c>
      <c r="C96" s="12" t="s">
        <v>192</v>
      </c>
      <c r="D96" s="12" t="s">
        <v>158</v>
      </c>
      <c r="E96" s="13" t="s">
        <v>48</v>
      </c>
      <c r="F96" s="13" t="s">
        <v>65</v>
      </c>
      <c r="G96" s="30">
        <v>2</v>
      </c>
      <c r="H96" s="30">
        <v>2</v>
      </c>
      <c r="I96" s="30">
        <f>H96-G96</f>
        <v>0</v>
      </c>
      <c r="J96" s="29"/>
      <c r="K96" s="28"/>
    </row>
    <row r="97" spans="1:11" ht="13" x14ac:dyDescent="0.15">
      <c r="A97" s="33">
        <f>DATE(2023,10,4)</f>
        <v>45203</v>
      </c>
      <c r="B97" s="28" t="s">
        <v>49</v>
      </c>
      <c r="C97" s="12" t="s">
        <v>199</v>
      </c>
      <c r="D97" s="12" t="s">
        <v>160</v>
      </c>
      <c r="E97" s="13" t="s">
        <v>52</v>
      </c>
      <c r="F97" s="13" t="s">
        <v>65</v>
      </c>
      <c r="G97" s="30">
        <v>4</v>
      </c>
      <c r="H97" s="30">
        <v>4</v>
      </c>
      <c r="I97" s="30">
        <f>H97-G97</f>
        <v>0</v>
      </c>
      <c r="J97" s="29" t="s">
        <v>208</v>
      </c>
      <c r="K97" s="28"/>
    </row>
    <row r="98" spans="1:11" ht="13" x14ac:dyDescent="0.15">
      <c r="A98" s="33">
        <f>DATE(2023,10,4)</f>
        <v>45203</v>
      </c>
      <c r="B98" s="28" t="s">
        <v>49</v>
      </c>
      <c r="C98" s="12" t="s">
        <v>199</v>
      </c>
      <c r="D98" s="12" t="s">
        <v>161</v>
      </c>
      <c r="E98" s="13" t="s">
        <v>52</v>
      </c>
      <c r="F98" s="13" t="s">
        <v>65</v>
      </c>
      <c r="G98" s="30">
        <v>1</v>
      </c>
      <c r="H98" s="30">
        <v>1</v>
      </c>
      <c r="I98" s="30">
        <f>H98-G98</f>
        <v>0</v>
      </c>
      <c r="J98" s="48" t="s">
        <v>208</v>
      </c>
      <c r="K98" s="28"/>
    </row>
    <row r="99" spans="1:11" ht="13" x14ac:dyDescent="0.15">
      <c r="A99" s="33">
        <f>DATE(2023,10,5)</f>
        <v>45204</v>
      </c>
      <c r="B99" s="28" t="s">
        <v>49</v>
      </c>
      <c r="C99" s="12" t="s">
        <v>190</v>
      </c>
      <c r="D99" s="12" t="s">
        <v>162</v>
      </c>
      <c r="E99" s="13" t="s">
        <v>46</v>
      </c>
      <c r="F99" s="13" t="s">
        <v>66</v>
      </c>
      <c r="G99" s="30">
        <v>1</v>
      </c>
      <c r="H99" s="30">
        <v>1</v>
      </c>
      <c r="I99" s="30"/>
      <c r="J99" s="48" t="s">
        <v>208</v>
      </c>
      <c r="K99" s="54" t="s">
        <v>225</v>
      </c>
    </row>
    <row r="100" spans="1:11" ht="13" x14ac:dyDescent="0.15">
      <c r="A100" s="33">
        <f>DATE(2023,10,5)</f>
        <v>45204</v>
      </c>
      <c r="B100" s="28" t="s">
        <v>49</v>
      </c>
      <c r="C100" s="12" t="s">
        <v>190</v>
      </c>
      <c r="D100" s="12" t="s">
        <v>163</v>
      </c>
      <c r="E100" s="13" t="s">
        <v>46</v>
      </c>
      <c r="F100" s="13" t="s">
        <v>66</v>
      </c>
      <c r="G100" s="30">
        <v>1.5</v>
      </c>
      <c r="H100" s="30">
        <v>2</v>
      </c>
      <c r="I100" s="30"/>
      <c r="J100" s="48" t="s">
        <v>208</v>
      </c>
      <c r="K100" s="54" t="s">
        <v>227</v>
      </c>
    </row>
    <row r="101" spans="1:11" ht="13" x14ac:dyDescent="0.15">
      <c r="A101" s="33">
        <f>DATE(2023,10,5)</f>
        <v>45204</v>
      </c>
      <c r="B101" s="28" t="s">
        <v>49</v>
      </c>
      <c r="C101" s="12" t="s">
        <v>189</v>
      </c>
      <c r="D101" s="12" t="s">
        <v>232</v>
      </c>
      <c r="E101" s="13" t="s">
        <v>46</v>
      </c>
      <c r="F101" s="13" t="s">
        <v>66</v>
      </c>
      <c r="G101" s="30">
        <v>2</v>
      </c>
      <c r="H101" s="30">
        <v>2</v>
      </c>
      <c r="I101" s="30">
        <f t="shared" ref="I101" si="9">H101-G101</f>
        <v>0</v>
      </c>
      <c r="J101" s="48" t="s">
        <v>208</v>
      </c>
      <c r="K101" s="54" t="s">
        <v>214</v>
      </c>
    </row>
    <row r="102" spans="1:11" ht="13" x14ac:dyDescent="0.15">
      <c r="A102" s="33">
        <f>DATE(2023,10,6)</f>
        <v>45205</v>
      </c>
      <c r="B102" s="28" t="s">
        <v>49</v>
      </c>
      <c r="C102" s="12" t="s">
        <v>199</v>
      </c>
      <c r="D102" s="12" t="s">
        <v>164</v>
      </c>
      <c r="E102" s="13" t="s">
        <v>48</v>
      </c>
      <c r="F102" s="13" t="s">
        <v>65</v>
      </c>
      <c r="G102" s="30">
        <v>4.5</v>
      </c>
      <c r="H102" s="30">
        <v>5</v>
      </c>
      <c r="I102" s="30"/>
      <c r="J102" s="48" t="s">
        <v>208</v>
      </c>
      <c r="K102" s="28"/>
    </row>
    <row r="103" spans="1:11" ht="13" x14ac:dyDescent="0.15">
      <c r="A103" s="33">
        <f>DATE(2023,10,6)</f>
        <v>45205</v>
      </c>
      <c r="B103" s="28" t="s">
        <v>49</v>
      </c>
      <c r="C103" s="12" t="s">
        <v>200</v>
      </c>
      <c r="D103" s="12" t="s">
        <v>165</v>
      </c>
      <c r="E103" s="13" t="s">
        <v>44</v>
      </c>
      <c r="F103" s="13" t="s">
        <v>64</v>
      </c>
      <c r="G103" s="30">
        <v>0.5</v>
      </c>
      <c r="H103" s="30">
        <v>0.5</v>
      </c>
      <c r="I103" s="30">
        <f t="shared" si="8"/>
        <v>0</v>
      </c>
      <c r="J103" s="29"/>
      <c r="K103" s="28"/>
    </row>
    <row r="104" spans="1:11" ht="13" x14ac:dyDescent="0.15">
      <c r="A104" s="19"/>
      <c r="B104" s="21"/>
      <c r="C104" s="21"/>
      <c r="D104" s="21"/>
      <c r="E104" s="21" t="s">
        <v>16</v>
      </c>
      <c r="F104" s="21"/>
      <c r="G104" s="24">
        <f>SUM(G87:G103)</f>
        <v>27</v>
      </c>
      <c r="H104" s="24">
        <f>SUM(H87:H103)</f>
        <v>28.5</v>
      </c>
      <c r="I104" s="24">
        <f t="shared" si="8"/>
        <v>1.5</v>
      </c>
      <c r="J104" s="25"/>
      <c r="K104" s="21"/>
    </row>
    <row r="105" spans="1:11" ht="18.75" customHeight="1" x14ac:dyDescent="0.15">
      <c r="A105" s="66" t="s">
        <v>21</v>
      </c>
      <c r="B105" s="64"/>
      <c r="C105" s="64"/>
      <c r="D105" s="64"/>
      <c r="E105" s="64"/>
      <c r="F105" s="64"/>
      <c r="G105" s="64"/>
      <c r="H105" s="64"/>
      <c r="I105" s="64"/>
      <c r="J105" s="64"/>
      <c r="K105" s="65"/>
    </row>
    <row r="106" spans="1:11" ht="13" x14ac:dyDescent="0.15">
      <c r="A106" s="38" t="s">
        <v>12</v>
      </c>
      <c r="B106" s="67" t="s">
        <v>179</v>
      </c>
      <c r="C106" s="64"/>
      <c r="D106" s="64"/>
      <c r="E106" s="64"/>
      <c r="F106" s="64"/>
      <c r="G106" s="64"/>
      <c r="H106" s="64"/>
      <c r="I106" s="64"/>
      <c r="J106" s="64"/>
      <c r="K106" s="65"/>
    </row>
    <row r="107" spans="1:11" ht="27.75" customHeight="1" x14ac:dyDescent="0.15">
      <c r="A107" s="39" t="s">
        <v>13</v>
      </c>
      <c r="B107" s="67" t="s">
        <v>14</v>
      </c>
      <c r="C107" s="64"/>
      <c r="D107" s="64"/>
      <c r="E107" s="64"/>
      <c r="F107" s="64"/>
      <c r="G107" s="64"/>
      <c r="H107" s="64"/>
      <c r="I107" s="64"/>
      <c r="J107" s="64"/>
      <c r="K107" s="65"/>
    </row>
    <row r="108" spans="1:11" ht="13" x14ac:dyDescent="0.15">
      <c r="A108" s="33">
        <f>DATE(2023, 10, 9)</f>
        <v>45208</v>
      </c>
      <c r="B108" s="28" t="s">
        <v>49</v>
      </c>
      <c r="C108" s="12" t="s">
        <v>57</v>
      </c>
      <c r="D108" s="12" t="s">
        <v>166</v>
      </c>
      <c r="E108" s="13" t="s">
        <v>57</v>
      </c>
      <c r="F108" s="13" t="s">
        <v>65</v>
      </c>
      <c r="G108" s="30">
        <v>1.5</v>
      </c>
      <c r="H108" s="30">
        <v>1.5</v>
      </c>
      <c r="I108" s="30">
        <f t="shared" ref="I108:I118" si="10">H108-G108</f>
        <v>0</v>
      </c>
      <c r="J108" s="29" t="s">
        <v>210</v>
      </c>
      <c r="K108" s="28"/>
    </row>
    <row r="109" spans="1:11" ht="13" x14ac:dyDescent="0.15">
      <c r="A109" s="33">
        <f>DATE(2023, 10, 9)</f>
        <v>45208</v>
      </c>
      <c r="B109" s="28" t="s">
        <v>49</v>
      </c>
      <c r="C109" s="12" t="s">
        <v>184</v>
      </c>
      <c r="D109" s="12" t="s">
        <v>207</v>
      </c>
      <c r="E109" s="13" t="s">
        <v>52</v>
      </c>
      <c r="F109" s="13" t="s">
        <v>65</v>
      </c>
      <c r="G109" s="30">
        <v>3</v>
      </c>
      <c r="H109" s="30">
        <v>3</v>
      </c>
      <c r="I109" s="30">
        <f t="shared" si="10"/>
        <v>0</v>
      </c>
      <c r="J109" s="29" t="s">
        <v>208</v>
      </c>
      <c r="K109" s="28"/>
    </row>
    <row r="110" spans="1:11" ht="13" x14ac:dyDescent="0.15">
      <c r="A110" s="33">
        <f>DATE(2023, 10, 9)</f>
        <v>45208</v>
      </c>
      <c r="B110" s="28" t="s">
        <v>49</v>
      </c>
      <c r="C110" s="12" t="s">
        <v>193</v>
      </c>
      <c r="D110" s="12" t="s">
        <v>197</v>
      </c>
      <c r="E110" s="13" t="s">
        <v>50</v>
      </c>
      <c r="F110" s="13" t="s">
        <v>65</v>
      </c>
      <c r="G110" s="30">
        <v>1.5</v>
      </c>
      <c r="H110" s="30">
        <v>1.5</v>
      </c>
      <c r="I110" s="30">
        <f t="shared" si="10"/>
        <v>0</v>
      </c>
      <c r="J110" s="48" t="s">
        <v>208</v>
      </c>
      <c r="K110" s="28"/>
    </row>
    <row r="111" spans="1:11" ht="13" x14ac:dyDescent="0.15">
      <c r="A111" s="33">
        <f>DATE(2023,10,10)</f>
        <v>45209</v>
      </c>
      <c r="B111" s="28" t="s">
        <v>49</v>
      </c>
      <c r="C111" s="12" t="s">
        <v>188</v>
      </c>
      <c r="D111" s="12" t="s">
        <v>167</v>
      </c>
      <c r="E111" s="13" t="s">
        <v>48</v>
      </c>
      <c r="F111" s="13" t="s">
        <v>65</v>
      </c>
      <c r="G111" s="30">
        <v>2</v>
      </c>
      <c r="H111" s="30">
        <v>2</v>
      </c>
      <c r="I111" s="30">
        <f t="shared" si="10"/>
        <v>0</v>
      </c>
      <c r="J111" s="29"/>
      <c r="K111" s="28"/>
    </row>
    <row r="112" spans="1:11" ht="13" x14ac:dyDescent="0.15">
      <c r="A112" s="33">
        <f>DATE(2023,10,11)</f>
        <v>45210</v>
      </c>
      <c r="B112" s="28" t="s">
        <v>49</v>
      </c>
      <c r="C112" s="12" t="s">
        <v>199</v>
      </c>
      <c r="D112" s="12" t="s">
        <v>209</v>
      </c>
      <c r="E112" s="13" t="s">
        <v>52</v>
      </c>
      <c r="F112" s="13" t="s">
        <v>65</v>
      </c>
      <c r="G112" s="30">
        <v>3</v>
      </c>
      <c r="H112" s="30">
        <v>3</v>
      </c>
      <c r="I112" s="30">
        <f>H112-G112</f>
        <v>0</v>
      </c>
      <c r="J112" s="29" t="s">
        <v>208</v>
      </c>
      <c r="K112" s="28"/>
    </row>
    <row r="113" spans="1:11" ht="13" x14ac:dyDescent="0.15">
      <c r="A113" s="33">
        <f>DATE(2023, 10, 11)</f>
        <v>45210</v>
      </c>
      <c r="B113" s="28" t="s">
        <v>49</v>
      </c>
      <c r="C113" s="12" t="s">
        <v>189</v>
      </c>
      <c r="D113" s="12" t="s">
        <v>233</v>
      </c>
      <c r="E113" s="13" t="s">
        <v>46</v>
      </c>
      <c r="F113" s="13" t="s">
        <v>66</v>
      </c>
      <c r="G113" s="30">
        <v>2</v>
      </c>
      <c r="H113" s="30">
        <v>1.5</v>
      </c>
      <c r="I113" s="30">
        <f>H113-G113</f>
        <v>-0.5</v>
      </c>
      <c r="J113" s="48" t="s">
        <v>208</v>
      </c>
      <c r="K113" s="54" t="s">
        <v>215</v>
      </c>
    </row>
    <row r="114" spans="1:11" ht="13" x14ac:dyDescent="0.15">
      <c r="A114" s="33">
        <f>DATE(2023, 10, 12)</f>
        <v>45211</v>
      </c>
      <c r="B114" s="28" t="s">
        <v>49</v>
      </c>
      <c r="C114" s="12" t="s">
        <v>190</v>
      </c>
      <c r="D114" s="12" t="s">
        <v>168</v>
      </c>
      <c r="E114" s="13" t="s">
        <v>46</v>
      </c>
      <c r="F114" s="13" t="s">
        <v>66</v>
      </c>
      <c r="G114" s="30">
        <v>3</v>
      </c>
      <c r="H114" s="30">
        <v>3</v>
      </c>
      <c r="I114" s="30">
        <f t="shared" si="10"/>
        <v>0</v>
      </c>
      <c r="J114" s="48" t="s">
        <v>208</v>
      </c>
      <c r="K114" s="54" t="s">
        <v>226</v>
      </c>
    </row>
    <row r="115" spans="1:11" ht="13" x14ac:dyDescent="0.15">
      <c r="A115" s="33">
        <f>DATE(2023,10,12)</f>
        <v>45211</v>
      </c>
      <c r="B115" s="28" t="s">
        <v>49</v>
      </c>
      <c r="C115" s="12" t="s">
        <v>57</v>
      </c>
      <c r="D115" s="12" t="s">
        <v>169</v>
      </c>
      <c r="E115" s="13" t="s">
        <v>57</v>
      </c>
      <c r="F115" s="13" t="s">
        <v>65</v>
      </c>
      <c r="G115" s="30">
        <v>1</v>
      </c>
      <c r="H115" s="30">
        <v>1</v>
      </c>
      <c r="I115" s="30">
        <f t="shared" si="10"/>
        <v>0</v>
      </c>
      <c r="J115" s="29"/>
      <c r="K115" s="28"/>
    </row>
    <row r="116" spans="1:11" ht="13" x14ac:dyDescent="0.15">
      <c r="A116" s="33">
        <f>DATE(2023,10,13)</f>
        <v>45212</v>
      </c>
      <c r="B116" s="28" t="s">
        <v>49</v>
      </c>
      <c r="C116" s="12" t="s">
        <v>200</v>
      </c>
      <c r="D116" s="12" t="s">
        <v>170</v>
      </c>
      <c r="E116" s="13" t="s">
        <v>44</v>
      </c>
      <c r="F116" s="13" t="s">
        <v>65</v>
      </c>
      <c r="G116" s="30">
        <v>2</v>
      </c>
      <c r="H116" s="30">
        <v>2</v>
      </c>
      <c r="I116" s="30">
        <f t="shared" si="10"/>
        <v>0</v>
      </c>
      <c r="J116" s="29"/>
      <c r="K116" s="28"/>
    </row>
    <row r="117" spans="1:11" ht="13" x14ac:dyDescent="0.15">
      <c r="A117" s="33">
        <f>DATE(2023,10,13)</f>
        <v>45212</v>
      </c>
      <c r="B117" s="28" t="s">
        <v>49</v>
      </c>
      <c r="C117" s="12" t="s">
        <v>199</v>
      </c>
      <c r="D117" s="12" t="s">
        <v>164</v>
      </c>
      <c r="E117" s="13" t="s">
        <v>48</v>
      </c>
      <c r="F117" s="13" t="s">
        <v>65</v>
      </c>
      <c r="G117" s="30">
        <v>3</v>
      </c>
      <c r="H117" s="30">
        <v>3</v>
      </c>
      <c r="I117" s="30">
        <f t="shared" si="10"/>
        <v>0</v>
      </c>
      <c r="J117" s="48" t="s">
        <v>208</v>
      </c>
      <c r="K117" s="28"/>
    </row>
    <row r="118" spans="1:11" ht="13" x14ac:dyDescent="0.15">
      <c r="A118" s="19"/>
      <c r="B118" s="21"/>
      <c r="C118" s="21"/>
      <c r="D118" s="21"/>
      <c r="E118" s="21" t="s">
        <v>16</v>
      </c>
      <c r="F118" s="21"/>
      <c r="G118" s="24">
        <f>SUM(G108:G117)</f>
        <v>22</v>
      </c>
      <c r="H118" s="24">
        <f>SUM(H108:H117)</f>
        <v>21.5</v>
      </c>
      <c r="I118" s="24">
        <f t="shared" si="10"/>
        <v>-0.5</v>
      </c>
      <c r="J118" s="25"/>
      <c r="K118" s="21"/>
    </row>
    <row r="119" spans="1:11" ht="18.75" customHeight="1" x14ac:dyDescent="0.15">
      <c r="A119" s="68" t="s">
        <v>22</v>
      </c>
      <c r="B119" s="64"/>
      <c r="C119" s="64"/>
      <c r="D119" s="64"/>
      <c r="E119" s="64"/>
      <c r="F119" s="64"/>
      <c r="G119" s="64"/>
      <c r="H119" s="64"/>
      <c r="I119" s="64"/>
      <c r="J119" s="64"/>
      <c r="K119" s="65"/>
    </row>
    <row r="120" spans="1:11" ht="13" x14ac:dyDescent="0.15">
      <c r="A120" s="40" t="s">
        <v>12</v>
      </c>
      <c r="B120" s="69" t="s">
        <v>177</v>
      </c>
      <c r="C120" s="64"/>
      <c r="D120" s="64"/>
      <c r="E120" s="64"/>
      <c r="F120" s="64"/>
      <c r="G120" s="64"/>
      <c r="H120" s="64"/>
      <c r="I120" s="64"/>
      <c r="J120" s="64"/>
      <c r="K120" s="65"/>
    </row>
    <row r="121" spans="1:11" ht="28.5" customHeight="1" x14ac:dyDescent="0.15">
      <c r="A121" s="41" t="s">
        <v>13</v>
      </c>
      <c r="B121" s="69" t="s">
        <v>14</v>
      </c>
      <c r="C121" s="64"/>
      <c r="D121" s="64"/>
      <c r="E121" s="64"/>
      <c r="F121" s="64"/>
      <c r="G121" s="64"/>
      <c r="H121" s="64"/>
      <c r="I121" s="64"/>
      <c r="J121" s="64"/>
      <c r="K121" s="65"/>
    </row>
    <row r="122" spans="1:11" ht="13" x14ac:dyDescent="0.15">
      <c r="A122" s="33">
        <f>DATE(2023, 10, 16)</f>
        <v>45215</v>
      </c>
      <c r="B122" s="28" t="s">
        <v>49</v>
      </c>
      <c r="C122" s="12" t="s">
        <v>57</v>
      </c>
      <c r="D122" s="12" t="s">
        <v>171</v>
      </c>
      <c r="E122" s="13" t="s">
        <v>57</v>
      </c>
      <c r="F122" s="13" t="s">
        <v>65</v>
      </c>
      <c r="G122" s="30">
        <v>0.5</v>
      </c>
      <c r="H122" s="30">
        <v>0.5</v>
      </c>
      <c r="I122" s="30">
        <f t="shared" ref="I122:I131" si="11">H122-G122</f>
        <v>0</v>
      </c>
      <c r="J122" s="29"/>
      <c r="K122" s="28"/>
    </row>
    <row r="123" spans="1:11" ht="13" x14ac:dyDescent="0.15">
      <c r="A123" s="33">
        <f>DATE(2023, 10, 16)</f>
        <v>45215</v>
      </c>
      <c r="B123" s="28" t="s">
        <v>49</v>
      </c>
      <c r="C123" s="12" t="s">
        <v>57</v>
      </c>
      <c r="D123" s="12" t="s">
        <v>172</v>
      </c>
      <c r="E123" s="13" t="s">
        <v>57</v>
      </c>
      <c r="F123" s="13" t="s">
        <v>65</v>
      </c>
      <c r="G123" s="30">
        <v>0.5</v>
      </c>
      <c r="H123" s="30">
        <v>0.5</v>
      </c>
      <c r="I123" s="30">
        <f t="shared" si="11"/>
        <v>0</v>
      </c>
      <c r="J123" s="29"/>
      <c r="K123" s="28"/>
    </row>
    <row r="124" spans="1:11" ht="13" x14ac:dyDescent="0.15">
      <c r="A124" s="33">
        <f>DATE(2023, 10, 16)</f>
        <v>45215</v>
      </c>
      <c r="B124" s="28" t="s">
        <v>49</v>
      </c>
      <c r="C124" s="12" t="s">
        <v>189</v>
      </c>
      <c r="D124" s="12" t="s">
        <v>204</v>
      </c>
      <c r="E124" s="13" t="s">
        <v>50</v>
      </c>
      <c r="F124" s="13" t="s">
        <v>64</v>
      </c>
      <c r="G124" s="30">
        <v>0.1</v>
      </c>
      <c r="H124" s="30">
        <v>0.1</v>
      </c>
      <c r="I124" s="30">
        <f>H124-G124</f>
        <v>0</v>
      </c>
      <c r="J124" s="48" t="s">
        <v>208</v>
      </c>
      <c r="K124" s="28"/>
    </row>
    <row r="125" spans="1:11" ht="13" x14ac:dyDescent="0.15">
      <c r="A125" s="33">
        <f>DATE(2023, 10, 16)</f>
        <v>45215</v>
      </c>
      <c r="B125" s="28" t="s">
        <v>49</v>
      </c>
      <c r="C125" s="12" t="s">
        <v>199</v>
      </c>
      <c r="D125" s="12" t="s">
        <v>173</v>
      </c>
      <c r="E125" s="13" t="s">
        <v>48</v>
      </c>
      <c r="F125" s="13" t="s">
        <v>65</v>
      </c>
      <c r="G125" s="30">
        <v>1</v>
      </c>
      <c r="H125" s="30">
        <v>1</v>
      </c>
      <c r="I125" s="30">
        <f t="shared" si="11"/>
        <v>0</v>
      </c>
      <c r="J125" s="29"/>
    </row>
    <row r="126" spans="1:11" ht="13" x14ac:dyDescent="0.15">
      <c r="A126" s="33">
        <f>DATE(2023, 10,17)</f>
        <v>45216</v>
      </c>
      <c r="B126" s="28" t="s">
        <v>49</v>
      </c>
      <c r="C126" s="12" t="s">
        <v>199</v>
      </c>
      <c r="D126" s="12" t="s">
        <v>173</v>
      </c>
      <c r="E126" s="13" t="s">
        <v>48</v>
      </c>
      <c r="F126" s="13" t="s">
        <v>65</v>
      </c>
      <c r="G126" s="30">
        <v>3.5</v>
      </c>
      <c r="H126" s="30">
        <v>3.5</v>
      </c>
      <c r="I126" s="30">
        <f t="shared" si="11"/>
        <v>0</v>
      </c>
      <c r="J126" s="29"/>
      <c r="K126" s="28"/>
    </row>
    <row r="127" spans="1:11" ht="13" x14ac:dyDescent="0.15">
      <c r="A127" s="33">
        <f>DATE(2023,10,18)</f>
        <v>45217</v>
      </c>
      <c r="B127" s="28" t="s">
        <v>49</v>
      </c>
      <c r="C127" s="12" t="s">
        <v>199</v>
      </c>
      <c r="D127" s="12" t="s">
        <v>164</v>
      </c>
      <c r="E127" s="13" t="s">
        <v>48</v>
      </c>
      <c r="F127" s="13" t="s">
        <v>65</v>
      </c>
      <c r="G127" s="30">
        <v>3.5</v>
      </c>
      <c r="H127" s="30">
        <v>3.5</v>
      </c>
      <c r="I127" s="30">
        <f t="shared" si="11"/>
        <v>0</v>
      </c>
      <c r="J127" s="48" t="s">
        <v>208</v>
      </c>
      <c r="K127" s="28"/>
    </row>
    <row r="128" spans="1:11" ht="13" x14ac:dyDescent="0.15">
      <c r="A128" s="33">
        <f>DATE(2023,10,19)</f>
        <v>45218</v>
      </c>
      <c r="B128" s="28" t="s">
        <v>49</v>
      </c>
      <c r="C128" s="12" t="s">
        <v>189</v>
      </c>
      <c r="D128" s="12" t="s">
        <v>176</v>
      </c>
      <c r="E128" s="13" t="s">
        <v>46</v>
      </c>
      <c r="F128" s="13" t="s">
        <v>66</v>
      </c>
      <c r="G128" s="30">
        <v>1</v>
      </c>
      <c r="H128" s="30">
        <v>1.5</v>
      </c>
      <c r="I128" s="30">
        <f t="shared" si="11"/>
        <v>0.5</v>
      </c>
      <c r="J128" s="48" t="s">
        <v>208</v>
      </c>
      <c r="K128" s="28"/>
    </row>
    <row r="129" spans="1:11" ht="13" x14ac:dyDescent="0.15">
      <c r="A129" s="33">
        <f>DATE(2023,10,20)</f>
        <v>45219</v>
      </c>
      <c r="B129" s="28" t="s">
        <v>49</v>
      </c>
      <c r="C129" s="12" t="s">
        <v>199</v>
      </c>
      <c r="D129" s="12" t="s">
        <v>174</v>
      </c>
      <c r="E129" s="13" t="s">
        <v>55</v>
      </c>
      <c r="F129" s="13" t="s">
        <v>64</v>
      </c>
      <c r="G129" s="30">
        <v>4</v>
      </c>
      <c r="H129" s="30">
        <v>4</v>
      </c>
      <c r="I129" s="30">
        <f t="shared" si="11"/>
        <v>0</v>
      </c>
      <c r="J129" s="29"/>
      <c r="K129" s="28"/>
    </row>
    <row r="130" spans="1:11" ht="13" x14ac:dyDescent="0.15">
      <c r="A130" s="33">
        <f>DATE(2023,10,20)</f>
        <v>45219</v>
      </c>
      <c r="B130" s="28" t="s">
        <v>49</v>
      </c>
      <c r="C130" s="12" t="s">
        <v>199</v>
      </c>
      <c r="D130" s="12" t="s">
        <v>164</v>
      </c>
      <c r="E130" s="13" t="s">
        <v>48</v>
      </c>
      <c r="F130" s="13" t="s">
        <v>65</v>
      </c>
      <c r="G130" s="30">
        <v>3</v>
      </c>
      <c r="H130" s="30">
        <v>3</v>
      </c>
      <c r="I130" s="30">
        <f t="shared" si="11"/>
        <v>0</v>
      </c>
      <c r="J130" s="29"/>
      <c r="K130" s="28"/>
    </row>
    <row r="131" spans="1:11" ht="13" x14ac:dyDescent="0.15">
      <c r="A131" s="19"/>
      <c r="B131" s="21"/>
      <c r="C131" s="21"/>
      <c r="D131" s="21"/>
      <c r="E131" s="21" t="s">
        <v>16</v>
      </c>
      <c r="F131" s="21"/>
      <c r="G131" s="24">
        <f>SUM(G122:G130)</f>
        <v>17.100000000000001</v>
      </c>
      <c r="H131" s="24">
        <f>SUM(H122:H130)</f>
        <v>17.600000000000001</v>
      </c>
      <c r="I131" s="24">
        <f t="shared" si="11"/>
        <v>0.5</v>
      </c>
      <c r="J131" s="25"/>
      <c r="K131" s="21"/>
    </row>
    <row r="132" spans="1:11" ht="13" x14ac:dyDescent="0.15">
      <c r="A132" s="73" t="s">
        <v>23</v>
      </c>
      <c r="B132" s="64"/>
      <c r="C132" s="64"/>
      <c r="D132" s="64"/>
      <c r="E132" s="64"/>
      <c r="F132" s="64"/>
      <c r="G132" s="64"/>
      <c r="H132" s="64"/>
      <c r="I132" s="64"/>
      <c r="J132" s="64"/>
      <c r="K132" s="65"/>
    </row>
    <row r="133" spans="1:11" ht="13" x14ac:dyDescent="0.15">
      <c r="A133" s="42" t="s">
        <v>12</v>
      </c>
      <c r="B133" s="59" t="s">
        <v>178</v>
      </c>
      <c r="C133" s="60"/>
      <c r="D133" s="60"/>
      <c r="E133" s="60"/>
      <c r="F133" s="60"/>
      <c r="G133" s="60"/>
      <c r="H133" s="60"/>
      <c r="I133" s="60"/>
      <c r="J133" s="60"/>
      <c r="K133" s="61"/>
    </row>
    <row r="134" spans="1:11" ht="27.75" customHeight="1" x14ac:dyDescent="0.15">
      <c r="A134" s="43" t="s">
        <v>13</v>
      </c>
      <c r="B134" s="62" t="s">
        <v>14</v>
      </c>
      <c r="C134" s="60"/>
      <c r="D134" s="60"/>
      <c r="E134" s="60"/>
      <c r="F134" s="60"/>
      <c r="G134" s="60"/>
      <c r="H134" s="60"/>
      <c r="I134" s="60"/>
      <c r="J134" s="60"/>
      <c r="K134" s="61"/>
    </row>
    <row r="135" spans="1:11" ht="13" x14ac:dyDescent="0.15">
      <c r="A135" s="33">
        <f>DATE(2023,10,30)</f>
        <v>45229</v>
      </c>
      <c r="B135" s="28" t="s">
        <v>49</v>
      </c>
      <c r="C135" s="12" t="s">
        <v>199</v>
      </c>
      <c r="D135" s="12" t="s">
        <v>195</v>
      </c>
      <c r="E135" s="13" t="s">
        <v>48</v>
      </c>
      <c r="F135" s="13" t="s">
        <v>65</v>
      </c>
      <c r="G135" s="30">
        <v>4</v>
      </c>
      <c r="H135" s="30">
        <v>4</v>
      </c>
      <c r="I135" s="30">
        <f t="shared" ref="I135:I142" si="12">H135-G135</f>
        <v>0</v>
      </c>
      <c r="J135" s="48" t="s">
        <v>208</v>
      </c>
      <c r="K135" s="28"/>
    </row>
    <row r="136" spans="1:11" ht="13" x14ac:dyDescent="0.15">
      <c r="A136" s="33">
        <f>DATE(2023,10,30)</f>
        <v>45229</v>
      </c>
      <c r="B136" s="28" t="s">
        <v>49</v>
      </c>
      <c r="C136" s="12" t="s">
        <v>199</v>
      </c>
      <c r="D136" s="12" t="s">
        <v>196</v>
      </c>
      <c r="E136" s="13" t="s">
        <v>48</v>
      </c>
      <c r="F136" s="13" t="s">
        <v>65</v>
      </c>
      <c r="G136" s="30">
        <v>2</v>
      </c>
      <c r="H136" s="30">
        <v>2</v>
      </c>
      <c r="I136" s="30">
        <f>H136-G136</f>
        <v>0</v>
      </c>
      <c r="J136" s="48" t="s">
        <v>208</v>
      </c>
      <c r="K136" s="28"/>
    </row>
    <row r="137" spans="1:11" ht="13" x14ac:dyDescent="0.15">
      <c r="A137" s="33">
        <f>DATE(2023,10,31)</f>
        <v>45230</v>
      </c>
      <c r="B137" s="28" t="s">
        <v>49</v>
      </c>
      <c r="C137" s="12" t="s">
        <v>189</v>
      </c>
      <c r="D137" s="12" t="s">
        <v>206</v>
      </c>
      <c r="E137" s="13" t="s">
        <v>50</v>
      </c>
      <c r="F137" s="13" t="s">
        <v>66</v>
      </c>
      <c r="G137" s="30">
        <v>0.1</v>
      </c>
      <c r="H137" s="30">
        <v>0.1</v>
      </c>
      <c r="I137" s="30"/>
      <c r="J137" s="48" t="s">
        <v>208</v>
      </c>
      <c r="K137" s="28"/>
    </row>
    <row r="138" spans="1:11" ht="13" x14ac:dyDescent="0.15">
      <c r="A138" s="33">
        <f>DATE(2023,10,31)</f>
        <v>45230</v>
      </c>
      <c r="B138" s="28" t="s">
        <v>49</v>
      </c>
      <c r="C138" s="12" t="s">
        <v>182</v>
      </c>
      <c r="D138" s="51" t="s">
        <v>201</v>
      </c>
      <c r="E138" s="13" t="s">
        <v>55</v>
      </c>
      <c r="F138" s="13" t="s">
        <v>65</v>
      </c>
      <c r="G138" s="30">
        <v>1</v>
      </c>
      <c r="H138" s="30">
        <v>2</v>
      </c>
      <c r="I138" s="30">
        <f t="shared" si="12"/>
        <v>1</v>
      </c>
      <c r="J138" s="29"/>
      <c r="K138" s="28"/>
    </row>
    <row r="139" spans="1:11" ht="13" x14ac:dyDescent="0.15">
      <c r="A139" s="33">
        <f>DATE(2023,11,1)</f>
        <v>45231</v>
      </c>
      <c r="B139" s="28" t="s">
        <v>49</v>
      </c>
      <c r="C139" s="12" t="s">
        <v>182</v>
      </c>
      <c r="D139" s="51" t="s">
        <v>202</v>
      </c>
      <c r="E139" s="13" t="s">
        <v>48</v>
      </c>
      <c r="F139" s="13" t="s">
        <v>62</v>
      </c>
      <c r="G139" s="30">
        <v>2</v>
      </c>
      <c r="H139" s="30">
        <v>2</v>
      </c>
      <c r="I139" s="30">
        <f t="shared" si="12"/>
        <v>0</v>
      </c>
      <c r="J139" s="29"/>
      <c r="K139" s="28"/>
    </row>
    <row r="140" spans="1:11" ht="13" x14ac:dyDescent="0.15">
      <c r="A140" s="33">
        <f>DATE(2023,11,1)</f>
        <v>45231</v>
      </c>
      <c r="B140" s="28" t="s">
        <v>49</v>
      </c>
      <c r="C140" s="12" t="s">
        <v>192</v>
      </c>
      <c r="D140" s="51" t="s">
        <v>203</v>
      </c>
      <c r="E140" s="13" t="s">
        <v>48</v>
      </c>
      <c r="F140" s="13" t="s">
        <v>62</v>
      </c>
      <c r="G140" s="30">
        <v>1</v>
      </c>
      <c r="H140" s="30">
        <v>4</v>
      </c>
      <c r="I140" s="30">
        <f t="shared" si="12"/>
        <v>3</v>
      </c>
      <c r="J140" s="29"/>
      <c r="K140" s="28"/>
    </row>
    <row r="141" spans="1:11" ht="13" x14ac:dyDescent="0.15">
      <c r="A141" s="33">
        <f>DATE(2023,11,3)</f>
        <v>45233</v>
      </c>
      <c r="B141" s="28" t="s">
        <v>49</v>
      </c>
      <c r="C141" s="12" t="s">
        <v>199</v>
      </c>
      <c r="D141" s="51" t="s">
        <v>205</v>
      </c>
      <c r="E141" s="13" t="s">
        <v>44</v>
      </c>
      <c r="F141" s="13" t="s">
        <v>65</v>
      </c>
      <c r="G141" s="30">
        <v>0.5</v>
      </c>
      <c r="H141" s="30">
        <v>0.5</v>
      </c>
      <c r="I141" s="30">
        <f t="shared" si="12"/>
        <v>0</v>
      </c>
      <c r="J141" s="29"/>
      <c r="K141" s="28"/>
    </row>
    <row r="142" spans="1:11" ht="13" x14ac:dyDescent="0.15">
      <c r="A142" s="19"/>
      <c r="B142" s="21"/>
      <c r="C142" s="21"/>
      <c r="D142" s="21"/>
      <c r="E142" s="21" t="s">
        <v>16</v>
      </c>
      <c r="F142" s="21"/>
      <c r="G142" s="24">
        <f>SUM(G135:G141)</f>
        <v>10.6</v>
      </c>
      <c r="H142" s="24">
        <f>SUM(H135:H141)</f>
        <v>14.6</v>
      </c>
      <c r="I142" s="24">
        <f t="shared" si="12"/>
        <v>4</v>
      </c>
      <c r="J142" s="25"/>
      <c r="K142" s="21"/>
    </row>
    <row r="143" spans="1:11" ht="13" x14ac:dyDescent="0.15">
      <c r="G143" s="44"/>
      <c r="H143" s="44"/>
      <c r="I143" s="30"/>
    </row>
    <row r="144" spans="1:11" ht="13" x14ac:dyDescent="0.15">
      <c r="E144" s="45" t="s">
        <v>24</v>
      </c>
      <c r="F144" s="45"/>
      <c r="G144" s="46">
        <f>G21+G41+G61+G83+G104+G118+G131+G142</f>
        <v>158.49</v>
      </c>
      <c r="H144" s="46">
        <f>H21+H41+H61+H83+H104+H118+H131+H142</f>
        <v>173.04999999999998</v>
      </c>
      <c r="I144" s="46">
        <f>H144-G144</f>
        <v>14.559999999999974</v>
      </c>
    </row>
  </sheetData>
  <autoFilter ref="A1:K21" xr:uid="{00000000-0009-0000-0000-000000000000}"/>
  <customSheetViews>
    <customSheetView guid="{8BAC9A6B-5D32-4E8D-967D-E17D357516F8}" filter="1" showAutoFilter="1">
      <pageMargins left="0" right="0" top="0" bottom="0" header="0" footer="0"/>
      <autoFilter ref="A1:K15" xr:uid="{569ADEA4-FB1A-D04E-96E7-A1D21716E190}">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A3:K3"/>
    <mergeCell ref="B4:K4"/>
    <mergeCell ref="B5:K5"/>
    <mergeCell ref="A22:K22"/>
    <mergeCell ref="B23:K23"/>
    <mergeCell ref="B24:K24"/>
    <mergeCell ref="A42:K42"/>
    <mergeCell ref="B43:K43"/>
    <mergeCell ref="B44:K44"/>
    <mergeCell ref="A62:K62"/>
    <mergeCell ref="B63:K63"/>
    <mergeCell ref="B64:K64"/>
    <mergeCell ref="A84:K84"/>
    <mergeCell ref="B85:K85"/>
    <mergeCell ref="A132:K132"/>
    <mergeCell ref="B133:K133"/>
    <mergeCell ref="B134:K134"/>
    <mergeCell ref="B86:K86"/>
    <mergeCell ref="A105:K105"/>
    <mergeCell ref="B106:K106"/>
    <mergeCell ref="B107:K107"/>
    <mergeCell ref="A119:K119"/>
    <mergeCell ref="B120:K120"/>
    <mergeCell ref="B121:K121"/>
  </mergeCells>
  <phoneticPr fontId="16" type="noConversion"/>
  <conditionalFormatting sqref="B6:B20 B23:B40 B45:B60 B65:B82 B87:B103 B108:B117 B122:B130 B135:B141">
    <cfRule type="containsText" dxfId="10" priority="1" operator="containsText" text="Unplanned">
      <formula>NOT(ISERROR(SEARCH(("Unplanned"),(B6))))</formula>
    </cfRule>
    <cfRule type="containsText" dxfId="9" priority="2" operator="containsText" text="Planned">
      <formula>NOT(ISERROR(SEARCH(("Planned"),(B6))))</formula>
    </cfRule>
    <cfRule type="containsText" dxfId="8" priority="3" operator="containsText" text="In-Progress">
      <formula>NOT(ISERROR(SEARCH(("In-Progress"),(B6))))</formula>
    </cfRule>
    <cfRule type="containsText" dxfId="7" priority="4" operator="containsText" text="Blocked">
      <formula>NOT(ISERROR(SEARCH(("Blocked"),(B6))))</formula>
    </cfRule>
    <cfRule type="containsText" dxfId="6" priority="5" operator="containsText" text="Done">
      <formula>NOT(ISERROR(SEARCH(("Done"),(B6))))</formula>
    </cfRule>
  </conditionalFormatting>
  <conditionalFormatting sqref="B6:B21 B23:B41 B43:B61 B63:B83 B85:B104 B106:B118 B120:B131 B133:B141">
    <cfRule type="containsText" dxfId="5" priority="6" operator="containsText" text="Unplanned">
      <formula>NOT(ISERROR(SEARCH(("Unplanned"),(B6))))</formula>
    </cfRule>
    <cfRule type="containsText" dxfId="4" priority="7" operator="containsText" text="Cancelled">
      <formula>NOT(ISERROR(SEARCH(("Cancelled"),(B6))))</formula>
    </cfRule>
  </conditionalFormatting>
  <conditionalFormatting sqref="G1:G2 G4:G21 G25:G30 H26:H28 G31:H32 G33:G41 G45:G61 G65:G83 G87:G104 G108:G118 G122:G131 G135:G144">
    <cfRule type="cellIs" dxfId="3" priority="10" operator="greaterThan">
      <formula>4</formula>
    </cfRule>
  </conditionalFormatting>
  <conditionalFormatting sqref="H1:H25 H29:H30 H33:H144">
    <cfRule type="containsBlanks" dxfId="2" priority="11">
      <formula>LEN(TRIM(H1))=0</formula>
    </cfRule>
  </conditionalFormatting>
  <conditionalFormatting sqref="I6:I21 I25:I41 I45:I61 I65:I83 I87:I104 I108:I118 I122:I131 I135:I144">
    <cfRule type="expression" dxfId="1" priority="8">
      <formula>H6/G6&gt;=1.5</formula>
    </cfRule>
    <cfRule type="expression" dxfId="0" priority="9">
      <formula>H6/G6&lt;=0.5</formula>
    </cfRule>
  </conditionalFormatting>
  <hyperlinks>
    <hyperlink ref="J28" r:id="rId1" xr:uid="{8021B586-7739-F34A-8FAC-2A55A6C73F4B}"/>
    <hyperlink ref="J26" r:id="rId2" location="/f/haJWhmI" xr:uid="{79D1583C-8FF7-AF49-8AEA-88104EDE9B88}"/>
    <hyperlink ref="J15" r:id="rId3" xr:uid="{B4A4E0AD-FEB3-9041-AC59-A8CB681461B4}"/>
    <hyperlink ref="J67" r:id="rId4" xr:uid="{F19E9851-D659-9A4A-BE20-4DE9BD9C0733}"/>
    <hyperlink ref="J76" r:id="rId5" xr:uid="{7F99A38C-5180-4945-A37C-00ABF4535229}"/>
    <hyperlink ref="J89" r:id="rId6" xr:uid="{D39DC494-4238-0C4D-9C53-809418783165}"/>
    <hyperlink ref="J59" r:id="rId7" xr:uid="{2BA228DD-6716-D547-8AB3-4ADC0F8BEB4D}"/>
    <hyperlink ref="J55" r:id="rId8" xr:uid="{AC7D16FF-E763-5047-B4F7-C892FAECE1BC}"/>
    <hyperlink ref="J60" r:id="rId9" xr:uid="{87D0843B-2F09-7447-A139-43511B9FE89E}"/>
    <hyperlink ref="J66" r:id="rId10" xr:uid="{AD0C3A46-0DD6-8C42-82C7-38E0E8299D96}"/>
    <hyperlink ref="J92" r:id="rId11" xr:uid="{6E00DACD-4E7A-4448-966E-26D34319B344}"/>
    <hyperlink ref="J98" r:id="rId12" xr:uid="{A7AC4AE9-4AFA-7848-A478-C9361A917933}"/>
    <hyperlink ref="J102" r:id="rId13" xr:uid="{A79CF49D-89EA-BC47-8708-B35ECCE0D991}"/>
    <hyperlink ref="J110" r:id="rId14" xr:uid="{EC47F9C2-7A47-734D-9209-4BCB015FD281}"/>
    <hyperlink ref="J113" r:id="rId15" xr:uid="{ABBD4A3E-CC6A-6743-AD3E-613F89999B52}"/>
    <hyperlink ref="J117" r:id="rId16" xr:uid="{E43FA336-74F5-6345-8DB3-E958BA5DF4A4}"/>
    <hyperlink ref="J124" r:id="rId17" xr:uid="{4D8B01B3-7008-2B4D-9A23-6309787F5CDA}"/>
    <hyperlink ref="J127" r:id="rId18" xr:uid="{A3657103-227C-E64D-8B51-0029910D7A88}"/>
    <hyperlink ref="J128" r:id="rId19" xr:uid="{C60CB5F7-E153-EB49-9C70-0901FDC66C54}"/>
    <hyperlink ref="J135" r:id="rId20" xr:uid="{5D92EB6A-5E12-CB4A-A123-7D047BD52581}"/>
    <hyperlink ref="J136" r:id="rId21" xr:uid="{B0407EB5-45FE-DC49-8D95-F060A2B00382}"/>
    <hyperlink ref="J137" r:id="rId22" xr:uid="{06317C4E-ADEC-0A42-801A-0F4B7FB0C12C}"/>
    <hyperlink ref="J17" r:id="rId23" xr:uid="{4E249AB9-8AB2-1147-8252-F601F9E0A7DE}"/>
    <hyperlink ref="J18" r:id="rId24" xr:uid="{04FC4538-BAC3-B14B-8A4B-36A8F9D340A9}"/>
    <hyperlink ref="J37" r:id="rId25" xr:uid="{F917EF92-624D-314A-A62E-7D3D0DFB5D82}"/>
    <hyperlink ref="J38" r:id="rId26" xr:uid="{2DEF62C4-DBDF-544A-85A5-D27A085250F9}"/>
    <hyperlink ref="J40" r:id="rId27" xr:uid="{F90DEB91-3B81-9040-8EEA-C41AFD527586}"/>
    <hyperlink ref="J56" r:id="rId28" xr:uid="{A87F5D86-EAEB-8D4E-9818-84FEA1E0DE5F}"/>
    <hyperlink ref="J57" r:id="rId29" xr:uid="{98BE2BF1-8CE2-364A-B4DF-F36494EBAB40}"/>
    <hyperlink ref="J58" r:id="rId30" xr:uid="{2F0A30F9-CE1A-2E4A-AFFB-76D1BCD32017}"/>
    <hyperlink ref="J77" r:id="rId31" xr:uid="{4FD7305C-3024-0448-B7AB-46EF5B4617A1}"/>
    <hyperlink ref="J78" r:id="rId32" xr:uid="{897E6939-3175-FB41-90E0-4A831BE20468}"/>
    <hyperlink ref="J79" r:id="rId33" xr:uid="{B4EC02C3-6355-4745-AA13-57AE8E3D8949}"/>
    <hyperlink ref="J101" r:id="rId34" xr:uid="{AEE083BA-0146-FA48-BAB6-E73A202C7B8D}"/>
    <hyperlink ref="J99" r:id="rId35" xr:uid="{CCEB134C-C9F1-6341-ADB3-DF5EC26E9756}"/>
    <hyperlink ref="J100" r:id="rId36" xr:uid="{8C73EF83-DBFB-CC4A-A395-6AF0272DBB72}"/>
    <hyperlink ref="J114" r:id="rId37" xr:uid="{472C3E76-9345-3E4D-ACC1-2A30FC985293}"/>
  </hyperlinks>
  <pageMargins left="0.7" right="0.7" top="0.75" bottom="0.75" header="0.3" footer="0.3"/>
  <pageSetup paperSize="9" scale="52" fitToHeight="0" orientation="landscape" horizontalDpi="0" verticalDpi="0"/>
  <extLst>
    <ext xmlns:x14="http://schemas.microsoft.com/office/spreadsheetml/2009/9/main" uri="{CCE6A557-97BC-4b89-ADB6-D9C93CAAB3DF}">
      <x14:dataValidations xmlns:xm="http://schemas.microsoft.com/office/excel/2006/main" count="3">
        <x14:dataValidation type="list" allowBlank="1" xr:uid="{00000000-0002-0000-0000-000000000000}">
          <x14:formula1>
            <xm:f>'Drop-downs'!$C$2:$C$8</xm:f>
          </x14:formula1>
          <xm:sqref>F6:F20 F65:F82 F135:F141 F122:F130 F45:F60 F25:F40 F108:F117 F87:F103</xm:sqref>
        </x14:dataValidation>
        <x14:dataValidation type="list" allowBlank="1" xr:uid="{00000000-0002-0000-0000-000001000000}">
          <x14:formula1>
            <xm:f>'Drop-downs'!$B$2:$B$16</xm:f>
          </x14:formula1>
          <xm:sqref>E6:E20 E65:E82 E135:E141 E122:E130 E45:E60 E25:E40 E108:E117 E87:E103</xm:sqref>
        </x14:dataValidation>
        <x14:dataValidation type="list" allowBlank="1" xr:uid="{00000000-0002-0000-0000-000002000000}">
          <x14:formula1>
            <xm:f>'Drop-downs'!$A$2:$A$9</xm:f>
          </x14:formula1>
          <xm:sqref>B6:B20 B65:B82 B135:B141 B122:B130 B45:B60 B25:B40 B108:B117 B87:B103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16"/>
  <sheetViews>
    <sheetView workbookViewId="0">
      <selection activeCell="F20" sqref="F20"/>
    </sheetView>
  </sheetViews>
  <sheetFormatPr baseColWidth="10" defaultColWidth="14.5" defaultRowHeight="15" customHeight="1" x14ac:dyDescent="0.15"/>
  <cols>
    <col min="2" max="2" width="27" customWidth="1"/>
    <col min="11" max="11" width="20.5" customWidth="1"/>
  </cols>
  <sheetData>
    <row r="2" spans="2:11" ht="14" x14ac:dyDescent="0.2">
      <c r="B2" s="17" t="s">
        <v>25</v>
      </c>
      <c r="C2" s="2" t="s">
        <v>26</v>
      </c>
      <c r="D2" s="2" t="s">
        <v>27</v>
      </c>
      <c r="E2" s="2" t="s">
        <v>28</v>
      </c>
      <c r="F2" s="2" t="s">
        <v>29</v>
      </c>
      <c r="G2" s="2" t="s">
        <v>30</v>
      </c>
      <c r="H2" s="2" t="s">
        <v>31</v>
      </c>
      <c r="I2" s="2" t="s">
        <v>32</v>
      </c>
      <c r="J2" s="2" t="s">
        <v>33</v>
      </c>
      <c r="K2" s="4" t="s">
        <v>34</v>
      </c>
    </row>
    <row r="3" spans="2:11" ht="14" x14ac:dyDescent="0.2">
      <c r="B3" s="6" t="str">
        <f>'Drop-downs'!C2</f>
        <v>-</v>
      </c>
      <c r="C3" s="8"/>
      <c r="D3" s="8"/>
      <c r="E3" s="8"/>
      <c r="F3" s="8"/>
      <c r="G3" s="8"/>
      <c r="H3" s="8"/>
      <c r="I3" s="8"/>
      <c r="J3" s="8"/>
      <c r="K3" s="9">
        <f t="shared" ref="K3:K9" si="0">SUM(C3:J3)</f>
        <v>0</v>
      </c>
    </row>
    <row r="4" spans="2:11" ht="14" x14ac:dyDescent="0.2">
      <c r="B4" s="6" t="str">
        <f>'Drop-downs'!C3</f>
        <v>ILO 1.3</v>
      </c>
      <c r="C4" s="15">
        <f ca="1">IFERROR(__xludf.DUMMYFUNCTION("IFERROR(SUM(FILTER('Worklog_Tasks&amp;Times'!$H$5:$H$14,'Worklog_Tasks&amp;Times'!$F$5:$F$14=$B4)),0)"),0)</f>
        <v>0</v>
      </c>
      <c r="D4" s="15"/>
      <c r="E4" s="15"/>
      <c r="F4" s="15"/>
      <c r="G4" s="15"/>
      <c r="H4" s="15"/>
      <c r="I4" s="15"/>
      <c r="J4" s="15"/>
      <c r="K4" s="9">
        <f t="shared" ca="1" si="0"/>
        <v>0</v>
      </c>
    </row>
    <row r="5" spans="2:11" ht="14" x14ac:dyDescent="0.2">
      <c r="B5" s="6" t="str">
        <f>'Drop-downs'!C4</f>
        <v>ILO 2.4</v>
      </c>
      <c r="C5" s="15"/>
      <c r="D5" s="15"/>
      <c r="E5" s="15"/>
      <c r="F5" s="15"/>
      <c r="G5" s="15"/>
      <c r="H5" s="15"/>
      <c r="I5" s="15"/>
      <c r="J5" s="15"/>
      <c r="K5" s="9">
        <f t="shared" si="0"/>
        <v>0</v>
      </c>
    </row>
    <row r="6" spans="2:11" ht="14" x14ac:dyDescent="0.2">
      <c r="B6" s="6" t="str">
        <f>'Drop-downs'!C5</f>
        <v>ILO 3.1</v>
      </c>
      <c r="C6" s="15"/>
      <c r="D6" s="15"/>
      <c r="E6" s="15"/>
      <c r="F6" s="15"/>
      <c r="G6" s="15"/>
      <c r="H6" s="15"/>
      <c r="I6" s="15"/>
      <c r="J6" s="15"/>
      <c r="K6" s="9">
        <f t="shared" si="0"/>
        <v>0</v>
      </c>
    </row>
    <row r="7" spans="2:11" ht="14" x14ac:dyDescent="0.2">
      <c r="B7" s="6" t="str">
        <f>'Drop-downs'!C6</f>
        <v>ILO 4.1</v>
      </c>
      <c r="C7" s="15"/>
      <c r="D7" s="15"/>
      <c r="E7" s="15"/>
      <c r="F7" s="15"/>
      <c r="G7" s="15"/>
      <c r="H7" s="15"/>
      <c r="I7" s="15"/>
      <c r="J7" s="15"/>
      <c r="K7" s="9">
        <f t="shared" si="0"/>
        <v>0</v>
      </c>
    </row>
    <row r="8" spans="2:11" ht="14" x14ac:dyDescent="0.2">
      <c r="B8" s="6" t="str">
        <f>'Drop-downs'!C7</f>
        <v>ILO 4.2</v>
      </c>
      <c r="C8" s="15"/>
      <c r="D8" s="15"/>
      <c r="E8" s="15"/>
      <c r="F8" s="15"/>
      <c r="G8" s="15"/>
      <c r="H8" s="15"/>
      <c r="I8" s="15"/>
      <c r="J8" s="15"/>
      <c r="K8" s="9">
        <f>SUM(C8:J8)</f>
        <v>0</v>
      </c>
    </row>
    <row r="9" spans="2:11" ht="14" x14ac:dyDescent="0.2">
      <c r="B9" s="6" t="str">
        <f>'Drop-downs'!C8</f>
        <v>ILO 5.1</v>
      </c>
      <c r="C9" s="15"/>
      <c r="D9" s="15"/>
      <c r="E9" s="15"/>
      <c r="F9" s="15"/>
      <c r="G9" s="15"/>
      <c r="H9" s="15"/>
      <c r="I9" s="15"/>
      <c r="J9" s="15"/>
      <c r="K9" s="9">
        <f t="shared" si="0"/>
        <v>0</v>
      </c>
    </row>
    <row r="10" spans="2:11" ht="14" x14ac:dyDescent="0.2">
      <c r="B10" s="17" t="s">
        <v>35</v>
      </c>
      <c r="C10" s="18">
        <f t="shared" ref="C10:J10" ca="1" si="1">SUM(C3:C9)</f>
        <v>0</v>
      </c>
      <c r="D10" s="18">
        <f t="shared" si="1"/>
        <v>0</v>
      </c>
      <c r="E10" s="18">
        <f t="shared" si="1"/>
        <v>0</v>
      </c>
      <c r="F10" s="18">
        <f t="shared" si="1"/>
        <v>0</v>
      </c>
      <c r="G10" s="18">
        <f t="shared" si="1"/>
        <v>0</v>
      </c>
      <c r="H10" s="18">
        <f t="shared" si="1"/>
        <v>0</v>
      </c>
      <c r="I10" s="18">
        <f t="shared" si="1"/>
        <v>0</v>
      </c>
      <c r="J10" s="18">
        <f t="shared" si="1"/>
        <v>0</v>
      </c>
      <c r="K10" s="20"/>
    </row>
    <row r="11" spans="2:11" ht="14" x14ac:dyDescent="0.2">
      <c r="B11" s="22"/>
      <c r="C11" s="23"/>
      <c r="D11" s="23"/>
      <c r="E11" s="23"/>
      <c r="F11" s="23"/>
      <c r="G11" s="23"/>
      <c r="H11" s="23"/>
      <c r="I11" s="23"/>
      <c r="J11" s="23"/>
      <c r="K11" s="23"/>
    </row>
    <row r="12" spans="2:11" ht="15" customHeight="1" x14ac:dyDescent="0.15">
      <c r="B12" s="81" t="s">
        <v>36</v>
      </c>
      <c r="C12" s="82"/>
      <c r="D12" s="82"/>
      <c r="E12" s="82"/>
      <c r="F12" s="82"/>
      <c r="G12" s="82"/>
      <c r="H12" s="82"/>
      <c r="I12" s="82"/>
      <c r="J12" s="82"/>
      <c r="K12" s="82"/>
    </row>
    <row r="16" spans="2:11" ht="15" customHeight="1" x14ac:dyDescent="0.15">
      <c r="B16" s="83" t="s">
        <v>37</v>
      </c>
      <c r="C16" s="82"/>
      <c r="D16" s="82"/>
      <c r="E16" s="82"/>
      <c r="F16" s="82"/>
      <c r="G16" s="82"/>
    </row>
  </sheetData>
  <mergeCells count="2">
    <mergeCell ref="B12:K12"/>
    <mergeCell ref="B16:G16"/>
  </mergeCells>
  <conditionalFormatting sqref="C10:J10">
    <cfRule type="colorScale" priority="1">
      <colorScale>
        <cfvo type="formula" val="20"/>
        <cfvo type="formula" val="40"/>
        <color rgb="FFE67C73"/>
        <color rgb="FF57BB8A"/>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8" sqref="C8"/>
    </sheetView>
  </sheetViews>
  <sheetFormatPr baseColWidth="10" defaultColWidth="14.5" defaultRowHeight="15" customHeight="1" x14ac:dyDescent="0.15"/>
  <cols>
    <col min="1" max="6" width="14.5" customWidth="1"/>
  </cols>
  <sheetData>
    <row r="1" spans="1:3" ht="15.75" customHeight="1" x14ac:dyDescent="0.15">
      <c r="A1" s="1" t="s">
        <v>38</v>
      </c>
      <c r="B1" s="1" t="s">
        <v>4</v>
      </c>
      <c r="C1" s="1" t="s">
        <v>39</v>
      </c>
    </row>
    <row r="2" spans="1:3" ht="15.75" customHeight="1" x14ac:dyDescent="0.15">
      <c r="A2" t="s">
        <v>40</v>
      </c>
      <c r="B2" t="s">
        <v>40</v>
      </c>
      <c r="C2" s="11" t="s">
        <v>40</v>
      </c>
    </row>
    <row r="3" spans="1:3" ht="15.75" customHeight="1" x14ac:dyDescent="0.15">
      <c r="A3" t="s">
        <v>41</v>
      </c>
      <c r="B3" t="s">
        <v>42</v>
      </c>
      <c r="C3" s="11" t="s">
        <v>61</v>
      </c>
    </row>
    <row r="4" spans="1:3" ht="15.75" customHeight="1" x14ac:dyDescent="0.15">
      <c r="A4" t="s">
        <v>43</v>
      </c>
      <c r="B4" t="s">
        <v>44</v>
      </c>
      <c r="C4" s="11" t="s">
        <v>62</v>
      </c>
    </row>
    <row r="5" spans="1:3" ht="15.75" customHeight="1" x14ac:dyDescent="0.15">
      <c r="A5" t="s">
        <v>45</v>
      </c>
      <c r="B5" t="s">
        <v>46</v>
      </c>
      <c r="C5" s="11" t="s">
        <v>63</v>
      </c>
    </row>
    <row r="6" spans="1:3" ht="15.75" customHeight="1" x14ac:dyDescent="0.15">
      <c r="A6" t="s">
        <v>47</v>
      </c>
      <c r="B6" t="s">
        <v>48</v>
      </c>
      <c r="C6" s="11" t="s">
        <v>64</v>
      </c>
    </row>
    <row r="7" spans="1:3" ht="15.75" customHeight="1" x14ac:dyDescent="0.15">
      <c r="A7" t="s">
        <v>49</v>
      </c>
      <c r="B7" t="s">
        <v>50</v>
      </c>
      <c r="C7" s="11" t="s">
        <v>65</v>
      </c>
    </row>
    <row r="8" spans="1:3" ht="15.75" customHeight="1" x14ac:dyDescent="0.15">
      <c r="A8" t="s">
        <v>51</v>
      </c>
      <c r="B8" t="s">
        <v>52</v>
      </c>
      <c r="C8" s="11" t="s">
        <v>66</v>
      </c>
    </row>
    <row r="9" spans="1:3" ht="15.75" customHeight="1" x14ac:dyDescent="0.15">
      <c r="A9" t="s">
        <v>53</v>
      </c>
      <c r="B9" s="11" t="s">
        <v>54</v>
      </c>
    </row>
    <row r="10" spans="1:3" ht="15.75" customHeight="1" x14ac:dyDescent="0.15">
      <c r="B10" s="11" t="s">
        <v>55</v>
      </c>
    </row>
    <row r="11" spans="1:3" ht="15.75" customHeight="1" x14ac:dyDescent="0.15">
      <c r="B11" s="11" t="s">
        <v>56</v>
      </c>
    </row>
    <row r="12" spans="1:3" ht="15.75" customHeight="1" x14ac:dyDescent="0.15">
      <c r="B12" s="11" t="s">
        <v>57</v>
      </c>
    </row>
    <row r="13" spans="1:3" ht="15.75" customHeight="1" x14ac:dyDescent="0.15">
      <c r="B13" s="11" t="s">
        <v>58</v>
      </c>
    </row>
    <row r="14" spans="1:3" ht="15.75" customHeight="1" x14ac:dyDescent="0.15">
      <c r="B14" s="11" t="s">
        <v>43</v>
      </c>
    </row>
    <row r="15" spans="1:3" ht="15.75" customHeight="1" x14ac:dyDescent="0.15">
      <c r="B15" s="11" t="s">
        <v>59</v>
      </c>
    </row>
    <row r="16" spans="1:3" ht="15.75" customHeight="1" x14ac:dyDescent="0.15">
      <c r="B16" s="11" t="s">
        <v>60</v>
      </c>
    </row>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8F7411FF5BA04C8BB948E4423DB960" ma:contentTypeVersion="11" ma:contentTypeDescription="Create a new document." ma:contentTypeScope="" ma:versionID="713ce497b2b4d71f6b5d130b802d4e8d">
  <xsd:schema xmlns:xsd="http://www.w3.org/2001/XMLSchema" xmlns:xs="http://www.w3.org/2001/XMLSchema" xmlns:p="http://schemas.microsoft.com/office/2006/metadata/properties" xmlns:ns2="cafc3e4c-b146-46b8-8a52-78ced9164e87" xmlns:ns3="35914ba8-9e4a-4224-9594-5062124be8f1" targetNamespace="http://schemas.microsoft.com/office/2006/metadata/properties" ma:root="true" ma:fieldsID="b65c5356acc1011e5a91a9ea20701c21" ns2:_="" ns3:_="">
    <xsd:import namespace="cafc3e4c-b146-46b8-8a52-78ced9164e87"/>
    <xsd:import namespace="35914ba8-9e4a-4224-9594-5062124be8f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fc3e4c-b146-46b8-8a52-78ced9164e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914ba8-9e4a-4224-9594-5062124be8f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036bc52-4a51-452c-ad2d-608e46149e65}" ma:internalName="TaxCatchAll" ma:showField="CatchAllData" ma:web="35914ba8-9e4a-4224-9594-5062124be8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35914ba8-9e4a-4224-9594-5062124be8f1" xsi:nil="true"/>
    <lcf76f155ced4ddcb4097134ff3c332f xmlns="cafc3e4c-b146-46b8-8a52-78ced9164e8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386F84-98B0-4EBE-8663-84C7674BA9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fc3e4c-b146-46b8-8a52-78ced9164e87"/>
    <ds:schemaRef ds:uri="35914ba8-9e4a-4224-9594-5062124be8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64A65-7DA4-4AE1-9847-B817073E4705}">
  <ds:schemaRefs>
    <ds:schemaRef ds:uri="http://schemas.microsoft.com/sharepoint/v3/contenttype/forms"/>
  </ds:schemaRefs>
</ds:datastoreItem>
</file>

<file path=customXml/itemProps3.xml><?xml version="1.0" encoding="utf-8"?>
<ds:datastoreItem xmlns:ds="http://schemas.openxmlformats.org/officeDocument/2006/customXml" ds:itemID="{51CAE23D-C406-4247-A3B9-43401F5811AD}">
  <ds:schemaRefs>
    <ds:schemaRef ds:uri="http://schemas.microsoft.com/DataMashup"/>
  </ds:schemaRefs>
</ds:datastoreItem>
</file>

<file path=customXml/itemProps4.xml><?xml version="1.0" encoding="utf-8"?>
<ds:datastoreItem xmlns:ds="http://schemas.openxmlformats.org/officeDocument/2006/customXml" ds:itemID="{320CF63A-30C9-4A8C-8DF9-EA62B8EC1A62}">
  <ds:schemaRefs>
    <ds:schemaRef ds:uri="http://schemas.microsoft.com/office/2006/metadata/properties"/>
    <ds:schemaRef ds:uri="http://schemas.microsoft.com/office/2006/documentManagement/types"/>
    <ds:schemaRef ds:uri="http://purl.org/dc/elements/1.1/"/>
    <ds:schemaRef ds:uri="http://purl.org/dc/terms/"/>
    <ds:schemaRef ds:uri="http://schemas.openxmlformats.org/package/2006/metadata/core-properties"/>
    <ds:schemaRef ds:uri="http://schemas.microsoft.com/office/infopath/2007/PartnerControls"/>
    <ds:schemaRef ds:uri="35914ba8-9e4a-4224-9594-5062124be8f1"/>
    <ds:schemaRef ds:uri="cafc3e4c-b146-46b8-8a52-78ced9164e8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 1</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Vlăduţu, Daria (236578)</cp:lastModifiedBy>
  <cp:revision/>
  <dcterms:created xsi:type="dcterms:W3CDTF">2020-05-11T09:26:10Z</dcterms:created>
  <dcterms:modified xsi:type="dcterms:W3CDTF">2024-03-05T13:36:11Z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0x010100378F7411FF5BA04C8BB948E4423DB960</vt:lpwstr>
  </property>
</Properties>
</file>