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BUAS/2023-24b-fai1-adsai-dariavladutu236578/Deliverables/"/>
    </mc:Choice>
  </mc:AlternateContent>
  <xr:revisionPtr revIDLastSave="0" documentId="13_ncr:1_{4D7FB61E-8D26-B446-ACE7-7B1035D82A8C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Worklog_Tasks&amp;Times" sheetId="1" r:id="rId1"/>
    <sheet name="Drop-downs" sheetId="3" r:id="rId2"/>
  </sheets>
  <definedNames>
    <definedName name="_xlnm._FilterDatabase" localSheetId="0" hidden="1">'Worklog_Tasks&amp;Times'!$A$1:$K$28</definedName>
    <definedName name="_xlnm.Print_Area" localSheetId="0">'Worklog_Tasks&amp;Times'!$A$1:$K$180</definedName>
    <definedName name="Z_8BAC9A6B_5D32_4E8D_967D_E17D357516F8_.wvu.FilterData" localSheetId="0" hidden="1">'Worklog_Tasks&amp;Times'!$A$1:$K$28</definedName>
  </definedNames>
  <calcPr calcId="191028"/>
  <customWorkbookViews>
    <customWorkbookView name="TODO" guid="{8BAC9A6B-5D32-4E8D-967D-E17D357516F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7" i="1" l="1"/>
  <c r="A176" i="1"/>
  <c r="A174" i="1"/>
  <c r="I176" i="1"/>
  <c r="A175" i="1"/>
  <c r="I177" i="1"/>
  <c r="I175" i="1"/>
  <c r="I174" i="1"/>
  <c r="G178" i="1"/>
  <c r="H178" i="1"/>
  <c r="A173" i="1"/>
  <c r="I173" i="1"/>
  <c r="A47" i="1"/>
  <c r="I47" i="1"/>
  <c r="A33" i="1"/>
  <c r="I33" i="1"/>
  <c r="A172" i="1"/>
  <c r="I172" i="1"/>
  <c r="A171" i="1"/>
  <c r="A152" i="1"/>
  <c r="A129" i="1"/>
  <c r="I129" i="1"/>
  <c r="A170" i="1"/>
  <c r="I170" i="1"/>
  <c r="A169" i="1"/>
  <c r="I169" i="1"/>
  <c r="A167" i="1"/>
  <c r="A168" i="1"/>
  <c r="A166" i="1"/>
  <c r="A165" i="1"/>
  <c r="H56" i="1"/>
  <c r="G56" i="1"/>
  <c r="A141" i="1"/>
  <c r="A142" i="1"/>
  <c r="I142" i="1"/>
  <c r="I141" i="1"/>
  <c r="I140" i="1"/>
  <c r="A140" i="1"/>
  <c r="A139" i="1"/>
  <c r="A137" i="1"/>
  <c r="I137" i="1"/>
  <c r="I139" i="1"/>
  <c r="A138" i="1"/>
  <c r="I138" i="1"/>
  <c r="I136" i="1"/>
  <c r="A136" i="1"/>
  <c r="A133" i="1"/>
  <c r="A134" i="1"/>
  <c r="A135" i="1"/>
  <c r="I135" i="1"/>
  <c r="I134" i="1"/>
  <c r="A132" i="1"/>
  <c r="A131" i="1"/>
  <c r="A130" i="1"/>
  <c r="A128" i="1"/>
  <c r="I128" i="1"/>
  <c r="A126" i="1"/>
  <c r="A127" i="1"/>
  <c r="I127" i="1"/>
  <c r="A125" i="1"/>
  <c r="I46" i="1"/>
  <c r="A46" i="1"/>
  <c r="A42" i="1"/>
  <c r="I42" i="1"/>
  <c r="A39" i="1"/>
  <c r="A54" i="1"/>
  <c r="A21" i="1"/>
  <c r="I21" i="1"/>
  <c r="A14" i="1"/>
  <c r="A118" i="1"/>
  <c r="I118" i="1"/>
  <c r="A120" i="1"/>
  <c r="A111" i="1"/>
  <c r="I111" i="1"/>
  <c r="A119" i="1"/>
  <c r="A103" i="1"/>
  <c r="I103" i="1"/>
  <c r="I152" i="1"/>
  <c r="I39" i="1"/>
  <c r="A148" i="1"/>
  <c r="I148" i="1"/>
  <c r="I160" i="1"/>
  <c r="A159" i="1"/>
  <c r="A160" i="1"/>
  <c r="I159" i="1"/>
  <c r="A158" i="1"/>
  <c r="I158" i="1"/>
  <c r="A37" i="1"/>
  <c r="I37" i="1"/>
  <c r="A156" i="1"/>
  <c r="A157" i="1"/>
  <c r="A155" i="1"/>
  <c r="A154" i="1"/>
  <c r="A150" i="1"/>
  <c r="A151" i="1"/>
  <c r="A153" i="1"/>
  <c r="A149" i="1"/>
  <c r="A147" i="1"/>
  <c r="A117" i="1"/>
  <c r="A115" i="1"/>
  <c r="A116" i="1"/>
  <c r="A114" i="1"/>
  <c r="A61" i="1"/>
  <c r="I61" i="1"/>
  <c r="I22" i="1"/>
  <c r="I117" i="1"/>
  <c r="I114" i="1"/>
  <c r="A112" i="1"/>
  <c r="A113" i="1"/>
  <c r="I113" i="1"/>
  <c r="I112" i="1"/>
  <c r="A110" i="1"/>
  <c r="I110" i="1"/>
  <c r="A104" i="1"/>
  <c r="A105" i="1"/>
  <c r="A106" i="1"/>
  <c r="A107" i="1"/>
  <c r="A108" i="1"/>
  <c r="A109" i="1"/>
  <c r="I106" i="1"/>
  <c r="I97" i="1"/>
  <c r="A102" i="1"/>
  <c r="A97" i="1"/>
  <c r="I72" i="1"/>
  <c r="A96" i="1"/>
  <c r="A95" i="1"/>
  <c r="A94" i="1"/>
  <c r="A93" i="1"/>
  <c r="I93" i="1"/>
  <c r="A92" i="1"/>
  <c r="I92" i="1"/>
  <c r="I91" i="1"/>
  <c r="A91" i="1"/>
  <c r="I90" i="1"/>
  <c r="A89" i="1"/>
  <c r="A90" i="1"/>
  <c r="I89" i="1"/>
  <c r="I88" i="1"/>
  <c r="I53" i="1"/>
  <c r="A88" i="1"/>
  <c r="A83" i="1"/>
  <c r="A84" i="1"/>
  <c r="A85" i="1"/>
  <c r="A86" i="1"/>
  <c r="A87" i="1"/>
  <c r="A82" i="1"/>
  <c r="I76" i="1"/>
  <c r="A76" i="1"/>
  <c r="A77" i="1"/>
  <c r="I70" i="1"/>
  <c r="A70" i="1"/>
  <c r="A73" i="1"/>
  <c r="A53" i="1"/>
  <c r="A55" i="1"/>
  <c r="A72" i="1"/>
  <c r="A75" i="1"/>
  <c r="A71" i="1"/>
  <c r="I71" i="1"/>
  <c r="I69" i="1"/>
  <c r="A69" i="1"/>
  <c r="A74" i="1"/>
  <c r="A62" i="1"/>
  <c r="A63" i="1"/>
  <c r="A64" i="1"/>
  <c r="A65" i="1"/>
  <c r="A66" i="1"/>
  <c r="A67" i="1"/>
  <c r="A68" i="1"/>
  <c r="I68" i="1"/>
  <c r="A52" i="1"/>
  <c r="A49" i="1"/>
  <c r="A50" i="1"/>
  <c r="A51" i="1"/>
  <c r="A45" i="1"/>
  <c r="A60" i="1"/>
  <c r="A48" i="1"/>
  <c r="A44" i="1"/>
  <c r="A41" i="1"/>
  <c r="A43" i="1"/>
  <c r="A40" i="1"/>
  <c r="A36" i="1"/>
  <c r="A38" i="1"/>
  <c r="I44" i="1"/>
  <c r="I45" i="1"/>
  <c r="I48" i="1"/>
  <c r="I40" i="1"/>
  <c r="I41" i="1"/>
  <c r="A35" i="1"/>
  <c r="A34" i="1"/>
  <c r="A32" i="1"/>
  <c r="A25" i="1"/>
  <c r="A26" i="1"/>
  <c r="A27" i="1"/>
  <c r="I25" i="1"/>
  <c r="I24" i="1"/>
  <c r="A24" i="1"/>
  <c r="I23" i="1"/>
  <c r="A23" i="1"/>
  <c r="A19" i="1"/>
  <c r="A20" i="1"/>
  <c r="A22" i="1"/>
  <c r="I20" i="1"/>
  <c r="I19" i="1"/>
  <c r="I18" i="1"/>
  <c r="A18" i="1"/>
  <c r="A16" i="1"/>
  <c r="A17" i="1"/>
  <c r="I16" i="1"/>
  <c r="I178" i="1" l="1"/>
  <c r="I15" i="1"/>
  <c r="A15" i="1"/>
  <c r="A12" i="1"/>
  <c r="A13" i="1"/>
  <c r="I13" i="1"/>
  <c r="A11" i="1"/>
  <c r="A7" i="1"/>
  <c r="A8" i="1"/>
  <c r="A9" i="1"/>
  <c r="A10" i="1"/>
  <c r="A6" i="1"/>
  <c r="I171" i="1" l="1"/>
  <c r="I168" i="1"/>
  <c r="I167" i="1"/>
  <c r="I166" i="1"/>
  <c r="I165" i="1"/>
  <c r="H161" i="1"/>
  <c r="G161" i="1"/>
  <c r="I157" i="1"/>
  <c r="I156" i="1"/>
  <c r="I155" i="1"/>
  <c r="I154" i="1"/>
  <c r="I153" i="1"/>
  <c r="I151" i="1"/>
  <c r="I150" i="1"/>
  <c r="I149" i="1"/>
  <c r="I147" i="1"/>
  <c r="H143" i="1"/>
  <c r="G143" i="1"/>
  <c r="I133" i="1"/>
  <c r="I132" i="1"/>
  <c r="I131" i="1"/>
  <c r="I130" i="1"/>
  <c r="I126" i="1"/>
  <c r="I125" i="1"/>
  <c r="H121" i="1"/>
  <c r="G121" i="1"/>
  <c r="I116" i="1"/>
  <c r="I115" i="1"/>
  <c r="I109" i="1"/>
  <c r="I108" i="1"/>
  <c r="I107" i="1"/>
  <c r="I105" i="1"/>
  <c r="I104" i="1"/>
  <c r="I102" i="1"/>
  <c r="H98" i="1"/>
  <c r="G98" i="1"/>
  <c r="I96" i="1"/>
  <c r="I95" i="1"/>
  <c r="I94" i="1"/>
  <c r="I87" i="1"/>
  <c r="I86" i="1"/>
  <c r="I85" i="1"/>
  <c r="I84" i="1"/>
  <c r="I83" i="1"/>
  <c r="I82" i="1"/>
  <c r="H78" i="1"/>
  <c r="G78" i="1"/>
  <c r="I77" i="1"/>
  <c r="I75" i="1"/>
  <c r="I67" i="1"/>
  <c r="I66" i="1"/>
  <c r="I65" i="1"/>
  <c r="I64" i="1"/>
  <c r="I63" i="1"/>
  <c r="I62" i="1"/>
  <c r="I60" i="1"/>
  <c r="I52" i="1"/>
  <c r="I51" i="1"/>
  <c r="I50" i="1"/>
  <c r="I49" i="1"/>
  <c r="I43" i="1"/>
  <c r="I38" i="1"/>
  <c r="I36" i="1"/>
  <c r="I35" i="1"/>
  <c r="I34" i="1"/>
  <c r="I32" i="1"/>
  <c r="H28" i="1"/>
  <c r="G28" i="1"/>
  <c r="I27" i="1"/>
  <c r="I26" i="1"/>
  <c r="I17" i="1"/>
  <c r="I12" i="1"/>
  <c r="I11" i="1"/>
  <c r="I10" i="1"/>
  <c r="I9" i="1"/>
  <c r="I8" i="1"/>
  <c r="I7" i="1"/>
  <c r="I6" i="1"/>
  <c r="I121" i="1" l="1"/>
  <c r="H180" i="1"/>
  <c r="I28" i="1"/>
  <c r="I56" i="1"/>
  <c r="I78" i="1"/>
  <c r="I98" i="1"/>
  <c r="I143" i="1"/>
  <c r="I161" i="1"/>
  <c r="G180" i="1"/>
  <c r="I180" i="1" l="1"/>
</calcChain>
</file>

<file path=xl/sharedStrings.xml><?xml version="1.0" encoding="utf-8"?>
<sst xmlns="http://schemas.openxmlformats.org/spreadsheetml/2006/main" count="1025" uniqueCount="296">
  <si>
    <t>Date</t>
  </si>
  <si>
    <t>Status</t>
  </si>
  <si>
    <t>Task</t>
  </si>
  <si>
    <t>Description/Planning</t>
  </si>
  <si>
    <t>Task Type</t>
  </si>
  <si>
    <t>Most suited ILO</t>
  </si>
  <si>
    <t>Est Hours</t>
  </si>
  <si>
    <t>Actual Hours</t>
  </si>
  <si>
    <t>Diff</t>
  </si>
  <si>
    <t>Evidence link</t>
  </si>
  <si>
    <t>Task reflection / notes</t>
  </si>
  <si>
    <t>Week 1</t>
  </si>
  <si>
    <t>week plan:</t>
  </si>
  <si>
    <t>Known Risks</t>
  </si>
  <si>
    <t>[Enter known possible issues that are a risk for you to finish the high level week planning]</t>
  </si>
  <si>
    <t>Max 4 hours tasks</t>
  </si>
  <si>
    <t>Total Hours</t>
  </si>
  <si>
    <t>Week 2</t>
  </si>
  <si>
    <t>Week 3</t>
  </si>
  <si>
    <t xml:space="preserve">Week 4 </t>
  </si>
  <si>
    <t xml:space="preserve">Week 5 </t>
  </si>
  <si>
    <t xml:space="preserve">Week 6 </t>
  </si>
  <si>
    <t>Week 7</t>
  </si>
  <si>
    <t xml:space="preserve">Week 8 </t>
  </si>
  <si>
    <t>Total hours this block</t>
  </si>
  <si>
    <t>Task Status</t>
  </si>
  <si>
    <t>ILO selection</t>
  </si>
  <si>
    <t>-</t>
  </si>
  <si>
    <t>Planned</t>
  </si>
  <si>
    <t>Design</t>
  </si>
  <si>
    <t>Unplanned</t>
  </si>
  <si>
    <t>Meeting</t>
  </si>
  <si>
    <t>Blocked</t>
  </si>
  <si>
    <t>Programming</t>
  </si>
  <si>
    <t>In-Progress</t>
  </si>
  <si>
    <t>Research</t>
  </si>
  <si>
    <t>Done</t>
  </si>
  <si>
    <t>Testing</t>
  </si>
  <si>
    <t>Delayed</t>
  </si>
  <si>
    <t>Workshop</t>
  </si>
  <si>
    <t>Cancelled</t>
  </si>
  <si>
    <t>Planning</t>
  </si>
  <si>
    <t>Evidencing</t>
  </si>
  <si>
    <t>Debugging</t>
  </si>
  <si>
    <t>Lecture</t>
  </si>
  <si>
    <t>Study</t>
  </si>
  <si>
    <t>Distraction</t>
  </si>
  <si>
    <t>Break</t>
  </si>
  <si>
    <t>ILO 3.1</t>
  </si>
  <si>
    <t>ILO 4.1</t>
  </si>
  <si>
    <t>ILO 4.2</t>
  </si>
  <si>
    <t>ILO 5.1</t>
  </si>
  <si>
    <t>ILO 1.4</t>
  </si>
  <si>
    <t>ILO 2.5</t>
  </si>
  <si>
    <t>ILO 6.0</t>
  </si>
  <si>
    <t>ILO 7.0</t>
  </si>
  <si>
    <t>Setting up the IDE environment</t>
  </si>
  <si>
    <t>PEP 8 Python Style guide</t>
  </si>
  <si>
    <t>Learned more about the process and importance of cleaning data before the visualisation part of the model.</t>
  </si>
  <si>
    <t>Already had the libraries installed because of the DuckieTown Challenge.</t>
  </si>
  <si>
    <t>Learned conventions regarding the PEP 8 style guide (mostly about variables and object naming).</t>
  </si>
  <si>
    <t>Video : Testing for Data Scientists</t>
  </si>
  <si>
    <t>Video: Reproductibility in Data Science</t>
  </si>
  <si>
    <t>LINK</t>
  </si>
  <si>
    <t>Learned about the importance of unit testing, what it entails, and how it helps the people who use your code.</t>
  </si>
  <si>
    <t xml:space="preserve">Kick-Off </t>
  </si>
  <si>
    <t>Introduction to MetaData</t>
  </si>
  <si>
    <t>DataCamp: Data manipulation with pandas</t>
  </si>
  <si>
    <t>Learned about metadata and the data that we will be working with (football player data).</t>
  </si>
  <si>
    <t>Building the MetaData</t>
  </si>
  <si>
    <t>Learned about different file formats (CSV, JSON), and the serialisation and deserialisation process of Python objects using the Pickle module</t>
  </si>
  <si>
    <t>DataCamp: Introduction to importing data in Python</t>
  </si>
  <si>
    <t>DataCamp: Unit Testing in python (First part)</t>
  </si>
  <si>
    <t>Directories and its importance</t>
  </si>
  <si>
    <t>Introduction to NumPy</t>
  </si>
  <si>
    <t>Understood the NumPy library and its usage better</t>
  </si>
  <si>
    <t>Introduction to linear algebra</t>
  </si>
  <si>
    <t>Learned matrices, scalars and vectors, different properties, as well as operations</t>
  </si>
  <si>
    <t>Reading: linear algebra</t>
  </si>
  <si>
    <t>Reading: Introduction to NumPy</t>
  </si>
  <si>
    <t>Further comprehension into the NumPy library</t>
  </si>
  <si>
    <t>RIMV Cleansing</t>
  </si>
  <si>
    <t>Titanic Cleansing</t>
  </si>
  <si>
    <t>Integration challenge</t>
  </si>
  <si>
    <t>Unit Testing</t>
  </si>
  <si>
    <t>Complete the courses; Further expand my knowledge of python in relation to data management and manipulation</t>
  </si>
  <si>
    <t>Introduction to ethics</t>
  </si>
  <si>
    <t>Reading: Chapters 3 &amp; 4 (Dignum, 2019)</t>
  </si>
  <si>
    <t>Learned about the use of ethics in the business world, as well as its importance in the field of AI.</t>
  </si>
  <si>
    <t>Critical thinking and reasoning</t>
  </si>
  <si>
    <t>Topics for the dialogue</t>
  </si>
  <si>
    <t xml:space="preserve">NAC ethics research </t>
  </si>
  <si>
    <t>Writing style</t>
  </si>
  <si>
    <t>Bias-free language</t>
  </si>
  <si>
    <t>Homework</t>
  </si>
  <si>
    <t>Citation</t>
  </si>
  <si>
    <t>Citation exercise</t>
  </si>
  <si>
    <t>Reading: Ethical Guidelines for Statistical Practice</t>
  </si>
  <si>
    <t xml:space="preserve">GDPR </t>
  </si>
  <si>
    <t>Ethical Guidelines for Statistical Practice Exercise</t>
  </si>
  <si>
    <t>Reading: General Data Protection Regulation (2019)</t>
  </si>
  <si>
    <t>Datalab preparation (Week 2, DataLab 2)</t>
  </si>
  <si>
    <t>Linear Algebra (Matrices Exercise)</t>
  </si>
  <si>
    <t>Linear systems and Linear Regression</t>
  </si>
  <si>
    <t xml:space="preserve">Broadcasting </t>
  </si>
  <si>
    <t>Vectorising</t>
  </si>
  <si>
    <t>DataCamp: Introduction to data visualisation with Matplotlib</t>
  </si>
  <si>
    <t>Matplotlib materials</t>
  </si>
  <si>
    <t>Exercised the basic matrices operations.</t>
  </si>
  <si>
    <t>Got familiarised with using arrays to solve linear equations.</t>
  </si>
  <si>
    <t>Understood broadcasting in the context of using numpy .</t>
  </si>
  <si>
    <t>Understood vectorising in the context of using numpy.</t>
  </si>
  <si>
    <t>Exercised writing functions using broadcasting and vectorising.</t>
  </si>
  <si>
    <t>Got familiarised with matplolib's functionalities when it comes to different types of visualisations.</t>
  </si>
  <si>
    <t>Datalab preparation 1 (Week 3, DataLab 1)</t>
  </si>
  <si>
    <t>Practiced matplotlib visualisation techniques on a new data frame.</t>
  </si>
  <si>
    <t>Work with numpy; work with pandas; delve into working with real data sets</t>
  </si>
  <si>
    <t>Got sick</t>
  </si>
  <si>
    <t>Introduction to Streamlit</t>
  </si>
  <si>
    <t>Learned how to intialise and use streamlit in order to create visualisations online.</t>
  </si>
  <si>
    <t>Making a simple calculator app using Streamlit</t>
  </si>
  <si>
    <t>Single source of data</t>
  </si>
  <si>
    <t>Read player excel files and put them into one dataframe saved as a csv file.</t>
  </si>
  <si>
    <t>Football data exploration part I</t>
  </si>
  <si>
    <t xml:space="preserve">LINK </t>
  </si>
  <si>
    <t>Cleaned up the player data.</t>
  </si>
  <si>
    <t>Data Visualisation: NAC data</t>
  </si>
  <si>
    <t>Week 2, DataLab II: Dialogue</t>
  </si>
  <si>
    <t>API connections in Python</t>
  </si>
  <si>
    <t>Learned what API connections are and how to Python correlates with API connections.</t>
  </si>
  <si>
    <t>Review session</t>
  </si>
  <si>
    <t>Data Analysis: NAC 2 part 1</t>
  </si>
  <si>
    <t>Data Analysis: NAC 2 part 2</t>
  </si>
  <si>
    <t>Answered the questions using visualisations (matplotlib, pandas, numpy) based on the NAC csv created on Tuesday.</t>
  </si>
  <si>
    <t>Made a calculator app using python and streamlit.</t>
  </si>
  <si>
    <t>Made a storyline using visualisations based on the NAC data</t>
  </si>
  <si>
    <t>Review session of the materal presented so far.</t>
  </si>
  <si>
    <t xml:space="preserve">Introduction to Machine Learning </t>
  </si>
  <si>
    <t>Learned about supervised and unsupervised machine learning models, and their subclassifications.</t>
  </si>
  <si>
    <t>DataCamp: Understanding Machine Learning</t>
  </si>
  <si>
    <t>Further comprehension into the worl of ML (supervised and unsupervised learning)</t>
  </si>
  <si>
    <t>Feature Engineering</t>
  </si>
  <si>
    <t>Learned about different feature scaling techniques and when it's best to use which.</t>
  </si>
  <si>
    <t>Tenets of Linear Regression</t>
  </si>
  <si>
    <t>Correlation and Experimental Design (DataCamp: Introduction to Statistics)</t>
  </si>
  <si>
    <t>LINK (SS)</t>
  </si>
  <si>
    <t>LINK(SS)</t>
  </si>
  <si>
    <t>Classification and Regression (DataCamp: Supervised Learning with scikit-learn)</t>
  </si>
  <si>
    <t>Learned about correlation between variables of a dataset.</t>
  </si>
  <si>
    <t xml:space="preserve">Learned about classification models, cross-validation, linear regression, etc. </t>
  </si>
  <si>
    <t>Introduction to Linear Regression</t>
  </si>
  <si>
    <t>Learned about rules of writing and how to avoid writing informally.</t>
  </si>
  <si>
    <t>Learned how to avoid being biased in my writing style.</t>
  </si>
  <si>
    <t>Learned about ethic in artificial intelligence.</t>
  </si>
  <si>
    <t>Learned about different types of reasoning (Induction and Abduction).</t>
  </si>
  <si>
    <t>Learned about proper APA refrencing (in-text, as well as in-list).</t>
  </si>
  <si>
    <t>Instructions on the Week9-10 challenges</t>
  </si>
  <si>
    <t>Learn about ML; Employ my first ML model; Delve deeper into Linear Algebra concepts</t>
  </si>
  <si>
    <t>Learned about linear regression and the process of plotting the line.</t>
  </si>
  <si>
    <t>Learned about independent and dependent variables, residuals, finding the best fit, and checking the linearity assumption.</t>
  </si>
  <si>
    <t>Application of Housing Price Prediction data</t>
  </si>
  <si>
    <t>Applied a simple and multiple linear regression model to predict housing prices.</t>
  </si>
  <si>
    <t>Linear Regression NAC Player data</t>
  </si>
  <si>
    <t>Applied a simple and multiple linear regression model to NAC player data.</t>
  </si>
  <si>
    <t>Introduction to Logistic Regression</t>
  </si>
  <si>
    <t>Got familiar with the basics of logistic regression.</t>
  </si>
  <si>
    <t>DataCamp: Supervised Learning with scikit-learn</t>
  </si>
  <si>
    <t>Learned how to build a logistic regression model in python; learned about the ROC curve and hyperparameter tuning.</t>
  </si>
  <si>
    <t>Logistic Regression Guided Walk-through</t>
  </si>
  <si>
    <t>Practiced implementing logistic regression models on hands-on data.</t>
  </si>
  <si>
    <t>Evaluating Logistic Regression</t>
  </si>
  <si>
    <t>Practiced calculating the evaluation metrics of ML models.</t>
  </si>
  <si>
    <t>K Nearest Neighbours Algorithm</t>
  </si>
  <si>
    <t>Practiced using the knn model on the hands-on dataset.</t>
  </si>
  <si>
    <t>Comparison between logistic regression model and knn model</t>
  </si>
  <si>
    <t>Evaluated both models' performance.</t>
  </si>
  <si>
    <t>Understanding the Bias-Variance Tradeoff' by Scott Fortmann-Roe</t>
  </si>
  <si>
    <t>Learned how variance and bias affect and are affected by prediction models (such as knn).</t>
  </si>
  <si>
    <t>NAC player classification</t>
  </si>
  <si>
    <t xml:space="preserve">Created two features and </t>
  </si>
  <si>
    <t>Metrics documentation</t>
  </si>
  <si>
    <t>Learned about different evaluation metrics for ML models.</t>
  </si>
  <si>
    <t>Learned and revised some basics of algebra.</t>
  </si>
  <si>
    <t>Learned more about cross-validation.</t>
  </si>
  <si>
    <t>Cross-Validation practice</t>
  </si>
  <si>
    <t>Cross-Validation documentation (SciKit)</t>
  </si>
  <si>
    <t xml:space="preserve">Exercised cross-validation on  NAC logistic reg., and knn model </t>
  </si>
  <si>
    <t>Clustering - Introduction</t>
  </si>
  <si>
    <t>DataCamp: Cluster Analysis in Python</t>
  </si>
  <si>
    <t>Got introduced to types of clustering and why are useful in certain situations.</t>
  </si>
  <si>
    <t>Types of clustering</t>
  </si>
  <si>
    <t>Learned about K-means clustering, Hierarchical clustering and DBSCAN clustering.</t>
  </si>
  <si>
    <t>Guest lecture:IBM</t>
  </si>
  <si>
    <t>Further learned about K-means , hierarchical and DBSCAN clustering.</t>
  </si>
  <si>
    <t>Insights into a Data Scient's life.</t>
  </si>
  <si>
    <t xml:space="preserve">Clustering: Hands-on </t>
  </si>
  <si>
    <t>Practiced clustering on NAC data.</t>
  </si>
  <si>
    <t>Introduction to Decision Trees</t>
  </si>
  <si>
    <t>Learned about decision trees (classification trees and regression trees)</t>
  </si>
  <si>
    <t>DataCamp: Machine Learning with Tree-Based Models in Python (First module)</t>
  </si>
  <si>
    <t>Learned more about decision trees and how different criterions are use to evaluate them.</t>
  </si>
  <si>
    <t>Decision Trees: Hands-on</t>
  </si>
  <si>
    <t>Practiced the different criterion and calculated their computation duration.</t>
  </si>
  <si>
    <t>Buffer day</t>
  </si>
  <si>
    <t>Caught up with other work.</t>
  </si>
  <si>
    <t>Mandatory day off</t>
  </si>
  <si>
    <t>File formats and Pandas</t>
  </si>
  <si>
    <t xml:space="preserve">LINK (Photo) </t>
  </si>
  <si>
    <t>ILO 7.1</t>
  </si>
  <si>
    <t>Introduction to PCA - Principal Component Analysis and Dimensionality Reduction</t>
  </si>
  <si>
    <t>Got introduced to PCA, understood its importance and step-by-step application.</t>
  </si>
  <si>
    <t>DataCamp: Dimensionality Reduction in Python</t>
  </si>
  <si>
    <t>Further comprehension into principal component analysis.</t>
  </si>
  <si>
    <t>Improving Performance metrics</t>
  </si>
  <si>
    <t>Learned how to optimize your model run time and model accuracy</t>
  </si>
  <si>
    <t>Hands-on Final model</t>
  </si>
  <si>
    <t>Practiced model optimisation using L1 and L2 regularisation.</t>
  </si>
  <si>
    <t>Exploring Calculus: Derivatives, Limits, and Applications</t>
  </si>
  <si>
    <t>Learned about derivatives and limits.</t>
  </si>
  <si>
    <t xml:space="preserve">Differential calculus course </t>
  </si>
  <si>
    <t>Practised working with limits and derivatives.</t>
  </si>
  <si>
    <t>PHOTO LINK</t>
  </si>
  <si>
    <t>Researched the ethics side of NAC.</t>
  </si>
  <si>
    <t>Exercised information learned about ethicastatisticians and the GDPR.</t>
  </si>
  <si>
    <t>Introduction to the GDPR.</t>
  </si>
  <si>
    <t>Learn more about creating, tuning and evaluating ML models</t>
  </si>
  <si>
    <t>Work on final projects; Introduction to calculus</t>
  </si>
  <si>
    <t>Introduction to Multivariable Calculus</t>
  </si>
  <si>
    <t xml:space="preserve">Learned about partial derivatives and gradients. </t>
  </si>
  <si>
    <t>Multivariable calculus assignments</t>
  </si>
  <si>
    <t>Practiced partial derivatives and gradients.</t>
  </si>
  <si>
    <t>Practiced partial derivatives and gradients python.</t>
  </si>
  <si>
    <t>Symbolic Computation with SymPy</t>
  </si>
  <si>
    <t>Lunch break</t>
  </si>
  <si>
    <t>Got familiar with the SymPy library.</t>
  </si>
  <si>
    <t>DataLab Tasks</t>
  </si>
  <si>
    <t>Practiced using the SymPy library with derivatives, limits and Taylor series'.</t>
  </si>
  <si>
    <t>Worked on final template.</t>
  </si>
  <si>
    <t>Worked on final template deliverable.</t>
  </si>
  <si>
    <t>Worked towards achieving my SMARTER goals.</t>
  </si>
  <si>
    <t>Worked on final report.</t>
  </si>
  <si>
    <t>Worked on final report deliverable.</t>
  </si>
  <si>
    <t>Meditated</t>
  </si>
  <si>
    <t>Research into Python well-known algorithms.</t>
  </si>
  <si>
    <t>Do the readings; get help for pandas; delve deeper into machine learning; concentrate on SMARTER goals</t>
  </si>
  <si>
    <t>DataCamp: Machine Learning with Tree-Based Models in Python (Second module)</t>
  </si>
  <si>
    <t>Got introduced to the bias-variance tradeoff.</t>
  </si>
  <si>
    <t>DataCamp: Machine Learning with Tree-Based Models in Python (Third module)</t>
  </si>
  <si>
    <t>Got introduced to the bagging and random forest classifiers.</t>
  </si>
  <si>
    <t>Application on NAC Dataset</t>
  </si>
  <si>
    <t>NAC Q&amp;A</t>
  </si>
  <si>
    <t>Asked a NAC representative questions about the final projects and listened to classmates' presentations.</t>
  </si>
  <si>
    <t>Applied random forest model on NAC dataset.</t>
  </si>
  <si>
    <t>Bagging and Boosting</t>
  </si>
  <si>
    <t>Got introduced to bagging and boosting, and their use for machine learning algorithms.</t>
  </si>
  <si>
    <t>DataCamp: Machine Learning with Tree-Based Models in Python (Final module)</t>
  </si>
  <si>
    <t>Gradient Boosting Hands-on</t>
  </si>
  <si>
    <t>Exercised gradient boosting on wisconsin breast cancer dataset.</t>
  </si>
  <si>
    <t>Introduction to Hyperparameters</t>
  </si>
  <si>
    <t>Got introduced to hyperparameters in the context of machine learning.</t>
  </si>
  <si>
    <t>DataCamp: Machine Learning with Tree-Based Models in Python (Fourth module)</t>
  </si>
  <si>
    <t>Hyperparameter tuning - Hands-on</t>
  </si>
  <si>
    <t>Exercised hyperparameter tuning on the iris dataset.</t>
  </si>
  <si>
    <t>ILO 5.2</t>
  </si>
  <si>
    <t>Hyperparameter tuning youtube tutorial</t>
  </si>
  <si>
    <t>Followed a youtube tutorial on hyperparameter tuning.</t>
  </si>
  <si>
    <t>Consolidating ML Algorithms for NAC Dataset</t>
  </si>
  <si>
    <t>Put all of the exercised models into one jupyter notebook.</t>
  </si>
  <si>
    <t>Work on final projects; make a plan for the final report; finish learning about the ML models</t>
  </si>
  <si>
    <t>Gradient Descent Optimization Algorithm</t>
  </si>
  <si>
    <t>Got introduced to gradient descent.</t>
  </si>
  <si>
    <t>Implementing a Linear Regression Model Using Gradient Descent</t>
  </si>
  <si>
    <t>Train the Model with Gradient Descent</t>
  </si>
  <si>
    <t>Revised how to implement a linear regression model using a single variable.</t>
  </si>
  <si>
    <t>Learned how to implement a linear regression model using the gradient descent algorithm and learned about the cost function.</t>
  </si>
  <si>
    <t>Assignments</t>
  </si>
  <si>
    <t>Praciced implementing the information learned today.</t>
  </si>
  <si>
    <t>ILO 4.3</t>
  </si>
  <si>
    <t>Random Forests</t>
  </si>
  <si>
    <t>Implemented random forests on the breast cancer dataset.</t>
  </si>
  <si>
    <t>Finish with everything</t>
  </si>
  <si>
    <t>Friends are visiting</t>
  </si>
  <si>
    <t>Felt really anxious and want to take a small break.</t>
  </si>
  <si>
    <t>Got familiar with the mathematical equations for linear regression using multiple features implemented by the gradient descent algorithm.</t>
  </si>
  <si>
    <t>Wrote a title page for the final report.</t>
  </si>
  <si>
    <t>Reading: 'The subtle art of not giving' a f*ck by Mark Manson</t>
  </si>
  <si>
    <t>Reading: 'Naked Statistics' by Charles Wheelan</t>
  </si>
  <si>
    <t>Finished deliverable 1</t>
  </si>
  <si>
    <t>Finished deliverable 2</t>
  </si>
  <si>
    <t>Completed the linear algebra section.</t>
  </si>
  <si>
    <t>Completed EDA section and put images.</t>
  </si>
  <si>
    <t>Wrote recomandations.</t>
  </si>
  <si>
    <t>Added markdown comments to explain every visualisation.</t>
  </si>
  <si>
    <t>Worked on final details such as adding comments, putting titles on visualisations, and completing the improving the model section.</t>
  </si>
  <si>
    <t>Wrote conclusion.</t>
  </si>
  <si>
    <t>RETAKE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</si>
</sst>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&quot;/&quot;m&quot;/&quot;yy"/>
    <numFmt numFmtId="165" formatCode="d&quot;-&quot;mmm&quot;-&quot;yyyy"/>
    <numFmt numFmtId="166" formatCode="d/m/yy"/>
    <numFmt numFmtId="167" formatCode="0.0"/>
  </numFmts>
  <fonts count="19" x14ac:knownFonts="1">
    <font>
      <sz val="10"/>
      <color rgb="FF000000"/>
      <name val="Arial"/>
    </font>
    <font>
      <sz val="10"/>
      <color rgb="FFFFFFFF"/>
      <name val="Arial"/>
      <family val="2"/>
    </font>
    <font>
      <b/>
      <sz val="9"/>
      <color rgb="FFFFFFFF"/>
      <name val="Calibri"/>
      <family val="2"/>
    </font>
    <font>
      <b/>
      <sz val="9"/>
      <name val="Calibri"/>
      <family val="2"/>
    </font>
    <font>
      <sz val="10"/>
      <name val="Arial"/>
      <family val="2"/>
    </font>
    <font>
      <i/>
      <sz val="9"/>
      <color rgb="FF000000"/>
      <name val="Calibri"/>
      <family val="2"/>
    </font>
    <font>
      <sz val="9"/>
      <name val="Calibri"/>
      <family val="2"/>
    </font>
    <font>
      <i/>
      <sz val="8"/>
      <name val="Calibri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Arial"/>
      <family val="2"/>
    </font>
    <font>
      <sz val="8"/>
      <name val="Calibri"/>
      <family val="2"/>
    </font>
    <font>
      <b/>
      <sz val="8"/>
      <color rgb="FFFFFFFF"/>
      <name val="Calibri"/>
      <family val="2"/>
    </font>
    <font>
      <b/>
      <sz val="8"/>
      <name val="Calibri"/>
      <family val="2"/>
    </font>
    <font>
      <sz val="8"/>
      <color rgb="FF000000"/>
      <name val="Arial"/>
      <family val="2"/>
    </font>
    <font>
      <u/>
      <sz val="10"/>
      <color theme="10"/>
      <name val="Arial"/>
      <family val="2"/>
    </font>
    <font>
      <u/>
      <sz val="8"/>
      <color rgb="FF1155CC"/>
      <name val="Calibri"/>
      <family val="2"/>
    </font>
    <font>
      <b/>
      <sz val="8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8" fillId="0" borderId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6" fillId="0" borderId="0" applyNumberFormat="0" applyFill="0" applyBorder="0" applyAlignment="0" applyProtection="0"/>
  </cellStyleXfs>
  <cellXfs count="72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4" fillId="0" borderId="0" xfId="0" applyFont="1"/>
    <xf numFmtId="0" fontId="7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 wrapText="1"/>
    </xf>
    <xf numFmtId="0" fontId="6" fillId="0" borderId="6" xfId="0" applyFont="1" applyBorder="1" applyAlignment="1">
      <alignment vertical="top"/>
    </xf>
    <xf numFmtId="0" fontId="6" fillId="0" borderId="6" xfId="0" applyFont="1" applyBorder="1" applyAlignment="1">
      <alignment horizontal="right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right" vertical="top"/>
    </xf>
    <xf numFmtId="0" fontId="4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13" fillId="2" borderId="0" xfId="0" applyFont="1" applyFill="1" applyAlignment="1">
      <alignment wrapText="1"/>
    </xf>
    <xf numFmtId="0" fontId="14" fillId="3" borderId="3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164" fontId="12" fillId="0" borderId="0" xfId="0" applyNumberFormat="1" applyFont="1" applyAlignment="1">
      <alignment horizontal="right" vertical="top"/>
    </xf>
    <xf numFmtId="165" fontId="12" fillId="0" borderId="6" xfId="0" applyNumberFormat="1" applyFont="1" applyBorder="1" applyAlignment="1">
      <alignment vertical="top"/>
    </xf>
    <xf numFmtId="0" fontId="14" fillId="4" borderId="3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166" fontId="12" fillId="0" borderId="0" xfId="0" applyNumberFormat="1" applyFont="1" applyAlignment="1">
      <alignment horizontal="right" vertical="top"/>
    </xf>
    <xf numFmtId="0" fontId="14" fillId="5" borderId="3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vertical="center" wrapText="1"/>
    </xf>
    <xf numFmtId="0" fontId="14" fillId="6" borderId="3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vertical="center" wrapText="1"/>
    </xf>
    <xf numFmtId="0" fontId="14" fillId="7" borderId="3" xfId="0" applyFont="1" applyFill="1" applyBorder="1" applyAlignment="1">
      <alignment vertical="center" wrapText="1"/>
    </xf>
    <xf numFmtId="0" fontId="14" fillId="7" borderId="1" xfId="0" applyFont="1" applyFill="1" applyBorder="1" applyAlignment="1">
      <alignment vertical="center" wrapText="1"/>
    </xf>
    <xf numFmtId="0" fontId="14" fillId="8" borderId="3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vertical="center" wrapText="1"/>
    </xf>
    <xf numFmtId="0" fontId="14" fillId="9" borderId="3" xfId="0" applyFont="1" applyFill="1" applyBorder="1" applyAlignment="1">
      <alignment vertical="center" wrapText="1"/>
    </xf>
    <xf numFmtId="0" fontId="14" fillId="9" borderId="1" xfId="0" applyFont="1" applyFill="1" applyBorder="1" applyAlignment="1">
      <alignment vertical="center" wrapText="1"/>
    </xf>
    <xf numFmtId="0" fontId="14" fillId="10" borderId="7" xfId="0" applyFont="1" applyFill="1" applyBorder="1" applyAlignment="1">
      <alignment vertical="center" wrapText="1"/>
    </xf>
    <xf numFmtId="0" fontId="14" fillId="10" borderId="8" xfId="0" applyFont="1" applyFill="1" applyBorder="1" applyAlignment="1">
      <alignment vertical="center" wrapText="1"/>
    </xf>
    <xf numFmtId="0" fontId="15" fillId="0" borderId="0" xfId="0" applyFont="1"/>
    <xf numFmtId="2" fontId="6" fillId="0" borderId="0" xfId="0" applyNumberFormat="1" applyFont="1" applyAlignment="1">
      <alignment horizontal="right" vertical="top"/>
    </xf>
    <xf numFmtId="167" fontId="6" fillId="0" borderId="0" xfId="0" applyNumberFormat="1" applyFont="1" applyAlignment="1">
      <alignment horizontal="right" vertical="top"/>
    </xf>
    <xf numFmtId="0" fontId="7" fillId="0" borderId="0" xfId="0" quotePrefix="1" applyFont="1" applyAlignment="1">
      <alignment vertical="top"/>
    </xf>
    <xf numFmtId="0" fontId="16" fillId="0" borderId="0" xfId="4" applyAlignment="1">
      <alignment horizontal="left" vertical="top"/>
    </xf>
    <xf numFmtId="0" fontId="13" fillId="2" borderId="0" xfId="0" applyFont="1" applyFill="1" applyAlignment="1">
      <alignment horizontal="center" wrapText="1"/>
    </xf>
    <xf numFmtId="0" fontId="17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1" fontId="6" fillId="0" borderId="0" xfId="0" applyNumberFormat="1" applyFont="1" applyAlignment="1">
      <alignment horizontal="right" vertical="top"/>
    </xf>
    <xf numFmtId="0" fontId="5" fillId="10" borderId="3" xfId="0" applyFont="1" applyFill="1" applyBorder="1"/>
    <xf numFmtId="0" fontId="4" fillId="0" borderId="3" xfId="0" applyFont="1" applyBorder="1"/>
    <xf numFmtId="0" fontId="4" fillId="0" borderId="7" xfId="0" applyFont="1" applyBorder="1"/>
    <xf numFmtId="0" fontId="5" fillId="10" borderId="3" xfId="0" applyFont="1" applyFill="1" applyBorder="1" applyAlignment="1">
      <alignment vertical="center"/>
    </xf>
    <xf numFmtId="0" fontId="5" fillId="7" borderId="4" xfId="0" applyFont="1" applyFill="1" applyBorder="1" applyAlignment="1">
      <alignment vertical="center"/>
    </xf>
    <xf numFmtId="0" fontId="4" fillId="0" borderId="2" xfId="0" applyFont="1" applyBorder="1"/>
    <xf numFmtId="0" fontId="4" fillId="0" borderId="5" xfId="0" applyFont="1" applyBorder="1"/>
    <xf numFmtId="0" fontId="3" fillId="8" borderId="4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vertical="center"/>
    </xf>
    <xf numFmtId="0" fontId="3" fillId="9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 wrapText="1"/>
    </xf>
    <xf numFmtId="0" fontId="3" fillId="10" borderId="4" xfId="0" applyFont="1" applyFill="1" applyBorder="1" applyAlignment="1">
      <alignment wrapText="1"/>
    </xf>
    <xf numFmtId="0" fontId="5" fillId="4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 wrapText="1"/>
    </xf>
    <xf numFmtId="0" fontId="6" fillId="13" borderId="0" xfId="0" applyFont="1" applyFill="1" applyAlignment="1">
      <alignment vertical="top"/>
    </xf>
    <xf numFmtId="0" fontId="18" fillId="14" borderId="0" xfId="0" applyFont="1" applyFill="1" applyAlignment="1">
      <alignment wrapText="1"/>
    </xf>
    <xf numFmtId="0" fontId="2" fillId="14" borderId="0" xfId="0" applyFont="1" applyFill="1" applyAlignment="1">
      <alignment wrapText="1"/>
    </xf>
    <xf numFmtId="0" fontId="2" fillId="14" borderId="0" xfId="0" applyFont="1" applyFill="1" applyAlignment="1">
      <alignment horizontal="center" wrapText="1"/>
    </xf>
    <xf numFmtId="0" fontId="13" fillId="14" borderId="0" xfId="0" applyFont="1" applyFill="1" applyAlignment="1">
      <alignment horizontal="center" wrapText="1"/>
    </xf>
    <xf numFmtId="0" fontId="0" fillId="13" borderId="0" xfId="0" applyFill="1"/>
  </cellXfs>
  <cellStyles count="5">
    <cellStyle name="Good 2" xfId="2" xr:uid="{907493AC-65F8-6E45-A8D2-349D6BA4CFE5}"/>
    <cellStyle name="Hyperlink" xfId="4" builtinId="8"/>
    <cellStyle name="Neutral 2" xfId="3" xr:uid="{08902706-FE05-A14D-86C6-78D00F32F1AB}"/>
    <cellStyle name="Normal" xfId="0" builtinId="0"/>
    <cellStyle name="Normal 2" xfId="1" xr:uid="{1A937A68-7BF7-7E43-943E-3E18064C4153}"/>
  </cellStyles>
  <dxfs count="11"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6B26B"/>
          <bgColor rgb="FFF6B26B"/>
        </patternFill>
      </fill>
    </dxf>
    <dxf>
      <fill>
        <patternFill patternType="solid">
          <fgColor rgb="FFFFD966"/>
          <bgColor rgb="FFFFD966"/>
        </patternFill>
      </fill>
    </dxf>
    <dxf>
      <font>
        <b/>
        <color rgb="FF000000"/>
      </font>
      <fill>
        <patternFill patternType="solid">
          <fgColor rgb="FF93C47D"/>
          <bgColor rgb="FF93C47D"/>
        </patternFill>
      </fill>
    </dxf>
    <dxf>
      <font>
        <b/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D0E0E3"/>
          <bgColor rgb="FFD0E0E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BredaUniversityADSAI/2023-24b-fai1-adsai-dariavladutu236578/blob/main/DataLabPrep/NAC_data_2022_2023/DataLab_I_Week3_NAC_Preprocessing_1.ipynb" TargetMode="External"/><Relationship Id="rId21" Type="http://schemas.openxmlformats.org/officeDocument/2006/relationships/hyperlink" Target="https://github.com/BredaUniversityADSAI/2023-24b-fai1-adsai-dariavladutu236578/blob/main/Deliverables/ILO7/EleOpeCod_236578.ipynb" TargetMode="External"/><Relationship Id="rId42" Type="http://schemas.openxmlformats.org/officeDocument/2006/relationships/hyperlink" Target="https://github.com/BredaUniversityADSAI/2023-24b-fai1-adsai-dariavladutu236578/blob/main/DataLabPrep/NAC_data_2022_2023/Week4DataLabPrep_2_LogisticRegression_236578.ipynb" TargetMode="External"/><Relationship Id="rId47" Type="http://schemas.openxmlformats.org/officeDocument/2006/relationships/hyperlink" Target="https://github.com/BredaUniversityADSAI/2023-24b-fai1-adsai-dariavladutu236578/blob/main/DataLabPrep/Week5DataLabPrep_1_clusteringandcrossvalid_236578.png" TargetMode="External"/><Relationship Id="rId63" Type="http://schemas.openxmlformats.org/officeDocument/2006/relationships/hyperlink" Target="https://github.com/BredaUniversityADSAI/2023-24b-fai1-adsai-dariavladutu236578/blob/main/DataLabPrep/Week6DataLabPrep_1_XGB_236578.ipynb" TargetMode="External"/><Relationship Id="rId68" Type="http://schemas.openxmlformats.org/officeDocument/2006/relationships/hyperlink" Target="https://github.com/BredaUniversityADSAI/2023-24b-fai1-adsai-dariavladutu236578/blob/main/DataLabPrep/NAC_data_2022_2023/Week6DataLabPrep_2_HyperparameterTuning_236578.ipynb" TargetMode="External"/><Relationship Id="rId2" Type="http://schemas.openxmlformats.org/officeDocument/2006/relationships/hyperlink" Target="https://github.com/BredaUniversityADSAI/2023-24b-fai1-adsai-dariavladutu236578/blob/main/Certificates/Data%20Manipulation%20with%20pandas.pdf" TargetMode="External"/><Relationship Id="rId16" Type="http://schemas.openxmlformats.org/officeDocument/2006/relationships/hyperlink" Target="https://github.com/BredaUniversityADSAI/2023-24b-fai1-adsai-dariavladutu236578/blob/main/Academic%20writing/Vladutu_Daria_236578_Year1BlockBReport.docx" TargetMode="External"/><Relationship Id="rId29" Type="http://schemas.openxmlformats.org/officeDocument/2006/relationships/hyperlink" Target="https://github.com/BredaUniversityADSAI/2023-24b-fai1-adsai-dariavladutu236578/blob/main/DataLabPrep/Week3DataPrep2_236578_API.ipynb" TargetMode="External"/><Relationship Id="rId11" Type="http://schemas.openxmlformats.org/officeDocument/2006/relationships/hyperlink" Target="https://github.com/BredaUniversityADSAI/2023-24b-fai1-adsai-dariavladutu236578/blob/main/DataLabPrep/Monday%2C%20Week%202.pdf" TargetMode="External"/><Relationship Id="rId24" Type="http://schemas.openxmlformats.org/officeDocument/2006/relationships/hyperlink" Target="https://github.com/BredaUniversityADSAI/2023-24b-fai1-adsai-dariavladutu236578/blob/main/DataLabPrep/Week3_DataLabPrep1_NumPy1_236578.ipynb" TargetMode="External"/><Relationship Id="rId32" Type="http://schemas.openxmlformats.org/officeDocument/2006/relationships/hyperlink" Target="https://github.com/BredaUniversityADSAI/2023-24b-fai1-adsai-dariavladutu236578/blob/main/DataLabPrep/NAC_data_2022_2023/DataLab_II_Week3_NAC_Analysis.ipynb" TargetMode="External"/><Relationship Id="rId37" Type="http://schemas.openxmlformats.org/officeDocument/2006/relationships/hyperlink" Target="https://github.com/BredaUniversityADSAI/2023-24b-fai1-adsai-dariavladutu236578/blob/main/DataLabPrep/Week4DataLabPrep_1_Correlation%20and%20Experimental%20Design_236578.png" TargetMode="External"/><Relationship Id="rId40" Type="http://schemas.openxmlformats.org/officeDocument/2006/relationships/hyperlink" Target="https://github.com/BredaUniversityADSAI/2023-24b-fai1-adsai-dariavladutu236578/blob/main/DataLabPrep/NAC_data_2022_2023/Week4DataLabI_LinearRegression_236578.ipynb" TargetMode="External"/><Relationship Id="rId45" Type="http://schemas.openxmlformats.org/officeDocument/2006/relationships/hyperlink" Target="https://github.com/BredaUniversityADSAI/2023-24b-fai1-adsai-dariavladutu236578/blob/main/DataLabPrep/NAC_data_2022_2023/Week4DataLabII_NACplayerclassification_236578.ipynb" TargetMode="External"/><Relationship Id="rId53" Type="http://schemas.openxmlformats.org/officeDocument/2006/relationships/hyperlink" Target="https://github.com/BredaUniversityADSAI/2023-24b-fai1-adsai-dariavladutu236578/blob/main/DataLabPrep/NAC_data_2022_2023/Week5DataLabPrep_2_scikit_learn_236578.ipynb" TargetMode="External"/><Relationship Id="rId58" Type="http://schemas.openxmlformats.org/officeDocument/2006/relationships/hyperlink" Target="https://github.com/BredaUniversityADSAI/2023-24b-fai1-adsai-dariavladutu236578/blob/main/DataLabPrep/Week4DataLabPrep_1_236578.pdf" TargetMode="External"/><Relationship Id="rId66" Type="http://schemas.openxmlformats.org/officeDocument/2006/relationships/hyperlink" Target="https://github.com/BredaUniversityADSAI/2023-24b-fai1-adsai-dariavladutu236578/blob/main/DataLabPrep/NAC_data_2022_2023/Week6DataLabPrep_2_HyperparameterTuning_236578.ipynb" TargetMode="External"/><Relationship Id="rId74" Type="http://schemas.openxmlformats.org/officeDocument/2006/relationships/hyperlink" Target="https://github.com/BredaUniversityADSAI/2023-24b-fai1-adsai-dariavladutu236578/blob/main/DataLabPrep/NAC_data_2022_2023/Template_Final_Deliverable_Y1BlockB.ipynb" TargetMode="External"/><Relationship Id="rId5" Type="http://schemas.openxmlformats.org/officeDocument/2006/relationships/hyperlink" Target="https://github.com/BredaUniversityADSAI/2023-24b-fai1-adsai-dariavladutu236578/blob/main/DataLabPrep/Week1Day4_Numpy_Warmup_Dir_236578.ipynb" TargetMode="External"/><Relationship Id="rId61" Type="http://schemas.openxmlformats.org/officeDocument/2006/relationships/hyperlink" Target="https://github.com/BredaUniversityADSAI/2023-24b-fai1-adsai-dariavladutu236578/blob/main/DataLabPrep/Decision%20Trees%20II.png" TargetMode="External"/><Relationship Id="rId19" Type="http://schemas.openxmlformats.org/officeDocument/2006/relationships/hyperlink" Target="https://github.com/BredaUniversityADSAI/2023-24b-fai1-adsai-dariavladutu236578/blob/main/Deliverables/ILO7/EleOpeMat_236578.pdf" TargetMode="External"/><Relationship Id="rId14" Type="http://schemas.openxmlformats.org/officeDocument/2006/relationships/hyperlink" Target="https://github.com/BredaUniversityADSAI/2023-24b-fai1-adsai-dariavladutu236578/blob/main/DataLabPrep/Week%202%2C%20Datalab%202.%20Dialogue.pdf" TargetMode="External"/><Relationship Id="rId22" Type="http://schemas.openxmlformats.org/officeDocument/2006/relationships/hyperlink" Target="https://github.com/BredaUniversityADSAI/2023-24b-fai1-adsai-dariavladutu236578/blob/main/DataLabPrep/Week3_DataLabPrep1_NumPy1_236578.ipynb" TargetMode="External"/><Relationship Id="rId27" Type="http://schemas.openxmlformats.org/officeDocument/2006/relationships/hyperlink" Target="https://github.com/BredaUniversityADSAI/2023-24b-fai1-adsai-dariavladutu236578/blob/main/DataLabPrep/NAC_data_2022_2023/DataLab_I_Week3_NAC_Preprocessing_1.ipynb" TargetMode="External"/><Relationship Id="rId30" Type="http://schemas.openxmlformats.org/officeDocument/2006/relationships/hyperlink" Target="https://github.com/BredaUniversityADSAI/2023-24b-fai1-adsai-dariavladutu236578/blob/main/DataLabPrep/Week3DataPrep3_streamlit_236578.ipynb" TargetMode="External"/><Relationship Id="rId35" Type="http://schemas.openxmlformats.org/officeDocument/2006/relationships/hyperlink" Target="https://github.com/BredaUniversityADSAI/2023-24b-fai1-adsai-dariavladutu236578/blob/main/DataLabPrep/NAC_data_2022_2023/Week4DataLabPrep_1_FeatureEngg_LRbasics_236578.ipynb" TargetMode="External"/><Relationship Id="rId43" Type="http://schemas.openxmlformats.org/officeDocument/2006/relationships/hyperlink" Target="https://github.com/BredaUniversityADSAI/2023-24b-fai1-adsai-dariavladutu236578/blob/main/DataLabPrep/Week4DataLabPrep_3_Introductiontoknn_236578.ipynb" TargetMode="External"/><Relationship Id="rId48" Type="http://schemas.openxmlformats.org/officeDocument/2006/relationships/hyperlink" Target="https://github.com/BredaUniversityADSAI/2023-24b-fai1-adsai-dariavladutu236578/blob/main/DataLabPrep/NAC_data_2022_2023/Week5DataLabPrep_1_clusteringandcrossvalid_236578.ipynb" TargetMode="External"/><Relationship Id="rId56" Type="http://schemas.openxmlformats.org/officeDocument/2006/relationships/hyperlink" Target="https://github.com/BredaUniversityADSAI/2023-24b-fai1-adsai-dariavladutu236578/blob/main/Deliverables/ILO7/CalMacLea_236578.pdf" TargetMode="External"/><Relationship Id="rId64" Type="http://schemas.openxmlformats.org/officeDocument/2006/relationships/hyperlink" Target="https://github.com/BredaUniversityADSAI/2023-24b-fai1-adsai-dariavladutu236578/blob/main/DataLabPrep/Boosting.png" TargetMode="External"/><Relationship Id="rId69" Type="http://schemas.openxmlformats.org/officeDocument/2006/relationships/hyperlink" Target="https://github.com/BredaUniversityADSAI/2023-24b-fai1-adsai-dariavladutu236578/blob/main/DataLabPrep/NAC_data_2022_2023/Week6DataLab_2_Ensemble_models_236578.ipynb" TargetMode="External"/><Relationship Id="rId8" Type="http://schemas.openxmlformats.org/officeDocument/2006/relationships/hyperlink" Target="https://github.com/BredaUniversityADSAI/2023-24b-fai1-adsai-dariavladutu236578/blob/main/DataLabPrep/Week1DataLabII_Python_236578.ipynb" TargetMode="External"/><Relationship Id="rId51" Type="http://schemas.openxmlformats.org/officeDocument/2006/relationships/hyperlink" Target="https://github.com/BredaUniversityADSAI/2023-24b-fai1-adsai-dariavladutu236578/blob/main/DataLabPrep/NAC_data_2022_2023/Week5DataLabPrep_2_scikit_learn_236578.ipynb" TargetMode="External"/><Relationship Id="rId72" Type="http://schemas.openxmlformats.org/officeDocument/2006/relationships/hyperlink" Target="https://github.com/BredaUniversityADSAI/2023-24b-fai1-adsai-dariavladutu236578/blob/main/Deliverables/ILO7/SymMat_236578.ipynb" TargetMode="External"/><Relationship Id="rId3" Type="http://schemas.openxmlformats.org/officeDocument/2006/relationships/hyperlink" Target="https://github.com/BredaUniversityADSAI/2023-24b-fai1-adsai-dariavladutu236578/blob/main/Certificates/Introduction%20to%20Importing%20Data%20in%20Python.pdf" TargetMode="External"/><Relationship Id="rId12" Type="http://schemas.openxmlformats.org/officeDocument/2006/relationships/hyperlink" Target="https://github.com/BredaUniversityADSAI/2023-24b-fai1-adsai-dariavladutu236578/blob/main/DataLabPrep/Thursday%2C%20Week%202.pdf" TargetMode="External"/><Relationship Id="rId17" Type="http://schemas.openxmlformats.org/officeDocument/2006/relationships/hyperlink" Target="https://github.com/BredaUniversityADSAI/2023-24b-fai1-adsai-dariavladutu236578/blob/main/DataLabPrep/Thursday%2C%20Week%202.pdf" TargetMode="External"/><Relationship Id="rId25" Type="http://schemas.openxmlformats.org/officeDocument/2006/relationships/hyperlink" Target="https://github.com/BredaUniversityADSAI/2023-24b-fai1-adsai-dariavladutu236578/blob/main/DataLabPrep/Week3_DataLabPrep1_matplotlib_236578.ipynb" TargetMode="External"/><Relationship Id="rId33" Type="http://schemas.openxmlformats.org/officeDocument/2006/relationships/hyperlink" Target="https://github.com/BredaUniversityADSAI/2023-24b-fai1-adsai-dariavladutu236578/blob/main/DataLabPrep/NAC_data_2022_2023/DataLab_II_Week3_NAC_Analysis.ipynb" TargetMode="External"/><Relationship Id="rId38" Type="http://schemas.openxmlformats.org/officeDocument/2006/relationships/hyperlink" Target="https://github.com/BredaUniversityADSAI/2023-24b-fai1-adsai-dariavladutu236578/blob/main/DataLabPrep/Week4DataLabPrep_1_Supervised_Learning_with_Scikit_236578.png" TargetMode="External"/><Relationship Id="rId46" Type="http://schemas.openxmlformats.org/officeDocument/2006/relationships/hyperlink" Target="https://github.com/BredaUniversityADSAI/2023-24b-fai1-adsai-dariavladutu236578/blob/main/DataLabPrep/NAC_data_2022_2023/Week5DataLabPrep_1_clusteringandcrossvalid_236578.ipynb" TargetMode="External"/><Relationship Id="rId59" Type="http://schemas.openxmlformats.org/officeDocument/2006/relationships/hyperlink" Target="https://github.com/BredaUniversityADSAI/2023-24b-fai1-adsai-dariavladutu236578/blob/main/DataLabPrep/Week6DataLabPrep_1_scikit_learn_236578.ipynb" TargetMode="External"/><Relationship Id="rId67" Type="http://schemas.openxmlformats.org/officeDocument/2006/relationships/hyperlink" Target="https://github.com/BredaUniversityADSAI/2023-24b-fai1-adsai-dariavladutu236578/blob/main/Certificates/Machine%20Learning%20with%20Tree-Based%20Models%20in%20Python.pdf" TargetMode="External"/><Relationship Id="rId20" Type="http://schemas.openxmlformats.org/officeDocument/2006/relationships/hyperlink" Target="https://github.com/BredaUniversityADSAI/2023-24b-fai1-adsai-dariavladutu236578/blob/main/Deliverables/ILO7/LinRegNor_236578.ipynb" TargetMode="External"/><Relationship Id="rId41" Type="http://schemas.openxmlformats.org/officeDocument/2006/relationships/hyperlink" Target="https://github.com/BredaUniversityADSAI/2023-24b-fai1-adsai-dariavladutu236578/blob/main/Certificates/Supervised%20Learning%20with%20Sci-kit%20Learn.pdf" TargetMode="External"/><Relationship Id="rId54" Type="http://schemas.openxmlformats.org/officeDocument/2006/relationships/hyperlink" Target="https://github.com/BredaUniversityADSAI/2023-24b-fai1-adsai-dariavladutu236578/blob/main/Certificates/Dimensionality%20Reduction%20in%20Python.pdf" TargetMode="External"/><Relationship Id="rId62" Type="http://schemas.openxmlformats.org/officeDocument/2006/relationships/hyperlink" Target="https://github.com/BredaUniversityADSAI/2023-24b-fai1-adsai-dariavladutu236578/blob/main/DataLabPrep/NAC_data_2022_2023/Week6DataLab1_RandomForests_236578.ipynb" TargetMode="External"/><Relationship Id="rId70" Type="http://schemas.openxmlformats.org/officeDocument/2006/relationships/hyperlink" Target="https://github.com/BredaUniversityADSAI/2023-24b-fai1-adsai-dariavladutu236578/blob/main/Deliverables/ILO7/MulCalAss_236578.pdf" TargetMode="External"/><Relationship Id="rId1" Type="http://schemas.openxmlformats.org/officeDocument/2006/relationships/hyperlink" Target="https://github.com/BredaUniversityADSAI/2023-24b-fai1-adsai-dariavladutu236578/blob/main/DataLabPrep/Unit%20Testing%20in%20Python.png" TargetMode="External"/><Relationship Id="rId6" Type="http://schemas.openxmlformats.org/officeDocument/2006/relationships/hyperlink" Target="https://github.com/BredaUniversityADSAI/2023-24b-fai1-adsai-dariavladutu236578/blob/main/DataLabPrep/Week1DataLabII_Python_236578.ipynb" TargetMode="External"/><Relationship Id="rId15" Type="http://schemas.openxmlformats.org/officeDocument/2006/relationships/hyperlink" Target="https://github.com/BredaUniversityADSAI/2023-24b-fai1-adsai-dariavladutu236578/blob/main/DataLabPrep/Thursday%2C%20Week%202.pdf" TargetMode="External"/><Relationship Id="rId23" Type="http://schemas.openxmlformats.org/officeDocument/2006/relationships/hyperlink" Target="https://github.com/BredaUniversityADSAI/2023-24b-fai1-adsai-dariavladutu236578/blob/main/DataLabPrep/Week3_DataLabPrep1_NumPy1_236578.ipynb" TargetMode="External"/><Relationship Id="rId28" Type="http://schemas.openxmlformats.org/officeDocument/2006/relationships/hyperlink" Target="https://github.com/BredaUniversityADSAI/2023-24b-fai1-adsai-dariavladutu236578/blob/main/DataLabPrep/Week3DataPrep1_236578_chart1.png" TargetMode="External"/><Relationship Id="rId36" Type="http://schemas.openxmlformats.org/officeDocument/2006/relationships/hyperlink" Target="https://github.com/BredaUniversityADSAI/2023-24b-fai1-adsai-dariavladutu236578/blob/main/DataLabPrep/NAC_data_2022_2023/Week4DataLabPrep_1_FeatureEngg_LRbasics_236578.ipynb" TargetMode="External"/><Relationship Id="rId49" Type="http://schemas.openxmlformats.org/officeDocument/2006/relationships/hyperlink" Target="https://github.com/BredaUniversityADSAI/2023-24b-fai1-adsai-dariavladutu236578/blob/main/Certificates/Cluster%20Analysis%20in%20Python.pdf" TargetMode="External"/><Relationship Id="rId57" Type="http://schemas.openxmlformats.org/officeDocument/2006/relationships/hyperlink" Target="https://github.com/BredaUniversityADSAI/2023-24b-fai1-adsai-dariavladutu236578/blob/main/DataLabPrep/NAC_data_2022_2023/Week7DataLabPrep_1_Dimensionalityreduction_236578.ipynb" TargetMode="External"/><Relationship Id="rId10" Type="http://schemas.openxmlformats.org/officeDocument/2006/relationships/hyperlink" Target="https://github.com/BredaUniversityADSAI/2023-24b-fai1-adsai-dariavladutu236578/blob/main/DataLabPrep/Week1DataPrep1_Metadata_236578_Vl%C4%83du%C8%9BuDaria.pdf" TargetMode="External"/><Relationship Id="rId31" Type="http://schemas.openxmlformats.org/officeDocument/2006/relationships/hyperlink" Target="https://github.com/BredaUniversityADSAI/2023-24b-fai1-adsai-dariavladutu236578/blob/main/DataLabPrep/Week3DataPrep3_streamlit_236578.ipynb" TargetMode="External"/><Relationship Id="rId44" Type="http://schemas.openxmlformats.org/officeDocument/2006/relationships/hyperlink" Target="https://github.com/BredaUniversityADSAI/2023-24b-fai1-adsai-dariavladutu236578/blob/main/DataLabPrep/Week4DataLabPrep_3_Introductiontoknn_236578.ipynb" TargetMode="External"/><Relationship Id="rId52" Type="http://schemas.openxmlformats.org/officeDocument/2006/relationships/hyperlink" Target="https://github.com/BredaUniversityADSAI/2023-24b-fai1-adsai-dariavladutu236578/blob/main/DataLabPrep/Week5DataLabPrep_2_scikit_learn_236578.png" TargetMode="External"/><Relationship Id="rId60" Type="http://schemas.openxmlformats.org/officeDocument/2006/relationships/hyperlink" Target="https://github.com/BredaUniversityADSAI/2023-24b-fai1-adsai-dariavladutu236578/blob/main/DataLabPrep/Decision%20Trees%20II.png" TargetMode="External"/><Relationship Id="rId65" Type="http://schemas.openxmlformats.org/officeDocument/2006/relationships/hyperlink" Target="https://github.com/BredaUniversityADSAI/2023-24b-fai1-adsai-dariavladutu236578/blob/main/DataLabPrep/NAC_data_2022_2023/Week6DataLabPrep_2_HyperparameterTuning_236578.ipynb" TargetMode="External"/><Relationship Id="rId73" Type="http://schemas.openxmlformats.org/officeDocument/2006/relationships/hyperlink" Target="https://github.com/BredaUniversityADSAI/2023-24b-fai1-adsai-dariavladutu236578/blob/main/Academic%20writing/Vladutu_Daria_236578_Year1BlockBReport.pdf" TargetMode="External"/><Relationship Id="rId4" Type="http://schemas.openxmlformats.org/officeDocument/2006/relationships/hyperlink" Target="https://github.com/BredaUniversityADSAI/2023-24b-fai1-adsai-dariavladutu236578/blob/main/DataLabPrep/Week1Day4_Numpy_Notes.ipynb" TargetMode="External"/><Relationship Id="rId9" Type="http://schemas.openxmlformats.org/officeDocument/2006/relationships/hyperlink" Target="https://github.com/BredaUniversityADSAI/2023-24b-fai1-adsai-dariavladutu236578/blob/main/DataLabPrep/Week1DataLabII_Python_236578.ipynb" TargetMode="External"/><Relationship Id="rId13" Type="http://schemas.openxmlformats.org/officeDocument/2006/relationships/hyperlink" Target="https://github.com/BredaUniversityADSAI/2023-24b-fai1-adsai-dariavladutu236578/blob/main/DataLabPrep/Wednesday%2C%20Week%202.pdf" TargetMode="External"/><Relationship Id="rId18" Type="http://schemas.openxmlformats.org/officeDocument/2006/relationships/hyperlink" Target="https://github.com/BredaUniversityADSAI/2023-24b-fai1-adsai-dariavladutu236578/blob/main/Certificates/Introduction%20to%20Data%20Visualization%20with%20Matplotlib.pdf" TargetMode="External"/><Relationship Id="rId39" Type="http://schemas.openxmlformats.org/officeDocument/2006/relationships/hyperlink" Target="https://github.com/BredaUniversityADSAI/2023-24b-fai1-adsai-dariavladutu236578/blob/main/DataLabPrep/NAC_data_2022_2023/Week4DataLabI_LinearRegression_236578.ipynb" TargetMode="External"/><Relationship Id="rId34" Type="http://schemas.openxmlformats.org/officeDocument/2006/relationships/hyperlink" Target="https://github.com/BredaUniversityADSAI/2023-24b-fai1-adsai-dariavladutu236578/blob/main/Certificates/Understanding%20Machine%20Learning.pdf" TargetMode="External"/><Relationship Id="rId50" Type="http://schemas.openxmlformats.org/officeDocument/2006/relationships/hyperlink" Target="https://github.com/BredaUniversityADSAI/2023-24b-fai1-adsai-dariavladutu236578/blob/main/DataLabPrep/NAC_data_2022_2023/Week5DataLab1_clustering_236578.ipynb" TargetMode="External"/><Relationship Id="rId55" Type="http://schemas.openxmlformats.org/officeDocument/2006/relationships/hyperlink" Target="https://github.com/BredaUniversityADSAI/2023-24b-fai1-adsai-dariavladutu236578/blob/main/DataLabPrep/NAC_data_2022_2023/Week7DataLab1_PerformanceTuning.ipynb" TargetMode="External"/><Relationship Id="rId7" Type="http://schemas.openxmlformats.org/officeDocument/2006/relationships/hyperlink" Target="https://github.com/BredaUniversityADSAI/2023-24b-fai1-adsai-dariavladutu236578/blob/main/DataLabPrep/Week1DataLabII_Python_236578.ipynb" TargetMode="External"/><Relationship Id="rId71" Type="http://schemas.openxmlformats.org/officeDocument/2006/relationships/hyperlink" Target="https://github.com/BredaUniversityADSAI/2023-24b-fai1-adsai-dariavladutu236578/blob/main/Deliverables/ILO7/MulCal_236578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80"/>
  <sheetViews>
    <sheetView tabSelected="1" workbookViewId="0">
      <pane ySplit="1" topLeftCell="A189" activePane="bottomLeft" state="frozen"/>
      <selection pane="bottomLeft" activeCell="G13" sqref="G13"/>
    </sheetView>
  </sheetViews>
  <sheetFormatPr baseColWidth="10" defaultColWidth="14.5" defaultRowHeight="15" customHeight="1" x14ac:dyDescent="0.15"/>
  <cols>
    <col min="1" max="1" width="9.83203125" style="35" customWidth="1"/>
    <col min="2" max="2" width="11.33203125" customWidth="1"/>
    <col min="3" max="3" width="16.33203125" customWidth="1"/>
    <col min="4" max="4" width="48.1640625" customWidth="1"/>
    <col min="5" max="6" width="15.5" customWidth="1"/>
    <col min="7" max="7" width="11.5" customWidth="1"/>
    <col min="8" max="8" width="11" customWidth="1"/>
    <col min="9" max="9" width="6.5" customWidth="1"/>
    <col min="10" max="10" width="30" style="35" customWidth="1"/>
    <col min="11" max="11" width="85.1640625" customWidth="1"/>
  </cols>
  <sheetData>
    <row r="1" spans="1:11" ht="13" x14ac:dyDescent="0.15">
      <c r="A1" s="15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0" t="s">
        <v>9</v>
      </c>
      <c r="K1" s="2" t="s">
        <v>10</v>
      </c>
    </row>
    <row r="2" spans="1:11" s="71" customFormat="1" ht="13" x14ac:dyDescent="0.15">
      <c r="A2" s="67" t="s">
        <v>295</v>
      </c>
      <c r="B2" s="68"/>
      <c r="C2" s="68"/>
      <c r="D2" s="68"/>
      <c r="E2" s="69"/>
      <c r="F2" s="69"/>
      <c r="G2" s="69"/>
      <c r="H2" s="69"/>
      <c r="I2" s="69"/>
      <c r="J2" s="70"/>
      <c r="K2" s="68"/>
    </row>
    <row r="3" spans="1:11" ht="18.75" customHeight="1" x14ac:dyDescent="0.15">
      <c r="A3" s="63" t="s">
        <v>11</v>
      </c>
      <c r="B3" s="46"/>
      <c r="C3" s="46"/>
      <c r="D3" s="46"/>
      <c r="E3" s="46"/>
      <c r="F3" s="46"/>
      <c r="G3" s="46"/>
      <c r="H3" s="46"/>
      <c r="I3" s="46"/>
      <c r="J3" s="46"/>
      <c r="K3" s="46"/>
    </row>
    <row r="4" spans="1:11" ht="13" x14ac:dyDescent="0.15">
      <c r="A4" s="16" t="s">
        <v>12</v>
      </c>
      <c r="B4" s="64" t="s">
        <v>85</v>
      </c>
      <c r="C4" s="50"/>
      <c r="D4" s="50"/>
      <c r="E4" s="50"/>
      <c r="F4" s="50"/>
      <c r="G4" s="50"/>
      <c r="H4" s="50"/>
      <c r="I4" s="50"/>
      <c r="J4" s="50"/>
      <c r="K4" s="51"/>
    </row>
    <row r="5" spans="1:11" ht="27.75" customHeight="1" x14ac:dyDescent="0.15">
      <c r="A5" s="17" t="s">
        <v>13</v>
      </c>
      <c r="B5" s="64" t="s">
        <v>281</v>
      </c>
      <c r="C5" s="50"/>
      <c r="D5" s="50"/>
      <c r="E5" s="50"/>
      <c r="F5" s="50"/>
      <c r="G5" s="50"/>
      <c r="H5" s="50"/>
      <c r="I5" s="50"/>
      <c r="J5" s="50"/>
      <c r="K5" s="51"/>
    </row>
    <row r="6" spans="1:11" ht="13" x14ac:dyDescent="0.15">
      <c r="A6" s="18">
        <f>DATE(2023,11,20)</f>
        <v>45250</v>
      </c>
      <c r="B6" s="10" t="s">
        <v>36</v>
      </c>
      <c r="C6" s="5" t="s">
        <v>15</v>
      </c>
      <c r="D6" s="5" t="s">
        <v>56</v>
      </c>
      <c r="E6" s="6" t="s">
        <v>33</v>
      </c>
      <c r="F6" s="6" t="s">
        <v>50</v>
      </c>
      <c r="G6" s="11">
        <v>3</v>
      </c>
      <c r="H6" s="11">
        <v>3</v>
      </c>
      <c r="I6" s="11">
        <f t="shared" ref="I6:I28" si="0">H6-G6</f>
        <v>0</v>
      </c>
      <c r="J6" s="41"/>
      <c r="K6" s="10" t="s">
        <v>59</v>
      </c>
    </row>
    <row r="7" spans="1:11" ht="13" x14ac:dyDescent="0.15">
      <c r="A7" s="18">
        <f>DATE(2023,11,20)</f>
        <v>45250</v>
      </c>
      <c r="B7" s="10" t="s">
        <v>36</v>
      </c>
      <c r="C7" s="5" t="s">
        <v>15</v>
      </c>
      <c r="D7" s="5" t="s">
        <v>57</v>
      </c>
      <c r="E7" s="6" t="s">
        <v>35</v>
      </c>
      <c r="F7" s="6" t="s">
        <v>49</v>
      </c>
      <c r="G7" s="11">
        <v>0.25</v>
      </c>
      <c r="H7" s="11">
        <v>0.25</v>
      </c>
      <c r="I7" s="11">
        <f t="shared" si="0"/>
        <v>0</v>
      </c>
      <c r="J7" s="41"/>
      <c r="K7" s="7" t="s">
        <v>60</v>
      </c>
    </row>
    <row r="8" spans="1:11" ht="13" x14ac:dyDescent="0.15">
      <c r="A8" s="18">
        <f>DATE(2023,11,20)</f>
        <v>45250</v>
      </c>
      <c r="B8" s="10" t="s">
        <v>36</v>
      </c>
      <c r="C8" s="5" t="s">
        <v>15</v>
      </c>
      <c r="D8" s="5" t="s">
        <v>62</v>
      </c>
      <c r="E8" s="6" t="s">
        <v>44</v>
      </c>
      <c r="F8" s="6" t="s">
        <v>50</v>
      </c>
      <c r="G8" s="11">
        <v>0.5</v>
      </c>
      <c r="H8" s="11">
        <v>0.5</v>
      </c>
      <c r="I8" s="11">
        <f t="shared" si="0"/>
        <v>0</v>
      </c>
      <c r="J8" s="41"/>
      <c r="K8" s="7" t="s">
        <v>58</v>
      </c>
    </row>
    <row r="9" spans="1:11" ht="13" x14ac:dyDescent="0.15">
      <c r="A9" s="18">
        <f>DATE(2023,11,20)</f>
        <v>45250</v>
      </c>
      <c r="B9" s="10" t="s">
        <v>36</v>
      </c>
      <c r="C9" s="5" t="s">
        <v>15</v>
      </c>
      <c r="D9" s="5" t="s">
        <v>61</v>
      </c>
      <c r="E9" s="6" t="s">
        <v>44</v>
      </c>
      <c r="F9" s="6" t="s">
        <v>50</v>
      </c>
      <c r="G9" s="11">
        <v>0.66</v>
      </c>
      <c r="H9" s="11">
        <v>0.66</v>
      </c>
      <c r="I9" s="11">
        <f t="shared" si="0"/>
        <v>0</v>
      </c>
      <c r="J9" s="41"/>
      <c r="K9" s="7" t="s">
        <v>64</v>
      </c>
    </row>
    <row r="10" spans="1:11" ht="13" x14ac:dyDescent="0.15">
      <c r="A10" s="18">
        <f>DATE(2023,11,20)</f>
        <v>45250</v>
      </c>
      <c r="B10" s="10" t="s">
        <v>36</v>
      </c>
      <c r="C10" s="5" t="s">
        <v>15</v>
      </c>
      <c r="D10" s="5" t="s">
        <v>72</v>
      </c>
      <c r="E10" s="6" t="s">
        <v>33</v>
      </c>
      <c r="F10" s="6" t="s">
        <v>50</v>
      </c>
      <c r="G10" s="11">
        <v>4</v>
      </c>
      <c r="H10" s="11">
        <v>3</v>
      </c>
      <c r="I10" s="11">
        <f t="shared" si="0"/>
        <v>-1</v>
      </c>
      <c r="J10" s="39" t="s">
        <v>63</v>
      </c>
      <c r="K10" s="7"/>
    </row>
    <row r="11" spans="1:11" ht="13" x14ac:dyDescent="0.15">
      <c r="A11" s="18">
        <f>DATE(2023,11,21)</f>
        <v>45251</v>
      </c>
      <c r="B11" s="10" t="s">
        <v>36</v>
      </c>
      <c r="C11" s="5" t="s">
        <v>15</v>
      </c>
      <c r="D11" s="5" t="s">
        <v>65</v>
      </c>
      <c r="E11" s="6" t="s">
        <v>31</v>
      </c>
      <c r="F11" s="6" t="s">
        <v>52</v>
      </c>
      <c r="G11" s="11">
        <v>2</v>
      </c>
      <c r="H11" s="11">
        <v>2</v>
      </c>
      <c r="I11" s="11">
        <f t="shared" si="0"/>
        <v>0</v>
      </c>
      <c r="J11" s="42"/>
      <c r="K11" s="7"/>
    </row>
    <row r="12" spans="1:11" ht="13" x14ac:dyDescent="0.15">
      <c r="A12" s="18">
        <f>DATE(2023,11,21)</f>
        <v>45251</v>
      </c>
      <c r="B12" s="10" t="s">
        <v>36</v>
      </c>
      <c r="C12" s="5" t="s">
        <v>15</v>
      </c>
      <c r="D12" s="5" t="s">
        <v>66</v>
      </c>
      <c r="E12" s="6" t="s">
        <v>35</v>
      </c>
      <c r="F12" s="6" t="s">
        <v>51</v>
      </c>
      <c r="G12" s="11">
        <v>0.5</v>
      </c>
      <c r="H12" s="11">
        <v>0.5</v>
      </c>
      <c r="I12" s="11">
        <f t="shared" si="0"/>
        <v>0</v>
      </c>
      <c r="J12" s="39" t="s">
        <v>63</v>
      </c>
      <c r="K12" s="7" t="s">
        <v>68</v>
      </c>
    </row>
    <row r="13" spans="1:11" ht="13" x14ac:dyDescent="0.15">
      <c r="A13" s="18">
        <f>DATE(2023,11,21)</f>
        <v>45251</v>
      </c>
      <c r="B13" s="10" t="s">
        <v>36</v>
      </c>
      <c r="C13" s="5" t="s">
        <v>15</v>
      </c>
      <c r="D13" s="5" t="s">
        <v>67</v>
      </c>
      <c r="E13" s="6" t="s">
        <v>33</v>
      </c>
      <c r="F13" s="6" t="s">
        <v>50</v>
      </c>
      <c r="G13" s="11">
        <v>4</v>
      </c>
      <c r="H13" s="11">
        <v>4</v>
      </c>
      <c r="I13" s="11">
        <f t="shared" si="0"/>
        <v>0</v>
      </c>
      <c r="J13" s="39" t="s">
        <v>63</v>
      </c>
      <c r="K13" s="7"/>
    </row>
    <row r="14" spans="1:11" ht="13" x14ac:dyDescent="0.15">
      <c r="A14" s="18">
        <f>DATE(2023,11,22)</f>
        <v>45252</v>
      </c>
      <c r="B14" s="10" t="s">
        <v>36</v>
      </c>
      <c r="C14" s="5" t="s">
        <v>15</v>
      </c>
      <c r="D14" s="5" t="s">
        <v>242</v>
      </c>
      <c r="E14" s="6" t="s">
        <v>47</v>
      </c>
      <c r="F14" s="6" t="s">
        <v>53</v>
      </c>
      <c r="G14" s="11">
        <v>1</v>
      </c>
      <c r="H14" s="11">
        <v>1</v>
      </c>
      <c r="I14" s="11" t="s">
        <v>27</v>
      </c>
      <c r="J14" s="42" t="s">
        <v>27</v>
      </c>
      <c r="K14" s="10" t="s">
        <v>239</v>
      </c>
    </row>
    <row r="15" spans="1:11" ht="13" x14ac:dyDescent="0.15">
      <c r="A15" s="18">
        <f>DATE(2023,11,22)</f>
        <v>45252</v>
      </c>
      <c r="B15" s="10" t="s">
        <v>36</v>
      </c>
      <c r="C15" s="5" t="s">
        <v>15</v>
      </c>
      <c r="D15" s="5" t="s">
        <v>69</v>
      </c>
      <c r="E15" s="6" t="s">
        <v>33</v>
      </c>
      <c r="F15" s="6" t="s">
        <v>50</v>
      </c>
      <c r="G15" s="11">
        <v>2</v>
      </c>
      <c r="H15" s="11">
        <v>2</v>
      </c>
      <c r="I15" s="11">
        <f t="shared" si="0"/>
        <v>0</v>
      </c>
      <c r="J15" s="42"/>
      <c r="K15" s="7"/>
    </row>
    <row r="16" spans="1:11" ht="15" customHeight="1" x14ac:dyDescent="0.15">
      <c r="A16" s="18">
        <f>DATE(2023,11,22)</f>
        <v>45252</v>
      </c>
      <c r="B16" s="10" t="s">
        <v>36</v>
      </c>
      <c r="C16" s="5" t="s">
        <v>15</v>
      </c>
      <c r="D16" s="5" t="s">
        <v>206</v>
      </c>
      <c r="E16" s="6" t="s">
        <v>35</v>
      </c>
      <c r="F16" s="6" t="s">
        <v>50</v>
      </c>
      <c r="G16" s="11">
        <v>2</v>
      </c>
      <c r="H16" s="11">
        <v>2</v>
      </c>
      <c r="I16" s="11">
        <f t="shared" si="0"/>
        <v>0</v>
      </c>
      <c r="J16" s="42"/>
      <c r="K16" s="7" t="s">
        <v>70</v>
      </c>
    </row>
    <row r="17" spans="1:11" ht="13" x14ac:dyDescent="0.15">
      <c r="A17" s="18">
        <f>DATE(2023,11,22)</f>
        <v>45252</v>
      </c>
      <c r="B17" s="10" t="s">
        <v>36</v>
      </c>
      <c r="C17" s="5" t="s">
        <v>15</v>
      </c>
      <c r="D17" s="5" t="s">
        <v>71</v>
      </c>
      <c r="E17" s="6" t="s">
        <v>33</v>
      </c>
      <c r="F17" s="6" t="s">
        <v>49</v>
      </c>
      <c r="G17" s="11">
        <v>2</v>
      </c>
      <c r="H17" s="11">
        <v>3</v>
      </c>
      <c r="I17" s="11">
        <f t="shared" si="0"/>
        <v>1</v>
      </c>
      <c r="J17" s="39" t="s">
        <v>63</v>
      </c>
      <c r="K17" s="7"/>
    </row>
    <row r="18" spans="1:11" ht="13" x14ac:dyDescent="0.15">
      <c r="A18" s="18">
        <f t="shared" ref="A18:A23" si="1">DATE(2023,11,23)</f>
        <v>45253</v>
      </c>
      <c r="B18" s="10" t="s">
        <v>36</v>
      </c>
      <c r="C18" s="5" t="s">
        <v>15</v>
      </c>
      <c r="D18" s="5" t="s">
        <v>73</v>
      </c>
      <c r="E18" s="6" t="s">
        <v>33</v>
      </c>
      <c r="F18" s="6" t="s">
        <v>49</v>
      </c>
      <c r="G18" s="11">
        <v>1</v>
      </c>
      <c r="H18" s="11">
        <v>1</v>
      </c>
      <c r="I18" s="11">
        <f t="shared" si="0"/>
        <v>0</v>
      </c>
      <c r="J18" s="42"/>
      <c r="K18" s="7"/>
    </row>
    <row r="19" spans="1:11" ht="13" x14ac:dyDescent="0.15">
      <c r="A19" s="18">
        <f t="shared" si="1"/>
        <v>45253</v>
      </c>
      <c r="B19" s="10" t="s">
        <v>36</v>
      </c>
      <c r="C19" s="5" t="s">
        <v>15</v>
      </c>
      <c r="D19" s="5" t="s">
        <v>74</v>
      </c>
      <c r="E19" s="6" t="s">
        <v>33</v>
      </c>
      <c r="F19" s="6" t="s">
        <v>50</v>
      </c>
      <c r="G19" s="11">
        <v>1</v>
      </c>
      <c r="H19" s="11">
        <v>1</v>
      </c>
      <c r="I19" s="11">
        <f t="shared" si="0"/>
        <v>0</v>
      </c>
      <c r="J19" s="39" t="s">
        <v>63</v>
      </c>
      <c r="K19" s="7" t="s">
        <v>75</v>
      </c>
    </row>
    <row r="20" spans="1:11" ht="13" x14ac:dyDescent="0.15">
      <c r="A20" s="18">
        <f t="shared" si="1"/>
        <v>45253</v>
      </c>
      <c r="B20" s="10" t="s">
        <v>36</v>
      </c>
      <c r="C20" s="5" t="s">
        <v>15</v>
      </c>
      <c r="D20" s="5" t="s">
        <v>76</v>
      </c>
      <c r="E20" s="6" t="s">
        <v>45</v>
      </c>
      <c r="F20" s="6" t="s">
        <v>55</v>
      </c>
      <c r="G20" s="11">
        <v>2</v>
      </c>
      <c r="H20" s="11">
        <v>2</v>
      </c>
      <c r="I20" s="11">
        <f t="shared" si="0"/>
        <v>0</v>
      </c>
      <c r="J20" s="42"/>
      <c r="K20" s="7" t="s">
        <v>77</v>
      </c>
    </row>
    <row r="21" spans="1:11" ht="13" x14ac:dyDescent="0.15">
      <c r="A21" s="18">
        <f t="shared" si="1"/>
        <v>45253</v>
      </c>
      <c r="B21" s="10" t="s">
        <v>36</v>
      </c>
      <c r="C21" s="5" t="s">
        <v>15</v>
      </c>
      <c r="D21" s="5" t="s">
        <v>285</v>
      </c>
      <c r="E21" s="6" t="s">
        <v>45</v>
      </c>
      <c r="F21" s="6" t="s">
        <v>53</v>
      </c>
      <c r="G21" s="11">
        <v>4</v>
      </c>
      <c r="H21" s="11">
        <v>4</v>
      </c>
      <c r="I21" s="11">
        <f t="shared" si="0"/>
        <v>0</v>
      </c>
      <c r="J21" s="42"/>
      <c r="K21" s="10" t="s">
        <v>239</v>
      </c>
    </row>
    <row r="22" spans="1:11" ht="13" x14ac:dyDescent="0.15">
      <c r="A22" s="18">
        <f t="shared" si="1"/>
        <v>45253</v>
      </c>
      <c r="B22" s="10" t="s">
        <v>36</v>
      </c>
      <c r="C22" s="5" t="s">
        <v>15</v>
      </c>
      <c r="D22" s="5" t="s">
        <v>78</v>
      </c>
      <c r="E22" s="6" t="s">
        <v>45</v>
      </c>
      <c r="F22" s="6" t="s">
        <v>55</v>
      </c>
      <c r="G22" s="11">
        <v>1</v>
      </c>
      <c r="H22" s="11">
        <v>1</v>
      </c>
      <c r="I22" s="11">
        <f t="shared" si="0"/>
        <v>0</v>
      </c>
      <c r="J22" s="42"/>
      <c r="K22" s="7" t="s">
        <v>182</v>
      </c>
    </row>
    <row r="23" spans="1:11" ht="13" x14ac:dyDescent="0.15">
      <c r="A23" s="18">
        <f t="shared" si="1"/>
        <v>45253</v>
      </c>
      <c r="B23" s="10" t="s">
        <v>36</v>
      </c>
      <c r="C23" s="5" t="s">
        <v>15</v>
      </c>
      <c r="D23" s="5" t="s">
        <v>79</v>
      </c>
      <c r="E23" s="6" t="s">
        <v>45</v>
      </c>
      <c r="F23" s="6" t="s">
        <v>55</v>
      </c>
      <c r="G23" s="11">
        <v>0.75</v>
      </c>
      <c r="H23" s="11">
        <v>1.5</v>
      </c>
      <c r="I23" s="11">
        <f>H23 - G23</f>
        <v>0.75</v>
      </c>
      <c r="J23" s="39" t="s">
        <v>63</v>
      </c>
      <c r="K23" s="7" t="s">
        <v>80</v>
      </c>
    </row>
    <row r="24" spans="1:11" ht="13" x14ac:dyDescent="0.15">
      <c r="A24" s="18">
        <f>DATE(2023,11,24)</f>
        <v>45254</v>
      </c>
      <c r="B24" s="10" t="s">
        <v>36</v>
      </c>
      <c r="C24" s="5" t="s">
        <v>15</v>
      </c>
      <c r="D24" s="5" t="s">
        <v>81</v>
      </c>
      <c r="E24" s="6" t="s">
        <v>33</v>
      </c>
      <c r="F24" s="6" t="s">
        <v>50</v>
      </c>
      <c r="G24" s="11">
        <v>2</v>
      </c>
      <c r="H24" s="11">
        <v>2.5</v>
      </c>
      <c r="I24" s="11">
        <f>H24 -G24</f>
        <v>0.5</v>
      </c>
      <c r="J24" s="39" t="s">
        <v>63</v>
      </c>
      <c r="K24" s="7"/>
    </row>
    <row r="25" spans="1:11" ht="13" x14ac:dyDescent="0.15">
      <c r="A25" s="18">
        <f>DATE(2023,11,24)</f>
        <v>45254</v>
      </c>
      <c r="B25" s="10" t="s">
        <v>36</v>
      </c>
      <c r="C25" s="5" t="s">
        <v>15</v>
      </c>
      <c r="D25" s="5" t="s">
        <v>82</v>
      </c>
      <c r="E25" s="6" t="s">
        <v>33</v>
      </c>
      <c r="F25" s="6" t="s">
        <v>50</v>
      </c>
      <c r="G25" s="11">
        <v>2</v>
      </c>
      <c r="H25" s="11">
        <v>2</v>
      </c>
      <c r="I25" s="11">
        <f xml:space="preserve"> H25 -G25</f>
        <v>0</v>
      </c>
      <c r="J25" s="39" t="s">
        <v>63</v>
      </c>
      <c r="K25" s="7"/>
    </row>
    <row r="26" spans="1:11" ht="13" x14ac:dyDescent="0.15">
      <c r="A26" s="18">
        <f>DATE(2023,11,24)</f>
        <v>45254</v>
      </c>
      <c r="B26" s="10" t="s">
        <v>36</v>
      </c>
      <c r="C26" s="5" t="s">
        <v>15</v>
      </c>
      <c r="D26" s="5" t="s">
        <v>84</v>
      </c>
      <c r="E26" s="6" t="s">
        <v>33</v>
      </c>
      <c r="F26" s="6" t="s">
        <v>50</v>
      </c>
      <c r="G26" s="11">
        <v>2</v>
      </c>
      <c r="H26" s="11">
        <v>1.5</v>
      </c>
      <c r="I26" s="11">
        <f t="shared" si="0"/>
        <v>-0.5</v>
      </c>
      <c r="J26" s="39" t="s">
        <v>63</v>
      </c>
      <c r="K26" s="7"/>
    </row>
    <row r="27" spans="1:11" ht="13" x14ac:dyDescent="0.15">
      <c r="A27" s="18">
        <f>DATE(2023,11,24)</f>
        <v>45254</v>
      </c>
      <c r="B27" s="10" t="s">
        <v>36</v>
      </c>
      <c r="C27" s="5" t="s">
        <v>15</v>
      </c>
      <c r="D27" s="5" t="s">
        <v>83</v>
      </c>
      <c r="E27" s="6" t="s">
        <v>33</v>
      </c>
      <c r="F27" s="6" t="s">
        <v>50</v>
      </c>
      <c r="G27" s="11">
        <v>1.5</v>
      </c>
      <c r="H27" s="11">
        <v>2</v>
      </c>
      <c r="I27" s="11">
        <f t="shared" si="0"/>
        <v>0.5</v>
      </c>
      <c r="J27" s="39" t="s">
        <v>63</v>
      </c>
      <c r="K27" s="7"/>
    </row>
    <row r="28" spans="1:11" ht="13" x14ac:dyDescent="0.15">
      <c r="A28" s="19"/>
      <c r="B28" s="8"/>
      <c r="C28" s="8"/>
      <c r="D28" s="8"/>
      <c r="E28" s="8" t="s">
        <v>16</v>
      </c>
      <c r="F28" s="8"/>
      <c r="G28" s="9">
        <f>SUM(G6:G27)</f>
        <v>39.159999999999997</v>
      </c>
      <c r="H28" s="9">
        <f>SUM(H6:H27)</f>
        <v>40.409999999999997</v>
      </c>
      <c r="I28" s="9">
        <f t="shared" si="0"/>
        <v>1.25</v>
      </c>
      <c r="J28" s="43"/>
      <c r="K28" s="8"/>
    </row>
    <row r="29" spans="1:11" ht="18.75" customHeight="1" x14ac:dyDescent="0.15">
      <c r="A29" s="65" t="s">
        <v>17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</row>
    <row r="30" spans="1:11" ht="13" x14ac:dyDescent="0.15">
      <c r="A30" s="20" t="s">
        <v>12</v>
      </c>
      <c r="B30" s="59" t="s">
        <v>244</v>
      </c>
      <c r="C30" s="50"/>
      <c r="D30" s="50"/>
      <c r="E30" s="50"/>
      <c r="F30" s="50"/>
      <c r="G30" s="50"/>
      <c r="H30" s="50"/>
      <c r="I30" s="50"/>
      <c r="J30" s="50"/>
      <c r="K30" s="51"/>
    </row>
    <row r="31" spans="1:11" ht="27.75" customHeight="1" x14ac:dyDescent="0.15">
      <c r="A31" s="21" t="s">
        <v>13</v>
      </c>
      <c r="B31" s="59" t="s">
        <v>117</v>
      </c>
      <c r="C31" s="50"/>
      <c r="D31" s="50"/>
      <c r="E31" s="50"/>
      <c r="F31" s="50"/>
      <c r="G31" s="50"/>
      <c r="H31" s="50"/>
      <c r="I31" s="50"/>
      <c r="J31" s="50"/>
      <c r="K31" s="51"/>
    </row>
    <row r="32" spans="1:11" ht="13" x14ac:dyDescent="0.15">
      <c r="A32" s="22">
        <f>DATE(2023,11,27)</f>
        <v>45257</v>
      </c>
      <c r="B32" s="10" t="s">
        <v>36</v>
      </c>
      <c r="C32" s="5" t="s">
        <v>15</v>
      </c>
      <c r="D32" s="5" t="s">
        <v>86</v>
      </c>
      <c r="E32" s="6" t="s">
        <v>35</v>
      </c>
      <c r="F32" s="6" t="s">
        <v>48</v>
      </c>
      <c r="G32" s="11">
        <v>1</v>
      </c>
      <c r="H32" s="11">
        <v>1</v>
      </c>
      <c r="I32" s="11">
        <f t="shared" ref="I32:I56" si="2">H32-G32</f>
        <v>0</v>
      </c>
      <c r="J32" s="39" t="s">
        <v>124</v>
      </c>
      <c r="K32" s="10" t="s">
        <v>88</v>
      </c>
    </row>
    <row r="33" spans="1:11" ht="13" x14ac:dyDescent="0.15">
      <c r="A33" s="22">
        <f>DATE(2023,11,27)</f>
        <v>45257</v>
      </c>
      <c r="B33" s="10" t="s">
        <v>36</v>
      </c>
      <c r="C33" s="5" t="s">
        <v>15</v>
      </c>
      <c r="D33" s="5" t="s">
        <v>285</v>
      </c>
      <c r="E33" s="6" t="s">
        <v>45</v>
      </c>
      <c r="F33" s="6" t="s">
        <v>53</v>
      </c>
      <c r="G33" s="11">
        <v>4</v>
      </c>
      <c r="H33" s="11">
        <v>4</v>
      </c>
      <c r="I33" s="11">
        <f t="shared" si="2"/>
        <v>0</v>
      </c>
      <c r="J33" s="42"/>
      <c r="K33" s="10" t="s">
        <v>239</v>
      </c>
    </row>
    <row r="34" spans="1:11" ht="13" x14ac:dyDescent="0.15">
      <c r="A34" s="22">
        <f>DATE(2023,11,27)</f>
        <v>45257</v>
      </c>
      <c r="B34" s="10" t="s">
        <v>36</v>
      </c>
      <c r="C34" s="5" t="s">
        <v>15</v>
      </c>
      <c r="D34" s="5" t="s">
        <v>87</v>
      </c>
      <c r="E34" s="6" t="s">
        <v>35</v>
      </c>
      <c r="F34" s="6" t="s">
        <v>48</v>
      </c>
      <c r="G34" s="11">
        <v>1</v>
      </c>
      <c r="H34" s="11">
        <v>3</v>
      </c>
      <c r="I34" s="11">
        <f t="shared" si="2"/>
        <v>2</v>
      </c>
      <c r="J34" s="42"/>
      <c r="K34" s="10" t="s">
        <v>153</v>
      </c>
    </row>
    <row r="35" spans="1:11" ht="13" x14ac:dyDescent="0.15">
      <c r="A35" s="22">
        <f>DATE(2023,11,28)</f>
        <v>45258</v>
      </c>
      <c r="B35" s="10" t="s">
        <v>36</v>
      </c>
      <c r="C35" s="5" t="s">
        <v>15</v>
      </c>
      <c r="D35" s="5" t="s">
        <v>89</v>
      </c>
      <c r="E35" s="6" t="s">
        <v>35</v>
      </c>
      <c r="F35" s="6" t="s">
        <v>54</v>
      </c>
      <c r="G35" s="11">
        <v>1</v>
      </c>
      <c r="H35" s="11">
        <v>0.75</v>
      </c>
      <c r="I35" s="11">
        <f t="shared" si="2"/>
        <v>-0.25</v>
      </c>
      <c r="J35" s="42"/>
      <c r="K35" s="10" t="s">
        <v>154</v>
      </c>
    </row>
    <row r="36" spans="1:11" ht="13" x14ac:dyDescent="0.15">
      <c r="A36" s="22">
        <f>DATE(2023,11,28)</f>
        <v>45258</v>
      </c>
      <c r="B36" s="10" t="s">
        <v>36</v>
      </c>
      <c r="C36" s="5" t="s">
        <v>15</v>
      </c>
      <c r="D36" s="5" t="s">
        <v>90</v>
      </c>
      <c r="E36" s="6" t="s">
        <v>35</v>
      </c>
      <c r="F36" s="6" t="s">
        <v>54</v>
      </c>
      <c r="G36" s="11">
        <v>1</v>
      </c>
      <c r="H36" s="11">
        <v>2</v>
      </c>
      <c r="I36" s="11">
        <f t="shared" si="2"/>
        <v>1</v>
      </c>
      <c r="J36" s="42"/>
      <c r="K36" s="10"/>
    </row>
    <row r="37" spans="1:11" ht="13" x14ac:dyDescent="0.15">
      <c r="A37" s="22">
        <f>DATE(2023,11,28)</f>
        <v>45258</v>
      </c>
      <c r="B37" s="10" t="s">
        <v>36</v>
      </c>
      <c r="C37" s="5" t="s">
        <v>15</v>
      </c>
      <c r="D37" s="5" t="s">
        <v>233</v>
      </c>
      <c r="E37" s="6" t="s">
        <v>47</v>
      </c>
      <c r="F37" s="6" t="s">
        <v>52</v>
      </c>
      <c r="G37" s="11">
        <v>1</v>
      </c>
      <c r="H37" s="11">
        <v>1</v>
      </c>
      <c r="I37" s="11">
        <f>H37-G37</f>
        <v>0</v>
      </c>
      <c r="J37" s="42" t="s">
        <v>27</v>
      </c>
      <c r="K37" s="10" t="s">
        <v>27</v>
      </c>
    </row>
    <row r="38" spans="1:11" ht="13" x14ac:dyDescent="0.15">
      <c r="A38" s="22">
        <f>DATE(2023,11,28)</f>
        <v>45258</v>
      </c>
      <c r="B38" s="10" t="s">
        <v>36</v>
      </c>
      <c r="C38" s="5" t="s">
        <v>15</v>
      </c>
      <c r="D38" s="5" t="s">
        <v>91</v>
      </c>
      <c r="E38" s="6" t="s">
        <v>35</v>
      </c>
      <c r="F38" s="6" t="s">
        <v>54</v>
      </c>
      <c r="G38" s="11">
        <v>2</v>
      </c>
      <c r="H38" s="11">
        <v>4</v>
      </c>
      <c r="I38" s="11">
        <f t="shared" si="2"/>
        <v>2</v>
      </c>
      <c r="J38" s="42"/>
      <c r="K38" s="10" t="s">
        <v>222</v>
      </c>
    </row>
    <row r="39" spans="1:11" ht="13" x14ac:dyDescent="0.15">
      <c r="A39" s="22">
        <f>DATE(2023,11,28)</f>
        <v>45258</v>
      </c>
      <c r="B39" s="10" t="s">
        <v>36</v>
      </c>
      <c r="C39" s="5" t="s">
        <v>15</v>
      </c>
      <c r="D39" s="5" t="s">
        <v>286</v>
      </c>
      <c r="E39" s="6" t="s">
        <v>45</v>
      </c>
      <c r="F39" s="6" t="s">
        <v>53</v>
      </c>
      <c r="G39" s="11">
        <v>1</v>
      </c>
      <c r="H39" s="11">
        <v>1</v>
      </c>
      <c r="I39" s="11">
        <f t="shared" si="2"/>
        <v>0</v>
      </c>
      <c r="J39" s="42"/>
      <c r="K39" s="10" t="s">
        <v>239</v>
      </c>
    </row>
    <row r="40" spans="1:11" ht="13" x14ac:dyDescent="0.15">
      <c r="A40" s="22">
        <f>DATE(2023,11,29)</f>
        <v>45259</v>
      </c>
      <c r="B40" s="10" t="s">
        <v>36</v>
      </c>
      <c r="C40" s="5" t="s">
        <v>15</v>
      </c>
      <c r="D40" s="5" t="s">
        <v>92</v>
      </c>
      <c r="E40" s="6" t="s">
        <v>35</v>
      </c>
      <c r="F40" s="6" t="s">
        <v>54</v>
      </c>
      <c r="G40" s="11">
        <v>1</v>
      </c>
      <c r="H40" s="11">
        <v>1</v>
      </c>
      <c r="I40" s="11">
        <f t="shared" si="2"/>
        <v>0</v>
      </c>
      <c r="J40" s="42"/>
      <c r="K40" s="10" t="s">
        <v>151</v>
      </c>
    </row>
    <row r="41" spans="1:11" ht="13" x14ac:dyDescent="0.15">
      <c r="A41" s="22">
        <f>DATE(2023,11,29)</f>
        <v>45259</v>
      </c>
      <c r="B41" s="10" t="s">
        <v>36</v>
      </c>
      <c r="C41" s="5" t="s">
        <v>15</v>
      </c>
      <c r="D41" s="5" t="s">
        <v>93</v>
      </c>
      <c r="E41" s="6" t="s">
        <v>35</v>
      </c>
      <c r="F41" s="6" t="s">
        <v>54</v>
      </c>
      <c r="G41" s="11">
        <v>0.5</v>
      </c>
      <c r="H41" s="11">
        <v>1</v>
      </c>
      <c r="I41" s="11">
        <f t="shared" si="2"/>
        <v>0.5</v>
      </c>
      <c r="J41" s="42"/>
      <c r="K41" s="10" t="s">
        <v>152</v>
      </c>
    </row>
    <row r="42" spans="1:11" ht="13" x14ac:dyDescent="0.15">
      <c r="A42" s="22">
        <f>DATE(2023,11,29)</f>
        <v>45259</v>
      </c>
      <c r="B42" s="10" t="s">
        <v>36</v>
      </c>
      <c r="C42" s="5" t="s">
        <v>15</v>
      </c>
      <c r="D42" s="5" t="s">
        <v>286</v>
      </c>
      <c r="E42" s="6" t="s">
        <v>45</v>
      </c>
      <c r="F42" s="6" t="s">
        <v>53</v>
      </c>
      <c r="G42" s="11">
        <v>4</v>
      </c>
      <c r="H42" s="11">
        <v>3</v>
      </c>
      <c r="I42" s="11">
        <f>H42-G42</f>
        <v>-1</v>
      </c>
      <c r="J42" s="42"/>
      <c r="K42" s="10" t="s">
        <v>239</v>
      </c>
    </row>
    <row r="43" spans="1:11" ht="13" x14ac:dyDescent="0.15">
      <c r="A43" s="22">
        <f>DATE(2023,11,29)</f>
        <v>45259</v>
      </c>
      <c r="B43" s="10" t="s">
        <v>36</v>
      </c>
      <c r="C43" s="5" t="s">
        <v>15</v>
      </c>
      <c r="D43" s="5" t="s">
        <v>94</v>
      </c>
      <c r="E43" s="6" t="s">
        <v>37</v>
      </c>
      <c r="F43" s="6" t="s">
        <v>54</v>
      </c>
      <c r="G43" s="11">
        <v>0.25</v>
      </c>
      <c r="H43" s="11">
        <v>0.25</v>
      </c>
      <c r="I43" s="11">
        <f t="shared" si="2"/>
        <v>0</v>
      </c>
      <c r="J43" s="39" t="s">
        <v>63</v>
      </c>
      <c r="K43" s="10" t="s">
        <v>284</v>
      </c>
    </row>
    <row r="44" spans="1:11" ht="13" x14ac:dyDescent="0.15">
      <c r="A44" s="22">
        <f>DATE(2023,11,29)</f>
        <v>45259</v>
      </c>
      <c r="B44" s="10" t="s">
        <v>36</v>
      </c>
      <c r="C44" s="5" t="s">
        <v>15</v>
      </c>
      <c r="D44" s="5" t="s">
        <v>95</v>
      </c>
      <c r="E44" s="6" t="s">
        <v>35</v>
      </c>
      <c r="F44" s="6" t="s">
        <v>54</v>
      </c>
      <c r="G44" s="11">
        <v>1</v>
      </c>
      <c r="H44" s="11">
        <v>2</v>
      </c>
      <c r="I44" s="11">
        <f t="shared" si="2"/>
        <v>1</v>
      </c>
      <c r="J44" s="42"/>
      <c r="K44" s="10" t="s">
        <v>155</v>
      </c>
    </row>
    <row r="45" spans="1:11" ht="13" x14ac:dyDescent="0.15">
      <c r="A45" s="22">
        <f t="shared" ref="A45:A52" si="3">DATE(2023,11,30)</f>
        <v>45260</v>
      </c>
      <c r="B45" s="10" t="s">
        <v>36</v>
      </c>
      <c r="C45" s="5" t="s">
        <v>15</v>
      </c>
      <c r="D45" s="5" t="s">
        <v>96</v>
      </c>
      <c r="E45" s="6" t="s">
        <v>35</v>
      </c>
      <c r="F45" s="6" t="s">
        <v>54</v>
      </c>
      <c r="G45" s="11">
        <v>1</v>
      </c>
      <c r="H45" s="11">
        <v>1</v>
      </c>
      <c r="I45" s="11">
        <f t="shared" si="2"/>
        <v>0</v>
      </c>
      <c r="J45" s="39" t="s">
        <v>63</v>
      </c>
      <c r="K45" s="10"/>
    </row>
    <row r="46" spans="1:11" ht="13" x14ac:dyDescent="0.15">
      <c r="A46" s="22">
        <f t="shared" si="3"/>
        <v>45260</v>
      </c>
      <c r="B46" s="10" t="s">
        <v>36</v>
      </c>
      <c r="C46" s="5" t="s">
        <v>15</v>
      </c>
      <c r="D46" s="5" t="s">
        <v>243</v>
      </c>
      <c r="E46" s="6" t="s">
        <v>35</v>
      </c>
      <c r="F46" s="6" t="s">
        <v>53</v>
      </c>
      <c r="G46" s="11">
        <v>2</v>
      </c>
      <c r="H46" s="11">
        <v>2.5</v>
      </c>
      <c r="I46" s="11">
        <f t="shared" si="2"/>
        <v>0.5</v>
      </c>
      <c r="J46" s="39"/>
      <c r="K46" s="10" t="s">
        <v>239</v>
      </c>
    </row>
    <row r="47" spans="1:11" ht="13" x14ac:dyDescent="0.15">
      <c r="A47" s="22">
        <f t="shared" si="3"/>
        <v>45260</v>
      </c>
      <c r="B47" s="10" t="s">
        <v>36</v>
      </c>
      <c r="C47" s="5" t="s">
        <v>15</v>
      </c>
      <c r="D47" s="5" t="s">
        <v>285</v>
      </c>
      <c r="E47" s="6" t="s">
        <v>45</v>
      </c>
      <c r="F47" s="6" t="s">
        <v>53</v>
      </c>
      <c r="G47" s="11">
        <v>2</v>
      </c>
      <c r="H47" s="11">
        <v>2</v>
      </c>
      <c r="I47" s="11">
        <f t="shared" ref="I47" si="4">H47-G47</f>
        <v>0</v>
      </c>
      <c r="J47" s="42"/>
      <c r="K47" s="10" t="s">
        <v>239</v>
      </c>
    </row>
    <row r="48" spans="1:11" ht="13" x14ac:dyDescent="0.15">
      <c r="A48" s="22">
        <f t="shared" si="3"/>
        <v>45260</v>
      </c>
      <c r="B48" s="10" t="s">
        <v>36</v>
      </c>
      <c r="C48" s="5" t="s">
        <v>15</v>
      </c>
      <c r="D48" s="5" t="s">
        <v>97</v>
      </c>
      <c r="E48" s="6" t="s">
        <v>35</v>
      </c>
      <c r="F48" s="6" t="s">
        <v>54</v>
      </c>
      <c r="G48" s="11">
        <v>1</v>
      </c>
      <c r="H48" s="44">
        <v>2</v>
      </c>
      <c r="I48" s="11">
        <f t="shared" si="2"/>
        <v>1</v>
      </c>
      <c r="J48" s="42"/>
      <c r="K48" s="10"/>
    </row>
    <row r="49" spans="1:11" ht="13" x14ac:dyDescent="0.15">
      <c r="A49" s="22">
        <f t="shared" si="3"/>
        <v>45260</v>
      </c>
      <c r="B49" s="10" t="s">
        <v>36</v>
      </c>
      <c r="C49" s="5" t="s">
        <v>15</v>
      </c>
      <c r="D49" s="5" t="s">
        <v>99</v>
      </c>
      <c r="E49" s="6" t="s">
        <v>35</v>
      </c>
      <c r="F49" s="6" t="s">
        <v>54</v>
      </c>
      <c r="G49" s="11">
        <v>0.5</v>
      </c>
      <c r="H49" s="11">
        <v>0.5</v>
      </c>
      <c r="I49" s="11">
        <f t="shared" si="2"/>
        <v>0</v>
      </c>
      <c r="J49" s="39" t="s">
        <v>63</v>
      </c>
      <c r="K49" s="10" t="s">
        <v>223</v>
      </c>
    </row>
    <row r="50" spans="1:11" ht="13" x14ac:dyDescent="0.15">
      <c r="A50" s="22">
        <f t="shared" si="3"/>
        <v>45260</v>
      </c>
      <c r="B50" s="10" t="s">
        <v>36</v>
      </c>
      <c r="C50" s="5" t="s">
        <v>15</v>
      </c>
      <c r="D50" s="5" t="s">
        <v>98</v>
      </c>
      <c r="E50" s="6" t="s">
        <v>35</v>
      </c>
      <c r="F50" s="6" t="s">
        <v>54</v>
      </c>
      <c r="G50" s="11">
        <v>2</v>
      </c>
      <c r="H50" s="11">
        <v>2.5</v>
      </c>
      <c r="I50" s="11">
        <f t="shared" si="2"/>
        <v>0.5</v>
      </c>
      <c r="J50" s="39" t="s">
        <v>63</v>
      </c>
      <c r="K50" s="10" t="s">
        <v>224</v>
      </c>
    </row>
    <row r="51" spans="1:11" ht="13" x14ac:dyDescent="0.15">
      <c r="A51" s="22">
        <f t="shared" si="3"/>
        <v>45260</v>
      </c>
      <c r="B51" s="10" t="s">
        <v>36</v>
      </c>
      <c r="C51" s="5" t="s">
        <v>15</v>
      </c>
      <c r="D51" s="5" t="s">
        <v>100</v>
      </c>
      <c r="E51" s="6" t="s">
        <v>35</v>
      </c>
      <c r="F51" s="6" t="s">
        <v>54</v>
      </c>
      <c r="G51" s="11">
        <v>2</v>
      </c>
      <c r="H51" s="11">
        <v>3</v>
      </c>
      <c r="I51" s="11">
        <f t="shared" si="2"/>
        <v>1</v>
      </c>
      <c r="J51" s="42"/>
      <c r="K51" s="10"/>
    </row>
    <row r="52" spans="1:11" ht="13" x14ac:dyDescent="0.15">
      <c r="A52" s="22">
        <f t="shared" si="3"/>
        <v>45260</v>
      </c>
      <c r="B52" s="10" t="s">
        <v>36</v>
      </c>
      <c r="C52" s="5" t="s">
        <v>15</v>
      </c>
      <c r="D52" s="5" t="s">
        <v>101</v>
      </c>
      <c r="E52" s="6" t="s">
        <v>35</v>
      </c>
      <c r="F52" s="6" t="s">
        <v>54</v>
      </c>
      <c r="G52" s="11">
        <v>4</v>
      </c>
      <c r="H52" s="11">
        <v>4</v>
      </c>
      <c r="I52" s="11">
        <f t="shared" si="2"/>
        <v>0</v>
      </c>
      <c r="J52" s="39" t="s">
        <v>63</v>
      </c>
      <c r="K52" s="10"/>
    </row>
    <row r="53" spans="1:11" ht="13" x14ac:dyDescent="0.15">
      <c r="A53" s="22">
        <f>DATE(2023,12,1)</f>
        <v>45261</v>
      </c>
      <c r="B53" s="10" t="s">
        <v>36</v>
      </c>
      <c r="C53" s="5" t="s">
        <v>15</v>
      </c>
      <c r="D53" s="5" t="s">
        <v>156</v>
      </c>
      <c r="E53" s="6" t="s">
        <v>44</v>
      </c>
      <c r="F53" s="6" t="s">
        <v>52</v>
      </c>
      <c r="G53" s="11">
        <v>0.5</v>
      </c>
      <c r="H53" s="11">
        <v>0.5</v>
      </c>
      <c r="I53" s="11">
        <f t="shared" si="2"/>
        <v>0</v>
      </c>
      <c r="J53" s="42"/>
      <c r="K53" s="10"/>
    </row>
    <row r="54" spans="1:11" ht="13" x14ac:dyDescent="0.15">
      <c r="A54" s="22">
        <f>DATE(2023,12,1)</f>
        <v>45261</v>
      </c>
      <c r="B54" s="10" t="s">
        <v>36</v>
      </c>
      <c r="C54" s="5" t="s">
        <v>15</v>
      </c>
      <c r="D54" s="5" t="s">
        <v>242</v>
      </c>
      <c r="E54" s="6" t="s">
        <v>47</v>
      </c>
      <c r="F54" s="6" t="s">
        <v>53</v>
      </c>
      <c r="G54" s="11">
        <v>2</v>
      </c>
      <c r="H54" s="11">
        <v>2</v>
      </c>
      <c r="I54" s="11" t="s">
        <v>27</v>
      </c>
      <c r="J54" s="42" t="s">
        <v>27</v>
      </c>
      <c r="K54" s="10" t="s">
        <v>239</v>
      </c>
    </row>
    <row r="55" spans="1:11" ht="13" x14ac:dyDescent="0.15">
      <c r="A55" s="22">
        <f>DATE(2023,12,1)</f>
        <v>45261</v>
      </c>
      <c r="B55" s="10" t="s">
        <v>36</v>
      </c>
      <c r="C55" s="5" t="s">
        <v>15</v>
      </c>
      <c r="D55" s="5" t="s">
        <v>127</v>
      </c>
      <c r="E55" s="6" t="s">
        <v>31</v>
      </c>
      <c r="F55" s="6" t="s">
        <v>53</v>
      </c>
      <c r="G55" s="11">
        <v>1</v>
      </c>
      <c r="H55" s="11">
        <v>1</v>
      </c>
      <c r="I55" s="11"/>
      <c r="J55" s="39" t="s">
        <v>207</v>
      </c>
      <c r="K55" s="10"/>
    </row>
    <row r="56" spans="1:11" ht="13" x14ac:dyDescent="0.15">
      <c r="A56" s="19"/>
      <c r="B56" s="8"/>
      <c r="C56" s="8"/>
      <c r="D56" s="8"/>
      <c r="E56" s="8" t="s">
        <v>16</v>
      </c>
      <c r="F56" s="8"/>
      <c r="G56" s="9">
        <f>SUM(G30:G55)</f>
        <v>36.75</v>
      </c>
      <c r="H56" s="9">
        <f>SUM(H30:H55)</f>
        <v>45</v>
      </c>
      <c r="I56" s="9">
        <f t="shared" si="2"/>
        <v>8.25</v>
      </c>
      <c r="J56" s="43"/>
      <c r="K56" s="8"/>
    </row>
    <row r="57" spans="1:11" ht="18.75" customHeight="1" x14ac:dyDescent="0.15">
      <c r="A57" s="60" t="s">
        <v>18</v>
      </c>
      <c r="B57" s="50"/>
      <c r="C57" s="50"/>
      <c r="D57" s="50"/>
      <c r="E57" s="50"/>
      <c r="F57" s="50"/>
      <c r="G57" s="50"/>
      <c r="H57" s="50"/>
      <c r="I57" s="50"/>
      <c r="J57" s="50"/>
      <c r="K57" s="51"/>
    </row>
    <row r="58" spans="1:11" ht="13" x14ac:dyDescent="0.15">
      <c r="A58" s="23" t="s">
        <v>12</v>
      </c>
      <c r="B58" s="61" t="s">
        <v>116</v>
      </c>
      <c r="C58" s="50"/>
      <c r="D58" s="50"/>
      <c r="E58" s="50"/>
      <c r="F58" s="50"/>
      <c r="G58" s="50"/>
      <c r="H58" s="50"/>
      <c r="I58" s="50"/>
      <c r="J58" s="50"/>
      <c r="K58" s="51"/>
    </row>
    <row r="59" spans="1:11" ht="27.75" customHeight="1" x14ac:dyDescent="0.15">
      <c r="A59" s="24" t="s">
        <v>13</v>
      </c>
      <c r="B59" s="61" t="s">
        <v>14</v>
      </c>
      <c r="C59" s="50"/>
      <c r="D59" s="50"/>
      <c r="E59" s="50"/>
      <c r="F59" s="50"/>
      <c r="G59" s="50"/>
      <c r="H59" s="50"/>
      <c r="I59" s="50"/>
      <c r="J59" s="50"/>
      <c r="K59" s="51"/>
    </row>
    <row r="60" spans="1:11" ht="13" x14ac:dyDescent="0.15">
      <c r="A60" s="18">
        <f>DATE(2023,12,4)</f>
        <v>45264</v>
      </c>
      <c r="B60" s="10" t="s">
        <v>36</v>
      </c>
      <c r="C60" s="5" t="s">
        <v>15</v>
      </c>
      <c r="D60" s="5" t="s">
        <v>102</v>
      </c>
      <c r="E60" s="6" t="s">
        <v>37</v>
      </c>
      <c r="F60" s="6" t="s">
        <v>55</v>
      </c>
      <c r="G60" s="11">
        <v>1</v>
      </c>
      <c r="H60" s="11">
        <v>2</v>
      </c>
      <c r="I60" s="11">
        <f t="shared" ref="I60:I78" si="5">H60-G60</f>
        <v>1</v>
      </c>
      <c r="J60" s="39" t="s">
        <v>63</v>
      </c>
      <c r="K60" s="10" t="s">
        <v>108</v>
      </c>
    </row>
    <row r="61" spans="1:11" ht="13" x14ac:dyDescent="0.15">
      <c r="A61" s="18">
        <f>DATE(2023,12,4)</f>
        <v>45264</v>
      </c>
      <c r="B61" s="10" t="s">
        <v>36</v>
      </c>
      <c r="C61" s="5" t="s">
        <v>15</v>
      </c>
      <c r="D61" s="5" t="s">
        <v>102</v>
      </c>
      <c r="E61" s="6" t="s">
        <v>37</v>
      </c>
      <c r="F61" s="6" t="s">
        <v>208</v>
      </c>
      <c r="G61" s="11">
        <v>1</v>
      </c>
      <c r="H61" s="11">
        <v>2</v>
      </c>
      <c r="I61" s="11">
        <f>H61-G61</f>
        <v>1</v>
      </c>
      <c r="J61" s="39" t="s">
        <v>63</v>
      </c>
      <c r="K61" s="10" t="s">
        <v>108</v>
      </c>
    </row>
    <row r="62" spans="1:11" ht="13" x14ac:dyDescent="0.15">
      <c r="A62" s="18">
        <f t="shared" ref="A62:A68" si="6">DATE(2023,12,4)</f>
        <v>45264</v>
      </c>
      <c r="B62" s="10" t="s">
        <v>36</v>
      </c>
      <c r="C62" s="5" t="s">
        <v>15</v>
      </c>
      <c r="D62" s="5" t="s">
        <v>103</v>
      </c>
      <c r="E62" s="6" t="s">
        <v>35</v>
      </c>
      <c r="F62" s="6" t="s">
        <v>55</v>
      </c>
      <c r="G62" s="11">
        <v>1</v>
      </c>
      <c r="H62" s="11">
        <v>2</v>
      </c>
      <c r="I62" s="11">
        <f t="shared" si="5"/>
        <v>1</v>
      </c>
      <c r="J62" s="39" t="s">
        <v>63</v>
      </c>
      <c r="K62" s="10" t="s">
        <v>109</v>
      </c>
    </row>
    <row r="63" spans="1:11" ht="13" x14ac:dyDescent="0.15">
      <c r="A63" s="18">
        <f t="shared" si="6"/>
        <v>45264</v>
      </c>
      <c r="B63" s="10" t="s">
        <v>36</v>
      </c>
      <c r="C63" s="5" t="s">
        <v>15</v>
      </c>
      <c r="D63" s="5" t="s">
        <v>104</v>
      </c>
      <c r="E63" s="6" t="s">
        <v>35</v>
      </c>
      <c r="F63" s="6" t="s">
        <v>50</v>
      </c>
      <c r="G63" s="11">
        <v>1</v>
      </c>
      <c r="H63" s="11">
        <v>0.5</v>
      </c>
      <c r="I63" s="11">
        <f t="shared" si="5"/>
        <v>-0.5</v>
      </c>
      <c r="J63" s="39" t="s">
        <v>63</v>
      </c>
      <c r="K63" s="10" t="s">
        <v>110</v>
      </c>
    </row>
    <row r="64" spans="1:11" ht="13" x14ac:dyDescent="0.15">
      <c r="A64" s="18">
        <f t="shared" si="6"/>
        <v>45264</v>
      </c>
      <c r="B64" s="10" t="s">
        <v>36</v>
      </c>
      <c r="C64" s="5" t="s">
        <v>15</v>
      </c>
      <c r="D64" s="5" t="s">
        <v>105</v>
      </c>
      <c r="E64" s="6" t="s">
        <v>35</v>
      </c>
      <c r="F64" s="6" t="s">
        <v>50</v>
      </c>
      <c r="G64" s="11">
        <v>0.5</v>
      </c>
      <c r="H64" s="11">
        <v>0.25</v>
      </c>
      <c r="I64" s="11">
        <f t="shared" si="5"/>
        <v>-0.25</v>
      </c>
      <c r="J64" s="39" t="s">
        <v>63</v>
      </c>
      <c r="K64" s="10" t="s">
        <v>111</v>
      </c>
    </row>
    <row r="65" spans="1:11" ht="13" x14ac:dyDescent="0.15">
      <c r="A65" s="18">
        <f t="shared" si="6"/>
        <v>45264</v>
      </c>
      <c r="B65" s="10" t="s">
        <v>36</v>
      </c>
      <c r="C65" s="5" t="s">
        <v>15</v>
      </c>
      <c r="D65" s="5" t="s">
        <v>114</v>
      </c>
      <c r="E65" s="6" t="s">
        <v>37</v>
      </c>
      <c r="F65" s="6" t="s">
        <v>50</v>
      </c>
      <c r="G65" s="11">
        <v>1</v>
      </c>
      <c r="H65" s="11">
        <v>2</v>
      </c>
      <c r="I65" s="11">
        <f t="shared" si="5"/>
        <v>1</v>
      </c>
      <c r="J65" s="39" t="s">
        <v>63</v>
      </c>
      <c r="K65" s="10" t="s">
        <v>112</v>
      </c>
    </row>
    <row r="66" spans="1:11" ht="13" x14ac:dyDescent="0.15">
      <c r="A66" s="18">
        <f t="shared" si="6"/>
        <v>45264</v>
      </c>
      <c r="B66" s="10" t="s">
        <v>36</v>
      </c>
      <c r="C66" s="5" t="s">
        <v>15</v>
      </c>
      <c r="D66" s="5" t="s">
        <v>106</v>
      </c>
      <c r="E66" s="6" t="s">
        <v>45</v>
      </c>
      <c r="F66" s="6" t="s">
        <v>50</v>
      </c>
      <c r="G66" s="11">
        <v>4</v>
      </c>
      <c r="H66" s="11">
        <v>4</v>
      </c>
      <c r="I66" s="11">
        <f t="shared" si="5"/>
        <v>0</v>
      </c>
      <c r="J66" s="39" t="s">
        <v>63</v>
      </c>
      <c r="K66" s="10" t="s">
        <v>113</v>
      </c>
    </row>
    <row r="67" spans="1:11" ht="13" x14ac:dyDescent="0.15">
      <c r="A67" s="18">
        <f t="shared" si="6"/>
        <v>45264</v>
      </c>
      <c r="B67" s="10" t="s">
        <v>36</v>
      </c>
      <c r="C67" s="5" t="s">
        <v>15</v>
      </c>
      <c r="D67" s="5" t="s">
        <v>107</v>
      </c>
      <c r="E67" s="6" t="s">
        <v>37</v>
      </c>
      <c r="F67" s="6" t="s">
        <v>50</v>
      </c>
      <c r="G67" s="11">
        <v>1</v>
      </c>
      <c r="H67" s="11">
        <v>0.1</v>
      </c>
      <c r="I67" s="11">
        <f t="shared" si="5"/>
        <v>-0.9</v>
      </c>
      <c r="J67" s="42"/>
      <c r="K67" s="10"/>
    </row>
    <row r="68" spans="1:11" ht="13" x14ac:dyDescent="0.15">
      <c r="A68" s="18">
        <f t="shared" si="6"/>
        <v>45264</v>
      </c>
      <c r="B68" s="10" t="s">
        <v>36</v>
      </c>
      <c r="C68" s="5" t="s">
        <v>15</v>
      </c>
      <c r="D68" s="5" t="s">
        <v>114</v>
      </c>
      <c r="E68" s="6" t="s">
        <v>33</v>
      </c>
      <c r="F68" s="6" t="s">
        <v>50</v>
      </c>
      <c r="G68" s="11">
        <v>0.5</v>
      </c>
      <c r="H68" s="11">
        <v>0.5</v>
      </c>
      <c r="I68" s="11">
        <f t="shared" si="5"/>
        <v>0</v>
      </c>
      <c r="J68" s="39" t="s">
        <v>63</v>
      </c>
      <c r="K68" s="10" t="s">
        <v>115</v>
      </c>
    </row>
    <row r="69" spans="1:11" ht="13" x14ac:dyDescent="0.15">
      <c r="A69" s="18">
        <f>DATE(2023,12,5)</f>
        <v>45265</v>
      </c>
      <c r="B69" s="10" t="s">
        <v>36</v>
      </c>
      <c r="C69" s="5" t="s">
        <v>15</v>
      </c>
      <c r="D69" s="5" t="s">
        <v>121</v>
      </c>
      <c r="E69" s="6" t="s">
        <v>33</v>
      </c>
      <c r="F69" s="6" t="s">
        <v>50</v>
      </c>
      <c r="G69" s="11">
        <v>2.5</v>
      </c>
      <c r="H69" s="11">
        <v>3</v>
      </c>
      <c r="I69" s="11">
        <f t="shared" si="5"/>
        <v>0.5</v>
      </c>
      <c r="J69" s="39" t="s">
        <v>124</v>
      </c>
      <c r="K69" s="10" t="s">
        <v>122</v>
      </c>
    </row>
    <row r="70" spans="1:11" ht="13" x14ac:dyDescent="0.15">
      <c r="A70" s="18">
        <f>DATE(2023,12,5)</f>
        <v>45265</v>
      </c>
      <c r="B70" s="10" t="s">
        <v>36</v>
      </c>
      <c r="C70" s="5" t="s">
        <v>15</v>
      </c>
      <c r="D70" s="5" t="s">
        <v>130</v>
      </c>
      <c r="E70" s="6" t="s">
        <v>31</v>
      </c>
      <c r="F70" s="6" t="s">
        <v>49</v>
      </c>
      <c r="G70" s="11">
        <v>1</v>
      </c>
      <c r="H70" s="11">
        <v>1</v>
      </c>
      <c r="I70" s="11">
        <f t="shared" si="5"/>
        <v>0</v>
      </c>
      <c r="J70" s="42"/>
      <c r="K70" s="10" t="s">
        <v>136</v>
      </c>
    </row>
    <row r="71" spans="1:11" ht="13" x14ac:dyDescent="0.15">
      <c r="A71" s="18">
        <f>DATE(2023,12,5)</f>
        <v>45265</v>
      </c>
      <c r="B71" s="10" t="s">
        <v>36</v>
      </c>
      <c r="C71" s="5" t="s">
        <v>15</v>
      </c>
      <c r="D71" s="5" t="s">
        <v>123</v>
      </c>
      <c r="E71" s="6" t="s">
        <v>33</v>
      </c>
      <c r="F71" s="6" t="s">
        <v>50</v>
      </c>
      <c r="G71" s="11">
        <v>4</v>
      </c>
      <c r="H71" s="11">
        <v>4</v>
      </c>
      <c r="I71" s="11">
        <f t="shared" si="5"/>
        <v>0</v>
      </c>
      <c r="J71" s="39" t="s">
        <v>124</v>
      </c>
      <c r="K71" s="10" t="s">
        <v>125</v>
      </c>
    </row>
    <row r="72" spans="1:11" ht="13" x14ac:dyDescent="0.15">
      <c r="A72" s="18">
        <f>DATE(2023,12,6)</f>
        <v>45266</v>
      </c>
      <c r="B72" s="10" t="s">
        <v>36</v>
      </c>
      <c r="C72" s="5" t="s">
        <v>15</v>
      </c>
      <c r="D72" s="5" t="s">
        <v>126</v>
      </c>
      <c r="E72" s="6" t="s">
        <v>33</v>
      </c>
      <c r="F72" s="6" t="s">
        <v>49</v>
      </c>
      <c r="G72" s="11">
        <v>3</v>
      </c>
      <c r="H72" s="11">
        <v>4</v>
      </c>
      <c r="I72" s="11">
        <f t="shared" si="5"/>
        <v>1</v>
      </c>
      <c r="J72" s="39" t="s">
        <v>63</v>
      </c>
      <c r="K72" s="10" t="s">
        <v>135</v>
      </c>
    </row>
    <row r="73" spans="1:11" ht="13" x14ac:dyDescent="0.15">
      <c r="A73" s="18">
        <f>DATE(2023,12,6)</f>
        <v>45266</v>
      </c>
      <c r="B73" s="10" t="s">
        <v>36</v>
      </c>
      <c r="C73" s="5" t="s">
        <v>15</v>
      </c>
      <c r="D73" s="5" t="s">
        <v>128</v>
      </c>
      <c r="E73" s="6" t="s">
        <v>35</v>
      </c>
      <c r="F73" s="6" t="s">
        <v>49</v>
      </c>
      <c r="G73" s="11">
        <v>4</v>
      </c>
      <c r="H73" s="11">
        <v>4</v>
      </c>
      <c r="I73" s="11"/>
      <c r="J73" s="39" t="s">
        <v>63</v>
      </c>
      <c r="K73" s="10" t="s">
        <v>129</v>
      </c>
    </row>
    <row r="74" spans="1:11" ht="13" x14ac:dyDescent="0.15">
      <c r="A74" s="18">
        <f>DATE(2023,12,7)</f>
        <v>45267</v>
      </c>
      <c r="B74" s="10" t="s">
        <v>36</v>
      </c>
      <c r="C74" s="5" t="s">
        <v>15</v>
      </c>
      <c r="D74" s="5" t="s">
        <v>118</v>
      </c>
      <c r="E74" s="6" t="s">
        <v>33</v>
      </c>
      <c r="F74" s="6" t="s">
        <v>50</v>
      </c>
      <c r="G74" s="11">
        <v>3</v>
      </c>
      <c r="H74" s="11">
        <v>2</v>
      </c>
      <c r="I74" s="11">
        <v>3</v>
      </c>
      <c r="J74" s="39" t="s">
        <v>63</v>
      </c>
      <c r="K74" s="10" t="s">
        <v>119</v>
      </c>
    </row>
    <row r="75" spans="1:11" ht="13" x14ac:dyDescent="0.15">
      <c r="A75" s="18">
        <f>DATE(2023,12,7)</f>
        <v>45267</v>
      </c>
      <c r="B75" s="10" t="s">
        <v>36</v>
      </c>
      <c r="C75" s="5" t="s">
        <v>15</v>
      </c>
      <c r="D75" s="5" t="s">
        <v>120</v>
      </c>
      <c r="E75" s="6" t="s">
        <v>33</v>
      </c>
      <c r="F75" s="6" t="s">
        <v>50</v>
      </c>
      <c r="G75" s="11">
        <v>2</v>
      </c>
      <c r="H75" s="11">
        <v>1.5</v>
      </c>
      <c r="I75" s="11">
        <f t="shared" si="5"/>
        <v>-0.5</v>
      </c>
      <c r="J75" s="39" t="s">
        <v>63</v>
      </c>
      <c r="K75" s="10" t="s">
        <v>134</v>
      </c>
    </row>
    <row r="76" spans="1:11" ht="13" x14ac:dyDescent="0.15">
      <c r="A76" s="18">
        <f>DATE(2023,12,8)</f>
        <v>45268</v>
      </c>
      <c r="B76" s="10" t="s">
        <v>36</v>
      </c>
      <c r="C76" s="5" t="s">
        <v>15</v>
      </c>
      <c r="D76" s="5" t="s">
        <v>131</v>
      </c>
      <c r="E76" s="6" t="s">
        <v>33</v>
      </c>
      <c r="F76" s="6" t="s">
        <v>50</v>
      </c>
      <c r="G76" s="11">
        <v>4</v>
      </c>
      <c r="H76" s="11">
        <v>4</v>
      </c>
      <c r="I76" s="11">
        <f>H76-G76</f>
        <v>0</v>
      </c>
      <c r="J76" s="39" t="s">
        <v>63</v>
      </c>
      <c r="K76" s="10" t="s">
        <v>133</v>
      </c>
    </row>
    <row r="77" spans="1:11" ht="13" x14ac:dyDescent="0.15">
      <c r="A77" s="18">
        <f>DATE(2023,12,8)</f>
        <v>45268</v>
      </c>
      <c r="B77" s="10" t="s">
        <v>36</v>
      </c>
      <c r="C77" s="5" t="s">
        <v>15</v>
      </c>
      <c r="D77" s="5" t="s">
        <v>132</v>
      </c>
      <c r="E77" s="6" t="s">
        <v>33</v>
      </c>
      <c r="F77" s="6" t="s">
        <v>50</v>
      </c>
      <c r="G77" s="11">
        <v>4</v>
      </c>
      <c r="H77" s="11">
        <v>4</v>
      </c>
      <c r="I77" s="11">
        <f t="shared" si="5"/>
        <v>0</v>
      </c>
      <c r="J77" s="39" t="s">
        <v>63</v>
      </c>
      <c r="K77" s="10" t="s">
        <v>133</v>
      </c>
    </row>
    <row r="78" spans="1:11" ht="13" x14ac:dyDescent="0.15">
      <c r="A78" s="19"/>
      <c r="B78" s="8"/>
      <c r="C78" s="8"/>
      <c r="D78" s="8"/>
      <c r="E78" s="8" t="s">
        <v>16</v>
      </c>
      <c r="F78" s="8"/>
      <c r="G78" s="9">
        <f>SUM(G60:G77)</f>
        <v>38.5</v>
      </c>
      <c r="H78" s="9">
        <f>SUM(H60:H77)</f>
        <v>40.85</v>
      </c>
      <c r="I78" s="9">
        <f t="shared" si="5"/>
        <v>2.3500000000000014</v>
      </c>
      <c r="J78" s="43"/>
      <c r="K78" s="8"/>
    </row>
    <row r="79" spans="1:11" ht="18.75" customHeight="1" x14ac:dyDescent="0.15">
      <c r="A79" s="62" t="s">
        <v>19</v>
      </c>
      <c r="B79" s="50"/>
      <c r="C79" s="50"/>
      <c r="D79" s="50"/>
      <c r="E79" s="50"/>
      <c r="F79" s="50"/>
      <c r="G79" s="50"/>
      <c r="H79" s="50"/>
      <c r="I79" s="50"/>
      <c r="J79" s="50"/>
      <c r="K79" s="51"/>
    </row>
    <row r="80" spans="1:11" ht="13" x14ac:dyDescent="0.15">
      <c r="A80" s="25" t="s">
        <v>12</v>
      </c>
      <c r="B80" s="56" t="s">
        <v>157</v>
      </c>
      <c r="C80" s="50"/>
      <c r="D80" s="50"/>
      <c r="E80" s="50"/>
      <c r="F80" s="50"/>
      <c r="G80" s="50"/>
      <c r="H80" s="50"/>
      <c r="I80" s="50"/>
      <c r="J80" s="50"/>
      <c r="K80" s="51"/>
    </row>
    <row r="81" spans="1:11" ht="27.75" customHeight="1" x14ac:dyDescent="0.15">
      <c r="A81" s="26" t="s">
        <v>13</v>
      </c>
      <c r="B81" s="56" t="s">
        <v>282</v>
      </c>
      <c r="C81" s="50"/>
      <c r="D81" s="50"/>
      <c r="E81" s="50"/>
      <c r="F81" s="50"/>
      <c r="G81" s="50"/>
      <c r="H81" s="50"/>
      <c r="I81" s="50"/>
      <c r="J81" s="50"/>
      <c r="K81" s="51"/>
    </row>
    <row r="82" spans="1:11" ht="13" x14ac:dyDescent="0.15">
      <c r="A82" s="18">
        <f t="shared" ref="A82:A87" si="7">DATE(2023,12,11)</f>
        <v>45271</v>
      </c>
      <c r="B82" s="10" t="s">
        <v>36</v>
      </c>
      <c r="C82" s="5" t="s">
        <v>15</v>
      </c>
      <c r="D82" s="5" t="s">
        <v>137</v>
      </c>
      <c r="E82" s="6" t="s">
        <v>35</v>
      </c>
      <c r="F82" s="6" t="s">
        <v>51</v>
      </c>
      <c r="G82" s="11">
        <v>1</v>
      </c>
      <c r="H82" s="11">
        <v>2</v>
      </c>
      <c r="I82" s="11">
        <f t="shared" ref="I82:I98" si="8">H82-G82</f>
        <v>1</v>
      </c>
      <c r="J82" s="39" t="s">
        <v>221</v>
      </c>
      <c r="K82" s="10" t="s">
        <v>138</v>
      </c>
    </row>
    <row r="83" spans="1:11" ht="13" x14ac:dyDescent="0.15">
      <c r="A83" s="18">
        <f t="shared" si="7"/>
        <v>45271</v>
      </c>
      <c r="B83" s="10" t="s">
        <v>36</v>
      </c>
      <c r="C83" s="5" t="s">
        <v>15</v>
      </c>
      <c r="D83" s="5" t="s">
        <v>139</v>
      </c>
      <c r="E83" s="6" t="s">
        <v>44</v>
      </c>
      <c r="F83" s="6" t="s">
        <v>51</v>
      </c>
      <c r="G83" s="11">
        <v>3</v>
      </c>
      <c r="H83" s="11">
        <v>3</v>
      </c>
      <c r="I83" s="11">
        <f t="shared" si="8"/>
        <v>0</v>
      </c>
      <c r="J83" s="39" t="s">
        <v>63</v>
      </c>
      <c r="K83" s="10" t="s">
        <v>140</v>
      </c>
    </row>
    <row r="84" spans="1:11" ht="13" x14ac:dyDescent="0.15">
      <c r="A84" s="18">
        <f t="shared" si="7"/>
        <v>45271</v>
      </c>
      <c r="B84" s="10" t="s">
        <v>36</v>
      </c>
      <c r="C84" s="5" t="s">
        <v>15</v>
      </c>
      <c r="D84" s="5" t="s">
        <v>141</v>
      </c>
      <c r="E84" s="6" t="s">
        <v>33</v>
      </c>
      <c r="F84" s="6" t="s">
        <v>51</v>
      </c>
      <c r="G84" s="11">
        <v>3</v>
      </c>
      <c r="H84" s="11">
        <v>5</v>
      </c>
      <c r="I84" s="11">
        <f t="shared" si="8"/>
        <v>2</v>
      </c>
      <c r="J84" s="39" t="s">
        <v>63</v>
      </c>
      <c r="K84" s="10" t="s">
        <v>142</v>
      </c>
    </row>
    <row r="85" spans="1:11" ht="13" x14ac:dyDescent="0.15">
      <c r="A85" s="18">
        <f t="shared" si="7"/>
        <v>45271</v>
      </c>
      <c r="B85" s="10" t="s">
        <v>36</v>
      </c>
      <c r="C85" s="5" t="s">
        <v>15</v>
      </c>
      <c r="D85" s="5" t="s">
        <v>143</v>
      </c>
      <c r="E85" s="6" t="s">
        <v>33</v>
      </c>
      <c r="F85" s="6" t="s">
        <v>51</v>
      </c>
      <c r="G85" s="11">
        <v>1</v>
      </c>
      <c r="H85" s="11">
        <v>1</v>
      </c>
      <c r="I85" s="11">
        <f t="shared" si="8"/>
        <v>0</v>
      </c>
      <c r="J85" s="39" t="s">
        <v>63</v>
      </c>
      <c r="K85" s="10" t="s">
        <v>158</v>
      </c>
    </row>
    <row r="86" spans="1:11" ht="13" x14ac:dyDescent="0.15">
      <c r="A86" s="18">
        <f t="shared" si="7"/>
        <v>45271</v>
      </c>
      <c r="B86" s="10" t="s">
        <v>36</v>
      </c>
      <c r="C86" s="5" t="s">
        <v>15</v>
      </c>
      <c r="D86" s="5" t="s">
        <v>144</v>
      </c>
      <c r="E86" s="6" t="s">
        <v>35</v>
      </c>
      <c r="F86" s="6" t="s">
        <v>51</v>
      </c>
      <c r="G86" s="11">
        <v>1</v>
      </c>
      <c r="H86" s="11">
        <v>1</v>
      </c>
      <c r="I86" s="11">
        <f t="shared" si="8"/>
        <v>0</v>
      </c>
      <c r="J86" s="39" t="s">
        <v>145</v>
      </c>
      <c r="K86" s="10" t="s">
        <v>148</v>
      </c>
    </row>
    <row r="87" spans="1:11" ht="13" x14ac:dyDescent="0.15">
      <c r="A87" s="18">
        <f t="shared" si="7"/>
        <v>45271</v>
      </c>
      <c r="B87" s="10" t="s">
        <v>36</v>
      </c>
      <c r="C87" s="5" t="s">
        <v>15</v>
      </c>
      <c r="D87" s="5" t="s">
        <v>147</v>
      </c>
      <c r="E87" s="6" t="s">
        <v>33</v>
      </c>
      <c r="F87" s="6" t="s">
        <v>51</v>
      </c>
      <c r="G87" s="11">
        <v>2</v>
      </c>
      <c r="H87" s="11">
        <v>3</v>
      </c>
      <c r="I87" s="11">
        <f t="shared" si="8"/>
        <v>1</v>
      </c>
      <c r="J87" s="39" t="s">
        <v>146</v>
      </c>
      <c r="K87" s="10" t="s">
        <v>149</v>
      </c>
    </row>
    <row r="88" spans="1:11" ht="13" x14ac:dyDescent="0.15">
      <c r="A88" s="18">
        <f>DATE(2023,12,12)</f>
        <v>45272</v>
      </c>
      <c r="B88" s="10" t="s">
        <v>36</v>
      </c>
      <c r="C88" s="5" t="s">
        <v>15</v>
      </c>
      <c r="D88" s="5" t="s">
        <v>150</v>
      </c>
      <c r="E88" s="6" t="s">
        <v>35</v>
      </c>
      <c r="F88" s="6" t="s">
        <v>51</v>
      </c>
      <c r="G88" s="11">
        <v>1</v>
      </c>
      <c r="H88" s="11">
        <v>4</v>
      </c>
      <c r="I88" s="11">
        <f t="shared" si="8"/>
        <v>3</v>
      </c>
      <c r="J88" s="42"/>
      <c r="K88" s="10" t="s">
        <v>159</v>
      </c>
    </row>
    <row r="89" spans="1:11" ht="13" x14ac:dyDescent="0.15">
      <c r="A89" s="18">
        <f>DATE(2023,12,12)</f>
        <v>45272</v>
      </c>
      <c r="B89" s="10" t="s">
        <v>36</v>
      </c>
      <c r="C89" s="5" t="s">
        <v>15</v>
      </c>
      <c r="D89" s="5" t="s">
        <v>160</v>
      </c>
      <c r="E89" s="6" t="s">
        <v>37</v>
      </c>
      <c r="F89" s="6" t="s">
        <v>51</v>
      </c>
      <c r="G89" s="11">
        <v>2</v>
      </c>
      <c r="H89" s="11">
        <v>2.5</v>
      </c>
      <c r="I89" s="11">
        <f t="shared" si="8"/>
        <v>0.5</v>
      </c>
      <c r="J89" s="39" t="s">
        <v>63</v>
      </c>
      <c r="K89" s="10" t="s">
        <v>161</v>
      </c>
    </row>
    <row r="90" spans="1:11" ht="13" x14ac:dyDescent="0.15">
      <c r="A90" s="18">
        <f>DATE(2023,12,12)</f>
        <v>45272</v>
      </c>
      <c r="B90" s="10" t="s">
        <v>36</v>
      </c>
      <c r="C90" s="5" t="s">
        <v>15</v>
      </c>
      <c r="D90" s="5" t="s">
        <v>162</v>
      </c>
      <c r="E90" s="6" t="s">
        <v>37</v>
      </c>
      <c r="F90" s="6" t="s">
        <v>51</v>
      </c>
      <c r="G90" s="11">
        <v>3</v>
      </c>
      <c r="H90" s="11">
        <v>4</v>
      </c>
      <c r="I90" s="11">
        <f t="shared" si="8"/>
        <v>1</v>
      </c>
      <c r="J90" s="39" t="s">
        <v>63</v>
      </c>
      <c r="K90" s="10" t="s">
        <v>163</v>
      </c>
    </row>
    <row r="91" spans="1:11" ht="13" x14ac:dyDescent="0.15">
      <c r="A91" s="18">
        <f>DATE(2023,12,13)</f>
        <v>45273</v>
      </c>
      <c r="B91" s="10" t="s">
        <v>36</v>
      </c>
      <c r="C91" s="5" t="s">
        <v>15</v>
      </c>
      <c r="D91" s="5" t="s">
        <v>164</v>
      </c>
      <c r="E91" s="6" t="s">
        <v>44</v>
      </c>
      <c r="F91" s="6" t="s">
        <v>51</v>
      </c>
      <c r="G91" s="11">
        <v>2</v>
      </c>
      <c r="H91" s="11">
        <v>2.5</v>
      </c>
      <c r="I91" s="11">
        <f t="shared" si="8"/>
        <v>0.5</v>
      </c>
      <c r="J91" s="42"/>
      <c r="K91" s="10" t="s">
        <v>165</v>
      </c>
    </row>
    <row r="92" spans="1:11" ht="13" x14ac:dyDescent="0.15">
      <c r="A92" s="18">
        <f>DATE(2023,12,13)</f>
        <v>45273</v>
      </c>
      <c r="B92" s="10" t="s">
        <v>36</v>
      </c>
      <c r="C92" s="5" t="s">
        <v>15</v>
      </c>
      <c r="D92" s="5" t="s">
        <v>166</v>
      </c>
      <c r="E92" s="6" t="s">
        <v>35</v>
      </c>
      <c r="F92" s="6" t="s">
        <v>51</v>
      </c>
      <c r="G92" s="11">
        <v>2</v>
      </c>
      <c r="H92" s="11">
        <v>3</v>
      </c>
      <c r="I92" s="11">
        <f t="shared" si="8"/>
        <v>1</v>
      </c>
      <c r="J92" s="39" t="s">
        <v>63</v>
      </c>
      <c r="K92" s="10" t="s">
        <v>167</v>
      </c>
    </row>
    <row r="93" spans="1:11" ht="13" x14ac:dyDescent="0.15">
      <c r="A93" s="18">
        <f>DATE(2023,12,13)</f>
        <v>45273</v>
      </c>
      <c r="B93" s="10" t="s">
        <v>36</v>
      </c>
      <c r="C93" s="5" t="s">
        <v>15</v>
      </c>
      <c r="D93" s="5" t="s">
        <v>168</v>
      </c>
      <c r="E93" s="6" t="s">
        <v>37</v>
      </c>
      <c r="F93" s="6" t="s">
        <v>51</v>
      </c>
      <c r="G93" s="11">
        <v>1</v>
      </c>
      <c r="H93" s="11">
        <v>2</v>
      </c>
      <c r="I93" s="11">
        <f t="shared" si="8"/>
        <v>1</v>
      </c>
      <c r="J93" s="39" t="s">
        <v>63</v>
      </c>
      <c r="K93" s="10" t="s">
        <v>169</v>
      </c>
    </row>
    <row r="94" spans="1:11" ht="13" x14ac:dyDescent="0.15">
      <c r="A94" s="18">
        <f>DATE(2023, 12,14)</f>
        <v>45274</v>
      </c>
      <c r="B94" s="10" t="s">
        <v>36</v>
      </c>
      <c r="C94" s="5" t="s">
        <v>15</v>
      </c>
      <c r="D94" s="5" t="s">
        <v>170</v>
      </c>
      <c r="E94" s="6" t="s">
        <v>35</v>
      </c>
      <c r="F94" s="6" t="s">
        <v>51</v>
      </c>
      <c r="G94" s="37">
        <v>2.5</v>
      </c>
      <c r="H94" s="11">
        <v>2.5</v>
      </c>
      <c r="I94" s="11">
        <f t="shared" si="8"/>
        <v>0</v>
      </c>
      <c r="J94" s="39" t="s">
        <v>63</v>
      </c>
      <c r="K94" s="10" t="s">
        <v>171</v>
      </c>
    </row>
    <row r="95" spans="1:11" ht="13" x14ac:dyDescent="0.15">
      <c r="A95" s="18">
        <f>DATE(2023, 12,14)</f>
        <v>45274</v>
      </c>
      <c r="B95" s="10" t="s">
        <v>36</v>
      </c>
      <c r="C95" s="5" t="s">
        <v>15</v>
      </c>
      <c r="D95" s="5" t="s">
        <v>172</v>
      </c>
      <c r="E95" s="6" t="s">
        <v>35</v>
      </c>
      <c r="F95" s="6" t="s">
        <v>51</v>
      </c>
      <c r="G95" s="11">
        <v>3.5</v>
      </c>
      <c r="H95" s="11">
        <v>3</v>
      </c>
      <c r="I95" s="11">
        <f t="shared" si="8"/>
        <v>-0.5</v>
      </c>
      <c r="J95" s="39" t="s">
        <v>63</v>
      </c>
      <c r="K95" s="10" t="s">
        <v>173</v>
      </c>
    </row>
    <row r="96" spans="1:11" ht="13" x14ac:dyDescent="0.15">
      <c r="A96" s="18">
        <f>DATE(2023, 12,14)</f>
        <v>45274</v>
      </c>
      <c r="B96" s="10" t="s">
        <v>36</v>
      </c>
      <c r="C96" s="5" t="s">
        <v>15</v>
      </c>
      <c r="D96" s="5" t="s">
        <v>174</v>
      </c>
      <c r="E96" s="6" t="s">
        <v>42</v>
      </c>
      <c r="F96" s="6" t="s">
        <v>51</v>
      </c>
      <c r="G96" s="11">
        <v>1</v>
      </c>
      <c r="H96" s="11">
        <v>1</v>
      </c>
      <c r="I96" s="11">
        <f t="shared" si="8"/>
        <v>0</v>
      </c>
      <c r="J96" s="39" t="s">
        <v>63</v>
      </c>
      <c r="K96" s="10" t="s">
        <v>175</v>
      </c>
    </row>
    <row r="97" spans="1:11" ht="13" x14ac:dyDescent="0.15">
      <c r="A97" s="18">
        <f>DATE(2023,12, 15)</f>
        <v>45275</v>
      </c>
      <c r="B97" s="10" t="s">
        <v>36</v>
      </c>
      <c r="C97" s="5" t="s">
        <v>15</v>
      </c>
      <c r="D97" s="5" t="s">
        <v>178</v>
      </c>
      <c r="E97" s="6" t="s">
        <v>37</v>
      </c>
      <c r="F97" s="6" t="s">
        <v>51</v>
      </c>
      <c r="G97" s="11">
        <v>3</v>
      </c>
      <c r="H97" s="36">
        <v>2.5</v>
      </c>
      <c r="I97" s="11">
        <f t="shared" si="8"/>
        <v>-0.5</v>
      </c>
      <c r="J97" s="39" t="s">
        <v>63</v>
      </c>
      <c r="K97" s="10" t="s">
        <v>179</v>
      </c>
    </row>
    <row r="98" spans="1:11" ht="13" x14ac:dyDescent="0.15">
      <c r="A98" s="19"/>
      <c r="B98" s="8"/>
      <c r="C98" s="8"/>
      <c r="D98" s="8"/>
      <c r="E98" s="8" t="s">
        <v>16</v>
      </c>
      <c r="F98" s="8"/>
      <c r="G98" s="9">
        <f>SUM(G82:G97)</f>
        <v>32</v>
      </c>
      <c r="H98" s="9">
        <f>SUM(H82:H97)</f>
        <v>42</v>
      </c>
      <c r="I98" s="9">
        <f t="shared" si="8"/>
        <v>10</v>
      </c>
      <c r="J98" s="43"/>
      <c r="K98" s="8"/>
    </row>
    <row r="99" spans="1:11" ht="18.75" customHeight="1" x14ac:dyDescent="0.15">
      <c r="A99" s="57" t="s">
        <v>20</v>
      </c>
      <c r="B99" s="50"/>
      <c r="C99" s="50"/>
      <c r="D99" s="50"/>
      <c r="E99" s="50"/>
      <c r="F99" s="50"/>
      <c r="G99" s="50"/>
      <c r="H99" s="50"/>
      <c r="I99" s="50"/>
      <c r="J99" s="50"/>
      <c r="K99" s="51"/>
    </row>
    <row r="100" spans="1:11" ht="13" x14ac:dyDescent="0.15">
      <c r="A100" s="27" t="s">
        <v>12</v>
      </c>
      <c r="B100" s="49" t="s">
        <v>225</v>
      </c>
      <c r="C100" s="50"/>
      <c r="D100" s="50"/>
      <c r="E100" s="50"/>
      <c r="F100" s="50"/>
      <c r="G100" s="50"/>
      <c r="H100" s="50"/>
      <c r="I100" s="50"/>
      <c r="J100" s="50"/>
      <c r="K100" s="51"/>
    </row>
    <row r="101" spans="1:11" ht="27.75" customHeight="1" x14ac:dyDescent="0.15">
      <c r="A101" s="28" t="s">
        <v>13</v>
      </c>
      <c r="B101" s="49" t="s">
        <v>14</v>
      </c>
      <c r="C101" s="50"/>
      <c r="D101" s="50"/>
      <c r="E101" s="50"/>
      <c r="F101" s="50"/>
      <c r="G101" s="50"/>
      <c r="H101" s="50"/>
      <c r="I101" s="50"/>
      <c r="J101" s="50"/>
      <c r="K101" s="51"/>
    </row>
    <row r="102" spans="1:11" ht="13" x14ac:dyDescent="0.15">
      <c r="A102" s="18">
        <f>DATE(2023,12,18)</f>
        <v>45278</v>
      </c>
      <c r="B102" s="10" t="s">
        <v>36</v>
      </c>
      <c r="C102" s="5" t="s">
        <v>15</v>
      </c>
      <c r="D102" s="38" t="s">
        <v>176</v>
      </c>
      <c r="E102" s="6" t="s">
        <v>35</v>
      </c>
      <c r="F102" s="6" t="s">
        <v>51</v>
      </c>
      <c r="G102" s="11">
        <v>1</v>
      </c>
      <c r="H102" s="11">
        <v>1.5</v>
      </c>
      <c r="I102" s="11">
        <f t="shared" ref="I102:I121" si="9">H102-G102</f>
        <v>0.5</v>
      </c>
      <c r="J102" s="42"/>
      <c r="K102" s="10" t="s">
        <v>177</v>
      </c>
    </row>
    <row r="103" spans="1:11" ht="13" x14ac:dyDescent="0.15">
      <c r="A103" s="18">
        <f>DATE(2023,12,18)</f>
        <v>45278</v>
      </c>
      <c r="B103" s="10" t="s">
        <v>36</v>
      </c>
      <c r="C103" s="5" t="s">
        <v>15</v>
      </c>
      <c r="D103" s="5" t="s">
        <v>286</v>
      </c>
      <c r="E103" s="6" t="s">
        <v>45</v>
      </c>
      <c r="F103" s="6" t="s">
        <v>53</v>
      </c>
      <c r="G103" s="11">
        <v>4</v>
      </c>
      <c r="H103" s="11">
        <v>3</v>
      </c>
      <c r="I103" s="11">
        <f t="shared" si="9"/>
        <v>-1</v>
      </c>
      <c r="J103" s="42"/>
      <c r="K103" s="10" t="s">
        <v>239</v>
      </c>
    </row>
    <row r="104" spans="1:11" ht="13" x14ac:dyDescent="0.15">
      <c r="A104" s="18">
        <f t="shared" ref="A104:A109" si="10">DATE(2023,12,18)</f>
        <v>45278</v>
      </c>
      <c r="B104" s="10" t="s">
        <v>36</v>
      </c>
      <c r="C104" s="5" t="s">
        <v>15</v>
      </c>
      <c r="D104" s="5" t="s">
        <v>180</v>
      </c>
      <c r="E104" s="6" t="s">
        <v>35</v>
      </c>
      <c r="F104" s="6" t="s">
        <v>51</v>
      </c>
      <c r="G104" s="11">
        <v>2</v>
      </c>
      <c r="H104" s="11">
        <v>2</v>
      </c>
      <c r="I104" s="11">
        <f t="shared" si="9"/>
        <v>0</v>
      </c>
      <c r="J104" s="42"/>
      <c r="K104" s="10" t="s">
        <v>181</v>
      </c>
    </row>
    <row r="105" spans="1:11" ht="13" x14ac:dyDescent="0.15">
      <c r="A105" s="18">
        <f t="shared" si="10"/>
        <v>45278</v>
      </c>
      <c r="B105" s="10" t="s">
        <v>36</v>
      </c>
      <c r="C105" s="5" t="s">
        <v>15</v>
      </c>
      <c r="D105" s="5" t="s">
        <v>185</v>
      </c>
      <c r="E105" s="6" t="s">
        <v>35</v>
      </c>
      <c r="F105" s="6" t="s">
        <v>51</v>
      </c>
      <c r="G105" s="11">
        <v>1</v>
      </c>
      <c r="H105" s="44">
        <v>2</v>
      </c>
      <c r="I105" s="11">
        <f t="shared" si="9"/>
        <v>1</v>
      </c>
      <c r="J105" s="42"/>
      <c r="K105" s="10" t="s">
        <v>183</v>
      </c>
    </row>
    <row r="106" spans="1:11" ht="13" x14ac:dyDescent="0.15">
      <c r="A106" s="18">
        <f t="shared" si="10"/>
        <v>45278</v>
      </c>
      <c r="B106" s="10" t="s">
        <v>36</v>
      </c>
      <c r="C106" s="5" t="s">
        <v>15</v>
      </c>
      <c r="D106" s="5" t="s">
        <v>184</v>
      </c>
      <c r="E106" s="6" t="s">
        <v>37</v>
      </c>
      <c r="F106" s="6" t="s">
        <v>51</v>
      </c>
      <c r="G106" s="11">
        <v>3</v>
      </c>
      <c r="H106" s="11">
        <v>3</v>
      </c>
      <c r="I106" s="11">
        <f t="shared" si="9"/>
        <v>0</v>
      </c>
      <c r="J106" s="39" t="s">
        <v>63</v>
      </c>
      <c r="K106" s="10" t="s">
        <v>186</v>
      </c>
    </row>
    <row r="107" spans="1:11" ht="13" x14ac:dyDescent="0.15">
      <c r="A107" s="18">
        <f t="shared" si="10"/>
        <v>45278</v>
      </c>
      <c r="B107" s="10" t="s">
        <v>36</v>
      </c>
      <c r="C107" s="5" t="s">
        <v>15</v>
      </c>
      <c r="D107" s="5" t="s">
        <v>187</v>
      </c>
      <c r="E107" s="6" t="s">
        <v>35</v>
      </c>
      <c r="F107" s="6" t="s">
        <v>51</v>
      </c>
      <c r="G107" s="11">
        <v>1.5</v>
      </c>
      <c r="H107" s="11">
        <v>2</v>
      </c>
      <c r="I107" s="11">
        <f t="shared" si="9"/>
        <v>0.5</v>
      </c>
      <c r="J107" s="42"/>
      <c r="K107" s="10"/>
    </row>
    <row r="108" spans="1:11" ht="13" x14ac:dyDescent="0.15">
      <c r="A108" s="18">
        <f t="shared" si="10"/>
        <v>45278</v>
      </c>
      <c r="B108" s="10" t="s">
        <v>36</v>
      </c>
      <c r="C108" s="5" t="s">
        <v>15</v>
      </c>
      <c r="D108" s="5" t="s">
        <v>188</v>
      </c>
      <c r="E108" s="6" t="s">
        <v>35</v>
      </c>
      <c r="F108" s="6" t="s">
        <v>51</v>
      </c>
      <c r="G108" s="11">
        <v>1</v>
      </c>
      <c r="H108" s="11">
        <v>2</v>
      </c>
      <c r="I108" s="11">
        <f t="shared" si="9"/>
        <v>1</v>
      </c>
      <c r="J108" s="39" t="s">
        <v>146</v>
      </c>
      <c r="K108" s="10" t="s">
        <v>189</v>
      </c>
    </row>
    <row r="109" spans="1:11" ht="13" x14ac:dyDescent="0.15">
      <c r="A109" s="18">
        <f t="shared" si="10"/>
        <v>45278</v>
      </c>
      <c r="B109" s="10" t="s">
        <v>36</v>
      </c>
      <c r="C109" s="5" t="s">
        <v>15</v>
      </c>
      <c r="D109" s="5" t="s">
        <v>190</v>
      </c>
      <c r="E109" s="6" t="s">
        <v>35</v>
      </c>
      <c r="F109" s="6" t="s">
        <v>51</v>
      </c>
      <c r="G109" s="11">
        <v>1.5</v>
      </c>
      <c r="H109" s="11">
        <v>1.5</v>
      </c>
      <c r="I109" s="11">
        <f t="shared" si="9"/>
        <v>0</v>
      </c>
      <c r="J109" s="39" t="s">
        <v>63</v>
      </c>
      <c r="K109" s="10" t="s">
        <v>191</v>
      </c>
    </row>
    <row r="110" spans="1:11" ht="13" x14ac:dyDescent="0.15">
      <c r="A110" s="18">
        <f>DATE(2023,12,19)</f>
        <v>45279</v>
      </c>
      <c r="B110" s="10" t="s">
        <v>36</v>
      </c>
      <c r="C110" s="5" t="s">
        <v>15</v>
      </c>
      <c r="D110" s="5" t="s">
        <v>192</v>
      </c>
      <c r="E110" s="6" t="s">
        <v>39</v>
      </c>
      <c r="F110" s="6" t="s">
        <v>53</v>
      </c>
      <c r="G110" s="11">
        <v>1</v>
      </c>
      <c r="H110" s="11">
        <v>1</v>
      </c>
      <c r="I110" s="11">
        <f t="shared" si="9"/>
        <v>0</v>
      </c>
      <c r="J110" s="42"/>
      <c r="K110" s="10" t="s">
        <v>194</v>
      </c>
    </row>
    <row r="111" spans="1:11" ht="13" x14ac:dyDescent="0.15">
      <c r="A111" s="18">
        <f>DATE(2023,12,19)</f>
        <v>45279</v>
      </c>
      <c r="B111" s="10" t="s">
        <v>36</v>
      </c>
      <c r="C111" s="5" t="s">
        <v>15</v>
      </c>
      <c r="D111" s="5" t="s">
        <v>237</v>
      </c>
      <c r="E111" s="6" t="s">
        <v>33</v>
      </c>
      <c r="F111" s="6" t="s">
        <v>50</v>
      </c>
      <c r="G111" s="11">
        <v>3</v>
      </c>
      <c r="H111" s="11">
        <v>3</v>
      </c>
      <c r="I111" s="11">
        <f t="shared" si="9"/>
        <v>0</v>
      </c>
      <c r="J111" s="42"/>
      <c r="K111" s="10" t="s">
        <v>238</v>
      </c>
    </row>
    <row r="112" spans="1:11" ht="13" x14ac:dyDescent="0.15">
      <c r="A112" s="18">
        <f>DATE(2023,12,19)</f>
        <v>45279</v>
      </c>
      <c r="B112" s="10" t="s">
        <v>36</v>
      </c>
      <c r="C112" s="5" t="s">
        <v>15</v>
      </c>
      <c r="D112" s="5" t="s">
        <v>188</v>
      </c>
      <c r="E112" s="6" t="s">
        <v>33</v>
      </c>
      <c r="F112" s="6" t="s">
        <v>51</v>
      </c>
      <c r="G112" s="11">
        <v>3</v>
      </c>
      <c r="H112" s="11">
        <v>3</v>
      </c>
      <c r="I112" s="11">
        <f t="shared" si="9"/>
        <v>0</v>
      </c>
      <c r="J112" s="39" t="s">
        <v>63</v>
      </c>
      <c r="K112" s="10" t="s">
        <v>193</v>
      </c>
    </row>
    <row r="113" spans="1:11" ht="13" x14ac:dyDescent="0.15">
      <c r="A113" s="18">
        <f>DATE(2023,12,19)</f>
        <v>45279</v>
      </c>
      <c r="B113" s="10" t="s">
        <v>36</v>
      </c>
      <c r="C113" s="5" t="s">
        <v>15</v>
      </c>
      <c r="D113" s="5" t="s">
        <v>195</v>
      </c>
      <c r="E113" s="6" t="s">
        <v>33</v>
      </c>
      <c r="F113" s="6" t="s">
        <v>51</v>
      </c>
      <c r="G113" s="11">
        <v>3</v>
      </c>
      <c r="H113" s="11">
        <v>2</v>
      </c>
      <c r="I113" s="11">
        <f t="shared" si="9"/>
        <v>-1</v>
      </c>
      <c r="J113" s="39" t="s">
        <v>63</v>
      </c>
      <c r="K113" s="10" t="s">
        <v>196</v>
      </c>
    </row>
    <row r="114" spans="1:11" ht="13" x14ac:dyDescent="0.15">
      <c r="A114" s="18">
        <f>DATE(2023,12,20)</f>
        <v>45280</v>
      </c>
      <c r="B114" s="10" t="s">
        <v>36</v>
      </c>
      <c r="C114" s="5" t="s">
        <v>15</v>
      </c>
      <c r="D114" s="5" t="s">
        <v>197</v>
      </c>
      <c r="E114" s="6" t="s">
        <v>33</v>
      </c>
      <c r="F114" s="6" t="s">
        <v>51</v>
      </c>
      <c r="G114" s="11">
        <v>4</v>
      </c>
      <c r="H114" s="11">
        <v>4</v>
      </c>
      <c r="I114" s="11">
        <f t="shared" si="9"/>
        <v>0</v>
      </c>
      <c r="J114" s="39" t="s">
        <v>63</v>
      </c>
      <c r="K114" s="10" t="s">
        <v>198</v>
      </c>
    </row>
    <row r="115" spans="1:11" ht="13" x14ac:dyDescent="0.15">
      <c r="A115" s="18">
        <f>DATE(2023,12,20)</f>
        <v>45280</v>
      </c>
      <c r="B115" s="10" t="s">
        <v>36</v>
      </c>
      <c r="C115" s="5" t="s">
        <v>15</v>
      </c>
      <c r="D115" s="5" t="s">
        <v>199</v>
      </c>
      <c r="E115" s="6" t="s">
        <v>33</v>
      </c>
      <c r="F115" s="6" t="s">
        <v>51</v>
      </c>
      <c r="G115" s="11">
        <v>3</v>
      </c>
      <c r="H115" s="11">
        <v>2</v>
      </c>
      <c r="I115" s="11">
        <f t="shared" si="9"/>
        <v>-1</v>
      </c>
      <c r="J115" s="39" t="s">
        <v>146</v>
      </c>
      <c r="K115" s="10" t="s">
        <v>200</v>
      </c>
    </row>
    <row r="116" spans="1:11" ht="13" x14ac:dyDescent="0.15">
      <c r="A116" s="18">
        <f>DATE(2023,12,20)</f>
        <v>45280</v>
      </c>
      <c r="B116" s="10" t="s">
        <v>36</v>
      </c>
      <c r="C116" s="5" t="s">
        <v>15</v>
      </c>
      <c r="D116" s="5" t="s">
        <v>201</v>
      </c>
      <c r="E116" s="6" t="s">
        <v>33</v>
      </c>
      <c r="F116" s="6" t="s">
        <v>51</v>
      </c>
      <c r="G116" s="11">
        <v>2</v>
      </c>
      <c r="H116" s="11">
        <v>2</v>
      </c>
      <c r="I116" s="11">
        <f t="shared" si="9"/>
        <v>0</v>
      </c>
      <c r="J116" s="39" t="s">
        <v>63</v>
      </c>
      <c r="K116" s="10" t="s">
        <v>202</v>
      </c>
    </row>
    <row r="117" spans="1:11" ht="13" x14ac:dyDescent="0.15">
      <c r="A117" s="18">
        <f>DATE(2023, 12, 21)</f>
        <v>45281</v>
      </c>
      <c r="B117" s="10" t="s">
        <v>36</v>
      </c>
      <c r="C117" s="5" t="s">
        <v>15</v>
      </c>
      <c r="D117" s="5" t="s">
        <v>203</v>
      </c>
      <c r="E117" s="6" t="s">
        <v>41</v>
      </c>
      <c r="F117" s="6" t="s">
        <v>53</v>
      </c>
      <c r="G117" s="11">
        <v>4</v>
      </c>
      <c r="H117" s="11">
        <v>4</v>
      </c>
      <c r="I117" s="11">
        <f t="shared" si="9"/>
        <v>0</v>
      </c>
      <c r="J117" s="42"/>
      <c r="K117" s="10" t="s">
        <v>204</v>
      </c>
    </row>
    <row r="118" spans="1:11" ht="13" x14ac:dyDescent="0.15">
      <c r="A118" s="18">
        <f>DATE(2023, 12, 22)</f>
        <v>45282</v>
      </c>
      <c r="B118" s="10" t="s">
        <v>36</v>
      </c>
      <c r="C118" s="5" t="s">
        <v>15</v>
      </c>
      <c r="D118" s="5" t="s">
        <v>286</v>
      </c>
      <c r="E118" s="6" t="s">
        <v>45</v>
      </c>
      <c r="F118" s="6" t="s">
        <v>53</v>
      </c>
      <c r="G118" s="11">
        <v>2</v>
      </c>
      <c r="H118" s="11">
        <v>3</v>
      </c>
      <c r="I118" s="11">
        <f>H118-G118</f>
        <v>1</v>
      </c>
      <c r="J118" s="42"/>
      <c r="K118" s="10" t="s">
        <v>239</v>
      </c>
    </row>
    <row r="119" spans="1:11" ht="13" x14ac:dyDescent="0.15">
      <c r="A119" s="18">
        <f>DATE(2023, 12, 22)</f>
        <v>45282</v>
      </c>
      <c r="B119" s="10" t="s">
        <v>36</v>
      </c>
      <c r="C119" s="5" t="s">
        <v>15</v>
      </c>
      <c r="D119" s="5" t="s">
        <v>242</v>
      </c>
      <c r="E119" s="6" t="s">
        <v>47</v>
      </c>
      <c r="F119" s="6" t="s">
        <v>53</v>
      </c>
      <c r="G119" s="11">
        <v>1</v>
      </c>
      <c r="H119" s="11">
        <v>1</v>
      </c>
      <c r="I119" s="11" t="s">
        <v>27</v>
      </c>
      <c r="J119" s="42" t="s">
        <v>27</v>
      </c>
      <c r="K119" s="10" t="s">
        <v>239</v>
      </c>
    </row>
    <row r="120" spans="1:11" ht="13" x14ac:dyDescent="0.15">
      <c r="A120" s="18">
        <f>DATE(2023, 12, 22)</f>
        <v>45282</v>
      </c>
      <c r="B120" s="10" t="s">
        <v>36</v>
      </c>
      <c r="C120" s="5" t="s">
        <v>15</v>
      </c>
      <c r="D120" s="5" t="s">
        <v>205</v>
      </c>
      <c r="E120" s="6" t="s">
        <v>47</v>
      </c>
      <c r="F120" s="6" t="s">
        <v>27</v>
      </c>
      <c r="G120" s="11" t="s">
        <v>27</v>
      </c>
      <c r="H120" s="11" t="s">
        <v>27</v>
      </c>
      <c r="I120" s="11" t="s">
        <v>27</v>
      </c>
      <c r="J120" s="42" t="s">
        <v>27</v>
      </c>
      <c r="K120" s="10" t="s">
        <v>27</v>
      </c>
    </row>
    <row r="121" spans="1:11" ht="13" x14ac:dyDescent="0.15">
      <c r="A121" s="19"/>
      <c r="B121" s="8"/>
      <c r="C121" s="8"/>
      <c r="D121" s="8"/>
      <c r="E121" s="8" t="s">
        <v>16</v>
      </c>
      <c r="F121" s="8"/>
      <c r="G121" s="9">
        <f>SUM(G102:G120)</f>
        <v>41</v>
      </c>
      <c r="H121" s="9">
        <f>SUM(H102:H120)</f>
        <v>42</v>
      </c>
      <c r="I121" s="9">
        <f t="shared" si="9"/>
        <v>1</v>
      </c>
      <c r="J121" s="43"/>
      <c r="K121" s="8"/>
    </row>
    <row r="122" spans="1:11" ht="18.75" customHeight="1" x14ac:dyDescent="0.15">
      <c r="A122" s="52" t="s">
        <v>21</v>
      </c>
      <c r="B122" s="50"/>
      <c r="C122" s="50"/>
      <c r="D122" s="50"/>
      <c r="E122" s="50"/>
      <c r="F122" s="50"/>
      <c r="G122" s="50"/>
      <c r="H122" s="50"/>
      <c r="I122" s="50"/>
      <c r="J122" s="50"/>
      <c r="K122" s="51"/>
    </row>
    <row r="123" spans="1:11" ht="13" x14ac:dyDescent="0.15">
      <c r="A123" s="29" t="s">
        <v>12</v>
      </c>
      <c r="B123" s="53" t="s">
        <v>268</v>
      </c>
      <c r="C123" s="50"/>
      <c r="D123" s="50"/>
      <c r="E123" s="50"/>
      <c r="F123" s="50"/>
      <c r="G123" s="50"/>
      <c r="H123" s="50"/>
      <c r="I123" s="50"/>
      <c r="J123" s="50"/>
      <c r="K123" s="51"/>
    </row>
    <row r="124" spans="1:11" ht="27.75" customHeight="1" x14ac:dyDescent="0.15">
      <c r="A124" s="30" t="s">
        <v>13</v>
      </c>
      <c r="B124" s="53" t="s">
        <v>14</v>
      </c>
      <c r="C124" s="50"/>
      <c r="D124" s="50"/>
      <c r="E124" s="50"/>
      <c r="F124" s="50"/>
      <c r="G124" s="50"/>
      <c r="H124" s="50"/>
      <c r="I124" s="50"/>
      <c r="J124" s="50"/>
      <c r="K124" s="51"/>
    </row>
    <row r="125" spans="1:11" ht="13" x14ac:dyDescent="0.15">
      <c r="A125" s="18">
        <f>DATE(2024,1,8)</f>
        <v>45299</v>
      </c>
      <c r="B125" s="10" t="s">
        <v>36</v>
      </c>
      <c r="C125" s="5" t="s">
        <v>15</v>
      </c>
      <c r="D125" s="5" t="s">
        <v>245</v>
      </c>
      <c r="E125" s="6" t="s">
        <v>44</v>
      </c>
      <c r="F125" s="6" t="s">
        <v>50</v>
      </c>
      <c r="G125" s="11">
        <v>1</v>
      </c>
      <c r="H125" s="11">
        <v>1</v>
      </c>
      <c r="I125" s="11">
        <f t="shared" ref="I125:I143" si="11">H125-G125</f>
        <v>0</v>
      </c>
      <c r="J125" s="39" t="s">
        <v>124</v>
      </c>
      <c r="K125" s="10" t="s">
        <v>248</v>
      </c>
    </row>
    <row r="126" spans="1:11" ht="13" x14ac:dyDescent="0.15">
      <c r="A126" s="18">
        <f>DATE(2024,1,8)</f>
        <v>45299</v>
      </c>
      <c r="B126" s="10" t="s">
        <v>36</v>
      </c>
      <c r="C126" s="5" t="s">
        <v>15</v>
      </c>
      <c r="D126" s="5" t="s">
        <v>247</v>
      </c>
      <c r="E126" s="6" t="s">
        <v>44</v>
      </c>
      <c r="F126" s="6" t="s">
        <v>50</v>
      </c>
      <c r="G126" s="11">
        <v>1</v>
      </c>
      <c r="H126" s="11">
        <v>1</v>
      </c>
      <c r="I126" s="11">
        <f t="shared" si="11"/>
        <v>0</v>
      </c>
      <c r="J126" s="39" t="s">
        <v>124</v>
      </c>
      <c r="K126" s="10" t="s">
        <v>246</v>
      </c>
    </row>
    <row r="127" spans="1:11" ht="13" x14ac:dyDescent="0.15">
      <c r="A127" s="18">
        <f>DATE(2024,1,8)</f>
        <v>45299</v>
      </c>
      <c r="B127" s="10" t="s">
        <v>36</v>
      </c>
      <c r="C127" s="5" t="s">
        <v>15</v>
      </c>
      <c r="D127" s="5" t="s">
        <v>237</v>
      </c>
      <c r="E127" s="6" t="s">
        <v>33</v>
      </c>
      <c r="F127" s="6" t="s">
        <v>50</v>
      </c>
      <c r="G127" s="11">
        <v>4</v>
      </c>
      <c r="H127" s="11">
        <v>4</v>
      </c>
      <c r="I127" s="11">
        <f t="shared" si="11"/>
        <v>0</v>
      </c>
      <c r="J127" s="42"/>
      <c r="K127" s="10" t="s">
        <v>238</v>
      </c>
    </row>
    <row r="128" spans="1:11" ht="13" x14ac:dyDescent="0.15">
      <c r="A128" s="18">
        <f>DATE(2024,1,8)</f>
        <v>45299</v>
      </c>
      <c r="B128" s="10" t="s">
        <v>36</v>
      </c>
      <c r="C128" s="5" t="s">
        <v>15</v>
      </c>
      <c r="D128" s="5" t="s">
        <v>240</v>
      </c>
      <c r="E128" s="6" t="s">
        <v>33</v>
      </c>
      <c r="F128" s="6" t="s">
        <v>50</v>
      </c>
      <c r="G128" s="11">
        <v>1</v>
      </c>
      <c r="H128" s="11">
        <v>1.5</v>
      </c>
      <c r="I128" s="11">
        <f t="shared" si="11"/>
        <v>0.5</v>
      </c>
      <c r="J128" s="42"/>
      <c r="K128" s="10" t="s">
        <v>241</v>
      </c>
    </row>
    <row r="129" spans="1:11" ht="13" x14ac:dyDescent="0.15">
      <c r="A129" s="18">
        <f>DATE(2024,1,8)</f>
        <v>45299</v>
      </c>
      <c r="B129" s="10" t="s">
        <v>36</v>
      </c>
      <c r="C129" s="5" t="s">
        <v>15</v>
      </c>
      <c r="D129" s="5" t="s">
        <v>278</v>
      </c>
      <c r="E129" s="6" t="s">
        <v>33</v>
      </c>
      <c r="F129" s="6" t="s">
        <v>277</v>
      </c>
      <c r="G129" s="11">
        <v>4</v>
      </c>
      <c r="H129" s="11">
        <v>4</v>
      </c>
      <c r="I129" s="11">
        <f>H129-G129</f>
        <v>0</v>
      </c>
      <c r="J129" s="39" t="s">
        <v>124</v>
      </c>
      <c r="K129" s="10" t="s">
        <v>279</v>
      </c>
    </row>
    <row r="130" spans="1:11" ht="13" x14ac:dyDescent="0.15">
      <c r="A130" s="18">
        <f>DATE(2024,1,9)</f>
        <v>45300</v>
      </c>
      <c r="B130" s="10" t="s">
        <v>36</v>
      </c>
      <c r="C130" s="5" t="s">
        <v>15</v>
      </c>
      <c r="D130" s="5" t="s">
        <v>249</v>
      </c>
      <c r="E130" s="6" t="s">
        <v>33</v>
      </c>
      <c r="F130" s="6" t="s">
        <v>50</v>
      </c>
      <c r="G130" s="11">
        <v>4</v>
      </c>
      <c r="H130" s="11">
        <v>4</v>
      </c>
      <c r="I130" s="11">
        <f t="shared" si="11"/>
        <v>0</v>
      </c>
      <c r="J130" s="39" t="s">
        <v>63</v>
      </c>
      <c r="K130" s="10" t="s">
        <v>252</v>
      </c>
    </row>
    <row r="131" spans="1:11" ht="13" x14ac:dyDescent="0.15">
      <c r="A131" s="18">
        <f>DATE(2024,1,9)</f>
        <v>45300</v>
      </c>
      <c r="B131" s="10" t="s">
        <v>36</v>
      </c>
      <c r="C131" s="5" t="s">
        <v>15</v>
      </c>
      <c r="D131" s="5" t="s">
        <v>250</v>
      </c>
      <c r="E131" s="6" t="s">
        <v>35</v>
      </c>
      <c r="F131" s="6" t="s">
        <v>50</v>
      </c>
      <c r="G131" s="11">
        <v>3</v>
      </c>
      <c r="H131" s="11">
        <v>3</v>
      </c>
      <c r="I131" s="11">
        <f t="shared" si="11"/>
        <v>0</v>
      </c>
      <c r="J131" s="42"/>
      <c r="K131" s="10" t="s">
        <v>251</v>
      </c>
    </row>
    <row r="132" spans="1:11" ht="13" x14ac:dyDescent="0.15">
      <c r="A132" s="18">
        <f>DATE(2024,1,10)</f>
        <v>45301</v>
      </c>
      <c r="B132" s="10" t="s">
        <v>36</v>
      </c>
      <c r="C132" s="5" t="s">
        <v>15</v>
      </c>
      <c r="D132" s="5" t="s">
        <v>253</v>
      </c>
      <c r="E132" s="6" t="s">
        <v>33</v>
      </c>
      <c r="F132" s="6" t="s">
        <v>50</v>
      </c>
      <c r="G132" s="11">
        <v>2.5</v>
      </c>
      <c r="H132" s="11">
        <v>2.5</v>
      </c>
      <c r="I132" s="11">
        <f t="shared" si="11"/>
        <v>0</v>
      </c>
      <c r="J132" s="42"/>
      <c r="K132" s="10" t="s">
        <v>254</v>
      </c>
    </row>
    <row r="133" spans="1:11" ht="13" x14ac:dyDescent="0.15">
      <c r="A133" s="18">
        <f>DATE(2024,1,10)</f>
        <v>45301</v>
      </c>
      <c r="B133" s="10" t="s">
        <v>36</v>
      </c>
      <c r="C133" s="5" t="s">
        <v>15</v>
      </c>
      <c r="D133" s="5" t="s">
        <v>260</v>
      </c>
      <c r="E133" s="6" t="s">
        <v>33</v>
      </c>
      <c r="F133" s="6" t="s">
        <v>50</v>
      </c>
      <c r="G133" s="11">
        <v>2</v>
      </c>
      <c r="H133" s="11">
        <v>2</v>
      </c>
      <c r="I133" s="11">
        <f t="shared" si="11"/>
        <v>0</v>
      </c>
      <c r="J133" s="39" t="s">
        <v>63</v>
      </c>
      <c r="K133" s="10"/>
    </row>
    <row r="134" spans="1:11" ht="13" x14ac:dyDescent="0.15">
      <c r="A134" s="18">
        <f>DATE(2024,1,10)</f>
        <v>45301</v>
      </c>
      <c r="B134" s="10" t="s">
        <v>36</v>
      </c>
      <c r="C134" s="5" t="s">
        <v>15</v>
      </c>
      <c r="D134" s="5" t="s">
        <v>256</v>
      </c>
      <c r="E134" s="6" t="s">
        <v>33</v>
      </c>
      <c r="F134" s="6" t="s">
        <v>49</v>
      </c>
      <c r="G134" s="11">
        <v>2</v>
      </c>
      <c r="H134" s="11">
        <v>2</v>
      </c>
      <c r="I134" s="11">
        <f t="shared" si="11"/>
        <v>0</v>
      </c>
      <c r="J134" s="39" t="s">
        <v>63</v>
      </c>
      <c r="K134" s="10" t="s">
        <v>257</v>
      </c>
    </row>
    <row r="135" spans="1:11" ht="13" x14ac:dyDescent="0.15">
      <c r="A135" s="18">
        <f>DATE(2024,1,10)</f>
        <v>45301</v>
      </c>
      <c r="B135" s="10" t="s">
        <v>36</v>
      </c>
      <c r="C135" s="5" t="s">
        <v>15</v>
      </c>
      <c r="D135" s="5" t="s">
        <v>237</v>
      </c>
      <c r="E135" s="6" t="s">
        <v>33</v>
      </c>
      <c r="F135" s="6" t="s">
        <v>50</v>
      </c>
      <c r="G135" s="11">
        <v>2</v>
      </c>
      <c r="H135" s="11">
        <v>3</v>
      </c>
      <c r="I135" s="11">
        <f t="shared" ref="I135:I142" si="12">H135-G135</f>
        <v>1</v>
      </c>
      <c r="J135" s="42"/>
      <c r="K135" s="10" t="s">
        <v>238</v>
      </c>
    </row>
    <row r="136" spans="1:11" ht="13" x14ac:dyDescent="0.15">
      <c r="A136" s="18">
        <f>DATE(2024,1,11)</f>
        <v>45302</v>
      </c>
      <c r="B136" s="10" t="s">
        <v>36</v>
      </c>
      <c r="C136" s="5" t="s">
        <v>15</v>
      </c>
      <c r="D136" s="5" t="s">
        <v>258</v>
      </c>
      <c r="E136" s="6" t="s">
        <v>33</v>
      </c>
      <c r="F136" s="6" t="s">
        <v>51</v>
      </c>
      <c r="G136" s="11">
        <v>2.5</v>
      </c>
      <c r="H136" s="11">
        <v>2.5</v>
      </c>
      <c r="I136" s="11">
        <f t="shared" si="12"/>
        <v>0</v>
      </c>
      <c r="J136" s="39" t="s">
        <v>63</v>
      </c>
      <c r="K136" s="10" t="s">
        <v>259</v>
      </c>
    </row>
    <row r="137" spans="1:11" ht="13" x14ac:dyDescent="0.15">
      <c r="A137" s="18">
        <f>DATE(2024,1,11)</f>
        <v>45302</v>
      </c>
      <c r="B137" s="10" t="s">
        <v>36</v>
      </c>
      <c r="C137" s="5" t="s">
        <v>15</v>
      </c>
      <c r="D137" s="5" t="s">
        <v>264</v>
      </c>
      <c r="E137" s="6" t="s">
        <v>33</v>
      </c>
      <c r="F137" s="6" t="s">
        <v>263</v>
      </c>
      <c r="G137" s="11">
        <v>0.5</v>
      </c>
      <c r="H137" s="11">
        <v>0.5</v>
      </c>
      <c r="I137" s="11">
        <f t="shared" si="12"/>
        <v>0</v>
      </c>
      <c r="J137" s="39" t="s">
        <v>63</v>
      </c>
      <c r="K137" s="10" t="s">
        <v>265</v>
      </c>
    </row>
    <row r="138" spans="1:11" ht="13" x14ac:dyDescent="0.15">
      <c r="A138" s="18">
        <f>DATE(2024,1,11)</f>
        <v>45302</v>
      </c>
      <c r="B138" s="10" t="s">
        <v>36</v>
      </c>
      <c r="C138" s="5" t="s">
        <v>15</v>
      </c>
      <c r="D138" s="5" t="s">
        <v>255</v>
      </c>
      <c r="E138" s="6" t="s">
        <v>33</v>
      </c>
      <c r="F138" s="6" t="s">
        <v>51</v>
      </c>
      <c r="G138" s="11">
        <v>2</v>
      </c>
      <c r="H138" s="11">
        <v>2</v>
      </c>
      <c r="I138" s="11">
        <f t="shared" si="12"/>
        <v>0</v>
      </c>
      <c r="J138" s="39" t="s">
        <v>63</v>
      </c>
      <c r="K138" s="10"/>
    </row>
    <row r="139" spans="1:11" ht="13" x14ac:dyDescent="0.15">
      <c r="A139" s="18">
        <f>DATE(2024,1,11)</f>
        <v>45302</v>
      </c>
      <c r="B139" s="10" t="s">
        <v>36</v>
      </c>
      <c r="C139" s="5" t="s">
        <v>15</v>
      </c>
      <c r="D139" s="5" t="s">
        <v>261</v>
      </c>
      <c r="E139" s="6" t="s">
        <v>33</v>
      </c>
      <c r="F139" s="6" t="s">
        <v>51</v>
      </c>
      <c r="G139" s="11">
        <v>2.5</v>
      </c>
      <c r="H139" s="11">
        <v>2.5</v>
      </c>
      <c r="I139" s="11">
        <f t="shared" si="12"/>
        <v>0</v>
      </c>
      <c r="J139" s="39" t="s">
        <v>63</v>
      </c>
      <c r="K139" s="10" t="s">
        <v>262</v>
      </c>
    </row>
    <row r="140" spans="1:11" ht="13" x14ac:dyDescent="0.15">
      <c r="A140" s="18">
        <f>DATE(2024,1,12)</f>
        <v>45303</v>
      </c>
      <c r="B140" s="10" t="s">
        <v>36</v>
      </c>
      <c r="C140" s="5" t="s">
        <v>15</v>
      </c>
      <c r="D140" s="5" t="s">
        <v>266</v>
      </c>
      <c r="E140" s="6" t="s">
        <v>33</v>
      </c>
      <c r="F140" s="6" t="s">
        <v>50</v>
      </c>
      <c r="G140" s="11">
        <v>4</v>
      </c>
      <c r="H140" s="11">
        <v>4</v>
      </c>
      <c r="I140" s="11">
        <f t="shared" si="12"/>
        <v>0</v>
      </c>
      <c r="J140" s="39" t="s">
        <v>63</v>
      </c>
      <c r="K140" s="10" t="s">
        <v>267</v>
      </c>
    </row>
    <row r="141" spans="1:11" ht="13" x14ac:dyDescent="0.15">
      <c r="A141" s="18">
        <f>DATE(2024,1,12)</f>
        <v>45303</v>
      </c>
      <c r="B141" s="10" t="s">
        <v>36</v>
      </c>
      <c r="C141" s="5" t="s">
        <v>15</v>
      </c>
      <c r="D141" s="5" t="s">
        <v>237</v>
      </c>
      <c r="E141" s="6" t="s">
        <v>33</v>
      </c>
      <c r="F141" s="6" t="s">
        <v>50</v>
      </c>
      <c r="G141" s="11">
        <v>2</v>
      </c>
      <c r="H141" s="11">
        <v>2</v>
      </c>
      <c r="I141" s="11">
        <f t="shared" si="12"/>
        <v>0</v>
      </c>
      <c r="J141" s="42"/>
      <c r="K141" s="10" t="s">
        <v>238</v>
      </c>
    </row>
    <row r="142" spans="1:11" ht="13" x14ac:dyDescent="0.15">
      <c r="A142" s="18">
        <f>DATE(2024,1,12)</f>
        <v>45303</v>
      </c>
      <c r="B142" s="10" t="s">
        <v>36</v>
      </c>
      <c r="C142" s="5" t="s">
        <v>15</v>
      </c>
      <c r="D142" s="5" t="s">
        <v>240</v>
      </c>
      <c r="E142" s="6" t="s">
        <v>33</v>
      </c>
      <c r="F142" s="6" t="s">
        <v>50</v>
      </c>
      <c r="G142" s="11">
        <v>3</v>
      </c>
      <c r="H142" s="11">
        <v>3</v>
      </c>
      <c r="I142" s="11">
        <f t="shared" si="12"/>
        <v>0</v>
      </c>
      <c r="J142" s="42"/>
      <c r="K142" s="10" t="s">
        <v>241</v>
      </c>
    </row>
    <row r="143" spans="1:11" ht="13" x14ac:dyDescent="0.15">
      <c r="A143" s="19"/>
      <c r="B143" s="8"/>
      <c r="C143" s="8"/>
      <c r="D143" s="8"/>
      <c r="E143" s="8" t="s">
        <v>16</v>
      </c>
      <c r="F143" s="8"/>
      <c r="G143" s="9">
        <f>SUM(G125:G142)</f>
        <v>43</v>
      </c>
      <c r="H143" s="9">
        <f>SUM(H125:H142)</f>
        <v>44.5</v>
      </c>
      <c r="I143" s="9">
        <f t="shared" si="11"/>
        <v>1.5</v>
      </c>
      <c r="J143" s="43"/>
      <c r="K143" s="8"/>
    </row>
    <row r="144" spans="1:11" ht="18.75" customHeight="1" x14ac:dyDescent="0.15">
      <c r="A144" s="54" t="s">
        <v>22</v>
      </c>
      <c r="B144" s="50"/>
      <c r="C144" s="50"/>
      <c r="D144" s="50"/>
      <c r="E144" s="50"/>
      <c r="F144" s="50"/>
      <c r="G144" s="50"/>
      <c r="H144" s="50"/>
      <c r="I144" s="50"/>
      <c r="J144" s="50"/>
      <c r="K144" s="51"/>
    </row>
    <row r="145" spans="1:11" ht="13" x14ac:dyDescent="0.15">
      <c r="A145" s="31" t="s">
        <v>12</v>
      </c>
      <c r="B145" s="55" t="s">
        <v>226</v>
      </c>
      <c r="C145" s="50"/>
      <c r="D145" s="50"/>
      <c r="E145" s="50"/>
      <c r="F145" s="50"/>
      <c r="G145" s="50"/>
      <c r="H145" s="50"/>
      <c r="I145" s="50"/>
      <c r="J145" s="50"/>
      <c r="K145" s="51"/>
    </row>
    <row r="146" spans="1:11" ht="28.5" customHeight="1" x14ac:dyDescent="0.15">
      <c r="A146" s="32" t="s">
        <v>13</v>
      </c>
      <c r="B146" s="55" t="s">
        <v>14</v>
      </c>
      <c r="C146" s="50"/>
      <c r="D146" s="50"/>
      <c r="E146" s="50"/>
      <c r="F146" s="50"/>
      <c r="G146" s="50"/>
      <c r="H146" s="50"/>
      <c r="I146" s="50"/>
      <c r="J146" s="50"/>
      <c r="K146" s="51"/>
    </row>
    <row r="147" spans="1:11" ht="13" x14ac:dyDescent="0.15">
      <c r="A147" s="18">
        <f>DATE(2024,1,15)</f>
        <v>45306</v>
      </c>
      <c r="B147" s="10" t="s">
        <v>36</v>
      </c>
      <c r="C147" s="5" t="s">
        <v>15</v>
      </c>
      <c r="D147" s="5" t="s">
        <v>209</v>
      </c>
      <c r="E147" s="6" t="s">
        <v>33</v>
      </c>
      <c r="F147" s="6" t="s">
        <v>51</v>
      </c>
      <c r="G147" s="11">
        <v>2</v>
      </c>
      <c r="H147" s="11">
        <v>2</v>
      </c>
      <c r="I147" s="11">
        <f t="shared" ref="I147:I161" si="13">H147-G147</f>
        <v>0</v>
      </c>
      <c r="J147" s="39" t="s">
        <v>63</v>
      </c>
      <c r="K147" s="10" t="s">
        <v>210</v>
      </c>
    </row>
    <row r="148" spans="1:11" ht="13" x14ac:dyDescent="0.15">
      <c r="A148" s="18">
        <f>DATE(2024,1,15)</f>
        <v>45306</v>
      </c>
      <c r="B148" s="10" t="s">
        <v>36</v>
      </c>
      <c r="C148" s="5" t="s">
        <v>15</v>
      </c>
      <c r="D148" s="5" t="s">
        <v>237</v>
      </c>
      <c r="E148" s="6" t="s">
        <v>33</v>
      </c>
      <c r="F148" s="6" t="s">
        <v>50</v>
      </c>
      <c r="G148" s="11">
        <v>3</v>
      </c>
      <c r="H148" s="11">
        <v>3</v>
      </c>
      <c r="I148" s="11">
        <f>H148-G148</f>
        <v>0</v>
      </c>
      <c r="J148" s="42"/>
      <c r="K148" s="10" t="s">
        <v>238</v>
      </c>
    </row>
    <row r="149" spans="1:11" ht="13" x14ac:dyDescent="0.15">
      <c r="A149" s="18">
        <f>DATE(2024,1,15)</f>
        <v>45306</v>
      </c>
      <c r="B149" s="10" t="s">
        <v>36</v>
      </c>
      <c r="C149" s="5" t="s">
        <v>15</v>
      </c>
      <c r="D149" s="5" t="s">
        <v>211</v>
      </c>
      <c r="E149" s="6" t="s">
        <v>33</v>
      </c>
      <c r="F149" s="6" t="s">
        <v>51</v>
      </c>
      <c r="G149" s="11">
        <v>4</v>
      </c>
      <c r="H149" s="11">
        <v>4</v>
      </c>
      <c r="I149" s="11">
        <f t="shared" si="13"/>
        <v>0</v>
      </c>
      <c r="J149" s="39" t="s">
        <v>63</v>
      </c>
      <c r="K149" s="10" t="s">
        <v>212</v>
      </c>
    </row>
    <row r="150" spans="1:11" ht="13" x14ac:dyDescent="0.15">
      <c r="A150" s="18">
        <f>DATE(2024,1,16)</f>
        <v>45307</v>
      </c>
      <c r="B150" s="10" t="s">
        <v>36</v>
      </c>
      <c r="C150" s="5" t="s">
        <v>15</v>
      </c>
      <c r="D150" s="5" t="s">
        <v>213</v>
      </c>
      <c r="E150" s="6" t="s">
        <v>35</v>
      </c>
      <c r="F150" s="6" t="s">
        <v>51</v>
      </c>
      <c r="G150" s="11">
        <v>2</v>
      </c>
      <c r="H150" s="11">
        <v>2</v>
      </c>
      <c r="I150" s="11">
        <f t="shared" si="13"/>
        <v>0</v>
      </c>
      <c r="J150" s="42"/>
      <c r="K150" s="10" t="s">
        <v>214</v>
      </c>
    </row>
    <row r="151" spans="1:11" ht="13" x14ac:dyDescent="0.15">
      <c r="A151" s="18">
        <f>DATE(2024,1,16)</f>
        <v>45307</v>
      </c>
      <c r="B151" s="10" t="s">
        <v>36</v>
      </c>
      <c r="C151" s="5" t="s">
        <v>15</v>
      </c>
      <c r="D151" s="5" t="s">
        <v>215</v>
      </c>
      <c r="E151" s="6" t="s">
        <v>33</v>
      </c>
      <c r="F151" s="6" t="s">
        <v>51</v>
      </c>
      <c r="G151" s="11">
        <v>4</v>
      </c>
      <c r="H151" s="11">
        <v>4</v>
      </c>
      <c r="I151" s="11">
        <f t="shared" si="13"/>
        <v>0</v>
      </c>
      <c r="J151" s="39" t="s">
        <v>63</v>
      </c>
      <c r="K151" s="10" t="s">
        <v>216</v>
      </c>
    </row>
    <row r="152" spans="1:11" ht="13" x14ac:dyDescent="0.15">
      <c r="A152" s="18">
        <f>DATE(2024,1,16)</f>
        <v>45307</v>
      </c>
      <c r="B152" s="10" t="s">
        <v>36</v>
      </c>
      <c r="C152" s="5" t="s">
        <v>15</v>
      </c>
      <c r="D152" s="5" t="s">
        <v>240</v>
      </c>
      <c r="E152" s="6" t="s">
        <v>33</v>
      </c>
      <c r="F152" s="6" t="s">
        <v>50</v>
      </c>
      <c r="G152" s="11">
        <v>3</v>
      </c>
      <c r="H152" s="11">
        <v>3</v>
      </c>
      <c r="I152" s="11">
        <f>H152-G152</f>
        <v>0</v>
      </c>
      <c r="J152" s="42"/>
      <c r="K152" s="10" t="s">
        <v>241</v>
      </c>
    </row>
    <row r="153" spans="1:11" ht="13" x14ac:dyDescent="0.15">
      <c r="A153" s="18">
        <f>DATE(2024,1,17)</f>
        <v>45308</v>
      </c>
      <c r="B153" s="10" t="s">
        <v>36</v>
      </c>
      <c r="C153" s="5" t="s">
        <v>15</v>
      </c>
      <c r="D153" s="5" t="s">
        <v>217</v>
      </c>
      <c r="E153" s="6" t="s">
        <v>35</v>
      </c>
      <c r="F153" s="6" t="s">
        <v>55</v>
      </c>
      <c r="G153" s="11">
        <v>2</v>
      </c>
      <c r="H153" s="36">
        <v>2.5</v>
      </c>
      <c r="I153" s="11">
        <f t="shared" si="13"/>
        <v>0.5</v>
      </c>
      <c r="J153" s="42"/>
      <c r="K153" s="10" t="s">
        <v>218</v>
      </c>
    </row>
    <row r="154" spans="1:11" ht="13" x14ac:dyDescent="0.15">
      <c r="A154" s="18">
        <f>DATE(2024,1,17)</f>
        <v>45308</v>
      </c>
      <c r="B154" s="10" t="s">
        <v>36</v>
      </c>
      <c r="C154" s="5" t="s">
        <v>15</v>
      </c>
      <c r="D154" s="5" t="s">
        <v>219</v>
      </c>
      <c r="E154" s="6" t="s">
        <v>37</v>
      </c>
      <c r="F154" s="6" t="s">
        <v>55</v>
      </c>
      <c r="G154" s="11">
        <v>4</v>
      </c>
      <c r="H154" s="11">
        <v>4</v>
      </c>
      <c r="I154" s="11">
        <f t="shared" si="13"/>
        <v>0</v>
      </c>
      <c r="J154" s="39" t="s">
        <v>63</v>
      </c>
      <c r="K154" s="10" t="s">
        <v>220</v>
      </c>
    </row>
    <row r="155" spans="1:11" ht="13" x14ac:dyDescent="0.15">
      <c r="A155" s="18">
        <f>DATE(2024,1,18)</f>
        <v>45309</v>
      </c>
      <c r="B155" s="10" t="s">
        <v>36</v>
      </c>
      <c r="C155" s="5" t="s">
        <v>15</v>
      </c>
      <c r="D155" s="5" t="s">
        <v>227</v>
      </c>
      <c r="E155" s="6" t="s">
        <v>35</v>
      </c>
      <c r="F155" s="6" t="s">
        <v>55</v>
      </c>
      <c r="G155" s="11">
        <v>1.5</v>
      </c>
      <c r="H155" s="11">
        <v>2</v>
      </c>
      <c r="I155" s="11">
        <f t="shared" si="13"/>
        <v>0.5</v>
      </c>
      <c r="J155" s="42"/>
      <c r="K155" s="10" t="s">
        <v>228</v>
      </c>
    </row>
    <row r="156" spans="1:11" ht="13" x14ac:dyDescent="0.15">
      <c r="A156" s="18">
        <f>DATE(2024,1,18)</f>
        <v>45309</v>
      </c>
      <c r="B156" s="10" t="s">
        <v>36</v>
      </c>
      <c r="C156" s="5" t="s">
        <v>15</v>
      </c>
      <c r="D156" s="5" t="s">
        <v>229</v>
      </c>
      <c r="E156" s="6" t="s">
        <v>35</v>
      </c>
      <c r="F156" s="6" t="s">
        <v>55</v>
      </c>
      <c r="G156" s="11">
        <v>2</v>
      </c>
      <c r="H156" s="11">
        <v>3</v>
      </c>
      <c r="I156" s="11">
        <f t="shared" si="13"/>
        <v>1</v>
      </c>
      <c r="J156" s="39" t="s">
        <v>63</v>
      </c>
      <c r="K156" s="10" t="s">
        <v>230</v>
      </c>
    </row>
    <row r="157" spans="1:11" ht="13" x14ac:dyDescent="0.15">
      <c r="A157" s="18">
        <f>DATE(2024,1,18)</f>
        <v>45309</v>
      </c>
      <c r="B157" s="10" t="s">
        <v>36</v>
      </c>
      <c r="C157" s="5" t="s">
        <v>15</v>
      </c>
      <c r="D157" s="5" t="s">
        <v>229</v>
      </c>
      <c r="E157" s="6" t="s">
        <v>33</v>
      </c>
      <c r="F157" s="6" t="s">
        <v>55</v>
      </c>
      <c r="G157" s="11">
        <v>2</v>
      </c>
      <c r="H157" s="11">
        <v>2</v>
      </c>
      <c r="I157" s="11">
        <f t="shared" si="13"/>
        <v>0</v>
      </c>
      <c r="J157" s="39" t="s">
        <v>63</v>
      </c>
      <c r="K157" s="10" t="s">
        <v>231</v>
      </c>
    </row>
    <row r="158" spans="1:11" ht="13" x14ac:dyDescent="0.15">
      <c r="A158" s="18">
        <f>DATE(2024,1,19)</f>
        <v>45310</v>
      </c>
      <c r="B158" s="10" t="s">
        <v>36</v>
      </c>
      <c r="C158" s="5" t="s">
        <v>15</v>
      </c>
      <c r="D158" s="5" t="s">
        <v>232</v>
      </c>
      <c r="E158" s="6" t="s">
        <v>33</v>
      </c>
      <c r="F158" s="6" t="s">
        <v>55</v>
      </c>
      <c r="G158" s="11">
        <v>3</v>
      </c>
      <c r="H158" s="11">
        <v>3</v>
      </c>
      <c r="I158" s="11">
        <f t="shared" si="13"/>
        <v>0</v>
      </c>
      <c r="J158" s="42"/>
      <c r="K158" s="10" t="s">
        <v>234</v>
      </c>
    </row>
    <row r="159" spans="1:11" ht="13" x14ac:dyDescent="0.15">
      <c r="A159" s="18">
        <f>DATE(2024,1,19)</f>
        <v>45310</v>
      </c>
      <c r="B159" s="10" t="s">
        <v>36</v>
      </c>
      <c r="C159" s="5" t="s">
        <v>15</v>
      </c>
      <c r="D159" s="5" t="s">
        <v>235</v>
      </c>
      <c r="E159" s="6" t="s">
        <v>33</v>
      </c>
      <c r="F159" s="6" t="s">
        <v>55</v>
      </c>
      <c r="G159" s="11">
        <v>4</v>
      </c>
      <c r="H159" s="11">
        <v>4</v>
      </c>
      <c r="I159" s="11">
        <f t="shared" si="13"/>
        <v>0</v>
      </c>
      <c r="J159" s="39" t="s">
        <v>63</v>
      </c>
      <c r="K159" s="10" t="s">
        <v>236</v>
      </c>
    </row>
    <row r="160" spans="1:11" ht="13" x14ac:dyDescent="0.15">
      <c r="A160" s="18">
        <f>DATE(2024,1,19)</f>
        <v>45310</v>
      </c>
      <c r="B160" s="10" t="s">
        <v>36</v>
      </c>
      <c r="C160" s="5" t="s">
        <v>15</v>
      </c>
      <c r="D160" s="5" t="s">
        <v>237</v>
      </c>
      <c r="E160" s="6" t="s">
        <v>33</v>
      </c>
      <c r="F160" s="6" t="s">
        <v>50</v>
      </c>
      <c r="G160" s="11">
        <v>3</v>
      </c>
      <c r="H160" s="11">
        <v>3</v>
      </c>
      <c r="I160" s="11">
        <f t="shared" si="13"/>
        <v>0</v>
      </c>
      <c r="J160" s="42"/>
      <c r="K160" s="10" t="s">
        <v>238</v>
      </c>
    </row>
    <row r="161" spans="1:11" ht="13" x14ac:dyDescent="0.15">
      <c r="A161" s="19"/>
      <c r="B161" s="8"/>
      <c r="C161" s="8"/>
      <c r="D161" s="8"/>
      <c r="E161" s="8" t="s">
        <v>16</v>
      </c>
      <c r="F161" s="8"/>
      <c r="G161" s="9">
        <f>SUM(G147:G160)</f>
        <v>39.5</v>
      </c>
      <c r="H161" s="9">
        <f>SUM(H147:H160)</f>
        <v>41.5</v>
      </c>
      <c r="I161" s="9">
        <f t="shared" si="13"/>
        <v>2</v>
      </c>
      <c r="J161" s="43"/>
      <c r="K161" s="8"/>
    </row>
    <row r="162" spans="1:11" ht="13" x14ac:dyDescent="0.15">
      <c r="A162" s="58" t="s">
        <v>23</v>
      </c>
      <c r="B162" s="50"/>
      <c r="C162" s="50"/>
      <c r="D162" s="50"/>
      <c r="E162" s="50"/>
      <c r="F162" s="50"/>
      <c r="G162" s="50"/>
      <c r="H162" s="50"/>
      <c r="I162" s="50"/>
      <c r="J162" s="50"/>
      <c r="K162" s="51"/>
    </row>
    <row r="163" spans="1:11" ht="13" x14ac:dyDescent="0.15">
      <c r="A163" s="33" t="s">
        <v>12</v>
      </c>
      <c r="B163" s="45" t="s">
        <v>280</v>
      </c>
      <c r="C163" s="46"/>
      <c r="D163" s="46"/>
      <c r="E163" s="46"/>
      <c r="F163" s="46"/>
      <c r="G163" s="46"/>
      <c r="H163" s="46"/>
      <c r="I163" s="46"/>
      <c r="J163" s="46"/>
      <c r="K163" s="47"/>
    </row>
    <row r="164" spans="1:11" ht="27.75" customHeight="1" x14ac:dyDescent="0.15">
      <c r="A164" s="34" t="s">
        <v>13</v>
      </c>
      <c r="B164" s="48" t="s">
        <v>14</v>
      </c>
      <c r="C164" s="46"/>
      <c r="D164" s="46"/>
      <c r="E164" s="46"/>
      <c r="F164" s="46"/>
      <c r="G164" s="46"/>
      <c r="H164" s="46"/>
      <c r="I164" s="46"/>
      <c r="J164" s="46"/>
      <c r="K164" s="47"/>
    </row>
    <row r="165" spans="1:11" ht="13" x14ac:dyDescent="0.15">
      <c r="A165" s="18">
        <f t="shared" ref="A165:A170" si="14">DATE(2024,1,22)</f>
        <v>45313</v>
      </c>
      <c r="B165" s="10" t="s">
        <v>36</v>
      </c>
      <c r="C165" s="5" t="s">
        <v>15</v>
      </c>
      <c r="D165" s="5" t="s">
        <v>269</v>
      </c>
      <c r="E165" s="6" t="s">
        <v>33</v>
      </c>
      <c r="F165" s="6" t="s">
        <v>55</v>
      </c>
      <c r="G165" s="11">
        <v>0.5</v>
      </c>
      <c r="H165" s="11">
        <v>0.5</v>
      </c>
      <c r="I165" s="11">
        <f t="shared" ref="I165:I178" si="15">H165-G165</f>
        <v>0</v>
      </c>
      <c r="J165" s="42"/>
      <c r="K165" s="10" t="s">
        <v>270</v>
      </c>
    </row>
    <row r="166" spans="1:11" ht="13" x14ac:dyDescent="0.15">
      <c r="A166" s="18">
        <f t="shared" si="14"/>
        <v>45313</v>
      </c>
      <c r="B166" s="10" t="s">
        <v>36</v>
      </c>
      <c r="C166" s="5" t="s">
        <v>15</v>
      </c>
      <c r="D166" s="5" t="s">
        <v>271</v>
      </c>
      <c r="E166" s="6" t="s">
        <v>33</v>
      </c>
      <c r="F166" s="6" t="s">
        <v>55</v>
      </c>
      <c r="G166" s="11">
        <v>0.5</v>
      </c>
      <c r="H166" s="11">
        <v>1</v>
      </c>
      <c r="I166" s="11">
        <f t="shared" si="15"/>
        <v>0.5</v>
      </c>
      <c r="J166" s="42"/>
      <c r="K166" s="10" t="s">
        <v>273</v>
      </c>
    </row>
    <row r="167" spans="1:11" ht="13" x14ac:dyDescent="0.15">
      <c r="A167" s="18">
        <f t="shared" si="14"/>
        <v>45313</v>
      </c>
      <c r="B167" s="10" t="s">
        <v>36</v>
      </c>
      <c r="C167" s="5" t="s">
        <v>15</v>
      </c>
      <c r="D167" s="5" t="s">
        <v>272</v>
      </c>
      <c r="E167" s="6" t="s">
        <v>33</v>
      </c>
      <c r="F167" s="6" t="s">
        <v>55</v>
      </c>
      <c r="G167" s="11">
        <v>1</v>
      </c>
      <c r="H167" s="11">
        <v>1</v>
      </c>
      <c r="I167" s="11">
        <f t="shared" si="15"/>
        <v>0</v>
      </c>
      <c r="J167" s="42"/>
      <c r="K167" s="10" t="s">
        <v>274</v>
      </c>
    </row>
    <row r="168" spans="1:11" ht="13" x14ac:dyDescent="0.15">
      <c r="A168" s="18">
        <f t="shared" si="14"/>
        <v>45313</v>
      </c>
      <c r="B168" s="10" t="s">
        <v>36</v>
      </c>
      <c r="C168" s="5" t="s">
        <v>15</v>
      </c>
      <c r="D168" s="5" t="s">
        <v>275</v>
      </c>
      <c r="E168" s="6" t="s">
        <v>33</v>
      </c>
      <c r="F168" s="6" t="s">
        <v>55</v>
      </c>
      <c r="G168" s="11">
        <v>2</v>
      </c>
      <c r="H168" s="11">
        <v>4</v>
      </c>
      <c r="I168" s="11">
        <f t="shared" si="15"/>
        <v>2</v>
      </c>
      <c r="J168" s="42"/>
      <c r="K168" s="10" t="s">
        <v>276</v>
      </c>
    </row>
    <row r="169" spans="1:11" ht="13" x14ac:dyDescent="0.15">
      <c r="A169" s="18">
        <f t="shared" si="14"/>
        <v>45313</v>
      </c>
      <c r="B169" s="10" t="s">
        <v>36</v>
      </c>
      <c r="C169" s="5" t="s">
        <v>15</v>
      </c>
      <c r="D169" s="5" t="s">
        <v>237</v>
      </c>
      <c r="E169" s="6" t="s">
        <v>33</v>
      </c>
      <c r="F169" s="6" t="s">
        <v>50</v>
      </c>
      <c r="G169" s="11">
        <v>3</v>
      </c>
      <c r="H169" s="11">
        <v>3</v>
      </c>
      <c r="I169" s="11">
        <f t="shared" si="15"/>
        <v>0</v>
      </c>
      <c r="J169" s="42"/>
      <c r="K169" s="10" t="s">
        <v>238</v>
      </c>
    </row>
    <row r="170" spans="1:11" ht="13" x14ac:dyDescent="0.15">
      <c r="A170" s="18">
        <f t="shared" si="14"/>
        <v>45313</v>
      </c>
      <c r="B170" s="10" t="s">
        <v>36</v>
      </c>
      <c r="C170" s="5" t="s">
        <v>15</v>
      </c>
      <c r="D170" s="5" t="s">
        <v>240</v>
      </c>
      <c r="E170" s="6" t="s">
        <v>33</v>
      </c>
      <c r="F170" s="6" t="s">
        <v>50</v>
      </c>
      <c r="G170" s="11">
        <v>3</v>
      </c>
      <c r="H170" s="11">
        <v>3</v>
      </c>
      <c r="I170" s="11">
        <f>H170-G170</f>
        <v>0</v>
      </c>
      <c r="J170" s="42"/>
      <c r="K170" s="10" t="s">
        <v>241</v>
      </c>
    </row>
    <row r="171" spans="1:11" ht="13" x14ac:dyDescent="0.15">
      <c r="A171" s="18">
        <f>DATE(2024,1,23)</f>
        <v>45314</v>
      </c>
      <c r="B171" s="10" t="s">
        <v>36</v>
      </c>
      <c r="C171" s="5" t="s">
        <v>15</v>
      </c>
      <c r="D171" s="5" t="s">
        <v>235</v>
      </c>
      <c r="E171" s="6" t="s">
        <v>33</v>
      </c>
      <c r="F171" s="6" t="s">
        <v>51</v>
      </c>
      <c r="G171" s="11">
        <v>4</v>
      </c>
      <c r="H171" s="11">
        <v>4</v>
      </c>
      <c r="I171" s="11">
        <f t="shared" si="15"/>
        <v>0</v>
      </c>
      <c r="J171" s="42"/>
      <c r="K171" s="10" t="s">
        <v>283</v>
      </c>
    </row>
    <row r="172" spans="1:11" ht="13" x14ac:dyDescent="0.15">
      <c r="A172" s="18">
        <f>DATE(2024,1,24)</f>
        <v>45315</v>
      </c>
      <c r="B172" s="10" t="s">
        <v>36</v>
      </c>
      <c r="C172" s="5" t="s">
        <v>15</v>
      </c>
      <c r="D172" s="5" t="s">
        <v>237</v>
      </c>
      <c r="E172" s="6" t="s">
        <v>33</v>
      </c>
      <c r="F172" s="6" t="s">
        <v>50</v>
      </c>
      <c r="G172" s="11">
        <v>3</v>
      </c>
      <c r="H172" s="11">
        <v>3</v>
      </c>
      <c r="I172" s="11">
        <f t="shared" ref="I172" si="16">H172-G172</f>
        <v>0</v>
      </c>
      <c r="J172" s="42"/>
      <c r="K172" s="66" t="s">
        <v>289</v>
      </c>
    </row>
    <row r="173" spans="1:11" ht="13" x14ac:dyDescent="0.15">
      <c r="A173" s="18">
        <f>DATE(2024,1,24)</f>
        <v>45315</v>
      </c>
      <c r="B173" s="10" t="s">
        <v>36</v>
      </c>
      <c r="C173" s="5" t="s">
        <v>15</v>
      </c>
      <c r="D173" s="5" t="s">
        <v>240</v>
      </c>
      <c r="E173" s="6" t="s">
        <v>33</v>
      </c>
      <c r="F173" s="6" t="s">
        <v>277</v>
      </c>
      <c r="G173" s="11">
        <v>3</v>
      </c>
      <c r="H173" s="11">
        <v>3</v>
      </c>
      <c r="I173" s="11">
        <f t="shared" ref="I173:I174" si="17">H173-G173</f>
        <v>0</v>
      </c>
      <c r="J173" s="42"/>
      <c r="K173" s="66" t="s">
        <v>290</v>
      </c>
    </row>
    <row r="174" spans="1:11" ht="13" x14ac:dyDescent="0.15">
      <c r="A174" s="18">
        <f>DATE(2024,1,25)</f>
        <v>45316</v>
      </c>
      <c r="B174" s="10" t="s">
        <v>36</v>
      </c>
      <c r="C174" s="5" t="s">
        <v>15</v>
      </c>
      <c r="D174" s="5" t="s">
        <v>240</v>
      </c>
      <c r="E174" s="6" t="s">
        <v>33</v>
      </c>
      <c r="F174" s="6" t="s">
        <v>50</v>
      </c>
      <c r="G174" s="11">
        <v>3</v>
      </c>
      <c r="H174" s="11">
        <v>3</v>
      </c>
      <c r="I174" s="11">
        <f t="shared" si="17"/>
        <v>0</v>
      </c>
      <c r="J174" s="42"/>
      <c r="K174" s="66" t="s">
        <v>291</v>
      </c>
    </row>
    <row r="175" spans="1:11" ht="13" x14ac:dyDescent="0.15">
      <c r="A175" s="18">
        <f>DATE(2024,1,25)</f>
        <v>45316</v>
      </c>
      <c r="B175" s="10" t="s">
        <v>36</v>
      </c>
      <c r="C175" s="5" t="s">
        <v>15</v>
      </c>
      <c r="D175" s="5" t="s">
        <v>237</v>
      </c>
      <c r="E175" s="6" t="s">
        <v>33</v>
      </c>
      <c r="F175" s="6" t="s">
        <v>277</v>
      </c>
      <c r="G175" s="11">
        <v>3</v>
      </c>
      <c r="H175" s="11">
        <v>3</v>
      </c>
      <c r="I175" s="11">
        <f t="shared" ref="I175:I176" si="18">H175-G175</f>
        <v>0</v>
      </c>
      <c r="J175" s="42"/>
      <c r="K175" s="66" t="s">
        <v>292</v>
      </c>
    </row>
    <row r="176" spans="1:11" ht="13" x14ac:dyDescent="0.15">
      <c r="A176" s="18">
        <f>DATE(2024,1,26)</f>
        <v>45317</v>
      </c>
      <c r="B176" s="10" t="s">
        <v>36</v>
      </c>
      <c r="C176" s="5" t="s">
        <v>15</v>
      </c>
      <c r="D176" s="5" t="s">
        <v>287</v>
      </c>
      <c r="E176" s="6" t="s">
        <v>33</v>
      </c>
      <c r="F176" s="6" t="s">
        <v>51</v>
      </c>
      <c r="G176" s="11">
        <v>4</v>
      </c>
      <c r="H176" s="11">
        <v>4</v>
      </c>
      <c r="I176" s="11">
        <f t="shared" si="18"/>
        <v>0</v>
      </c>
      <c r="J176" s="39" t="s">
        <v>63</v>
      </c>
      <c r="K176" s="66" t="s">
        <v>293</v>
      </c>
    </row>
    <row r="177" spans="1:11" ht="13" x14ac:dyDescent="0.15">
      <c r="A177" s="18">
        <f>DATE(2024,1,26)</f>
        <v>45317</v>
      </c>
      <c r="B177" s="10" t="s">
        <v>36</v>
      </c>
      <c r="C177" s="5" t="s">
        <v>15</v>
      </c>
      <c r="D177" s="5" t="s">
        <v>288</v>
      </c>
      <c r="E177" s="6" t="s">
        <v>33</v>
      </c>
      <c r="F177" s="6" t="s">
        <v>51</v>
      </c>
      <c r="G177" s="11">
        <v>4</v>
      </c>
      <c r="H177" s="11">
        <v>4</v>
      </c>
      <c r="I177" s="11">
        <f t="shared" si="15"/>
        <v>0</v>
      </c>
      <c r="J177" s="39" t="s">
        <v>63</v>
      </c>
      <c r="K177" s="66" t="s">
        <v>294</v>
      </c>
    </row>
    <row r="178" spans="1:11" ht="13" x14ac:dyDescent="0.15">
      <c r="A178" s="19"/>
      <c r="B178" s="8"/>
      <c r="C178" s="8"/>
      <c r="D178" s="8"/>
      <c r="E178" s="8" t="s">
        <v>16</v>
      </c>
      <c r="F178" s="8"/>
      <c r="G178" s="9">
        <f>SUM(G165:G177)</f>
        <v>34</v>
      </c>
      <c r="H178" s="9">
        <f>SUM(H165:H177)</f>
        <v>36.5</v>
      </c>
      <c r="I178" s="9">
        <f t="shared" si="15"/>
        <v>2.5</v>
      </c>
      <c r="J178" s="43"/>
      <c r="K178" s="8"/>
    </row>
    <row r="179" spans="1:11" ht="13" x14ac:dyDescent="0.15">
      <c r="G179" s="12"/>
      <c r="H179" s="12"/>
      <c r="I179" s="11"/>
    </row>
    <row r="180" spans="1:11" ht="13" x14ac:dyDescent="0.15">
      <c r="E180" s="13" t="s">
        <v>24</v>
      </c>
      <c r="F180" s="13"/>
      <c r="G180" s="14">
        <f>G28+G56+G78+G98+G121+G143+G161+G178</f>
        <v>303.90999999999997</v>
      </c>
      <c r="H180" s="14">
        <f>H28+H56+H78+H98+H121+H143+H161+H178</f>
        <v>332.76</v>
      </c>
      <c r="I180" s="14">
        <f>H180-G180</f>
        <v>28.850000000000023</v>
      </c>
    </row>
  </sheetData>
  <autoFilter ref="A1:K28" xr:uid="{00000000-0009-0000-0000-000000000000}"/>
  <customSheetViews>
    <customSheetView guid="{8BAC9A6B-5D32-4E8D-967D-E17D357516F8}" filter="1" showAutoFilter="1">
      <pageMargins left="0" right="0" top="0" bottom="0" header="0" footer="0"/>
      <autoFilter ref="A1:K15" xr:uid="{1DCA8FCC-8CD7-2641-9775-A53FEEDBDD41}">
        <filterColumn colId="1">
          <filters blank="1">
            <filter val="- Weekplan item 1_x000a_- Weekplan item 2_x000a_- Weekplan item 3_x000a_- etc"/>
            <filter val="[Enter known possible issues that are a risk for you to finish the high level week planning]"/>
          </filters>
        </filterColumn>
      </autoFilter>
    </customSheetView>
  </customSheetViews>
  <mergeCells count="24">
    <mergeCell ref="A3:K3"/>
    <mergeCell ref="B4:K4"/>
    <mergeCell ref="B5:K5"/>
    <mergeCell ref="A29:K29"/>
    <mergeCell ref="B30:K30"/>
    <mergeCell ref="B31:K31"/>
    <mergeCell ref="A57:K57"/>
    <mergeCell ref="B58:K58"/>
    <mergeCell ref="B59:K59"/>
    <mergeCell ref="A79:K79"/>
    <mergeCell ref="B80:K80"/>
    <mergeCell ref="B81:K81"/>
    <mergeCell ref="A99:K99"/>
    <mergeCell ref="B100:K100"/>
    <mergeCell ref="A162:K162"/>
    <mergeCell ref="B163:K163"/>
    <mergeCell ref="B164:K164"/>
    <mergeCell ref="B101:K101"/>
    <mergeCell ref="A122:K122"/>
    <mergeCell ref="B123:K123"/>
    <mergeCell ref="B124:K124"/>
    <mergeCell ref="A144:K144"/>
    <mergeCell ref="B145:K145"/>
    <mergeCell ref="B146:K146"/>
  </mergeCells>
  <phoneticPr fontId="11" type="noConversion"/>
  <conditionalFormatting sqref="B6:B27 B30:B55 B60:B77 B82:B97 B102:B120 B125:B142 B147:B160 B165:B177">
    <cfRule type="containsText" dxfId="10" priority="1" operator="containsText" text="Unplanned">
      <formula>NOT(ISERROR(SEARCH(("Unplanned"),(B6))))</formula>
    </cfRule>
    <cfRule type="containsText" dxfId="9" priority="2" operator="containsText" text="Planned">
      <formula>NOT(ISERROR(SEARCH(("Planned"),(B6))))</formula>
    </cfRule>
    <cfRule type="containsText" dxfId="8" priority="3" operator="containsText" text="In-Progress">
      <formula>NOT(ISERROR(SEARCH(("In-Progress"),(B6))))</formula>
    </cfRule>
    <cfRule type="containsText" dxfId="7" priority="4" operator="containsText" text="Blocked">
      <formula>NOT(ISERROR(SEARCH(("Blocked"),(B6))))</formula>
    </cfRule>
    <cfRule type="containsText" dxfId="6" priority="5" operator="containsText" text="Done">
      <formula>NOT(ISERROR(SEARCH(("Done"),(B6))))</formula>
    </cfRule>
  </conditionalFormatting>
  <conditionalFormatting sqref="B6:B28 B30:B56 B58:B78 B80:B98 B100:B121 B123:B143 B145:B161 B163:B177">
    <cfRule type="containsText" dxfId="5" priority="6" operator="containsText" text="Unplanned">
      <formula>NOT(ISERROR(SEARCH(("Unplanned"),(B6))))</formula>
    </cfRule>
    <cfRule type="containsText" dxfId="4" priority="7" operator="containsText" text="Cancelled">
      <formula>NOT(ISERROR(SEARCH(("Cancelled"),(B6))))</formula>
    </cfRule>
  </conditionalFormatting>
  <conditionalFormatting sqref="G1:G2 G4:G28 G32:G56 G60:G78 G82:G98 G102:G121 G125:H126 G127:G143 G147:G161 G165:G180">
    <cfRule type="cellIs" dxfId="3" priority="10" operator="greaterThan">
      <formula>4</formula>
    </cfRule>
  </conditionalFormatting>
  <conditionalFormatting sqref="H1:H124 H127:H180">
    <cfRule type="containsBlanks" dxfId="2" priority="11">
      <formula>LEN(TRIM(H1))=0</formula>
    </cfRule>
  </conditionalFormatting>
  <conditionalFormatting sqref="I6:I28 I32:I56 I60:I78 I82:I98 I102:I121 I125:I143 I147:I161 I165:I180">
    <cfRule type="expression" dxfId="1" priority="8">
      <formula>H6/G6&gt;=1.5</formula>
    </cfRule>
    <cfRule type="expression" dxfId="0" priority="9">
      <formula>H6/G6&lt;=0.5</formula>
    </cfRule>
  </conditionalFormatting>
  <hyperlinks>
    <hyperlink ref="J10" r:id="rId1" xr:uid="{B593D188-4052-7943-A9F3-03BCBB93FD52}"/>
    <hyperlink ref="J13" r:id="rId2" xr:uid="{D9B31509-9F1A-3C49-ACCD-79DF08656DCB}"/>
    <hyperlink ref="J17" r:id="rId3" xr:uid="{56BB5060-DFF2-5345-BC68-85491A6B3986}"/>
    <hyperlink ref="J19" r:id="rId4" xr:uid="{9DF10B7B-9EFF-9F46-AC2A-C4A0CF5A6B77}"/>
    <hyperlink ref="J23" r:id="rId5" xr:uid="{F6D9C4B7-AD9F-CB41-8D95-6AC2AE432F1F}"/>
    <hyperlink ref="J24" r:id="rId6" xr:uid="{5E68895E-2E1E-674E-A97C-0CF5A7A2AA6B}"/>
    <hyperlink ref="J25" r:id="rId7" xr:uid="{30B8E22A-AA55-AC4C-B958-8DFBBC767793}"/>
    <hyperlink ref="J26" r:id="rId8" xr:uid="{E92AA4FA-4063-D548-8597-2C4AD60A08AE}"/>
    <hyperlink ref="J27" r:id="rId9" xr:uid="{7F20A53C-EFE8-9746-BEBE-66B13082847B}"/>
    <hyperlink ref="J12" r:id="rId10" xr:uid="{FCB2EFFA-EFB5-7A49-95DF-F283A00434BC}"/>
    <hyperlink ref="J32" r:id="rId11" display="LINK (intro to ethics word doc)" xr:uid="{9C90023B-9C35-D049-9CC8-31D423D056C4}"/>
    <hyperlink ref="J49" r:id="rId12" xr:uid="{F76BD525-A7BF-494D-8201-28FECD28EDE5}"/>
    <hyperlink ref="J45" r:id="rId13" xr:uid="{616F8B3F-1122-2D49-A148-8D57718D6FF2}"/>
    <hyperlink ref="J55" r:id="rId14" xr:uid="{FD82BB7D-CED7-2D49-A058-37CBE8E22AF1}"/>
    <hyperlink ref="J52" r:id="rId15" xr:uid="{2C3F9985-A841-2948-B618-5A73430FF91D}"/>
    <hyperlink ref="J43" r:id="rId16" xr:uid="{14B6C6A6-8A09-0244-B4BC-E1C87D1791C4}"/>
    <hyperlink ref="J50" r:id="rId17" xr:uid="{A68197D5-97A4-F74F-9712-CCE6E9187346}"/>
    <hyperlink ref="J66" r:id="rId18" xr:uid="{4A33C598-F5E0-3E4E-89A5-1ADE9BF04EB6}"/>
    <hyperlink ref="J60" r:id="rId19" xr:uid="{44D5A19C-1A9E-9C4F-9BF2-C94078B7768E}"/>
    <hyperlink ref="J62" r:id="rId20" xr:uid="{B30715B5-980F-D14E-8110-A5DB666AEBD8}"/>
    <hyperlink ref="J61" r:id="rId21" xr:uid="{E77D98F9-4A35-0B46-B751-242D7FDA9654}"/>
    <hyperlink ref="J63" r:id="rId22" xr:uid="{E980734F-BF75-784A-A7D2-1D17B03D2916}"/>
    <hyperlink ref="J64" r:id="rId23" xr:uid="{83252421-02F0-204A-B62B-720A533542FB}"/>
    <hyperlink ref="J65" r:id="rId24" xr:uid="{B13E3C04-C545-374B-B232-79D7829D1945}"/>
    <hyperlink ref="J68" r:id="rId25" xr:uid="{B563259D-E98B-0940-9A43-2C5B4A6B34E8}"/>
    <hyperlink ref="J69" r:id="rId26" xr:uid="{624384B1-A199-8740-882F-89294A354993}"/>
    <hyperlink ref="J71" r:id="rId27" xr:uid="{D0587665-DEAB-0147-A028-856F4EAD675C}"/>
    <hyperlink ref="J72" r:id="rId28" xr:uid="{1E6EEEAD-BA55-CF43-B14C-0BBB5384BD21}"/>
    <hyperlink ref="J73" r:id="rId29" xr:uid="{F75E40C3-070D-2E43-8A50-55A27553FCDF}"/>
    <hyperlink ref="J74" r:id="rId30" xr:uid="{4525C18C-1E8B-5E4A-BF05-5351B781FEB5}"/>
    <hyperlink ref="J75" r:id="rId31" xr:uid="{F94E4E6D-7685-E24A-A705-2A88B7FC1DC0}"/>
    <hyperlink ref="J76" r:id="rId32" xr:uid="{BDF14473-861E-E34B-90E5-D591E7AAEFF0}"/>
    <hyperlink ref="J77" r:id="rId33" xr:uid="{57FCD458-7739-2749-B2C9-DEEB61C9AFB1}"/>
    <hyperlink ref="J83" r:id="rId34" xr:uid="{9039056E-8608-E342-B162-3FED4708E685}"/>
    <hyperlink ref="J84" r:id="rId35" xr:uid="{39985E30-31DA-2049-A9AF-27649B3A432C}"/>
    <hyperlink ref="J85" r:id="rId36" xr:uid="{24BDD49D-7C58-334F-B4FF-703FEFBBE467}"/>
    <hyperlink ref="J86" r:id="rId37" xr:uid="{77B84DCC-D7A5-104A-B780-735BAD548AED}"/>
    <hyperlink ref="J87" r:id="rId38" xr:uid="{5FB5CB55-110E-A045-89C4-5489B9A30634}"/>
    <hyperlink ref="J89" r:id="rId39" xr:uid="{7FA1F2E3-A140-FE4C-B500-C0E498ACB7A0}"/>
    <hyperlink ref="J90" r:id="rId40" xr:uid="{19B9731E-FD95-A243-8C13-36D1FFA57AA4}"/>
    <hyperlink ref="J92" r:id="rId41" xr:uid="{DA572695-D616-3447-AFA0-E24626DA2848}"/>
    <hyperlink ref="J93" r:id="rId42" xr:uid="{5EFCDBE7-DC6C-2A4D-91AC-92F0A7D978D8}"/>
    <hyperlink ref="J94" r:id="rId43" xr:uid="{14F02B72-B27C-014B-945B-46CEABA5A02B}"/>
    <hyperlink ref="J95:J96" r:id="rId44" display="LINK" xr:uid="{425ED08F-072A-A048-8DF6-91A1E0CF6D64}"/>
    <hyperlink ref="J97" r:id="rId45" xr:uid="{E31BA72D-5295-C740-962C-917D51BA35C2}"/>
    <hyperlink ref="J106" r:id="rId46" xr:uid="{DE23DCF7-6E99-7845-8927-68DC87A6ABC2}"/>
    <hyperlink ref="J108" r:id="rId47" xr:uid="{A6D39643-05BE-E844-9715-263A29A9F098}"/>
    <hyperlink ref="J109" r:id="rId48" xr:uid="{87056454-7AE7-234D-98C8-C3419BD9BAFC}"/>
    <hyperlink ref="J112" r:id="rId49" xr:uid="{E2F595D7-CCFB-4546-9CFA-0BD570D124B6}"/>
    <hyperlink ref="J113" r:id="rId50" xr:uid="{4DC4E51A-84E2-F945-9CB8-75D2DF2489F7}"/>
    <hyperlink ref="J114" r:id="rId51" xr:uid="{52432A1F-FE99-8D4A-A263-8089C909DBD0}"/>
    <hyperlink ref="J115" r:id="rId52" xr:uid="{A809F182-65EA-B341-A544-FB7FEAD1C842}"/>
    <hyperlink ref="J116" r:id="rId53" xr:uid="{ADFAD7D6-94A8-3E4C-9D64-003BA3A2BBF7}"/>
    <hyperlink ref="J149" r:id="rId54" xr:uid="{A2A0AE13-996F-BE4E-A0AA-0D84DD990B6F}"/>
    <hyperlink ref="J151" r:id="rId55" xr:uid="{EEA28ED8-8791-6740-8875-42794713457B}"/>
    <hyperlink ref="J154" r:id="rId56" xr:uid="{311C067A-2E4F-4F4B-85B0-7546F3F3232A}"/>
    <hyperlink ref="J147" r:id="rId57" xr:uid="{038ACD5E-FFC7-3249-871C-6776AAF56DB6}"/>
    <hyperlink ref="J82" r:id="rId58" xr:uid="{4C5B2677-91EE-C947-89D1-F0D91730F9EC}"/>
    <hyperlink ref="J129" r:id="rId59" xr:uid="{B28E4B9B-D23D-5B40-AFBB-D56D11EBAC24}"/>
    <hyperlink ref="J125" r:id="rId60" xr:uid="{CBEB2F37-7953-5346-81DF-4F5B369D3755}"/>
    <hyperlink ref="J126" r:id="rId61" xr:uid="{50CC8A14-6C42-5541-B237-ED379C2C5DF0}"/>
    <hyperlink ref="J130" r:id="rId62" xr:uid="{3CED1F2F-E448-774D-872D-8EB30C3A38EA}"/>
    <hyperlink ref="J134" r:id="rId63" xr:uid="{09C51968-67F7-E347-9B8E-595163CDB188}"/>
    <hyperlink ref="J133" r:id="rId64" xr:uid="{FCB6578B-BABD-3649-9726-67187AE245E8}"/>
    <hyperlink ref="J136" r:id="rId65" xr:uid="{A23F9C18-E1BE-D845-B37C-51D516645A55}"/>
    <hyperlink ref="J137" r:id="rId66" xr:uid="{3BBB5503-C267-0C4D-B507-B726EF988FC8}"/>
    <hyperlink ref="J138" r:id="rId67" xr:uid="{205AD56F-5F6B-684C-A8D9-AFEAD0A9CE71}"/>
    <hyperlink ref="J139" r:id="rId68" xr:uid="{0BCC90E8-AC43-D345-87A3-9C61FD03D590}"/>
    <hyperlink ref="J140" r:id="rId69" xr:uid="{FC71489D-DDAD-E94E-B88D-F8904F8DCC71}"/>
    <hyperlink ref="J156" r:id="rId70" xr:uid="{893FD42A-1ABC-1D46-8A82-2EE4135FBE33}"/>
    <hyperlink ref="J157" r:id="rId71" xr:uid="{248CC046-4A47-7B41-A441-788E1E35EDD9}"/>
    <hyperlink ref="J159" r:id="rId72" xr:uid="{CFA11D30-6017-E345-B6FE-2E0F146A89EC}"/>
    <hyperlink ref="J177" r:id="rId73" xr:uid="{0328C0FA-27C5-6247-95A9-58A7A040632F}"/>
    <hyperlink ref="J176" r:id="rId74" xr:uid="{D66E7192-794F-4F44-9C2C-1ADB79923B02}"/>
  </hyperlinks>
  <pageMargins left="0.7" right="0.7" top="0.75" bottom="0.75" header="0.3" footer="0.3"/>
  <pageSetup paperSize="9" scale="52" fitToHeight="0" orientation="landscape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000-000001000000}">
          <x14:formula1>
            <xm:f>'Drop-downs'!$B$2:$B$16</xm:f>
          </x14:formula1>
          <xm:sqref>E102:E120 E60:E77 E82:E97 E6:E27 E32:E55 E147:E160 E125:E142 E165:E177</xm:sqref>
        </x14:dataValidation>
        <x14:dataValidation type="list" allowBlank="1" xr:uid="{00000000-0002-0000-0000-000002000000}">
          <x14:formula1>
            <xm:f>'Drop-downs'!$A$2:$A$9</xm:f>
          </x14:formula1>
          <xm:sqref>B102:B120 B60:B77 B82:B97 B6:B27 B32:B55 B147:B160 B125:B142 B165:B177</xm:sqref>
        </x14:dataValidation>
        <x14:dataValidation type="list" allowBlank="1" xr:uid="{C46DACD3-06A3-43EE-A033-F3629E735597}">
          <x14:formula1>
            <xm:f>'Drop-downs'!$C$2:$C$10</xm:f>
          </x14:formula1>
          <xm:sqref>F102:F120 F60:F77 F82:F97 F6:F27 F32:F55 F147:F160 F125:F142 F165:F177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>
      <selection activeCell="C4" sqref="C4"/>
    </sheetView>
  </sheetViews>
  <sheetFormatPr baseColWidth="10" defaultColWidth="14.5" defaultRowHeight="15" customHeight="1" x14ac:dyDescent="0.15"/>
  <cols>
    <col min="1" max="6" width="14.5" customWidth="1"/>
  </cols>
  <sheetData>
    <row r="1" spans="1:3" ht="15.75" customHeight="1" x14ac:dyDescent="0.15">
      <c r="A1" s="1" t="s">
        <v>25</v>
      </c>
      <c r="B1" s="1" t="s">
        <v>4</v>
      </c>
      <c r="C1" s="1" t="s">
        <v>26</v>
      </c>
    </row>
    <row r="2" spans="1:3" ht="15.75" customHeight="1" x14ac:dyDescent="0.15">
      <c r="A2" t="s">
        <v>27</v>
      </c>
      <c r="B2" t="s">
        <v>27</v>
      </c>
      <c r="C2" s="4" t="s">
        <v>27</v>
      </c>
    </row>
    <row r="3" spans="1:3" ht="15.75" customHeight="1" x14ac:dyDescent="0.15">
      <c r="A3" t="s">
        <v>28</v>
      </c>
      <c r="B3" t="s">
        <v>29</v>
      </c>
      <c r="C3" s="4" t="s">
        <v>52</v>
      </c>
    </row>
    <row r="4" spans="1:3" ht="15.75" customHeight="1" x14ac:dyDescent="0.15">
      <c r="A4" t="s">
        <v>30</v>
      </c>
      <c r="B4" t="s">
        <v>31</v>
      </c>
      <c r="C4" s="4" t="s">
        <v>53</v>
      </c>
    </row>
    <row r="5" spans="1:3" ht="15.75" customHeight="1" x14ac:dyDescent="0.15">
      <c r="A5" t="s">
        <v>32</v>
      </c>
      <c r="B5" t="s">
        <v>33</v>
      </c>
      <c r="C5" s="4" t="s">
        <v>48</v>
      </c>
    </row>
    <row r="6" spans="1:3" ht="15.75" customHeight="1" x14ac:dyDescent="0.15">
      <c r="A6" t="s">
        <v>34</v>
      </c>
      <c r="B6" t="s">
        <v>35</v>
      </c>
      <c r="C6" s="4" t="s">
        <v>49</v>
      </c>
    </row>
    <row r="7" spans="1:3" ht="15.75" customHeight="1" x14ac:dyDescent="0.15">
      <c r="A7" t="s">
        <v>36</v>
      </c>
      <c r="B7" t="s">
        <v>37</v>
      </c>
      <c r="C7" s="4" t="s">
        <v>50</v>
      </c>
    </row>
    <row r="8" spans="1:3" ht="15.75" customHeight="1" x14ac:dyDescent="0.15">
      <c r="A8" t="s">
        <v>38</v>
      </c>
      <c r="B8" t="s">
        <v>39</v>
      </c>
      <c r="C8" s="4" t="s">
        <v>51</v>
      </c>
    </row>
    <row r="9" spans="1:3" ht="15.75" customHeight="1" x14ac:dyDescent="0.15">
      <c r="A9" t="s">
        <v>40</v>
      </c>
      <c r="B9" s="4" t="s">
        <v>41</v>
      </c>
      <c r="C9" s="4" t="s">
        <v>54</v>
      </c>
    </row>
    <row r="10" spans="1:3" ht="15.75" customHeight="1" x14ac:dyDescent="0.15">
      <c r="B10" s="4" t="s">
        <v>42</v>
      </c>
      <c r="C10" s="4" t="s">
        <v>55</v>
      </c>
    </row>
    <row r="11" spans="1:3" ht="15.75" customHeight="1" x14ac:dyDescent="0.15">
      <c r="B11" s="4" t="s">
        <v>43</v>
      </c>
    </row>
    <row r="12" spans="1:3" ht="15.75" customHeight="1" x14ac:dyDescent="0.15">
      <c r="B12" s="4" t="s">
        <v>44</v>
      </c>
    </row>
    <row r="13" spans="1:3" ht="15.75" customHeight="1" x14ac:dyDescent="0.15">
      <c r="B13" s="4" t="s">
        <v>45</v>
      </c>
    </row>
    <row r="14" spans="1:3" ht="15.75" customHeight="1" x14ac:dyDescent="0.15">
      <c r="B14" s="4" t="s">
        <v>30</v>
      </c>
    </row>
    <row r="15" spans="1:3" ht="15.75" customHeight="1" x14ac:dyDescent="0.15">
      <c r="B15" s="4" t="s">
        <v>46</v>
      </c>
    </row>
    <row r="16" spans="1:3" ht="15.75" customHeight="1" x14ac:dyDescent="0.15">
      <c r="B16" s="4" t="s">
        <v>47</v>
      </c>
    </row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8F7411FF5BA04C8BB948E4423DB960" ma:contentTypeVersion="11" ma:contentTypeDescription="Create a new document." ma:contentTypeScope="" ma:versionID="713ce497b2b4d71f6b5d130b802d4e8d">
  <xsd:schema xmlns:xsd="http://www.w3.org/2001/XMLSchema" xmlns:xs="http://www.w3.org/2001/XMLSchema" xmlns:p="http://schemas.microsoft.com/office/2006/metadata/properties" xmlns:ns2="cafc3e4c-b146-46b8-8a52-78ced9164e87" xmlns:ns3="35914ba8-9e4a-4224-9594-5062124be8f1" targetNamespace="http://schemas.microsoft.com/office/2006/metadata/properties" ma:root="true" ma:fieldsID="b65c5356acc1011e5a91a9ea20701c21" ns2:_="" ns3:_="">
    <xsd:import namespace="cafc3e4c-b146-46b8-8a52-78ced9164e87"/>
    <xsd:import namespace="35914ba8-9e4a-4224-9594-5062124be8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c3e4c-b146-46b8-8a52-78ced9164e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65a90ea-d0e7-4aae-8ef9-9f5dd1eb65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14ba8-9e4a-4224-9594-5062124be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036bc52-4a51-452c-ad2d-608e46149e65}" ma:internalName="TaxCatchAll" ma:showField="CatchAllData" ma:web="35914ba8-9e4a-4224-9594-5062124be8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914ba8-9e4a-4224-9594-5062124be8f1" xsi:nil="true"/>
    <lcf76f155ced4ddcb4097134ff3c332f xmlns="cafc3e4c-b146-46b8-8a52-78ced9164e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386F84-98B0-4EBE-8663-84C7674BA9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fc3e4c-b146-46b8-8a52-78ced9164e87"/>
    <ds:schemaRef ds:uri="35914ba8-9e4a-4224-9594-5062124be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A64A65-7DA4-4AE1-9847-B817073E47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0CF63A-30C9-4A8C-8DF9-EA62B8EC1A62}">
  <ds:schemaRefs>
    <ds:schemaRef ds:uri="35914ba8-9e4a-4224-9594-5062124be8f1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cafc3e4c-b146-46b8-8a52-78ced9164e87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Worklog_Tasks&amp;Times</vt:lpstr>
      <vt:lpstr>Drop-downs</vt:lpstr>
      <vt:lpstr>'Worklog_Tasks&amp;Times'!Print_Area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Vlăduţu, Daria (236578)</cp:lastModifiedBy>
  <cp:revision/>
  <dcterms:created xsi:type="dcterms:W3CDTF">2020-05-11T09:26:10Z</dcterms:created>
  <dcterms:modified xsi:type="dcterms:W3CDTF">2024-02-27T20:46:09Z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0x010100378F7411FF5BA04C8BB948E4423DB960</vt:lpwstr>
  </property>
</Properties>
</file>