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Volumes/Seagate/BUAS/2023-24c-fai1-adsai-dariavladutu236578/Deliverables/"/>
    </mc:Choice>
  </mc:AlternateContent>
  <xr:revisionPtr revIDLastSave="0" documentId="13_ncr:1_{D16DBAA8-005B-2A49-8355-3D5F06916D29}" xr6:coauthVersionLast="47" xr6:coauthVersionMax="47" xr10:uidLastSave="{00000000-0000-0000-0000-000000000000}"/>
  <bookViews>
    <workbookView xWindow="0" yWindow="0" windowWidth="28800" windowHeight="18000" xr2:uid="{00000000-000D-0000-FFFF-FFFF00000000}"/>
  </bookViews>
  <sheets>
    <sheet name="Worklog_Tasks&amp;Times" sheetId="1" r:id="rId1"/>
    <sheet name="Overview" sheetId="4" r:id="rId2"/>
    <sheet name="Drop-downs" sheetId="3" r:id="rId3"/>
  </sheets>
  <definedNames>
    <definedName name="_xlnm._FilterDatabase" localSheetId="0" hidden="1">'Worklog_Tasks&amp;Times'!$A$1:$K$27</definedName>
    <definedName name="_xlnm.Print_Area" localSheetId="0">'Worklog_Tasks&amp;Times'!$A$1:$K$159</definedName>
    <definedName name="Z_8BAC9A6B_5D32_4E8D_967D_E17D357516F8_.wvu.FilterData" localSheetId="0" hidden="1">'Worklog_Tasks&amp;Times'!$A$1:$K$27</definedName>
  </definedNames>
  <calcPr calcId="191028"/>
  <customWorkbookViews>
    <customWorkbookView name="TODO" guid="{8BAC9A6B-5D32-4E8D-967D-E17D357516F8}"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4" l="1"/>
  <c r="B5" i="4"/>
  <c r="B6" i="4"/>
  <c r="B7" i="4"/>
  <c r="B8" i="4"/>
  <c r="B9" i="4"/>
  <c r="B10" i="4"/>
  <c r="B11" i="4"/>
  <c r="B3" i="4"/>
  <c r="I157" i="1"/>
  <c r="A157" i="1"/>
  <c r="A166" i="1"/>
  <c r="I166" i="1"/>
  <c r="A173" i="1"/>
  <c r="A172" i="1"/>
  <c r="A171" i="1"/>
  <c r="I171" i="1"/>
  <c r="A170" i="1"/>
  <c r="A165" i="1"/>
  <c r="A168" i="1"/>
  <c r="A169" i="1"/>
  <c r="A167" i="1"/>
  <c r="A164" i="1"/>
  <c r="A163" i="1"/>
  <c r="I164" i="1"/>
  <c r="A156" i="1"/>
  <c r="A158" i="1"/>
  <c r="A159" i="1"/>
  <c r="A155" i="1"/>
  <c r="A153" i="1"/>
  <c r="A154" i="1"/>
  <c r="A152" i="1"/>
  <c r="A149" i="1"/>
  <c r="A150" i="1"/>
  <c r="A151" i="1"/>
  <c r="I173" i="1"/>
  <c r="I172" i="1"/>
  <c r="I170" i="1"/>
  <c r="I169" i="1"/>
  <c r="I168" i="1"/>
  <c r="I156" i="1"/>
  <c r="I155" i="1"/>
  <c r="I153" i="1"/>
  <c r="I152" i="1"/>
  <c r="I151" i="1"/>
  <c r="I159" i="1"/>
  <c r="I158" i="1"/>
  <c r="I150" i="1"/>
  <c r="A148" i="1"/>
  <c r="A141" i="1"/>
  <c r="I141" i="1"/>
  <c r="A140" i="1"/>
  <c r="I140" i="1"/>
  <c r="A142" i="1"/>
  <c r="A138" i="1"/>
  <c r="A139" i="1"/>
  <c r="A137" i="1"/>
  <c r="A135" i="1"/>
  <c r="A136" i="1"/>
  <c r="A133" i="1"/>
  <c r="A132" i="1" l="1"/>
  <c r="K3" i="4"/>
  <c r="C4" i="4"/>
  <c r="C12" i="4" s="1"/>
  <c r="K5" i="4"/>
  <c r="K6" i="4"/>
  <c r="K7" i="4"/>
  <c r="K8" i="4"/>
  <c r="K9" i="4"/>
  <c r="K10" i="4"/>
  <c r="K11" i="4"/>
  <c r="D12" i="4"/>
  <c r="E12" i="4"/>
  <c r="F12" i="4"/>
  <c r="G12" i="4"/>
  <c r="H12" i="4"/>
  <c r="I12" i="4"/>
  <c r="J12" i="4"/>
  <c r="K4" i="4" l="1"/>
  <c r="A75" i="1" l="1"/>
  <c r="A131" i="1"/>
  <c r="A130" i="1"/>
  <c r="I67" i="1"/>
  <c r="I62" i="1"/>
  <c r="I115" i="1"/>
  <c r="A115" i="1"/>
  <c r="A116" i="1"/>
  <c r="I116" i="1"/>
  <c r="I126" i="1"/>
  <c r="A121" i="1"/>
  <c r="A120" i="1"/>
  <c r="A147" i="1"/>
  <c r="A117" i="1"/>
  <c r="A118" i="1"/>
  <c r="A119" i="1"/>
  <c r="A134" i="1"/>
  <c r="I138" i="1"/>
  <c r="I137" i="1"/>
  <c r="I136" i="1"/>
  <c r="I135" i="1"/>
  <c r="I134" i="1"/>
  <c r="I133" i="1"/>
  <c r="I132" i="1"/>
  <c r="I131" i="1"/>
  <c r="I130" i="1"/>
  <c r="A146" i="1"/>
  <c r="A126" i="1"/>
  <c r="A127" i="1"/>
  <c r="A128" i="1"/>
  <c r="A129" i="1"/>
  <c r="A125" i="1"/>
  <c r="A113" i="1"/>
  <c r="A114" i="1"/>
  <c r="A112" i="1"/>
  <c r="A97" i="1"/>
  <c r="A98" i="1"/>
  <c r="A99" i="1"/>
  <c r="A96" i="1"/>
  <c r="A110" i="1"/>
  <c r="A111" i="1"/>
  <c r="A109" i="1"/>
  <c r="I118" i="1"/>
  <c r="I117" i="1"/>
  <c r="I114" i="1"/>
  <c r="I113" i="1"/>
  <c r="I112" i="1"/>
  <c r="I121" i="1"/>
  <c r="I120" i="1"/>
  <c r="I119" i="1"/>
  <c r="I111" i="1"/>
  <c r="I110" i="1"/>
  <c r="I109" i="1"/>
  <c r="A104" i="1"/>
  <c r="A105" i="1"/>
  <c r="A106" i="1"/>
  <c r="A107" i="1"/>
  <c r="A108" i="1"/>
  <c r="I106" i="1"/>
  <c r="A103" i="1"/>
  <c r="A76" i="1"/>
  <c r="A93" i="1"/>
  <c r="A94" i="1"/>
  <c r="A95" i="1"/>
  <c r="A92" i="1"/>
  <c r="A89" i="1"/>
  <c r="A90" i="1"/>
  <c r="A91" i="1"/>
  <c r="A88" i="1"/>
  <c r="I88" i="1"/>
  <c r="A87" i="1"/>
  <c r="I97" i="1"/>
  <c r="I96" i="1"/>
  <c r="I95" i="1"/>
  <c r="I94" i="1"/>
  <c r="I93" i="1"/>
  <c r="I92" i="1"/>
  <c r="I91" i="1"/>
  <c r="I90" i="1"/>
  <c r="I89" i="1"/>
  <c r="I99" i="1"/>
  <c r="I98" i="1"/>
  <c r="I87" i="1"/>
  <c r="A86" i="1"/>
  <c r="A77" i="1" l="1"/>
  <c r="A85" i="1"/>
  <c r="A83" i="1"/>
  <c r="A84" i="1"/>
  <c r="A82" i="1" l="1"/>
  <c r="A81" i="1"/>
  <c r="A53" i="1"/>
  <c r="I53" i="1"/>
  <c r="A52" i="1"/>
  <c r="I52" i="1"/>
  <c r="A62" i="1"/>
  <c r="A67" i="1"/>
  <c r="A73" i="1"/>
  <c r="A74" i="1"/>
  <c r="I75" i="1"/>
  <c r="I74" i="1"/>
  <c r="I76" i="1"/>
  <c r="I77" i="1"/>
  <c r="I73" i="1"/>
  <c r="A72" i="1"/>
  <c r="I51" i="1"/>
  <c r="A54" i="1"/>
  <c r="A51" i="1"/>
  <c r="A41" i="1"/>
  <c r="I70" i="1"/>
  <c r="A70" i="1"/>
  <c r="A69" i="1"/>
  <c r="A71" i="1"/>
  <c r="A68" i="1"/>
  <c r="A64" i="1"/>
  <c r="A65" i="1"/>
  <c r="A66" i="1"/>
  <c r="A63" i="1" l="1"/>
  <c r="I68" i="1"/>
  <c r="I66" i="1"/>
  <c r="I65" i="1"/>
  <c r="I64" i="1"/>
  <c r="A59" i="1"/>
  <c r="A60" i="1"/>
  <c r="A61" i="1"/>
  <c r="A58" i="1" l="1"/>
  <c r="A50" i="1"/>
  <c r="A49" i="1"/>
  <c r="I50" i="1"/>
  <c r="I49" i="1"/>
  <c r="I48" i="1"/>
  <c r="A48" i="1"/>
  <c r="I47" i="1"/>
  <c r="A46" i="1"/>
  <c r="A47" i="1"/>
  <c r="I44" i="1"/>
  <c r="I43" i="1"/>
  <c r="A43" i="1"/>
  <c r="A44" i="1"/>
  <c r="A45" i="1"/>
  <c r="I46" i="1"/>
  <c r="I42" i="1"/>
  <c r="A42" i="1" l="1"/>
  <c r="I40" i="1"/>
  <c r="I39" i="1" l="1"/>
  <c r="I38" i="1"/>
  <c r="A38" i="1"/>
  <c r="A39" i="1"/>
  <c r="A40" i="1"/>
  <c r="A37" i="1"/>
  <c r="A31" i="1"/>
  <c r="A32" i="1"/>
  <c r="A33" i="1"/>
  <c r="A34" i="1"/>
  <c r="A35" i="1"/>
  <c r="A36" i="1"/>
  <c r="I35" i="1"/>
  <c r="A30" i="1"/>
  <c r="A24" i="1"/>
  <c r="A25" i="1"/>
  <c r="A26" i="1"/>
  <c r="A23" i="1"/>
  <c r="A22" i="1"/>
  <c r="A21" i="1"/>
  <c r="A20" i="1"/>
  <c r="A19" i="1"/>
  <c r="A18" i="1"/>
  <c r="I17" i="1"/>
  <c r="A15" i="1"/>
  <c r="A16" i="1"/>
  <c r="A17" i="1"/>
  <c r="A14" i="1"/>
  <c r="I16" i="1"/>
  <c r="I15" i="1"/>
  <c r="A9" i="1"/>
  <c r="A13" i="1"/>
  <c r="A7" i="1"/>
  <c r="A11" i="1"/>
  <c r="A12" i="1"/>
  <c r="A10" i="1"/>
  <c r="A5" i="1"/>
  <c r="A6" i="1"/>
  <c r="A8" i="1"/>
  <c r="A4" i="1"/>
  <c r="G122" i="1"/>
  <c r="G160" i="1"/>
  <c r="G143" i="1"/>
  <c r="G27" i="1"/>
  <c r="H174" i="1"/>
  <c r="G174" i="1" l="1"/>
  <c r="I174" i="1" s="1"/>
  <c r="H27" i="1"/>
  <c r="I27" i="1" l="1"/>
  <c r="I148" i="1" l="1"/>
  <c r="I167" i="1"/>
  <c r="I165" i="1"/>
  <c r="H160" i="1"/>
  <c r="I149" i="1"/>
  <c r="I147" i="1"/>
  <c r="I146" i="1"/>
  <c r="H143" i="1"/>
  <c r="I142" i="1"/>
  <c r="I139" i="1"/>
  <c r="I129" i="1"/>
  <c r="I128" i="1"/>
  <c r="I127" i="1"/>
  <c r="I125" i="1"/>
  <c r="H122" i="1"/>
  <c r="I108" i="1"/>
  <c r="I107" i="1"/>
  <c r="I105" i="1"/>
  <c r="I104" i="1"/>
  <c r="I103" i="1"/>
  <c r="H100" i="1"/>
  <c r="G100" i="1"/>
  <c r="I86" i="1"/>
  <c r="I85" i="1"/>
  <c r="I84" i="1"/>
  <c r="I83" i="1"/>
  <c r="I82" i="1"/>
  <c r="I81" i="1"/>
  <c r="H78" i="1"/>
  <c r="G78" i="1"/>
  <c r="I72" i="1"/>
  <c r="I71" i="1"/>
  <c r="I69" i="1"/>
  <c r="I63" i="1"/>
  <c r="I61" i="1"/>
  <c r="I60" i="1"/>
  <c r="I59" i="1"/>
  <c r="I58" i="1"/>
  <c r="H55" i="1"/>
  <c r="G55" i="1"/>
  <c r="I54" i="1"/>
  <c r="I45" i="1"/>
  <c r="I37" i="1"/>
  <c r="I36" i="1"/>
  <c r="I34" i="1"/>
  <c r="I33" i="1"/>
  <c r="I32" i="1"/>
  <c r="I31" i="1"/>
  <c r="I30" i="1"/>
  <c r="I14" i="1"/>
  <c r="I13" i="1"/>
  <c r="I12" i="1"/>
  <c r="I11" i="1"/>
  <c r="I10" i="1"/>
  <c r="I8" i="1"/>
  <c r="I6" i="1"/>
  <c r="I4" i="1"/>
  <c r="G176" i="1" l="1"/>
  <c r="H176" i="1"/>
  <c r="I122" i="1"/>
  <c r="I160" i="1"/>
  <c r="I55" i="1"/>
  <c r="I78" i="1"/>
  <c r="I100" i="1"/>
  <c r="I143" i="1"/>
  <c r="I176" i="1" l="1"/>
</calcChain>
</file>

<file path=xl/sharedStrings.xml><?xml version="1.0" encoding="utf-8"?>
<sst xmlns="http://schemas.openxmlformats.org/spreadsheetml/2006/main" count="1038" uniqueCount="332">
  <si>
    <t>Date</t>
  </si>
  <si>
    <t>Status</t>
  </si>
  <si>
    <t>Task</t>
  </si>
  <si>
    <t>Description/Planning</t>
  </si>
  <si>
    <t>Task Type</t>
  </si>
  <si>
    <t>Most suited ILO</t>
  </si>
  <si>
    <t>Est Hours</t>
  </si>
  <si>
    <t>Actual Hours</t>
  </si>
  <si>
    <t>Diff</t>
  </si>
  <si>
    <t>Evidence link</t>
  </si>
  <si>
    <t>Task reflection / notes</t>
  </si>
  <si>
    <t>Week 1</t>
  </si>
  <si>
    <t>Known Risks</t>
  </si>
  <si>
    <t>[Enter known possible issues that are a risk for you to finish the high level week planning]</t>
  </si>
  <si>
    <t>Max 4 hours tasks</t>
  </si>
  <si>
    <t>Total Hours</t>
  </si>
  <si>
    <t>Week 2</t>
  </si>
  <si>
    <t>Week 3</t>
  </si>
  <si>
    <t xml:space="preserve">Week 4 </t>
  </si>
  <si>
    <t xml:space="preserve">Week 5 </t>
  </si>
  <si>
    <t xml:space="preserve">Week 6 </t>
  </si>
  <si>
    <t>Week 7</t>
  </si>
  <si>
    <t>Week 8</t>
  </si>
  <si>
    <t>Don't touch this sheet! This sheet is not relevant for you this year! It becomes relevant when you set your own Intended Learning Outcomes (ILO)!</t>
  </si>
  <si>
    <t>Task Status</t>
  </si>
  <si>
    <t>ILO selection</t>
  </si>
  <si>
    <t>-</t>
  </si>
  <si>
    <t>Planned</t>
  </si>
  <si>
    <t>Design</t>
  </si>
  <si>
    <t>ILO 1.3: Professional Practice</t>
  </si>
  <si>
    <t>Unplanned</t>
  </si>
  <si>
    <t>Meeting</t>
  </si>
  <si>
    <t>ILO 2.2: Personal Development &amp; Academic Practice</t>
  </si>
  <si>
    <t>Blocked</t>
  </si>
  <si>
    <t>Programming</t>
  </si>
  <si>
    <t>ILO 3.1: Business Understanding</t>
  </si>
  <si>
    <t>In-Progress</t>
  </si>
  <si>
    <t>Research</t>
  </si>
  <si>
    <t>ILO 4.1: Responsible AI</t>
  </si>
  <si>
    <t>Done</t>
  </si>
  <si>
    <t>Testing</t>
  </si>
  <si>
    <t>ILO 5.1: Neural Networks and Deep Learning</t>
  </si>
  <si>
    <t>Delayed</t>
  </si>
  <si>
    <t>Workshop</t>
  </si>
  <si>
    <t>ILO 6.1 Human-Centered AI</t>
  </si>
  <si>
    <t>Cancelled</t>
  </si>
  <si>
    <t>Planning</t>
  </si>
  <si>
    <t>NA</t>
  </si>
  <si>
    <t>Evidencing</t>
  </si>
  <si>
    <t>Debugging</t>
  </si>
  <si>
    <t>Lecture</t>
  </si>
  <si>
    <t>Study</t>
  </si>
  <si>
    <t>Distraction</t>
  </si>
  <si>
    <t>Break</t>
  </si>
  <si>
    <t>Total Hours in this Block</t>
  </si>
  <si>
    <t xml:space="preserve">What is fairness? </t>
  </si>
  <si>
    <t>Learned about what fairness and bias are in the context of AI, specifically in the context of Automated Decision Systems.</t>
  </si>
  <si>
    <t>The difference between Equality and Equity</t>
  </si>
  <si>
    <t>Learned about the differences between equality and equity, and how they correlate to one another and to our societal beliefs.</t>
  </si>
  <si>
    <t>The difference between Explicit and Implicit bias</t>
  </si>
  <si>
    <t>Learned about the different types of biases related to ADS.</t>
  </si>
  <si>
    <t>Fairness and Friends'</t>
  </si>
  <si>
    <t>Learned about different types of fairness, biases, and Automated Decision Systems.</t>
  </si>
  <si>
    <t>Kick-off presentation</t>
  </si>
  <si>
    <t>Introduction to Block C.</t>
  </si>
  <si>
    <t>LINK</t>
  </si>
  <si>
    <t>Analysed my dataset from the perspective of fairness while enumerating the biases that could derive from the image recognition algorithms.</t>
  </si>
  <si>
    <t xml:space="preserve">Implicit Association Test </t>
  </si>
  <si>
    <t>Tested myself to uncover hidden biases regarding weight.</t>
  </si>
  <si>
    <t xml:space="preserve">I created the dataset by scraping images from Google Images for training my image recognition algorithm. I then split the dataset into a trainint, test, and validation set. This was followed by a documentation of the whole process in a jupyter notebook. </t>
  </si>
  <si>
    <t>Bias and Machine Learning</t>
  </si>
  <si>
    <t>Article: 'Machine Bias' by Angwin et al. (ProPublica)</t>
  </si>
  <si>
    <t>Read about the racial disparities that occur in American courts as a result of criminal risk assessment tools.</t>
  </si>
  <si>
    <t>DataLab Preparation (Week 1, DataLab I, Monday) Quiz</t>
  </si>
  <si>
    <t>The Myth of the Impartial Machine</t>
  </si>
  <si>
    <t>Learned about how bias can occur in ML aglorithms, the effects of these biases and how to mitigate them.</t>
  </si>
  <si>
    <t>DataLab Preparation (Week 1, DataLab II, Wednesday)</t>
  </si>
  <si>
    <t>Learned about biases in correlation to ML algorithms and how dangerous they can often be.</t>
  </si>
  <si>
    <t>Individual Fairness, and Debiasing Techniques</t>
  </si>
  <si>
    <t>Learned about individual and group fairness, and how to create a custom bias initialiser in order to reduce the biases in the dataset.</t>
  </si>
  <si>
    <t>Group fairness metrics</t>
  </si>
  <si>
    <t>Learned about fairness metrics in the context of algorithmic decision-making (Independence, Separation and Sufficiency).</t>
  </si>
  <si>
    <t>Market Research &amp; Stakeholders</t>
  </si>
  <si>
    <t>Introduction to methods for conducting research in a specific market. Learned about stakeholder mapping and how to prioritize the choosen stakeholders.</t>
  </si>
  <si>
    <t>Data-Analytic Power Structure (DAPS) Diagram</t>
  </si>
  <si>
    <t>DataLab Preparation (Week 1, DataLab II, Thursday)</t>
  </si>
  <si>
    <t>Market Research</t>
  </si>
  <si>
    <t>Practical assignment</t>
  </si>
  <si>
    <t>Worked on the Creative Brief template</t>
  </si>
  <si>
    <t>Started reading the book 'Unaccustomed Earth' by Jhumpa Lahiri</t>
  </si>
  <si>
    <t>Learned what the DAPS diagram is, how it is used, and how to implement it in my business problem.</t>
  </si>
  <si>
    <t>Researched the bar and restaurant industry to solve my chosen business problem.</t>
  </si>
  <si>
    <t>Completed section 1.1 and 1.3, 1.4, and 1.5 of the Creative Brief, and finished section 2.3 and 2.4.</t>
  </si>
  <si>
    <t>Set up environment for deep learning</t>
  </si>
  <si>
    <t>Created the conda environment to be used this block and installed the required packages.</t>
  </si>
  <si>
    <t>Introduction to machine learning, deep learning and their brief history.</t>
  </si>
  <si>
    <t>Introduction to the Keras library and how to use it to build a deep learning model.</t>
  </si>
  <si>
    <t>DataLab Preparation (Week 2, DataLab I, Monday)</t>
  </si>
  <si>
    <t>DataCamp: Introduction to Deep Learning with Keras (CH1: Introducing Keras)</t>
  </si>
  <si>
    <t>DataCamp: Introduction to Deep Learning with Keras (CH2: Going Deeper)</t>
  </si>
  <si>
    <t>PHOTO LINK</t>
  </si>
  <si>
    <t>Training and evaluating a neural network using the MNIST dataset (step-by-step from Chapter 2 of Deep Learning with Python)</t>
  </si>
  <si>
    <t>Build a neural network  that uses Keras to classify handwritten digits.</t>
  </si>
  <si>
    <t>Learned about tensors.</t>
  </si>
  <si>
    <t>Preprocessing Image Data</t>
  </si>
  <si>
    <t>Learned about loading image data using scikit-image, how to reshape it and how to normalize it to be used for machine learning.</t>
  </si>
  <si>
    <t>Practical Assignment (Regression and Binary Classification Tasks)</t>
  </si>
  <si>
    <t>Practical Assignment (Multi-class Classification and Multi-label Classification Tasks)</t>
  </si>
  <si>
    <t>Practiced training regression, binary and classification models on different datasets.</t>
  </si>
  <si>
    <t>Practiced training multi-class and multi-label classification models on different datasets.</t>
  </si>
  <si>
    <t>I created and trained a baseline MLP (Multilayer Perceptron) model using my own dataset.</t>
  </si>
  <si>
    <t>Reading: Deep Learning with Python (Chapter 3)</t>
  </si>
  <si>
    <t>Learned the basics of the TensorFlow platform and the Keras library.</t>
  </si>
  <si>
    <t>Reading: Deep Learning with Python (Chapter 1)</t>
  </si>
  <si>
    <t>Reading: Deep Learning with Python (Chapter 2)</t>
  </si>
  <si>
    <t>Reading: Deep Learning with Python (Chapter 4)</t>
  </si>
  <si>
    <t>Reading: Deep Learning with Python (Chapter 5)</t>
  </si>
  <si>
    <t>DataLab Preparation (Week 2, DataLab II, Wednesday)</t>
  </si>
  <si>
    <t>Answered questions based on the material from Wednesday about Deep Learning.</t>
  </si>
  <si>
    <t>Answered questions based on the material from Monday about Deep Learning.</t>
  </si>
  <si>
    <t>Answered questions based on the material from Thursday about Responsible AI.</t>
  </si>
  <si>
    <t>Answered questions based on the material from Wednesday about Responsible AI.</t>
  </si>
  <si>
    <t>Caught up with DataLab Task 3.1</t>
  </si>
  <si>
    <t>Trained the model using callback and then evaluated its performance.</t>
  </si>
  <si>
    <t>Learned about the three most common models: binary classification model, multi-class classification model and linear regression model. I then followed step-by-step instructions to exercise the models on toy datasets.</t>
  </si>
  <si>
    <t>Learned about the fundamentals of machine learning.</t>
  </si>
  <si>
    <t>Machine Learning: an online comic from Google AI.</t>
  </si>
  <si>
    <t>Revised machine learning concepts through Google's 'Learning Machine Learning' comic.</t>
  </si>
  <si>
    <t>Introduction to Model Evaluation</t>
  </si>
  <si>
    <t>Learned about evaluation metrics for ML aglorithms, such as accuray, MAE, MSE, F1 score, etc., for Kears and Scikit-learn.</t>
  </si>
  <si>
    <t>DataLab Preparation (Week 2, DataLab II, Thursday)</t>
  </si>
  <si>
    <t>Answered questions based on the material from Thursday about evaluation metrics for machine learning models.</t>
  </si>
  <si>
    <t>Answered questions based on the material from Monday about bias in ML.</t>
  </si>
  <si>
    <t>DataCamp: Introduction to Deep Learning with Keras (CH3: Learning curves)</t>
  </si>
  <si>
    <t>Learning about model performance improvement.</t>
  </si>
  <si>
    <t>Understdanding Neural Networks</t>
  </si>
  <si>
    <t>Introduction to how neural networks work.</t>
  </si>
  <si>
    <t>Reading: Neural Networks and Deep Learning (Chapter 1) - Sections 1-4</t>
  </si>
  <si>
    <t>DataLab Preparation (Week 3, DataLab I, Monday)</t>
  </si>
  <si>
    <t>Answered questions based on the material from Monday about how perceptrons, sigmuid neurons and neural networks in general.</t>
  </si>
  <si>
    <t>Calculating the Output of a Multilayer Perceptron</t>
  </si>
  <si>
    <t>Practical assignment (Task 1: Build an MLP)</t>
  </si>
  <si>
    <t>Got acquianted with the task at hand of building an MLP from scratch, and created a function which returns random values for weights and biases for any given neural network architecture.</t>
  </si>
  <si>
    <t>Practical assignment (Task 2: Sigmoid Activation Function)</t>
  </si>
  <si>
    <t>Implemented the sigmoid function into Python.</t>
  </si>
  <si>
    <t>Practical assignment (Task 3: Predict Function)</t>
  </si>
  <si>
    <t>Implemented a function that calculates the output of the MLP model, taking as input the input neurons, and the weights and biases calculated  with the previous function.</t>
  </si>
  <si>
    <t>Practical assignment (Task 4: Calculating Accuracy + Task 5: Loss Function)</t>
  </si>
  <si>
    <t>Calculated the accuracy of my predictions and implemented the loss function MSE.</t>
  </si>
  <si>
    <t>Overview of the Machine Learning Project Lifecycle</t>
  </si>
  <si>
    <t>Reading: Deep Learning with Python (Chapter 6)</t>
  </si>
  <si>
    <t>Got introduced to the machine learning project lifecycle and what each step of this process entails.</t>
  </si>
  <si>
    <t>Learned more about the ML project lifecycle, as well as understood how to optimize each step of the process.</t>
  </si>
  <si>
    <t>DataLab Preparation (Week 3, DataLab II, Wednesday)</t>
  </si>
  <si>
    <t>Answered questions based on the material from Wednesday about the ML project lifecycle (based on Chapter 6 from DLP book) and practiced my knowledge on a hypothetical scenario .</t>
  </si>
  <si>
    <t>Exploring the Phases of the Machine Learning Project Lifecycle</t>
  </si>
  <si>
    <t>Practiced my knowledge of the machine learning project lifecycle by defining each step of the process in a hypothetical scenario.</t>
  </si>
  <si>
    <t>Completed section 3.1 of the creative brief.</t>
  </si>
  <si>
    <t>Practical Assignment (Learning Curves)</t>
  </si>
  <si>
    <t>Implemented a basic MLP with the MNIST dataset, and plotted both its training loss against its validation loss, and its accuracy against its validation accuracy.</t>
  </si>
  <si>
    <t>Gradient Descent in Neural Networks</t>
  </si>
  <si>
    <t>DataLab Preparation (Week 3, DataLab II, Thursday)</t>
  </si>
  <si>
    <t>Answered questions based on the material from Thursday about gradient descent, how it works, and how it is used in machine learning models.</t>
  </si>
  <si>
    <t>Naive Gradient Descent Implementation</t>
  </si>
  <si>
    <t>Exercised applying the gradient descend algorithm step by step on the MNIST database and understood the importance of choosing the right hyperparameters for finding the right weight for fitting a model.</t>
  </si>
  <si>
    <t>Practical Assignment (Task 6.1: Update a Single Weight)</t>
  </si>
  <si>
    <t>Practical Assignment (Early Stopping)</t>
  </si>
  <si>
    <t>Learned what EarlyCallback is and how to apply it to the model.</t>
  </si>
  <si>
    <t>Practical Assignment (Tuning learning rate)</t>
  </si>
  <si>
    <t>Practiced using different learning rates with the model and observed the effects of different values.</t>
  </si>
  <si>
    <t>DataLab Task 3.1: Baselines</t>
  </si>
  <si>
    <t>Understanding Convolutions</t>
  </si>
  <si>
    <t>Understood the term 'convolutional', what kernels are, how they work, and how to apply filters (sharpening and Gaussian) to images.</t>
  </si>
  <si>
    <t>DataCamp: Image Modeling with Keras</t>
  </si>
  <si>
    <t>Convolutions notebook</t>
  </si>
  <si>
    <t>Exercised applying the knowledge learned about convolutions (created kernels, applied convolutional operation horizontally and vertically, applied sharpening and Gaussian filters).</t>
  </si>
  <si>
    <t>DataLab Preparation (Week 4, DataLab I, Monday)</t>
  </si>
  <si>
    <t>Answered questions based on the material from Monday about convolutional layers in Keras, how they work, and how to apply them to a model.</t>
  </si>
  <si>
    <t>Introduction to how image modelling works.</t>
  </si>
  <si>
    <t>DataLab Task 2.1: Create a dataset</t>
  </si>
  <si>
    <t>DataLab Task 2.2: Identify, and Describe Bias</t>
  </si>
  <si>
    <t>DataLab Task 2.3: Propose Individual Fairness Method</t>
  </si>
  <si>
    <t>Identified a protected attribute in the Imsitu dataset and proposed an individual fairness method to address it.</t>
  </si>
  <si>
    <t>Guest Lecture: Myrthe Polfliet and Julia Wijngaarden from Accenture</t>
  </si>
  <si>
    <t>Learned about perceptrons, sigmoid neurons, and more about the neural network used to classify handwritten digits.</t>
  </si>
  <si>
    <t>Calculated the output of a multilayer perceptron by hand.</t>
  </si>
  <si>
    <t>Reading: Deep Learning with Python (Chapter 7)</t>
  </si>
  <si>
    <t>Learned abput the Sequential model, the Functional API and Model subclassing; Learned about training and evaluation loops, callbacks to customise training, and writing training and evaluation loops from scratch.</t>
  </si>
  <si>
    <t>Reading: Deep Learning with Python (Chapter 8 - 8.1 and 8.2)</t>
  </si>
  <si>
    <t>Further comprehension of the concepts of convolution, padding and max-pooling, and how CNNs work, are built, and what they are useful for.</t>
  </si>
  <si>
    <t>Neural Networks: an online comic from Google AI.</t>
  </si>
  <si>
    <t>DataLab Preparation (Week 4, DataLab II, Wednesday)</t>
  </si>
  <si>
    <t>Revised neural network concepts through Google's 'Learning Neural Networks'' comic.</t>
  </si>
  <si>
    <t>Answered questions based on the material from Wednesday about Convolutional Neural Networks and  Error Analysis.</t>
  </si>
  <si>
    <t>A day in the life of a Consultant.</t>
  </si>
  <si>
    <t>DataLab Task 3.6: Error Analysis</t>
  </si>
  <si>
    <t>Collecting More Data</t>
  </si>
  <si>
    <t>Checked for any useful additions for my dataset.</t>
  </si>
  <si>
    <t>Data Augmentation</t>
  </si>
  <si>
    <t>Reading: Deep Learning with Python (Chapter 8 - 8.3)</t>
  </si>
  <si>
    <t>Learned about leveraging a pretrained model using feature extracting and fine-tuning.</t>
  </si>
  <si>
    <t>DataLab Preparation (Week 4, DataLab II, Thursday)</t>
  </si>
  <si>
    <t>Answered questions based on the material from Thursday about data augmentation and transfer learning.</t>
  </si>
  <si>
    <t>DataLab Task 3.7: MLP from scratch</t>
  </si>
  <si>
    <t>Learned how to generate modified versions of existing data, such as flipping the image horizontally or vertically, rotating the image by a certain degree, cropping the image to a different aspect ratio, adding noise or blur to the image; Exercised the knowledge on a photo from my own dataset.</t>
  </si>
  <si>
    <t>Reviewed the stages of the machine learning project lifecycle.</t>
  </si>
  <si>
    <t>Introduction to Machine Learning in Production</t>
  </si>
  <si>
    <t xml:space="preserve">Further comprehension of the ml project lifecycle stages (Scoping, Data, Modeling and Deployment). </t>
  </si>
  <si>
    <t>Deployment</t>
  </si>
  <si>
    <t>Learned about the main challenges faced in the deployment stage (data drift, concept drift, software engineering issues).</t>
  </si>
  <si>
    <t>Selecting and Training a Model</t>
  </si>
  <si>
    <t>DataLab Preparation (Week 5, DataLab I, Monday)</t>
  </si>
  <si>
    <t>Learned more about the modeling and deplpoyment phases of the cyclem such as challenges, how to establosh a baseline, how to properly measure the performance of the model, and how to get started, and the difference between s data-centric approach and a model-centric approach to ML development.</t>
  </si>
  <si>
    <t>Answered questions based on the material from Monday about the ML project lifecycle and its stages.</t>
  </si>
  <si>
    <t>Created a form to calculate HLP using my own dataset.</t>
  </si>
  <si>
    <t>Human-Level Performance (HLP) from</t>
  </si>
  <si>
    <t>DataLab Task 3.2: Preprocessing</t>
  </si>
  <si>
    <t>DataLab Task 3.3: CNN Architecture</t>
  </si>
  <si>
    <t>DataLab Task 3.3: CNN Training</t>
  </si>
  <si>
    <t>DataLab Task 3.5: Model Performance</t>
  </si>
  <si>
    <t>Error Analysis and Performance Auditing</t>
  </si>
  <si>
    <t>Data Iteration</t>
  </si>
  <si>
    <t>DataLab Tasks catch-up</t>
  </si>
  <si>
    <t>Define Data and Establish Baseline</t>
  </si>
  <si>
    <t xml:space="preserve">XAI and Its Importance </t>
  </si>
  <si>
    <t>Use Case: Healthcare</t>
  </si>
  <si>
    <t>Taxonomy of XAI</t>
  </si>
  <si>
    <t>What is a ‘Good' Explanation'?</t>
  </si>
  <si>
    <t>Easter Monday</t>
  </si>
  <si>
    <t>Label and Organise Data</t>
  </si>
  <si>
    <t>Learned about the importance of a good dataset in model  development, the data pipeline, meta-data, data provenance and lineage.</t>
  </si>
  <si>
    <t>Scoping</t>
  </si>
  <si>
    <t>Learned about the process of scoping in the context of machine learning, as well as about assessing feasibility and project value.</t>
  </si>
  <si>
    <t>Answered questions based on the material from Thursday about the machine learning project lifecycle .</t>
  </si>
  <si>
    <t>Learned about the data iteration loop, from the step of adding good data, through training and error analysis.</t>
  </si>
  <si>
    <t>Learned what Explainable AI (XAI) is, its importance when it comes to constructing ethical machine learning models, how to improve it, and why it cannot be 100% achieved with the current state of the industry.</t>
  </si>
  <si>
    <t>Learned about the importance of interpretability, its taxonomy and the scope of interpretability in the context of Machine Learning.</t>
  </si>
  <si>
    <t>Learned how XAI can be used in real-life applications, such as the healthcare industry.</t>
  </si>
  <si>
    <t>Reading: Interpretable Machine Learning (2.1, 2.2, 2.3, 3.1, 3.2, 3.3)</t>
  </si>
  <si>
    <t>Learned about the taxonomy of XAI (local vs global interpretability of models).</t>
  </si>
  <si>
    <t>DataLab Preparation (Week 5, DataLab II, Thursday)</t>
  </si>
  <si>
    <t>DataLab Preparation (Week 5, DataLab II, Wednesday)</t>
  </si>
  <si>
    <t>Answered questions based on the material from Wednesday about error analysis and data iteration.</t>
  </si>
  <si>
    <t>Final Presentation</t>
  </si>
  <si>
    <t>LInk</t>
  </si>
  <si>
    <t>Learned more about the error analysis phase of the modeling phase of the MLPL, such as identifying where to proritize work on improving model performance, analyzing said performance and using data-centric approaphes to improve  performance, including performance auditing.</t>
  </si>
  <si>
    <t>Learned about the importance of proper labeling and using human-level performance as a baseline for a ML project performance assessment.</t>
  </si>
  <si>
    <t>Started working on the basic MLP (bulding the model with Keras, and training it).</t>
  </si>
  <si>
    <t>Implemented an MLP from Scratch (did not test it on my own dataset yet, just inputed the code).</t>
  </si>
  <si>
    <t>DataLab Task 3.2 - 3.4</t>
  </si>
  <si>
    <t>Started working on the other tasks (3.2 - 3.4) by applying different data transformation methods (basic and data augmentation), then building different models using different datasets, and training them.</t>
  </si>
  <si>
    <t>Briefly implemented a function to plot the wrong classifications.</t>
  </si>
  <si>
    <t>Further worked on the preprocessed datasets ( normalization, one-hot encoding the labels, reshaping the arrays, and applying data augmentation to the original dataset).</t>
  </si>
  <si>
    <t>Started working on the error analysis by calculating the accuracy, precision, recall, F1 score, and confusion matrix.</t>
  </si>
  <si>
    <t>Implemented the VGG16 model architecture in the third iteration and a deep CNN architecture in the second architecture.</t>
  </si>
  <si>
    <t>Plotted the training and validation loss for all of the models.</t>
  </si>
  <si>
    <t>Added explanations to Tasks 3.1-3.3.</t>
  </si>
  <si>
    <t>Worked on the model overview part of the final presentation.</t>
  </si>
  <si>
    <t>Worked on the model performance part of the final presentation.</t>
  </si>
  <si>
    <t>Learned more about the importance of interpretability and how to explain concepts as to interest the listener and make them retain the information better.</t>
  </si>
  <si>
    <t>DataLab Preparation (Week 6, DataLab I, Monday)</t>
  </si>
  <si>
    <t>Answered questions based on the material from Monday about Explainable AI (XAI) and interpretability.</t>
  </si>
  <si>
    <t>A/B Testing in rounds</t>
  </si>
  <si>
    <t>Testing each other's wireframes.</t>
  </si>
  <si>
    <t>TOTAL HOURS PER WEEK</t>
  </si>
  <si>
    <t xml:space="preserve">Total Hours for objective </t>
  </si>
  <si>
    <t>W8</t>
  </si>
  <si>
    <t>W7</t>
  </si>
  <si>
    <t>W6</t>
  </si>
  <si>
    <t>W5</t>
  </si>
  <si>
    <t>W4</t>
  </si>
  <si>
    <t>W3</t>
  </si>
  <si>
    <t>W2</t>
  </si>
  <si>
    <t>W1</t>
  </si>
  <si>
    <t>Learning Objective</t>
  </si>
  <si>
    <t>Group presentation on XAI (preparation)</t>
  </si>
  <si>
    <t>Made a presentation about explainable AI (XAI), its methods, and use-cases.</t>
  </si>
  <si>
    <t>Vanilla Gradients</t>
  </si>
  <si>
    <t>Integrated Gradients</t>
  </si>
  <si>
    <t>Grad-CAM</t>
  </si>
  <si>
    <t>Learned about vanilla gradients in the context of XAI and exercised my knowledge by training a model on the cats and dogs dataset.</t>
  </si>
  <si>
    <t>Learned about integrated gradients and how they differ from vanilla gradients as a method of XAI. Applying this method to my dataset took longer than expected because I had a hard time fitting it to my data.</t>
  </si>
  <si>
    <t>DataLab Preparation (Week 7, DataLab I, Wednesday)</t>
  </si>
  <si>
    <t>Answered questions based on the material from Wednesday about XAI methods (Vanilla Gradients, Integrated Gradients, Grad-CAM gradients).</t>
  </si>
  <si>
    <t>Learned about Grad-CAM gradients and applied my knowledge to the cats and dogs dataset using my own model.</t>
  </si>
  <si>
    <t>Adversarial Attacks and Counterfactuals</t>
  </si>
  <si>
    <t>Local Interpretable Model-agnostic Explanations (LIME)</t>
  </si>
  <si>
    <t>Shapely Additive Perturbation (SHAP)</t>
  </si>
  <si>
    <t>DataLab Preparation (Week 7, DataLab I, Thursday)</t>
  </si>
  <si>
    <t>Good Friday</t>
  </si>
  <si>
    <t>Learned about the LIME method in the context of XAI and how it helps us understand what features the model bases its predictions on.</t>
  </si>
  <si>
    <t>Learned about the SHAP method in the context of XAI and how it uses maps that highlight regions of importance in the image.</t>
  </si>
  <si>
    <t>Learned about adverserial methods and how they are used to perturb images, which are then fed into the model in order to excite another neuron instead of the correct label.</t>
  </si>
  <si>
    <t>Answered questions based on the material from Thursday about XAI methods in the context of CNNs.</t>
  </si>
  <si>
    <t>DataLab Task 2.6: Apply One/Multiple Explainable AI Method(s) to the Image Classifier</t>
  </si>
  <si>
    <t>Applied Integrated Gradients as an XAI method on my own dataset.</t>
  </si>
  <si>
    <t>Applied SHAP as an XAI method on my own dataset.</t>
  </si>
  <si>
    <t>DataLab Tasks 2.6: Apply One/Multiple Explainable AI Method(s) to the Image Classifier</t>
  </si>
  <si>
    <t>Analyzed the results of both XAI methods' results in the context of my model.</t>
  </si>
  <si>
    <t>Human Centered AI</t>
  </si>
  <si>
    <t>Learned about human centered machine learning.</t>
  </si>
  <si>
    <t>Information processing</t>
  </si>
  <si>
    <t>Learned about how humans process information, and about the extended mind hypothesis.</t>
  </si>
  <si>
    <t>Learned about design, design thinking,  and about divergent and convergent thinking.</t>
  </si>
  <si>
    <t>Flow theory</t>
  </si>
  <si>
    <t>Learned about the power of flow in interaction design.</t>
  </si>
  <si>
    <t>Interaction design</t>
  </si>
  <si>
    <t>Learned how users interact with an application, and what each visual queue tells them.</t>
  </si>
  <si>
    <t>UI design</t>
  </si>
  <si>
    <t>Wireframing using Figma</t>
  </si>
  <si>
    <t>Made the first version of a wireframe for the application prototype.</t>
  </si>
  <si>
    <t>Think-aloud study</t>
  </si>
  <si>
    <t>Learned what a think-aloud study is.</t>
  </si>
  <si>
    <t>Worked on wireframe for the application.</t>
  </si>
  <si>
    <t>Execute study</t>
  </si>
  <si>
    <t>Got feedback from peers regarding my prototype.</t>
  </si>
  <si>
    <t>Analyze the results</t>
  </si>
  <si>
    <t>Prepare for A/B testing in rounds for the datalab</t>
  </si>
  <si>
    <t>Created two versions of the wireframe for testing.</t>
  </si>
  <si>
    <t>T-test</t>
  </si>
  <si>
    <t xml:space="preserve">UX Design for AI </t>
  </si>
  <si>
    <t>Designing for the implementation of AI Algorithms</t>
  </si>
  <si>
    <t>Creating the demo video for your wireframe</t>
  </si>
  <si>
    <t>Wrapping up final deliverable</t>
  </si>
  <si>
    <t>Completed the MLP from scratch section.</t>
  </si>
  <si>
    <t>Changed some interpretations of the results of the models' performances and added conclusions to sections.</t>
  </si>
  <si>
    <t>Final Presentations</t>
  </si>
  <si>
    <t>Final presentations of the projects.</t>
  </si>
  <si>
    <t>Completed the Human-Centered AI section of the deliverable.</t>
  </si>
  <si>
    <t>Modified Wireframe based on feedback</t>
  </si>
  <si>
    <t>Prepare wireframe prototype 1</t>
  </si>
  <si>
    <t>Prepare wireframe prototype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</si>
</sst>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20" x14ac:knownFonts="1">
    <font>
      <sz val="10"/>
      <color rgb="FF000000"/>
      <name val="Arial"/>
    </font>
    <font>
      <sz val="10"/>
      <color rgb="FFFFFFFF"/>
      <name val="Arial"/>
      <family val="2"/>
    </font>
    <font>
      <b/>
      <sz val="9"/>
      <color rgb="FFFFFFFF"/>
      <name val="Calibri"/>
      <family val="2"/>
    </font>
    <font>
      <b/>
      <sz val="9"/>
      <name val="Calibri"/>
      <family val="2"/>
    </font>
    <font>
      <sz val="10"/>
      <name val="Arial"/>
      <family val="2"/>
    </font>
    <font>
      <i/>
      <sz val="9"/>
      <color rgb="FF000000"/>
      <name val="Calibri"/>
      <family val="2"/>
    </font>
    <font>
      <sz val="9"/>
      <name val="Calibri"/>
      <family val="2"/>
    </font>
    <font>
      <i/>
      <sz val="8"/>
      <name val="Calibri"/>
      <family val="2"/>
    </font>
    <font>
      <u/>
      <sz val="9"/>
      <color rgb="FF1155CC"/>
      <name val="Calibri"/>
      <family val="2"/>
    </font>
    <font>
      <b/>
      <sz val="10"/>
      <color rgb="FF000000"/>
      <name val="Arial"/>
      <family val="2"/>
    </font>
    <font>
      <b/>
      <i/>
      <sz val="10"/>
      <color rgb="FF000000"/>
      <name val="Calibri"/>
      <family val="2"/>
    </font>
    <font>
      <sz val="9"/>
      <color rgb="FF000000"/>
      <name val="Calibri"/>
      <family val="2"/>
      <scheme val="minor"/>
    </font>
    <font>
      <sz val="10"/>
      <color rgb="FF000000"/>
      <name val="Arial"/>
      <family val="2"/>
    </font>
    <font>
      <i/>
      <sz val="8"/>
      <color rgb="FF000000"/>
      <name val="Arial"/>
      <family val="2"/>
    </font>
    <font>
      <u/>
      <sz val="10"/>
      <color theme="10"/>
      <name val="Arial"/>
      <family val="2"/>
    </font>
    <font>
      <i/>
      <sz val="8"/>
      <name val="Arial"/>
      <family val="2"/>
    </font>
    <font>
      <b/>
      <sz val="8"/>
      <color rgb="FFFFFFFF"/>
      <name val="Arial"/>
      <family val="2"/>
    </font>
    <font>
      <sz val="8"/>
      <name val="Arial"/>
      <family val="2"/>
    </font>
    <font>
      <sz val="10"/>
      <color rgb="FF000000"/>
      <name val="Calibri"/>
      <family val="2"/>
    </font>
    <font>
      <b/>
      <sz val="10"/>
      <color rgb="FF000000"/>
      <name val="Calibri"/>
      <family val="2"/>
    </font>
  </fonts>
  <fills count="14">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F9900"/>
        <bgColor rgb="FFFF9900"/>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theme="9" tint="0.59999389629810485"/>
        <bgColor indexed="64"/>
      </patternFill>
    </fill>
    <fill>
      <patternFill patternType="solid">
        <fgColor rgb="FFF3F3F3"/>
        <bgColor rgb="FFF3F3F3"/>
      </patternFill>
    </fill>
    <fill>
      <patternFill patternType="solid">
        <fgColor rgb="FFEFEFEF"/>
        <bgColor rgb="FFEFEFE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s>
  <cellStyleXfs count="3">
    <xf numFmtId="0" fontId="0" fillId="0" borderId="0"/>
    <xf numFmtId="0" fontId="12" fillId="0" borderId="0"/>
    <xf numFmtId="0" fontId="14" fillId="0" borderId="0" applyNumberFormat="0" applyFill="0" applyBorder="0" applyAlignment="0" applyProtection="0"/>
  </cellStyleXfs>
  <cellXfs count="75">
    <xf numFmtId="0" fontId="0" fillId="0" borderId="0" xfId="0"/>
    <xf numFmtId="0" fontId="1" fillId="2" borderId="0" xfId="0" applyFont="1" applyFill="1"/>
    <xf numFmtId="0" fontId="2" fillId="2" borderId="0" xfId="0" applyFont="1" applyFill="1" applyAlignment="1">
      <alignment wrapText="1"/>
    </xf>
    <xf numFmtId="0" fontId="2" fillId="2" borderId="0" xfId="0" applyFont="1" applyFill="1" applyAlignment="1">
      <alignment horizontal="center" wrapText="1"/>
    </xf>
    <xf numFmtId="0" fontId="3" fillId="3" borderId="1" xfId="0" applyFont="1" applyFill="1" applyBorder="1" applyAlignment="1">
      <alignment vertical="center" wrapText="1"/>
    </xf>
    <xf numFmtId="0" fontId="4" fillId="0" borderId="0" xfId="0" applyFont="1"/>
    <xf numFmtId="0" fontId="7" fillId="0" borderId="0" xfId="0" applyFont="1" applyAlignment="1">
      <alignment vertical="top"/>
    </xf>
    <xf numFmtId="0" fontId="6" fillId="0" borderId="0" xfId="0" applyFont="1" applyAlignment="1">
      <alignment horizontal="center" vertical="top"/>
    </xf>
    <xf numFmtId="0" fontId="8" fillId="0" borderId="0" xfId="0" applyFont="1" applyAlignment="1">
      <alignment horizontal="left" vertical="top"/>
    </xf>
    <xf numFmtId="0" fontId="6" fillId="0" borderId="0" xfId="0" applyFont="1" applyAlignment="1">
      <alignment vertical="top" wrapText="1"/>
    </xf>
    <xf numFmtId="165" fontId="6" fillId="0" borderId="6" xfId="0" applyNumberFormat="1" applyFont="1" applyBorder="1" applyAlignment="1">
      <alignment vertical="top"/>
    </xf>
    <xf numFmtId="0" fontId="6" fillId="0" borderId="6" xfId="0" applyFont="1" applyBorder="1" applyAlignment="1">
      <alignment vertical="top"/>
    </xf>
    <xf numFmtId="0" fontId="6" fillId="0" borderId="6" xfId="0" applyFont="1" applyBorder="1" applyAlignment="1">
      <alignment horizontal="right" vertical="top"/>
    </xf>
    <xf numFmtId="0" fontId="6" fillId="0" borderId="6" xfId="0" applyFont="1" applyBorder="1" applyAlignment="1">
      <alignment horizontal="left" vertical="top"/>
    </xf>
    <xf numFmtId="0" fontId="3" fillId="5" borderId="1" xfId="0" applyFont="1" applyFill="1" applyBorder="1" applyAlignment="1">
      <alignment vertical="center" wrapText="1"/>
    </xf>
    <xf numFmtId="166" fontId="6" fillId="0" borderId="0" xfId="0" applyNumberFormat="1" applyFont="1" applyAlignment="1">
      <alignment horizontal="right" vertical="top"/>
    </xf>
    <xf numFmtId="0" fontId="6"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right" vertical="top"/>
    </xf>
    <xf numFmtId="0" fontId="3" fillId="6" borderId="1" xfId="0" applyFont="1" applyFill="1" applyBorder="1" applyAlignment="1">
      <alignment vertical="center" wrapText="1"/>
    </xf>
    <xf numFmtId="164" fontId="6" fillId="0" borderId="0" xfId="0" applyNumberFormat="1" applyFont="1" applyAlignment="1">
      <alignment horizontal="right" vertical="top"/>
    </xf>
    <xf numFmtId="0" fontId="3" fillId="7" borderId="1" xfId="0" applyFont="1" applyFill="1" applyBorder="1" applyAlignment="1">
      <alignment vertical="center" wrapText="1"/>
    </xf>
    <xf numFmtId="0" fontId="3" fillId="8" borderId="1" xfId="0" applyFont="1" applyFill="1" applyBorder="1" applyAlignment="1">
      <alignment vertical="center" wrapText="1"/>
    </xf>
    <xf numFmtId="0" fontId="3" fillId="9" borderId="1" xfId="0" applyFont="1" applyFill="1" applyBorder="1" applyAlignment="1">
      <alignment vertical="center" wrapText="1"/>
    </xf>
    <xf numFmtId="0" fontId="3" fillId="10" borderId="1" xfId="0" applyFont="1" applyFill="1" applyBorder="1" applyAlignment="1">
      <alignment vertical="center" wrapText="1"/>
    </xf>
    <xf numFmtId="0" fontId="3" fillId="11" borderId="1" xfId="0" applyFont="1" applyFill="1" applyBorder="1" applyAlignment="1">
      <alignment vertical="center" wrapText="1"/>
    </xf>
    <xf numFmtId="0" fontId="11" fillId="0" borderId="0" xfId="0" applyFont="1"/>
    <xf numFmtId="0" fontId="13" fillId="0" borderId="0" xfId="0" applyFont="1"/>
    <xf numFmtId="2" fontId="6" fillId="0" borderId="0" xfId="0" applyNumberFormat="1" applyFont="1" applyAlignment="1">
      <alignment horizontal="right" vertical="top"/>
    </xf>
    <xf numFmtId="0" fontId="14" fillId="0" borderId="0" xfId="2" applyAlignment="1">
      <alignment horizontal="left" vertical="top"/>
    </xf>
    <xf numFmtId="0" fontId="15" fillId="0" borderId="0" xfId="0" applyFont="1" applyAlignment="1">
      <alignment vertical="top"/>
    </xf>
    <xf numFmtId="0" fontId="15" fillId="0" borderId="0" xfId="0" quotePrefix="1" applyFont="1" applyAlignment="1">
      <alignment vertical="top"/>
    </xf>
    <xf numFmtId="0" fontId="15" fillId="0" borderId="6" xfId="0" applyFont="1" applyBorder="1" applyAlignment="1">
      <alignment vertical="top"/>
    </xf>
    <xf numFmtId="0" fontId="15" fillId="0" borderId="0" xfId="0" applyFont="1" applyAlignment="1">
      <alignment vertical="top" wrapText="1"/>
    </xf>
    <xf numFmtId="0" fontId="16" fillId="2" borderId="0" xfId="0" applyFont="1" applyFill="1" applyAlignment="1">
      <alignment wrapText="1"/>
    </xf>
    <xf numFmtId="0" fontId="12" fillId="0" borderId="0" xfId="1"/>
    <xf numFmtId="0" fontId="9" fillId="0" borderId="0" xfId="1" applyFont="1"/>
    <xf numFmtId="0" fontId="18" fillId="0" borderId="0" xfId="1" applyFont="1" applyAlignment="1">
      <alignment horizontal="center"/>
    </xf>
    <xf numFmtId="0" fontId="18" fillId="0" borderId="0" xfId="1" applyFont="1"/>
    <xf numFmtId="0" fontId="19" fillId="0" borderId="1" xfId="1" applyFont="1" applyBorder="1" applyAlignment="1">
      <alignment horizontal="center" vertical="top"/>
    </xf>
    <xf numFmtId="0" fontId="19" fillId="0" borderId="2" xfId="1" applyFont="1" applyBorder="1" applyAlignment="1">
      <alignment horizontal="center" vertical="top"/>
    </xf>
    <xf numFmtId="0" fontId="19" fillId="0" borderId="1" xfId="1" applyFont="1" applyBorder="1"/>
    <xf numFmtId="0" fontId="18" fillId="12" borderId="7" xfId="1" applyFont="1" applyFill="1" applyBorder="1" applyAlignment="1">
      <alignment horizontal="center"/>
    </xf>
    <xf numFmtId="0" fontId="18" fillId="13" borderId="0" xfId="1" applyFont="1" applyFill="1" applyAlignment="1">
      <alignment horizontal="center" vertical="top"/>
    </xf>
    <xf numFmtId="0" fontId="18" fillId="12" borderId="7" xfId="1" applyFont="1" applyFill="1" applyBorder="1"/>
    <xf numFmtId="0" fontId="18" fillId="12" borderId="0" xfId="1" applyFont="1" applyFill="1" applyAlignment="1">
      <alignment horizontal="center" vertical="top"/>
    </xf>
    <xf numFmtId="0" fontId="19" fillId="0" borderId="1" xfId="1" applyFont="1" applyBorder="1" applyAlignment="1">
      <alignment horizontal="center"/>
    </xf>
    <xf numFmtId="0" fontId="19" fillId="0" borderId="2" xfId="1" applyFont="1" applyBorder="1" applyAlignment="1">
      <alignment horizontal="center"/>
    </xf>
    <xf numFmtId="0" fontId="3" fillId="3" borderId="3" xfId="0" applyFont="1" applyFill="1" applyBorder="1" applyAlignment="1">
      <alignment horizontal="left" vertical="center" wrapText="1"/>
    </xf>
    <xf numFmtId="0" fontId="4" fillId="0" borderId="3" xfId="0" applyFont="1" applyBorder="1"/>
    <xf numFmtId="0" fontId="5" fillId="3" borderId="4" xfId="0" applyFont="1" applyFill="1" applyBorder="1" applyAlignment="1">
      <alignment vertical="center"/>
    </xf>
    <xf numFmtId="0" fontId="5" fillId="3" borderId="2" xfId="0" applyFont="1" applyFill="1" applyBorder="1" applyAlignment="1">
      <alignment vertical="center"/>
    </xf>
    <xf numFmtId="0" fontId="5" fillId="3" borderId="5" xfId="0" applyFont="1" applyFill="1" applyBorder="1" applyAlignment="1">
      <alignment vertical="center"/>
    </xf>
    <xf numFmtId="0" fontId="3" fillId="5" borderId="3" xfId="0" applyFont="1" applyFill="1" applyBorder="1" applyAlignment="1">
      <alignment vertical="center" wrapText="1"/>
    </xf>
    <xf numFmtId="0" fontId="3" fillId="9" borderId="4" xfId="0" applyFont="1" applyFill="1" applyBorder="1" applyAlignment="1">
      <alignment vertical="center" wrapText="1"/>
    </xf>
    <xf numFmtId="0" fontId="4" fillId="0" borderId="2" xfId="0" applyFont="1" applyBorder="1"/>
    <xf numFmtId="0" fontId="4" fillId="0" borderId="5" xfId="0" applyFont="1" applyBorder="1"/>
    <xf numFmtId="0" fontId="5" fillId="9" borderId="4" xfId="0" applyFont="1" applyFill="1" applyBorder="1" applyAlignment="1">
      <alignment vertical="center"/>
    </xf>
    <xf numFmtId="0" fontId="3" fillId="11" borderId="4" xfId="0" applyFont="1" applyFill="1" applyBorder="1" applyAlignment="1">
      <alignment vertical="center" wrapText="1"/>
    </xf>
    <xf numFmtId="0" fontId="4" fillId="11" borderId="2" xfId="0" applyFont="1" applyFill="1" applyBorder="1"/>
    <xf numFmtId="0" fontId="4" fillId="11" borderId="5" xfId="0" applyFont="1" applyFill="1" applyBorder="1"/>
    <xf numFmtId="0" fontId="5" fillId="11" borderId="4" xfId="0" applyFont="1" applyFill="1" applyBorder="1" applyAlignment="1">
      <alignment vertical="center"/>
    </xf>
    <xf numFmtId="0" fontId="5" fillId="10" borderId="4" xfId="0" applyFont="1" applyFill="1" applyBorder="1" applyAlignment="1">
      <alignment vertical="center"/>
    </xf>
    <xf numFmtId="0" fontId="3" fillId="10" borderId="4" xfId="0" applyFont="1" applyFill="1" applyBorder="1" applyAlignment="1">
      <alignment vertical="center" wrapText="1"/>
    </xf>
    <xf numFmtId="0" fontId="5" fillId="5" borderId="4" xfId="0" applyFont="1" applyFill="1" applyBorder="1" applyAlignment="1">
      <alignment vertical="center"/>
    </xf>
    <xf numFmtId="0" fontId="3" fillId="6" borderId="4" xfId="0" applyFont="1" applyFill="1" applyBorder="1" applyAlignment="1">
      <alignment vertical="center" wrapText="1"/>
    </xf>
    <xf numFmtId="0" fontId="5" fillId="6" borderId="4" xfId="0" applyFont="1" applyFill="1" applyBorder="1" applyAlignment="1">
      <alignment vertical="center"/>
    </xf>
    <xf numFmtId="0" fontId="3" fillId="7" borderId="4" xfId="0" applyFont="1" applyFill="1" applyBorder="1" applyAlignment="1">
      <alignment vertical="center" wrapText="1"/>
    </xf>
    <xf numFmtId="0" fontId="5" fillId="7" borderId="4" xfId="0" applyFont="1" applyFill="1" applyBorder="1" applyAlignment="1">
      <alignment vertical="center"/>
    </xf>
    <xf numFmtId="0" fontId="3" fillId="8" borderId="4" xfId="0" applyFont="1" applyFill="1" applyBorder="1" applyAlignment="1">
      <alignment vertical="center" wrapText="1"/>
    </xf>
    <xf numFmtId="0" fontId="5" fillId="8" borderId="4" xfId="0" applyFont="1" applyFill="1" applyBorder="1" applyAlignment="1">
      <alignment vertical="center"/>
    </xf>
    <xf numFmtId="0" fontId="10" fillId="4" borderId="0" xfId="1" applyFont="1" applyFill="1" applyAlignment="1">
      <alignment vertical="top" wrapText="1"/>
    </xf>
    <xf numFmtId="0" fontId="9" fillId="0" borderId="0" xfId="1" applyFont="1"/>
    <xf numFmtId="0" fontId="10" fillId="4" borderId="0" xfId="0" applyFont="1" applyFill="1" applyAlignment="1">
      <alignment vertical="top" wrapText="1"/>
    </xf>
    <xf numFmtId="0" fontId="9" fillId="0" borderId="0" xfId="0" applyFont="1"/>
  </cellXfs>
  <cellStyles count="3">
    <cellStyle name="Hyperlink" xfId="2" builtinId="8"/>
    <cellStyle name="Normal" xfId="0" builtinId="0"/>
    <cellStyle name="Normal 2" xfId="1" xr:uid="{8EB9D483-FDBD-4F47-B1AF-95006BDAB05A}"/>
  </cellStyles>
  <dxfs count="16">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BredaUniversityADSAI/2023-24c-fai1-adsai-dariavladutu236578/blob/main/Week%203%20-%20%20Understanding%20Neural%20Networks/W3-MLP-From-Scratch-Student-Notebook.ipynb" TargetMode="External"/><Relationship Id="rId21" Type="http://schemas.openxmlformats.org/officeDocument/2006/relationships/hyperlink" Target="https://github.com/BredaUniversityADSAI/2023-24c-fai1-adsai-dariavladutu236578/blob/main/Week%203%20-%20%20Understanding%20Neural%20Networks/DataLab%20Preparation%20(Week%203%2C%20DataLab%20I%2C%20Monday)%20.docx" TargetMode="External"/><Relationship Id="rId42" Type="http://schemas.openxmlformats.org/officeDocument/2006/relationships/hyperlink" Target="https://github.com/BredaUniversityADSAI/2023-24c-fai1-adsai-dariavladutu236578/blob/main/Week%204%20-%20Convolutional%20Neural%20Networks/DataLab%20Preparation%20(Week%204%2C%20DataLab%20II%2C%20Thursday)%20.docx" TargetMode="External"/><Relationship Id="rId47" Type="http://schemas.openxmlformats.org/officeDocument/2006/relationships/hyperlink" Target="https://github.com/BredaUniversityADSAI/2023-24c-fai1-adsai-dariavladutu236578/blob/main/Deliverables/CreativeBrief_%3CDariaVladutu%3E_%3C236578%3E.ipynb" TargetMode="External"/><Relationship Id="rId63" Type="http://schemas.openxmlformats.org/officeDocument/2006/relationships/hyperlink" Target="https://github.com/BredaUniversityADSAI/2023-24c-fai1-adsai-dariavladutu236578/blob/main/Week%206%20-%20Responsible%20AI/Explainable%20AI.pdf" TargetMode="External"/><Relationship Id="rId68" Type="http://schemas.openxmlformats.org/officeDocument/2006/relationships/hyperlink" Target="https://github.com/BredaUniversityADSAI/2023-24c-fai1-adsai-dariavladutu236578/blob/main/Deliverables/._Barman's%20Helper%20presentation.pptx" TargetMode="External"/><Relationship Id="rId16" Type="http://schemas.openxmlformats.org/officeDocument/2006/relationships/hyperlink" Target="https://github.com/BredaUniversityADSAI/2023-24c-fai1-adsai-dariavladutu236578/blob/main/Week%202%20-%20Introduction%20to%20Deep%20Learning/Getting%20started%20with%20neural%20networks.ipynb" TargetMode="External"/><Relationship Id="rId11" Type="http://schemas.openxmlformats.org/officeDocument/2006/relationships/hyperlink" Target="https://github.com/BredaUniversityADSAI/2023-24c-fai1-adsai-dariavladutu236578/blob/main/Week%202%20-%20Introduction%20to%20Deep%20Learning/A%20first%20look%20at%20a%20neural%20network.ipynb" TargetMode="External"/><Relationship Id="rId24" Type="http://schemas.openxmlformats.org/officeDocument/2006/relationships/hyperlink" Target="https://github.com/BredaUniversityADSAI/2023-24c-fai1-adsai-dariavladutu236578/blob/main/Week%203%20-%20%20Understanding%20Neural%20Networks/DataLab%20Preparation%20(Week%203%2C%20DataLab%20II%2C%20Wednesday).docx" TargetMode="External"/><Relationship Id="rId32" Type="http://schemas.openxmlformats.org/officeDocument/2006/relationships/hyperlink" Target="https://github.com/BredaUniversityADSAI/2023-24c-fai1-adsai-dariavladutu236578/blob/main/Week%202%20-%20Introduction%20to%20Deep%20Learning/W2-DL2-MLP-Student-Notebook.ipynb" TargetMode="External"/><Relationship Id="rId37" Type="http://schemas.openxmlformats.org/officeDocument/2006/relationships/hyperlink" Target="https://github.com/BredaUniversityADSAI/2023-24c-fai1-adsai-dariavladutu236578/blob/main/Week%204%20-%20Convolutional%20Neural%20Networks/Introduction%20to%20CNNs.ipynb" TargetMode="External"/><Relationship Id="rId40" Type="http://schemas.openxmlformats.org/officeDocument/2006/relationships/hyperlink" Target="https://github.com/BredaUniversityADSAI/2023-24c-fai1-adsai-dariavladutu236578/blob/main/Week%204%20-%20Convolutional%20Neural%20Networks/~%24taLab%20Preparation%20(Week%204%2C%20DataLab%20II%2C%20Wednesday)%20.docx" TargetMode="External"/><Relationship Id="rId45" Type="http://schemas.openxmlformats.org/officeDocument/2006/relationships/hyperlink" Target="https://github.com/BredaUniversityADSAI/2023-24c-fai1-adsai-dariavladutu236578/blob/main/Week%205%20-%20%20The%20Machine%20Learning%20Project%20Lifestyle%20/DataLab%20Preparation%20(Week%205%2C%20DataLab%20II%2C%20Thursday).docx" TargetMode="External"/><Relationship Id="rId53" Type="http://schemas.openxmlformats.org/officeDocument/2006/relationships/hyperlink" Target="https://github.com/BredaUniversityADSAI/2023-24c-fai1-adsai-dariavladutu236578/blob/main/Deliverables/CreativeBrief_%3CDariaVladutu%3E_%3C236578%3E.ipynb" TargetMode="External"/><Relationship Id="rId58" Type="http://schemas.openxmlformats.org/officeDocument/2006/relationships/hyperlink" Target="https://github.com/BredaUniversityADSAI/2023-24c-fai1-adsai-dariavladutu236578/blob/main/Week%206%20-%20Responsible%20AI/DataLab%20Preparation%20(Week%207%2C%20DataLab%20I%2C%20Thursday).docx" TargetMode="External"/><Relationship Id="rId66" Type="http://schemas.openxmlformats.org/officeDocument/2006/relationships/hyperlink" Target="https://github.com/BredaUniversityADSAI/2023-24c-fai1-adsai-dariavladutu236578/blob/main/Week%206%20-%20Responsible%20AI/W6-Grad-CAM-Gradients.ipynb" TargetMode="External"/><Relationship Id="rId74" Type="http://schemas.openxmlformats.org/officeDocument/2006/relationships/hyperlink" Target="https://github.com/BredaUniversityADSAI/2023-24c-fai1-adsai-dariavladutu236578/blob/main/Week%207%20-%20Human%20-%20centered%20AI/Barman's%20helper%20FINAL%20WIREFRAME.fig" TargetMode="External"/><Relationship Id="rId79" Type="http://schemas.openxmlformats.org/officeDocument/2006/relationships/hyperlink" Target="https://github.com/BredaUniversityADSAI/2023-24c-fai1-adsai-dariavladutu236578/blob/main/Week%207%20-%20Human%20-%20centered%20AI/User%20Transcriptions/User%20Interviews.pdf" TargetMode="External"/><Relationship Id="rId5" Type="http://schemas.openxmlformats.org/officeDocument/2006/relationships/hyperlink" Target="https://github.com/BredaUniversityADSAI/2023-24c-fai1-adsai-dariavladutu236578/blob/main/Week%201/DataLab%20Preparation%20(Week%201%2C%20DataLab%20II%2C%20Wednesday).docx" TargetMode="External"/><Relationship Id="rId61" Type="http://schemas.openxmlformats.org/officeDocument/2006/relationships/hyperlink" Target="https://github.com/BredaUniversityADSAI/2023-24c-fai1-adsai-dariavladutu236578/blob/main/Week%206%20-%20Responsible%20AI/W6-SHAP-Perturbation-Methods.ipynb" TargetMode="External"/><Relationship Id="rId19" Type="http://schemas.openxmlformats.org/officeDocument/2006/relationships/hyperlink" Target="https://github.com/BredaUniversityADSAI/2023-24c-fai1-adsai-dariavladutu236578/blob/main/Week%202%20-%20Introduction%20to%20Deep%20Learning/DataLab%20Preparation%20(Week%202%2C%20DataLab%20II%2C%20Thursday).docx" TargetMode="External"/><Relationship Id="rId14" Type="http://schemas.openxmlformats.org/officeDocument/2006/relationships/hyperlink" Target="https://github.com/BredaUniversityADSAI/2023-24c-fai1-adsai-dariavladutu236578/blob/main/Week%202%20-%20Introduction%20to%20Deep%20Learning/W2-DL1-MLP-Student-Notebook.ipynb" TargetMode="External"/><Relationship Id="rId22" Type="http://schemas.openxmlformats.org/officeDocument/2006/relationships/hyperlink" Target="https://github.com/BredaUniversityADSAI/2023-24c-fai1-adsai-dariavladutu236578/blob/main/Deliverables/CreativeBrief_%3CDariaVladutu%3E_%3C236578%3E.ipynb" TargetMode="External"/><Relationship Id="rId27" Type="http://schemas.openxmlformats.org/officeDocument/2006/relationships/hyperlink" Target="https://github.com/BredaUniversityADSAI/2023-24c-fai1-adsai-dariavladutu236578/blob/main/Week%203%20-%20%20Understanding%20Neural%20Networks/W3-MLP-From-Scratch-Student-Notebook.ipynb" TargetMode="External"/><Relationship Id="rId30" Type="http://schemas.openxmlformats.org/officeDocument/2006/relationships/hyperlink" Target="https://github.com/BredaUniversityADSAI/2023-24c-fai1-adsai-dariavladutu236578/blob/main/Week%203%20-%20%20Understanding%20Neural%20Networks/DataLab%20Preparation%20(Week%203%2C%20DataLab%20II%2C%20Thursday).docx" TargetMode="External"/><Relationship Id="rId35" Type="http://schemas.openxmlformats.org/officeDocument/2006/relationships/hyperlink" Target="https://github.com/BredaUniversityADSAI/2023-24c-fai1-adsai-dariavladutu236578/blob/main/Week%204%20-%20Convolutional%20Neural%20Networks/DataLab%20Preparation%20(Week%204%2C%20DataLab%20I%2C%20Monday)%20.docx" TargetMode="External"/><Relationship Id="rId43" Type="http://schemas.openxmlformats.org/officeDocument/2006/relationships/hyperlink" Target="https://forms.office.com/Pages/DesignPageV2.aspx?prevorigin=Marketing&amp;origin=NeoPortalPage&amp;subpage=design&amp;id=m1gzCjYA6E-oKT7Qkmr4hooJpkXYSdxCrNsVf6YdVkBUNllVOTFHMU80OFVVMkJXRVdHREVMVFpOMy4u&amp;analysis=false" TargetMode="External"/><Relationship Id="rId48" Type="http://schemas.openxmlformats.org/officeDocument/2006/relationships/hyperlink" Target="https://github.com/BredaUniversityADSAI/2023-24c-fai1-adsai-dariavladutu236578/blob/main/Deliverables/CreativeBrief_%3CDariaVladutu%3E_%3C236578%3E.ipynb" TargetMode="External"/><Relationship Id="rId56" Type="http://schemas.openxmlformats.org/officeDocument/2006/relationships/hyperlink" Target="https://github.com/BredaUniversityADSAI/2023-24c-fai1-adsai-dariavladutu236578/blob/main/Deliverables/CreativeBrief_%3CDariaVladutu%3E_%3C236578%3E.ipynb" TargetMode="External"/><Relationship Id="rId64" Type="http://schemas.openxmlformats.org/officeDocument/2006/relationships/hyperlink" Target="https://github.com/BredaUniversityADSAI/2023-24c-fai1-adsai-dariavladutu236578/blob/main/Week%206%20-%20Responsible%20AI/W6-RESPAI-Vanilla-Gradients-Student.ipynb" TargetMode="External"/><Relationship Id="rId69" Type="http://schemas.openxmlformats.org/officeDocument/2006/relationships/hyperlink" Target="https://github.com/BredaUniversityADSAI/2023-24c-fai1-adsai-dariavladutu236578/blob/main/Deliverables/._Barman's%20Helper%20presentation.pptx" TargetMode="External"/><Relationship Id="rId77" Type="http://schemas.openxmlformats.org/officeDocument/2006/relationships/hyperlink" Target="https://edubuas-my.sharepoint.com/personal/236578_buas_nl/_layouts/15/stream.aspx?id=%2Fpersonal%2F236578%5Fbuas%5Fnl%2FDocuments%2FDemo%20Video%201%2Emp4&amp;referrer=StreamWebApp%2EWeb&amp;referrerScenario=AddressBarCopied%2Eview%2E82958758%2D833c%2D452c%2D91f7%2Dd42e685f2766" TargetMode="External"/><Relationship Id="rId8" Type="http://schemas.openxmlformats.org/officeDocument/2006/relationships/hyperlink" Target="https://github.com/BredaUniversityADSAI/2023-24c-fai1-adsai-dariavladutu236578/blob/main/Week%202%20-%20Introduction%20to%20Deep%20Learning/Introduction%20to%20Keras%20CH1%20%2B%20CH2.png" TargetMode="External"/><Relationship Id="rId51" Type="http://schemas.openxmlformats.org/officeDocument/2006/relationships/hyperlink" Target="https://github.com/BredaUniversityADSAI/2023-24c-fai1-adsai-dariavladutu236578/blob/main/Deliverables/CreativeBrief_%3CDariaVladutu%3E_%3C236578%3E.ipynb" TargetMode="External"/><Relationship Id="rId72" Type="http://schemas.openxmlformats.org/officeDocument/2006/relationships/hyperlink" Target="https://github.com/BredaUniversityADSAI/2023-24c-fai1-adsai-dariavladutu236578/blob/main/Week%207%20-%20Human%20-%20centered%20AI/Barman's%20helper%20A.pdf" TargetMode="External"/><Relationship Id="rId3" Type="http://schemas.openxmlformats.org/officeDocument/2006/relationships/hyperlink" Target="https://edubuas-my.sharepoint.com/:f:/g/personal/236578_buas_nl/EqPRwGCfn8ZOqrnMo9xvLJUBJmtJ3XtrI_km8KFgtxRKqw?e=0NQLYi" TargetMode="External"/><Relationship Id="rId12" Type="http://schemas.openxmlformats.org/officeDocument/2006/relationships/hyperlink" Target="https://github.com/BredaUniversityADSAI/2023-24c-fai1-adsai-dariavladutu236578/blob/main/Week%201%20-%20Responsible%20AI/DAPS%20DIAGRAM.png" TargetMode="External"/><Relationship Id="rId17" Type="http://schemas.openxmlformats.org/officeDocument/2006/relationships/hyperlink" Target="https://github.com/BredaUniversityADSAI/2023-24c-fai1-adsai-dariavladutu236578/blob/main/Week%202%20-%20Introduction%20to%20Deep%20Learning/DataLab%20Preparation%20(Week%202%2C%20DataLab%20II%2C%20Wednesday).docx" TargetMode="External"/><Relationship Id="rId25" Type="http://schemas.openxmlformats.org/officeDocument/2006/relationships/hyperlink" Target="https://github.com/BredaUniversityADSAI/2023-24c-fai1-adsai-dariavladutu236578/blob/main/Week%203%20-%20%20Understanding%20Neural%20Networks/W3-MLP-From-Scratch-Student-Notebook.ipynb" TargetMode="External"/><Relationship Id="rId33" Type="http://schemas.openxmlformats.org/officeDocument/2006/relationships/hyperlink" Target="https://github.com/BredaUniversityADSAI/2023-24c-fai1-adsai-dariavladutu236578/blob/main/Week%202%20-%20Introduction%20to%20Deep%20Learning/W2-DL2-MLP-Student-Notebook.ipynb" TargetMode="External"/><Relationship Id="rId38" Type="http://schemas.openxmlformats.org/officeDocument/2006/relationships/hyperlink" Target="https://github.com/BredaUniversityADSAI/2023-24c-fai1-adsai-dariavladutu236578/blob/main/Week%204%20-%20Convolutional%20Neural%20Networks/Image%20Modeling%20with%20Keras.pdf" TargetMode="External"/><Relationship Id="rId46" Type="http://schemas.openxmlformats.org/officeDocument/2006/relationships/hyperlink" Target="https://github.com/BredaUniversityADSAI/2023-24c-fai1-adsai-dariavladutu236578/blob/main/Deliverables/CreativeBrief_%3CDariaVladutu%3E_%3C236578%3E.ipynb" TargetMode="External"/><Relationship Id="rId59" Type="http://schemas.openxmlformats.org/officeDocument/2006/relationships/hyperlink" Target="https://github.com/BredaUniversityADSAI/2023-24c-fai1-adsai-dariavladutu236578/blob/main/Week%206%20-%20Responsible%20AI/W6-%20LIME-Perturbation-Methods.ipynb" TargetMode="External"/><Relationship Id="rId67" Type="http://schemas.openxmlformats.org/officeDocument/2006/relationships/hyperlink" Target="https://github.com/BredaUniversityADSAI/2023-24c-fai1-adsai-dariavladutu236578/blob/main/Week%206%20-%20Responsible%20AI/DataLab%20Preparation%20(Week%207%2C%20DataLab%20I%2C%20Wednesday).docx" TargetMode="External"/><Relationship Id="rId20" Type="http://schemas.openxmlformats.org/officeDocument/2006/relationships/hyperlink" Target="https://github.com/BredaUniversityADSAI/2023-24c-fai1-adsai-dariavladutu236578/blob/main/Week%203%20-%20%20Understanding%20Neural%20Networks/Monday%20quiz%203a%20and%203b.pdf" TargetMode="External"/><Relationship Id="rId41" Type="http://schemas.openxmlformats.org/officeDocument/2006/relationships/hyperlink" Target="https://github.com/BredaUniversityADSAI/2023-24c-fai1-adsai-dariavladutu236578/blob/main/Week%204%20-%20Convolutional%20Neural%20Networks/Data%20Augmentation.ipynb" TargetMode="External"/><Relationship Id="rId54" Type="http://schemas.openxmlformats.org/officeDocument/2006/relationships/hyperlink" Target="https://github.com/BredaUniversityADSAI/2023-24c-fai1-adsai-dariavladutu236578/blob/main/Week%201/Datalab%20I%20(Task%202.1%20and%202.2).docx" TargetMode="External"/><Relationship Id="rId62" Type="http://schemas.openxmlformats.org/officeDocument/2006/relationships/hyperlink" Target="https://github.com/BredaUniversityADSAI/2023-24c-fai1-adsai-dariavladutu236578/blob/main/Week%206%20-%20Responsible%20AI/DataLab%20Preparation%20(Week%206%2C%20DataLab%20I%2C%20Monday).docx" TargetMode="External"/><Relationship Id="rId70" Type="http://schemas.openxmlformats.org/officeDocument/2006/relationships/hyperlink" Target="https://github.com/BredaUniversityADSAI/2023-24c-fai1-adsai-dariavladutu236578/blob/main/Deliverables/CreativeBrief_%3CDariaVladutu%3E_%3C236578%3E.ipynb" TargetMode="External"/><Relationship Id="rId75" Type="http://schemas.openxmlformats.org/officeDocument/2006/relationships/hyperlink" Target="https://github.com/BredaUniversityADSAI/2023-24c-fai1-adsai-dariavladutu236578/blob/main/Week%207%20-%20Human%20-%20centered%20AI/Screenshot%202024-04-05%20at%2001.43.07.png" TargetMode="External"/><Relationship Id="rId1" Type="http://schemas.openxmlformats.org/officeDocument/2006/relationships/hyperlink" Target="https://github.com/BredaUniversityADSAI/2023-24c-fai1-adsai-dariavladutu236578/blob/main/Week%201/Bias%20test%20results.png" TargetMode="External"/><Relationship Id="rId6" Type="http://schemas.openxmlformats.org/officeDocument/2006/relationships/hyperlink" Target="https://github.com/BredaUniversityADSAI/2023-24c-fai1-adsai-dariavladutu236578/blob/main/Week%201/DataLab%20Preparation%20(Week%201%2C%20DataLab%20II%2C%20Thursday).docx" TargetMode="External"/><Relationship Id="rId15" Type="http://schemas.openxmlformats.org/officeDocument/2006/relationships/hyperlink" Target="https://github.com/BredaUniversityADSAI/2023-24c-fai1-adsai-dariavladutu236578/blob/main/Deliverables/CreativeBrief_%3CDariaVladutu%3E_%3C236578%3E.ipynb" TargetMode="External"/><Relationship Id="rId23" Type="http://schemas.openxmlformats.org/officeDocument/2006/relationships/hyperlink" Target="https://github.com/BredaUniversityADSAI/2023-24c-fai1-adsai-dariavladutu236578/blob/main/Week%203%20-%20%20Understanding%20Neural%20Networks/DataLab%20Preparation%20(Week%203%2C%20DataLab%20II%2C%20Wednesday).docx" TargetMode="External"/><Relationship Id="rId28" Type="http://schemas.openxmlformats.org/officeDocument/2006/relationships/hyperlink" Target="https://github.com/BredaUniversityADSAI/2023-24c-fai1-adsai-dariavladutu236578/blob/main/Week%203%20-%20%20Understanding%20Neural%20Networks/W3-MLP-From-Scratch-Student-Notebook.ipynb" TargetMode="External"/><Relationship Id="rId36" Type="http://schemas.openxmlformats.org/officeDocument/2006/relationships/hyperlink" Target="https://github.com/BredaUniversityADSAI/2023-24c-fai1-adsai-dariavladutu236578/blob/main/Week%204%20-%20Convolutional%20Neural%20Networks/Introduction%20to%20CNNs.ipynb" TargetMode="External"/><Relationship Id="rId49" Type="http://schemas.openxmlformats.org/officeDocument/2006/relationships/hyperlink" Target="https://github.com/BredaUniversityADSAI/2023-24c-fai1-adsai-dariavladutu236578/blob/main/Deliverables/CreativeBrief_%3CDariaVladutu%3E_%3C236578%3E.ipynb" TargetMode="External"/><Relationship Id="rId57" Type="http://schemas.openxmlformats.org/officeDocument/2006/relationships/hyperlink" Target="https://github.com/BredaUniversityADSAI/2023-24c-fai1-adsai-dariavladutu236578/blob/main/Deliverables/CreativeBrief_%3CDariaVladutu%3E_%3C236578%3E.ipynb" TargetMode="External"/><Relationship Id="rId10" Type="http://schemas.openxmlformats.org/officeDocument/2006/relationships/hyperlink" Target="https://github.com/BredaUniversityADSAI/2023-24c-fai1-adsai-dariavladutu236578/blob/main/Week%202%20-%20Introduction%20to%20Deep%20Learning/DataLab%20Preparation%20(Week%202%2C%20DataLab%20I%2C%20Monday)%20.docx" TargetMode="External"/><Relationship Id="rId31" Type="http://schemas.openxmlformats.org/officeDocument/2006/relationships/hyperlink" Target="https://github.com/BredaUniversityADSAI/2023-24c-fai1-adsai-dariavladutu236578/blob/main/Week%203%20-%20%20Understanding%20Neural%20Networks/W3-Gradient-Descent-Student-Notebook.ipynb" TargetMode="External"/><Relationship Id="rId44" Type="http://schemas.openxmlformats.org/officeDocument/2006/relationships/hyperlink" Target="https://github.com/BredaUniversityADSAI/2023-24c-fai1-adsai-dariavladutu236578/blob/main/Week%205%20-%20%20The%20Machine%20Learning%20Project%20Lifestyle%20/DataLab%20Preparation%20(Week%205%2C%20DataLab%20I%2C%20Monday).docx" TargetMode="External"/><Relationship Id="rId52" Type="http://schemas.openxmlformats.org/officeDocument/2006/relationships/hyperlink" Target="https://github.com/BredaUniversityADSAI/2023-24c-fai1-adsai-dariavladutu236578/blob/main/Deliverables/CreativeBrief_%3CDariaVladutu%3E_%3C236578%3E.ipynb" TargetMode="External"/><Relationship Id="rId60" Type="http://schemas.openxmlformats.org/officeDocument/2006/relationships/hyperlink" Target="https://github.com/BredaUniversityADSAI/2023-24c-fai1-adsai-dariavladutu236578/blob/main/Week%206%20-%20Responsible%20AI/W6-RESPAI-Adversarial-Attacks-Student.ipynb" TargetMode="External"/><Relationship Id="rId65" Type="http://schemas.openxmlformats.org/officeDocument/2006/relationships/hyperlink" Target="https://github.com/BredaUniversityADSAI/2023-24c-fai1-adsai-dariavladutu236578/blob/main/Week%206%20-%20Responsible%20AI/W6-Integrated-Gradients.ipynb" TargetMode="External"/><Relationship Id="rId73" Type="http://schemas.openxmlformats.org/officeDocument/2006/relationships/hyperlink" Target="https://github.com/BredaUniversityADSAI/2023-24c-fai1-adsai-dariavladutu236578/blob/main/Week%207%20-%20Human%20-%20centered%20AI/._Barman's%20helper%20A.pdf" TargetMode="External"/><Relationship Id="rId78" Type="http://schemas.openxmlformats.org/officeDocument/2006/relationships/hyperlink" Target="https://github.com/BredaUniversityADSAI/2023-24c-fai1-adsai-dariavladutu236578/blob/main/Week%207%20-%20Human%20-%20centered%20AI/._Barman's%20helper%20B.pdf" TargetMode="External"/><Relationship Id="rId4" Type="http://schemas.openxmlformats.org/officeDocument/2006/relationships/hyperlink" Target="https://github.com/BredaUniversityADSAI/2023-24c-fai1-adsai-dariavladutu236578/blob/main/Week%201/custom%20bias%20initialiser.ipynb" TargetMode="External"/><Relationship Id="rId9" Type="http://schemas.openxmlformats.org/officeDocument/2006/relationships/hyperlink" Target="https://github.com/BredaUniversityADSAI/2023-24c-fai1-adsai-dariavladutu236578/blob/main/Week%202%20-%20Introduction%20to%20Deep%20Learning/Introduction%20to%20Deep%20Learning%20with%20Keras.ipynb" TargetMode="External"/><Relationship Id="rId13" Type="http://schemas.openxmlformats.org/officeDocument/2006/relationships/hyperlink" Target="https://github.com/BredaUniversityADSAI/2023-24c-fai1-adsai-dariavladutu236578/blob/main/Week%202%20-%20Introduction%20to%20Deep%20Learning/W2-DL1-MLP-Student-Notebook.ipynb" TargetMode="External"/><Relationship Id="rId18" Type="http://schemas.openxmlformats.org/officeDocument/2006/relationships/hyperlink" Target="https://github.com/BredaUniversityADSAI/2023-24c-fai1-adsai-dariavladutu236578/blob/main/Deliverables/CreativeBrief_%3CDariaVladutu%3E_%3C236578%3E.ipynb" TargetMode="External"/><Relationship Id="rId39" Type="http://schemas.openxmlformats.org/officeDocument/2006/relationships/hyperlink" Target="https://github.com/BredaUniversityADSAI/2023-24c-fai1-adsai-dariavladutu236578/blob/main/Deliverables/CreativeBrief_%3CDariaVladutu%3E_%3C236578%3E.ipynb" TargetMode="External"/><Relationship Id="rId34" Type="http://schemas.openxmlformats.org/officeDocument/2006/relationships/hyperlink" Target="https://github.com/BredaUniversityADSAI/2023-24c-fai1-adsai-dariavladutu236578/blob/main/Week%202%20-%20Introduction%20to%20Deep%20Learning/W2-DL2-MLP-Student-Notebook.ipynb" TargetMode="External"/><Relationship Id="rId50" Type="http://schemas.openxmlformats.org/officeDocument/2006/relationships/hyperlink" Target="https://github.com/BredaUniversityADSAI/2023-24c-fai1-adsai-dariavladutu236578/blob/main/Deliverables/CreativeBrief_%3CDariaVladutu%3E_%3C236578%3E.ipynb" TargetMode="External"/><Relationship Id="rId55" Type="http://schemas.openxmlformats.org/officeDocument/2006/relationships/hyperlink" Target="https://github.com/BredaUniversityADSAI/2023-24c-fai1-adsai-dariavladutu236578/blob/main/Deliverables/CreativeBrief_%3CDariaVladutu%3E_%3C236578%3E.ipynb" TargetMode="External"/><Relationship Id="rId76" Type="http://schemas.openxmlformats.org/officeDocument/2006/relationships/hyperlink" Target="https://github.com/BredaUniversityADSAI/2023-24c-fai1-adsai-dariavladutu236578/blob/main/Week%208%20-%20Prototype%20-%20Human-Centered%20AI/T-testIndependentSamplesHCAI%20.ipynb" TargetMode="External"/><Relationship Id="rId7" Type="http://schemas.openxmlformats.org/officeDocument/2006/relationships/hyperlink" Target="https://github.com/BredaUniversityADSAI/2023-24c-fai1-adsai-dariavladutu236578/blob/main/Deliverables/CreativeBrief_%3CDariaVladutu%3E_%3C236578%3E.ipynb" TargetMode="External"/><Relationship Id="rId71" Type="http://schemas.openxmlformats.org/officeDocument/2006/relationships/hyperlink" Target="https://github.com/BredaUniversityADSAI/2023-24c-fai1-adsai-dariavladutu236578/blob/main/Deliverables/CreativeBrief_%3CDariaVladutu%3E_%3C236578%3E.ipynb" TargetMode="External"/><Relationship Id="rId2" Type="http://schemas.openxmlformats.org/officeDocument/2006/relationships/hyperlink" Target="https://github.com/BredaUniversityADSAI/2023-24c-fai1-adsai-dariavladutu236578/blob/main/Week%201/Datalab%20I%20(Task%202.1%20and%202.2).docx" TargetMode="External"/><Relationship Id="rId29" Type="http://schemas.openxmlformats.org/officeDocument/2006/relationships/hyperlink" Target="https://github.com/BredaUniversityADSAI/2023-24c-fai1-adsai-dariavladutu236578/blob/main/Week%202%20-%20Introduction%20to%20Deep%20Learning/Introduction%20to%20Deep%20Leaning%20with%20Keras%20CH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77"/>
  <sheetViews>
    <sheetView tabSelected="1" topLeftCell="F1" zoomScale="125" workbookViewId="0">
      <pane ySplit="1" topLeftCell="A149" activePane="bottomLeft" state="frozen"/>
      <selection pane="bottomLeft" activeCell="J169" sqref="J169"/>
    </sheetView>
  </sheetViews>
  <sheetFormatPr baseColWidth="10" defaultColWidth="14.5" defaultRowHeight="15" customHeight="1" x14ac:dyDescent="0.15"/>
  <cols>
    <col min="1" max="1" width="9.83203125" customWidth="1"/>
    <col min="2" max="2" width="11.5" customWidth="1"/>
    <col min="3" max="3" width="16.5" customWidth="1"/>
    <col min="4" max="4" width="47.33203125" style="27" customWidth="1"/>
    <col min="5" max="5" width="15.5" customWidth="1"/>
    <col min="6" max="6" width="31.6640625" customWidth="1"/>
    <col min="7" max="8" width="8.5" customWidth="1"/>
    <col min="9" max="9" width="6.5" customWidth="1"/>
    <col min="10" max="10" width="18.5" customWidth="1"/>
    <col min="11" max="11" width="81.5" customWidth="1"/>
  </cols>
  <sheetData>
    <row r="1" spans="1:11" ht="26" x14ac:dyDescent="0.15">
      <c r="A1" s="2" t="s">
        <v>0</v>
      </c>
      <c r="B1" s="2" t="s">
        <v>1</v>
      </c>
      <c r="C1" s="2" t="s">
        <v>2</v>
      </c>
      <c r="D1" s="34" t="s">
        <v>3</v>
      </c>
      <c r="E1" s="3" t="s">
        <v>4</v>
      </c>
      <c r="F1" s="3" t="s">
        <v>5</v>
      </c>
      <c r="G1" s="3" t="s">
        <v>6</v>
      </c>
      <c r="H1" s="3" t="s">
        <v>7</v>
      </c>
      <c r="I1" s="3" t="s">
        <v>8</v>
      </c>
      <c r="J1" s="3" t="s">
        <v>9</v>
      </c>
      <c r="K1" s="2" t="s">
        <v>10</v>
      </c>
    </row>
    <row r="2" spans="1:11" ht="18.75" customHeight="1" x14ac:dyDescent="0.15">
      <c r="A2" s="48" t="s">
        <v>11</v>
      </c>
      <c r="B2" s="49"/>
      <c r="C2" s="49"/>
      <c r="D2" s="49"/>
      <c r="E2" s="49"/>
      <c r="F2" s="49"/>
      <c r="G2" s="49"/>
      <c r="H2" s="49"/>
      <c r="I2" s="49"/>
      <c r="J2" s="49"/>
      <c r="K2" s="49"/>
    </row>
    <row r="3" spans="1:11" ht="27.75" customHeight="1" x14ac:dyDescent="0.15">
      <c r="A3" s="4" t="s">
        <v>12</v>
      </c>
      <c r="B3" s="50" t="s">
        <v>13</v>
      </c>
      <c r="C3" s="51"/>
      <c r="D3" s="51"/>
      <c r="E3" s="51"/>
      <c r="F3" s="51"/>
      <c r="G3" s="51"/>
      <c r="H3" s="51"/>
      <c r="I3" s="51"/>
      <c r="J3" s="51"/>
      <c r="K3" s="52"/>
    </row>
    <row r="4" spans="1:11" ht="13" x14ac:dyDescent="0.15">
      <c r="A4" s="20">
        <f t="shared" ref="A4:A9" si="0">DATE(2024,2,19)</f>
        <v>45341</v>
      </c>
      <c r="B4" s="16" t="s">
        <v>39</v>
      </c>
      <c r="C4" s="6" t="s">
        <v>14</v>
      </c>
      <c r="D4" s="30" t="s">
        <v>55</v>
      </c>
      <c r="E4" s="7" t="s">
        <v>37</v>
      </c>
      <c r="F4" s="7" t="s">
        <v>38</v>
      </c>
      <c r="G4" s="18">
        <v>2</v>
      </c>
      <c r="H4" s="28">
        <v>1.5</v>
      </c>
      <c r="I4" s="18">
        <f t="shared" ref="I4:I17" si="1">H4-G4</f>
        <v>-0.5</v>
      </c>
      <c r="J4" s="8"/>
      <c r="K4" s="16" t="s">
        <v>56</v>
      </c>
    </row>
    <row r="5" spans="1:11" ht="13" x14ac:dyDescent="0.15">
      <c r="A5" s="20">
        <f t="shared" si="0"/>
        <v>45341</v>
      </c>
      <c r="B5" s="16" t="s">
        <v>39</v>
      </c>
      <c r="C5" s="6" t="s">
        <v>14</v>
      </c>
      <c r="D5" s="31" t="s">
        <v>61</v>
      </c>
      <c r="E5" s="7" t="s">
        <v>37</v>
      </c>
      <c r="F5" s="7" t="s">
        <v>38</v>
      </c>
      <c r="G5" s="18">
        <v>0.3</v>
      </c>
      <c r="H5" s="28">
        <v>0.3</v>
      </c>
      <c r="I5" s="18"/>
      <c r="J5" s="8"/>
      <c r="K5" s="16" t="s">
        <v>62</v>
      </c>
    </row>
    <row r="6" spans="1:11" ht="13" x14ac:dyDescent="0.15">
      <c r="A6" s="20">
        <f t="shared" si="0"/>
        <v>45341</v>
      </c>
      <c r="B6" s="16" t="s">
        <v>39</v>
      </c>
      <c r="C6" s="6" t="s">
        <v>14</v>
      </c>
      <c r="D6" s="30" t="s">
        <v>57</v>
      </c>
      <c r="E6" s="7" t="s">
        <v>37</v>
      </c>
      <c r="F6" s="7" t="s">
        <v>38</v>
      </c>
      <c r="G6" s="18">
        <v>3</v>
      </c>
      <c r="H6" s="18">
        <v>2.5</v>
      </c>
      <c r="I6" s="18">
        <f t="shared" si="1"/>
        <v>-0.5</v>
      </c>
      <c r="J6" s="8"/>
      <c r="K6" s="9" t="s">
        <v>58</v>
      </c>
    </row>
    <row r="7" spans="1:11" ht="13" x14ac:dyDescent="0.15">
      <c r="A7" s="20">
        <f t="shared" si="0"/>
        <v>45341</v>
      </c>
      <c r="B7" s="16" t="s">
        <v>39</v>
      </c>
      <c r="C7" s="6" t="s">
        <v>14</v>
      </c>
      <c r="D7" s="30" t="s">
        <v>67</v>
      </c>
      <c r="E7" s="7" t="s">
        <v>40</v>
      </c>
      <c r="F7" s="7" t="s">
        <v>38</v>
      </c>
      <c r="G7" s="18">
        <v>0.2</v>
      </c>
      <c r="H7" s="18">
        <v>0.2</v>
      </c>
      <c r="I7" s="18"/>
      <c r="J7" s="29" t="s">
        <v>65</v>
      </c>
      <c r="K7" s="9" t="s">
        <v>68</v>
      </c>
    </row>
    <row r="8" spans="1:11" ht="13" x14ac:dyDescent="0.15">
      <c r="A8" s="20">
        <f t="shared" si="0"/>
        <v>45341</v>
      </c>
      <c r="B8" s="16" t="s">
        <v>39</v>
      </c>
      <c r="C8" s="6" t="s">
        <v>14</v>
      </c>
      <c r="D8" s="30" t="s">
        <v>59</v>
      </c>
      <c r="E8" s="7" t="s">
        <v>37</v>
      </c>
      <c r="F8" s="7" t="s">
        <v>38</v>
      </c>
      <c r="G8" s="18">
        <v>3</v>
      </c>
      <c r="H8" s="18">
        <v>3</v>
      </c>
      <c r="I8" s="18">
        <f t="shared" si="1"/>
        <v>0</v>
      </c>
      <c r="J8" s="8"/>
      <c r="K8" s="9" t="s">
        <v>60</v>
      </c>
    </row>
    <row r="9" spans="1:11" ht="13" x14ac:dyDescent="0.15">
      <c r="A9" s="20">
        <f t="shared" si="0"/>
        <v>45341</v>
      </c>
      <c r="B9" s="16" t="s">
        <v>39</v>
      </c>
      <c r="C9" s="6"/>
      <c r="D9" s="30" t="s">
        <v>73</v>
      </c>
      <c r="E9" s="7" t="s">
        <v>40</v>
      </c>
      <c r="F9" s="7" t="s">
        <v>38</v>
      </c>
      <c r="G9" s="18">
        <v>1</v>
      </c>
      <c r="H9" s="18">
        <v>1</v>
      </c>
      <c r="I9" s="18"/>
      <c r="J9" s="8" t="s">
        <v>65</v>
      </c>
      <c r="K9" s="9" t="s">
        <v>132</v>
      </c>
    </row>
    <row r="10" spans="1:11" ht="13" x14ac:dyDescent="0.15">
      <c r="A10" s="20">
        <f>DATE(2024,2,20)</f>
        <v>45342</v>
      </c>
      <c r="B10" s="16" t="s">
        <v>39</v>
      </c>
      <c r="C10" s="6" t="s">
        <v>14</v>
      </c>
      <c r="D10" s="30" t="s">
        <v>63</v>
      </c>
      <c r="E10" s="7" t="s">
        <v>50</v>
      </c>
      <c r="F10" s="7" t="s">
        <v>32</v>
      </c>
      <c r="G10" s="18">
        <v>2</v>
      </c>
      <c r="H10" s="18">
        <v>2</v>
      </c>
      <c r="I10" s="18">
        <f t="shared" si="1"/>
        <v>0</v>
      </c>
      <c r="J10" s="8"/>
      <c r="K10" s="9" t="s">
        <v>64</v>
      </c>
    </row>
    <row r="11" spans="1:11" ht="26" x14ac:dyDescent="0.15">
      <c r="A11" s="20">
        <f>DATE(2024,2,20)</f>
        <v>45342</v>
      </c>
      <c r="B11" s="16" t="s">
        <v>39</v>
      </c>
      <c r="C11" s="6" t="s">
        <v>14</v>
      </c>
      <c r="D11" s="30" t="s">
        <v>179</v>
      </c>
      <c r="E11" s="7" t="s">
        <v>34</v>
      </c>
      <c r="F11" s="7" t="s">
        <v>38</v>
      </c>
      <c r="G11" s="18">
        <v>1</v>
      </c>
      <c r="H11" s="18">
        <v>3</v>
      </c>
      <c r="I11" s="18">
        <f t="shared" si="1"/>
        <v>2</v>
      </c>
      <c r="J11" s="29" t="s">
        <v>65</v>
      </c>
      <c r="K11" s="9" t="s">
        <v>69</v>
      </c>
    </row>
    <row r="12" spans="1:11" ht="26" x14ac:dyDescent="0.15">
      <c r="A12" s="20">
        <f>DATE(2024,2,20)</f>
        <v>45342</v>
      </c>
      <c r="B12" s="16" t="s">
        <v>39</v>
      </c>
      <c r="C12" s="6" t="s">
        <v>14</v>
      </c>
      <c r="D12" s="30" t="s">
        <v>180</v>
      </c>
      <c r="E12" s="7" t="s">
        <v>34</v>
      </c>
      <c r="F12" s="7" t="s">
        <v>38</v>
      </c>
      <c r="G12" s="18">
        <v>3.5</v>
      </c>
      <c r="H12" s="18">
        <v>2.5</v>
      </c>
      <c r="I12" s="18">
        <f t="shared" si="1"/>
        <v>-1</v>
      </c>
      <c r="J12" s="29" t="s">
        <v>65</v>
      </c>
      <c r="K12" s="9" t="s">
        <v>66</v>
      </c>
    </row>
    <row r="13" spans="1:11" ht="13" x14ac:dyDescent="0.15">
      <c r="A13" s="20">
        <f t="shared" ref="A13:A18" si="2">DATE(2024,2,21)</f>
        <v>45343</v>
      </c>
      <c r="B13" s="16" t="s">
        <v>39</v>
      </c>
      <c r="C13" s="6" t="s">
        <v>14</v>
      </c>
      <c r="D13" s="30" t="s">
        <v>70</v>
      </c>
      <c r="E13" s="7" t="s">
        <v>37</v>
      </c>
      <c r="F13" s="7" t="s">
        <v>38</v>
      </c>
      <c r="G13" s="18">
        <v>2</v>
      </c>
      <c r="H13" s="18">
        <v>2</v>
      </c>
      <c r="I13" s="18">
        <f t="shared" si="1"/>
        <v>0</v>
      </c>
      <c r="J13" s="17"/>
      <c r="K13" s="9" t="s">
        <v>77</v>
      </c>
    </row>
    <row r="14" spans="1:11" ht="13" x14ac:dyDescent="0.15">
      <c r="A14" s="20">
        <f t="shared" si="2"/>
        <v>45343</v>
      </c>
      <c r="B14" s="16" t="s">
        <v>39</v>
      </c>
      <c r="C14" s="6" t="s">
        <v>14</v>
      </c>
      <c r="D14" s="30" t="s">
        <v>71</v>
      </c>
      <c r="E14" s="7" t="s">
        <v>37</v>
      </c>
      <c r="F14" s="7" t="s">
        <v>38</v>
      </c>
      <c r="G14" s="18">
        <v>0.2</v>
      </c>
      <c r="H14" s="18">
        <v>0.5</v>
      </c>
      <c r="I14" s="18">
        <f t="shared" si="1"/>
        <v>0.3</v>
      </c>
      <c r="J14" s="17"/>
      <c r="K14" s="9" t="s">
        <v>72</v>
      </c>
    </row>
    <row r="15" spans="1:11" ht="13" x14ac:dyDescent="0.15">
      <c r="A15" s="20">
        <f t="shared" si="2"/>
        <v>45343</v>
      </c>
      <c r="B15" s="16" t="s">
        <v>39</v>
      </c>
      <c r="C15" s="6" t="s">
        <v>14</v>
      </c>
      <c r="D15" s="30" t="s">
        <v>74</v>
      </c>
      <c r="E15" s="7" t="s">
        <v>37</v>
      </c>
      <c r="F15" s="7" t="s">
        <v>38</v>
      </c>
      <c r="G15" s="18">
        <v>0.5</v>
      </c>
      <c r="H15" s="18">
        <v>0.5</v>
      </c>
      <c r="I15" s="18">
        <f t="shared" si="1"/>
        <v>0</v>
      </c>
      <c r="J15" s="17"/>
      <c r="K15" s="9" t="s">
        <v>75</v>
      </c>
    </row>
    <row r="16" spans="1:11" ht="26" x14ac:dyDescent="0.15">
      <c r="A16" s="20">
        <f t="shared" si="2"/>
        <v>45343</v>
      </c>
      <c r="B16" s="16" t="s">
        <v>39</v>
      </c>
      <c r="C16" s="6" t="s">
        <v>14</v>
      </c>
      <c r="D16" s="30" t="s">
        <v>78</v>
      </c>
      <c r="E16" s="7" t="s">
        <v>37</v>
      </c>
      <c r="F16" s="7" t="s">
        <v>38</v>
      </c>
      <c r="G16" s="18">
        <v>2</v>
      </c>
      <c r="H16" s="18">
        <v>2</v>
      </c>
      <c r="I16" s="18">
        <f t="shared" si="1"/>
        <v>0</v>
      </c>
      <c r="J16" s="29" t="s">
        <v>65</v>
      </c>
      <c r="K16" s="9" t="s">
        <v>79</v>
      </c>
    </row>
    <row r="17" spans="1:11" ht="13" x14ac:dyDescent="0.15">
      <c r="A17" s="20">
        <f t="shared" si="2"/>
        <v>45343</v>
      </c>
      <c r="B17" s="16" t="s">
        <v>39</v>
      </c>
      <c r="C17" s="6" t="s">
        <v>14</v>
      </c>
      <c r="D17" s="30" t="s">
        <v>80</v>
      </c>
      <c r="E17" s="7" t="s">
        <v>37</v>
      </c>
      <c r="F17" s="7" t="s">
        <v>38</v>
      </c>
      <c r="G17" s="18">
        <v>4</v>
      </c>
      <c r="H17" s="18">
        <v>4.5</v>
      </c>
      <c r="I17" s="18">
        <f t="shared" si="1"/>
        <v>0.5</v>
      </c>
      <c r="J17" s="17"/>
      <c r="K17" s="9" t="s">
        <v>81</v>
      </c>
    </row>
    <row r="18" spans="1:11" ht="13" x14ac:dyDescent="0.15">
      <c r="A18" s="20">
        <f t="shared" si="2"/>
        <v>45343</v>
      </c>
      <c r="B18" s="16" t="s">
        <v>39</v>
      </c>
      <c r="C18" s="6" t="s">
        <v>14</v>
      </c>
      <c r="D18" s="30" t="s">
        <v>76</v>
      </c>
      <c r="E18" s="7" t="s">
        <v>40</v>
      </c>
      <c r="F18" s="7" t="s">
        <v>38</v>
      </c>
      <c r="G18" s="18">
        <v>1</v>
      </c>
      <c r="H18" s="18">
        <v>1</v>
      </c>
      <c r="I18" s="18"/>
      <c r="J18" s="29" t="s">
        <v>65</v>
      </c>
      <c r="K18" s="9" t="s">
        <v>121</v>
      </c>
    </row>
    <row r="19" spans="1:11" ht="26" x14ac:dyDescent="0.15">
      <c r="A19" s="20">
        <f>DATE(2024,2,22)</f>
        <v>45344</v>
      </c>
      <c r="B19" s="16" t="s">
        <v>39</v>
      </c>
      <c r="C19" s="6" t="s">
        <v>14</v>
      </c>
      <c r="D19" s="30" t="s">
        <v>82</v>
      </c>
      <c r="E19" s="7" t="s">
        <v>37</v>
      </c>
      <c r="F19" s="7" t="s">
        <v>38</v>
      </c>
      <c r="G19" s="18">
        <v>1</v>
      </c>
      <c r="H19" s="18">
        <v>1</v>
      </c>
      <c r="I19" s="18"/>
      <c r="J19" s="17"/>
      <c r="K19" s="9" t="s">
        <v>83</v>
      </c>
    </row>
    <row r="20" spans="1:11" ht="13" x14ac:dyDescent="0.15">
      <c r="A20" s="20">
        <f>DATE(2024,2,22)</f>
        <v>45344</v>
      </c>
      <c r="B20" s="16" t="s">
        <v>39</v>
      </c>
      <c r="C20" s="6" t="s">
        <v>14</v>
      </c>
      <c r="D20" s="30" t="s">
        <v>84</v>
      </c>
      <c r="E20" s="7" t="s">
        <v>37</v>
      </c>
      <c r="F20" s="7" t="s">
        <v>38</v>
      </c>
      <c r="G20" s="18">
        <v>2</v>
      </c>
      <c r="H20" s="18">
        <v>2</v>
      </c>
      <c r="I20" s="18"/>
      <c r="J20" s="29" t="s">
        <v>65</v>
      </c>
      <c r="K20" s="9" t="s">
        <v>90</v>
      </c>
    </row>
    <row r="21" spans="1:11" ht="13" x14ac:dyDescent="0.15">
      <c r="A21" s="20">
        <f>DATE(2024,2,22)</f>
        <v>45344</v>
      </c>
      <c r="B21" s="16" t="s">
        <v>39</v>
      </c>
      <c r="C21" s="6" t="s">
        <v>14</v>
      </c>
      <c r="D21" s="30" t="s">
        <v>85</v>
      </c>
      <c r="E21" s="7" t="s">
        <v>40</v>
      </c>
      <c r="F21" s="7" t="s">
        <v>38</v>
      </c>
      <c r="G21" s="18">
        <v>1</v>
      </c>
      <c r="H21" s="18">
        <v>1</v>
      </c>
      <c r="I21" s="18"/>
      <c r="J21" s="29" t="s">
        <v>65</v>
      </c>
      <c r="K21" s="9" t="s">
        <v>120</v>
      </c>
    </row>
    <row r="22" spans="1:11" ht="13" x14ac:dyDescent="0.15">
      <c r="A22" s="20">
        <f>DATE(2024,2,22)</f>
        <v>45344</v>
      </c>
      <c r="B22" s="16" t="s">
        <v>39</v>
      </c>
      <c r="C22" s="6" t="s">
        <v>14</v>
      </c>
      <c r="D22" s="30" t="s">
        <v>86</v>
      </c>
      <c r="E22" s="7" t="s">
        <v>37</v>
      </c>
      <c r="F22" s="7" t="s">
        <v>38</v>
      </c>
      <c r="G22" s="18">
        <v>4</v>
      </c>
      <c r="H22" s="18">
        <v>4</v>
      </c>
      <c r="I22" s="18"/>
      <c r="J22" s="17"/>
      <c r="K22" s="9" t="s">
        <v>91</v>
      </c>
    </row>
    <row r="23" spans="1:11" ht="13" x14ac:dyDescent="0.15">
      <c r="A23" s="20">
        <f>DATE(2024,2,23)</f>
        <v>45345</v>
      </c>
      <c r="B23" s="16" t="s">
        <v>36</v>
      </c>
      <c r="C23" s="6" t="s">
        <v>14</v>
      </c>
      <c r="D23" s="30" t="s">
        <v>87</v>
      </c>
      <c r="E23" s="7" t="s">
        <v>34</v>
      </c>
      <c r="F23" s="7" t="s">
        <v>38</v>
      </c>
      <c r="G23" s="18">
        <v>4</v>
      </c>
      <c r="H23" s="18"/>
      <c r="I23" s="18"/>
      <c r="J23" s="17"/>
      <c r="K23" s="9"/>
    </row>
    <row r="24" spans="1:11" ht="13" x14ac:dyDescent="0.15">
      <c r="A24" s="20">
        <f>DATE(2024,2,23)</f>
        <v>45345</v>
      </c>
      <c r="B24" s="16" t="s">
        <v>36</v>
      </c>
      <c r="C24" s="6" t="s">
        <v>14</v>
      </c>
      <c r="D24" s="30" t="s">
        <v>87</v>
      </c>
      <c r="E24" s="7" t="s">
        <v>34</v>
      </c>
      <c r="F24" s="7" t="s">
        <v>38</v>
      </c>
      <c r="G24" s="18">
        <v>4</v>
      </c>
      <c r="H24" s="18"/>
      <c r="I24" s="18"/>
      <c r="J24" s="17"/>
      <c r="K24" s="9"/>
    </row>
    <row r="25" spans="1:11" ht="13" x14ac:dyDescent="0.15">
      <c r="A25" s="20">
        <f>DATE(2024,2,23)</f>
        <v>45345</v>
      </c>
      <c r="B25" s="16" t="s">
        <v>39</v>
      </c>
      <c r="C25" s="6" t="s">
        <v>14</v>
      </c>
      <c r="D25" s="30" t="s">
        <v>88</v>
      </c>
      <c r="E25" s="7" t="s">
        <v>48</v>
      </c>
      <c r="F25" s="7" t="s">
        <v>38</v>
      </c>
      <c r="G25" s="18">
        <v>1</v>
      </c>
      <c r="H25" s="18">
        <v>4</v>
      </c>
      <c r="I25" s="18"/>
      <c r="J25" s="29" t="s">
        <v>65</v>
      </c>
      <c r="K25" s="9" t="s">
        <v>92</v>
      </c>
    </row>
    <row r="26" spans="1:11" ht="13" x14ac:dyDescent="0.15">
      <c r="A26" s="20">
        <f>DATE(2024,2,23)</f>
        <v>45345</v>
      </c>
      <c r="B26" s="16" t="s">
        <v>39</v>
      </c>
      <c r="C26" s="6" t="s">
        <v>14</v>
      </c>
      <c r="D26" s="30" t="s">
        <v>89</v>
      </c>
      <c r="E26" s="7" t="s">
        <v>53</v>
      </c>
      <c r="F26" s="7" t="s">
        <v>32</v>
      </c>
      <c r="G26" s="18">
        <v>2</v>
      </c>
      <c r="H26" s="18">
        <v>2</v>
      </c>
      <c r="I26" s="18"/>
      <c r="J26" s="17"/>
      <c r="K26" s="9"/>
    </row>
    <row r="27" spans="1:11" ht="13" x14ac:dyDescent="0.15">
      <c r="A27" s="10"/>
      <c r="B27" s="11"/>
      <c r="C27" s="11"/>
      <c r="D27" s="32"/>
      <c r="E27" s="11" t="s">
        <v>15</v>
      </c>
      <c r="F27" s="11"/>
      <c r="G27" s="12">
        <f>SUM(G4:G26)</f>
        <v>44.7</v>
      </c>
      <c r="H27" s="12">
        <f>SUM(H4:H26)</f>
        <v>40.5</v>
      </c>
      <c r="I27" s="12">
        <f>H27-G27</f>
        <v>-4.2000000000000028</v>
      </c>
      <c r="J27" s="13"/>
      <c r="K27" s="11"/>
    </row>
    <row r="28" spans="1:11" ht="18.75" customHeight="1" x14ac:dyDescent="0.15">
      <c r="A28" s="53" t="s">
        <v>16</v>
      </c>
      <c r="B28" s="49"/>
      <c r="C28" s="49"/>
      <c r="D28" s="49"/>
      <c r="E28" s="49"/>
      <c r="F28" s="49"/>
      <c r="G28" s="49"/>
      <c r="H28" s="49"/>
      <c r="I28" s="49"/>
      <c r="J28" s="49"/>
      <c r="K28" s="49"/>
    </row>
    <row r="29" spans="1:11" ht="27.75" customHeight="1" x14ac:dyDescent="0.15">
      <c r="A29" s="14" t="s">
        <v>12</v>
      </c>
      <c r="B29" s="64" t="s">
        <v>13</v>
      </c>
      <c r="C29" s="55"/>
      <c r="D29" s="55"/>
      <c r="E29" s="55"/>
      <c r="F29" s="55"/>
      <c r="G29" s="55"/>
      <c r="H29" s="55"/>
      <c r="I29" s="55"/>
      <c r="J29" s="55"/>
      <c r="K29" s="56"/>
    </row>
    <row r="30" spans="1:11" ht="13" x14ac:dyDescent="0.15">
      <c r="A30" s="15">
        <f>DATE(2024,2,26)</f>
        <v>45348</v>
      </c>
      <c r="B30" s="16" t="s">
        <v>39</v>
      </c>
      <c r="C30" s="6" t="s">
        <v>14</v>
      </c>
      <c r="D30" s="30" t="s">
        <v>93</v>
      </c>
      <c r="E30" s="7" t="s">
        <v>46</v>
      </c>
      <c r="F30" s="7" t="s">
        <v>41</v>
      </c>
      <c r="G30" s="18">
        <v>1</v>
      </c>
      <c r="H30" s="18">
        <v>1</v>
      </c>
      <c r="I30" s="18">
        <f t="shared" ref="I30:I55" si="3">H30-G30</f>
        <v>0</v>
      </c>
      <c r="J30" s="17"/>
      <c r="K30" s="16" t="s">
        <v>94</v>
      </c>
    </row>
    <row r="31" spans="1:11" ht="13" x14ac:dyDescent="0.15">
      <c r="A31" s="15">
        <f t="shared" ref="A31:A36" si="4">DATE(2024,2,26)</f>
        <v>45348</v>
      </c>
      <c r="B31" s="16" t="s">
        <v>39</v>
      </c>
      <c r="C31" s="6" t="s">
        <v>14</v>
      </c>
      <c r="D31" s="30" t="s">
        <v>113</v>
      </c>
      <c r="E31" s="7" t="s">
        <v>51</v>
      </c>
      <c r="F31" s="7" t="s">
        <v>41</v>
      </c>
      <c r="G31" s="18">
        <v>1</v>
      </c>
      <c r="H31" s="18">
        <v>1.5</v>
      </c>
      <c r="I31" s="18">
        <f t="shared" si="3"/>
        <v>0.5</v>
      </c>
      <c r="J31" s="17"/>
      <c r="K31" s="16" t="s">
        <v>95</v>
      </c>
    </row>
    <row r="32" spans="1:11" ht="13" x14ac:dyDescent="0.15">
      <c r="A32" s="15">
        <f t="shared" si="4"/>
        <v>45348</v>
      </c>
      <c r="B32" s="16" t="s">
        <v>39</v>
      </c>
      <c r="C32" s="6" t="s">
        <v>14</v>
      </c>
      <c r="D32" s="30" t="s">
        <v>98</v>
      </c>
      <c r="E32" s="7" t="s">
        <v>34</v>
      </c>
      <c r="F32" s="7" t="s">
        <v>41</v>
      </c>
      <c r="G32" s="18">
        <v>1</v>
      </c>
      <c r="H32" s="18">
        <v>1</v>
      </c>
      <c r="I32" s="18">
        <f t="shared" si="3"/>
        <v>0</v>
      </c>
      <c r="J32" s="29" t="s">
        <v>100</v>
      </c>
      <c r="K32" s="16" t="s">
        <v>96</v>
      </c>
    </row>
    <row r="33" spans="1:11" ht="13" x14ac:dyDescent="0.15">
      <c r="A33" s="15">
        <f t="shared" si="4"/>
        <v>45348</v>
      </c>
      <c r="B33" s="16" t="s">
        <v>39</v>
      </c>
      <c r="C33" s="6" t="s">
        <v>14</v>
      </c>
      <c r="D33" s="30" t="s">
        <v>97</v>
      </c>
      <c r="E33" s="7" t="s">
        <v>40</v>
      </c>
      <c r="F33" s="7" t="s">
        <v>41</v>
      </c>
      <c r="G33" s="18">
        <v>1</v>
      </c>
      <c r="H33" s="18">
        <v>2</v>
      </c>
      <c r="I33" s="18">
        <f t="shared" si="3"/>
        <v>1</v>
      </c>
      <c r="J33" s="29" t="s">
        <v>65</v>
      </c>
      <c r="K33" s="16" t="s">
        <v>119</v>
      </c>
    </row>
    <row r="34" spans="1:11" ht="13" x14ac:dyDescent="0.15">
      <c r="A34" s="15">
        <f t="shared" si="4"/>
        <v>45348</v>
      </c>
      <c r="B34" s="16" t="s">
        <v>39</v>
      </c>
      <c r="C34" s="6" t="s">
        <v>14</v>
      </c>
      <c r="D34" s="30" t="s">
        <v>99</v>
      </c>
      <c r="E34" s="7" t="s">
        <v>34</v>
      </c>
      <c r="F34" s="7" t="s">
        <v>41</v>
      </c>
      <c r="G34" s="18">
        <v>1</v>
      </c>
      <c r="H34" s="18">
        <v>1</v>
      </c>
      <c r="I34" s="18">
        <f t="shared" si="3"/>
        <v>0</v>
      </c>
      <c r="J34" s="29" t="s">
        <v>65</v>
      </c>
      <c r="K34" s="16"/>
    </row>
    <row r="35" spans="1:11" ht="13" x14ac:dyDescent="0.15">
      <c r="A35" s="15">
        <f t="shared" si="4"/>
        <v>45348</v>
      </c>
      <c r="B35" s="16" t="s">
        <v>39</v>
      </c>
      <c r="C35" s="6" t="s">
        <v>14</v>
      </c>
      <c r="D35" s="30" t="s">
        <v>114</v>
      </c>
      <c r="E35" s="7" t="s">
        <v>51</v>
      </c>
      <c r="F35" s="7" t="s">
        <v>41</v>
      </c>
      <c r="G35" s="18">
        <v>1</v>
      </c>
      <c r="H35" s="18">
        <v>2.5</v>
      </c>
      <c r="I35" s="18">
        <f>H35-G35</f>
        <v>1.5</v>
      </c>
      <c r="J35" s="17"/>
      <c r="K35" s="16" t="s">
        <v>103</v>
      </c>
    </row>
    <row r="36" spans="1:11" ht="24" customHeight="1" x14ac:dyDescent="0.15">
      <c r="A36" s="15">
        <f t="shared" si="4"/>
        <v>45348</v>
      </c>
      <c r="B36" s="16" t="s">
        <v>39</v>
      </c>
      <c r="C36" s="6" t="s">
        <v>14</v>
      </c>
      <c r="D36" s="33" t="s">
        <v>101</v>
      </c>
      <c r="E36" s="7" t="s">
        <v>34</v>
      </c>
      <c r="F36" s="7" t="s">
        <v>41</v>
      </c>
      <c r="G36" s="18">
        <v>1</v>
      </c>
      <c r="H36" s="18">
        <v>1</v>
      </c>
      <c r="I36" s="18">
        <f t="shared" si="3"/>
        <v>0</v>
      </c>
      <c r="J36" s="29" t="s">
        <v>65</v>
      </c>
      <c r="K36" s="16" t="s">
        <v>102</v>
      </c>
    </row>
    <row r="37" spans="1:11" ht="13" x14ac:dyDescent="0.15">
      <c r="A37" s="15">
        <f>DATE(2024,2,27)</f>
        <v>45349</v>
      </c>
      <c r="B37" s="16" t="s">
        <v>39</v>
      </c>
      <c r="C37" s="6" t="s">
        <v>14</v>
      </c>
      <c r="D37" s="30" t="s">
        <v>104</v>
      </c>
      <c r="E37" s="7" t="s">
        <v>37</v>
      </c>
      <c r="F37" s="7" t="s">
        <v>41</v>
      </c>
      <c r="G37" s="18">
        <v>1</v>
      </c>
      <c r="H37" s="18">
        <v>1.5</v>
      </c>
      <c r="I37" s="18">
        <f t="shared" si="3"/>
        <v>0.5</v>
      </c>
      <c r="J37" s="17"/>
      <c r="K37" s="16" t="s">
        <v>105</v>
      </c>
    </row>
    <row r="38" spans="1:11" ht="13" x14ac:dyDescent="0.15">
      <c r="A38" s="15">
        <f>DATE(2024,2,27)</f>
        <v>45349</v>
      </c>
      <c r="B38" s="16" t="s">
        <v>39</v>
      </c>
      <c r="C38" s="6" t="s">
        <v>14</v>
      </c>
      <c r="D38" s="30" t="s">
        <v>106</v>
      </c>
      <c r="E38" s="7" t="s">
        <v>34</v>
      </c>
      <c r="F38" s="7" t="s">
        <v>41</v>
      </c>
      <c r="G38" s="18">
        <v>2</v>
      </c>
      <c r="H38" s="18">
        <v>2</v>
      </c>
      <c r="I38" s="18">
        <f t="shared" si="3"/>
        <v>0</v>
      </c>
      <c r="J38" s="29" t="s">
        <v>65</v>
      </c>
      <c r="K38" s="16" t="s">
        <v>108</v>
      </c>
    </row>
    <row r="39" spans="1:11" ht="24" x14ac:dyDescent="0.15">
      <c r="A39" s="15">
        <f>DATE(2024,2,27)</f>
        <v>45349</v>
      </c>
      <c r="B39" s="16" t="s">
        <v>39</v>
      </c>
      <c r="C39" s="6" t="s">
        <v>14</v>
      </c>
      <c r="D39" s="33" t="s">
        <v>107</v>
      </c>
      <c r="E39" s="7" t="s">
        <v>34</v>
      </c>
      <c r="F39" s="7" t="s">
        <v>41</v>
      </c>
      <c r="G39" s="18">
        <v>2</v>
      </c>
      <c r="H39" s="18">
        <v>2.5</v>
      </c>
      <c r="I39" s="18">
        <f t="shared" si="3"/>
        <v>0.5</v>
      </c>
      <c r="J39" s="29" t="s">
        <v>65</v>
      </c>
      <c r="K39" s="16" t="s">
        <v>109</v>
      </c>
    </row>
    <row r="40" spans="1:11" ht="13" x14ac:dyDescent="0.15">
      <c r="A40" s="15">
        <f>DATE(2024,2,27)</f>
        <v>45349</v>
      </c>
      <c r="B40" s="16" t="s">
        <v>39</v>
      </c>
      <c r="C40" s="6" t="s">
        <v>14</v>
      </c>
      <c r="D40" s="30" t="s">
        <v>170</v>
      </c>
      <c r="E40" s="7" t="s">
        <v>34</v>
      </c>
      <c r="F40" s="7" t="s">
        <v>41</v>
      </c>
      <c r="G40" s="18">
        <v>2</v>
      </c>
      <c r="H40" s="18">
        <v>3</v>
      </c>
      <c r="I40" s="18">
        <f t="shared" si="3"/>
        <v>1</v>
      </c>
      <c r="J40" s="29" t="s">
        <v>65</v>
      </c>
      <c r="K40" s="16" t="s">
        <v>110</v>
      </c>
    </row>
    <row r="41" spans="1:11" ht="13" x14ac:dyDescent="0.15">
      <c r="A41" s="15">
        <f>DATE(2024,2,27)</f>
        <v>45349</v>
      </c>
      <c r="B41" s="16" t="s">
        <v>39</v>
      </c>
      <c r="C41" s="6" t="s">
        <v>14</v>
      </c>
      <c r="D41" s="30" t="s">
        <v>88</v>
      </c>
      <c r="E41" s="7" t="s">
        <v>48</v>
      </c>
      <c r="F41" s="7" t="s">
        <v>38</v>
      </c>
      <c r="G41" s="18">
        <v>1</v>
      </c>
      <c r="H41" s="18">
        <v>3</v>
      </c>
      <c r="I41" s="18"/>
      <c r="J41" s="29" t="s">
        <v>65</v>
      </c>
      <c r="K41" s="9" t="s">
        <v>157</v>
      </c>
    </row>
    <row r="42" spans="1:11" ht="13" x14ac:dyDescent="0.15">
      <c r="A42" s="15">
        <f t="shared" ref="A42:A47" si="5">DATE(2024,2,28)</f>
        <v>45350</v>
      </c>
      <c r="B42" s="16" t="s">
        <v>39</v>
      </c>
      <c r="C42" s="6" t="s">
        <v>14</v>
      </c>
      <c r="D42" s="30" t="s">
        <v>111</v>
      </c>
      <c r="E42" s="7" t="s">
        <v>51</v>
      </c>
      <c r="F42" s="7" t="s">
        <v>41</v>
      </c>
      <c r="G42" s="18">
        <v>1.5</v>
      </c>
      <c r="H42" s="18">
        <v>2</v>
      </c>
      <c r="I42" s="18">
        <f t="shared" si="3"/>
        <v>0.5</v>
      </c>
      <c r="J42" s="17"/>
      <c r="K42" s="16" t="s">
        <v>112</v>
      </c>
    </row>
    <row r="43" spans="1:11" ht="26" x14ac:dyDescent="0.15">
      <c r="A43" s="15">
        <f t="shared" si="5"/>
        <v>45350</v>
      </c>
      <c r="B43" s="16" t="s">
        <v>39</v>
      </c>
      <c r="C43" s="6" t="s">
        <v>14</v>
      </c>
      <c r="D43" s="30" t="s">
        <v>115</v>
      </c>
      <c r="E43" s="7" t="s">
        <v>51</v>
      </c>
      <c r="F43" s="7" t="s">
        <v>41</v>
      </c>
      <c r="G43" s="18">
        <v>1</v>
      </c>
      <c r="H43" s="18">
        <v>3</v>
      </c>
      <c r="I43" s="18">
        <f t="shared" si="3"/>
        <v>2</v>
      </c>
      <c r="J43" s="29" t="s">
        <v>65</v>
      </c>
      <c r="K43" s="9" t="s">
        <v>124</v>
      </c>
    </row>
    <row r="44" spans="1:11" ht="13" x14ac:dyDescent="0.15">
      <c r="A44" s="15">
        <f t="shared" si="5"/>
        <v>45350</v>
      </c>
      <c r="B44" s="16" t="s">
        <v>39</v>
      </c>
      <c r="C44" s="6" t="s">
        <v>14</v>
      </c>
      <c r="D44" s="30" t="s">
        <v>116</v>
      </c>
      <c r="E44" s="7" t="s">
        <v>51</v>
      </c>
      <c r="F44" s="7" t="s">
        <v>41</v>
      </c>
      <c r="G44" s="18">
        <v>1</v>
      </c>
      <c r="H44" s="18">
        <v>2</v>
      </c>
      <c r="I44" s="18">
        <f t="shared" si="3"/>
        <v>1</v>
      </c>
      <c r="J44" s="17"/>
      <c r="K44" s="16" t="s">
        <v>125</v>
      </c>
    </row>
    <row r="45" spans="1:11" ht="13" x14ac:dyDescent="0.15">
      <c r="A45" s="15">
        <f t="shared" si="5"/>
        <v>45350</v>
      </c>
      <c r="B45" s="16" t="s">
        <v>39</v>
      </c>
      <c r="C45" s="6" t="s">
        <v>14</v>
      </c>
      <c r="D45" s="30" t="s">
        <v>117</v>
      </c>
      <c r="E45" s="7" t="s">
        <v>40</v>
      </c>
      <c r="F45" s="7" t="s">
        <v>41</v>
      </c>
      <c r="G45" s="18">
        <v>1</v>
      </c>
      <c r="H45" s="18">
        <v>1</v>
      </c>
      <c r="I45" s="18">
        <f t="shared" si="3"/>
        <v>0</v>
      </c>
      <c r="J45" s="29" t="s">
        <v>65</v>
      </c>
      <c r="K45" s="16" t="s">
        <v>118</v>
      </c>
    </row>
    <row r="46" spans="1:11" ht="13" x14ac:dyDescent="0.15">
      <c r="A46" s="15">
        <f t="shared" si="5"/>
        <v>45350</v>
      </c>
      <c r="B46" s="16" t="s">
        <v>39</v>
      </c>
      <c r="C46" s="6" t="s">
        <v>14</v>
      </c>
      <c r="D46" s="30" t="s">
        <v>122</v>
      </c>
      <c r="E46" s="7" t="s">
        <v>34</v>
      </c>
      <c r="F46" s="7" t="s">
        <v>41</v>
      </c>
      <c r="G46" s="18">
        <v>1</v>
      </c>
      <c r="H46" s="18">
        <v>1</v>
      </c>
      <c r="I46" s="18">
        <f t="shared" si="3"/>
        <v>0</v>
      </c>
      <c r="J46" s="29" t="s">
        <v>65</v>
      </c>
      <c r="K46" s="16" t="s">
        <v>123</v>
      </c>
    </row>
    <row r="47" spans="1:11" ht="13" x14ac:dyDescent="0.15">
      <c r="A47" s="15">
        <f t="shared" si="5"/>
        <v>45350</v>
      </c>
      <c r="B47" s="16" t="s">
        <v>39</v>
      </c>
      <c r="C47" s="6" t="s">
        <v>14</v>
      </c>
      <c r="D47" s="30" t="s">
        <v>126</v>
      </c>
      <c r="E47" s="7" t="s">
        <v>51</v>
      </c>
      <c r="F47" s="7" t="s">
        <v>41</v>
      </c>
      <c r="G47" s="18">
        <v>0.5</v>
      </c>
      <c r="H47" s="18">
        <v>0.5</v>
      </c>
      <c r="I47" s="18">
        <f t="shared" si="3"/>
        <v>0</v>
      </c>
      <c r="J47" s="17"/>
      <c r="K47" s="16" t="s">
        <v>127</v>
      </c>
    </row>
    <row r="48" spans="1:11" ht="13" x14ac:dyDescent="0.15">
      <c r="A48" s="15">
        <f>DATE(2024,2,29)</f>
        <v>45351</v>
      </c>
      <c r="B48" s="16" t="s">
        <v>39</v>
      </c>
      <c r="C48" s="6" t="s">
        <v>14</v>
      </c>
      <c r="D48" s="30" t="s">
        <v>128</v>
      </c>
      <c r="E48" s="7" t="s">
        <v>51</v>
      </c>
      <c r="F48" s="7" t="s">
        <v>41</v>
      </c>
      <c r="G48" s="18">
        <v>2</v>
      </c>
      <c r="H48" s="18">
        <v>2</v>
      </c>
      <c r="I48" s="18">
        <f t="shared" si="3"/>
        <v>0</v>
      </c>
      <c r="J48" s="17"/>
      <c r="K48" s="16" t="s">
        <v>129</v>
      </c>
    </row>
    <row r="49" spans="1:11" ht="13" x14ac:dyDescent="0.15">
      <c r="A49" s="15">
        <f>DATE(2024,2,29)</f>
        <v>45351</v>
      </c>
      <c r="B49" s="16" t="s">
        <v>39</v>
      </c>
      <c r="C49" s="6" t="s">
        <v>14</v>
      </c>
      <c r="D49" s="30" t="s">
        <v>130</v>
      </c>
      <c r="E49" s="7" t="s">
        <v>40</v>
      </c>
      <c r="F49" s="7" t="s">
        <v>41</v>
      </c>
      <c r="G49" s="18">
        <v>1</v>
      </c>
      <c r="H49" s="18">
        <v>1.5</v>
      </c>
      <c r="I49" s="18">
        <f t="shared" si="3"/>
        <v>0.5</v>
      </c>
      <c r="J49" s="29" t="s">
        <v>65</v>
      </c>
      <c r="K49" s="16" t="s">
        <v>131</v>
      </c>
    </row>
    <row r="50" spans="1:11" ht="13" x14ac:dyDescent="0.15">
      <c r="A50" s="15">
        <f>DATE(2024,2,29)</f>
        <v>45351</v>
      </c>
      <c r="B50" s="16" t="s">
        <v>39</v>
      </c>
      <c r="C50" s="6" t="s">
        <v>14</v>
      </c>
      <c r="D50" s="30" t="s">
        <v>133</v>
      </c>
      <c r="E50" s="7" t="s">
        <v>34</v>
      </c>
      <c r="F50" s="7" t="s">
        <v>41</v>
      </c>
      <c r="G50" s="18">
        <v>1</v>
      </c>
      <c r="H50" s="18">
        <v>1</v>
      </c>
      <c r="I50" s="18">
        <f t="shared" si="3"/>
        <v>0</v>
      </c>
      <c r="J50" s="29" t="s">
        <v>65</v>
      </c>
      <c r="K50" s="16" t="s">
        <v>134</v>
      </c>
    </row>
    <row r="51" spans="1:11" ht="26" x14ac:dyDescent="0.15">
      <c r="A51" s="15">
        <f>DATE(2024, 3, 1)</f>
        <v>45352</v>
      </c>
      <c r="B51" s="16" t="s">
        <v>39</v>
      </c>
      <c r="C51" s="6" t="s">
        <v>14</v>
      </c>
      <c r="D51" s="30" t="s">
        <v>158</v>
      </c>
      <c r="E51" s="7" t="s">
        <v>34</v>
      </c>
      <c r="F51" s="7" t="s">
        <v>41</v>
      </c>
      <c r="G51" s="18">
        <v>1</v>
      </c>
      <c r="H51" s="18">
        <v>1</v>
      </c>
      <c r="I51" s="18">
        <f t="shared" si="3"/>
        <v>0</v>
      </c>
      <c r="J51" s="29" t="s">
        <v>65</v>
      </c>
      <c r="K51" s="9" t="s">
        <v>159</v>
      </c>
    </row>
    <row r="52" spans="1:11" ht="13" x14ac:dyDescent="0.15">
      <c r="A52" s="15">
        <f>DATE(2024, 3, 1)</f>
        <v>45352</v>
      </c>
      <c r="B52" s="16" t="s">
        <v>39</v>
      </c>
      <c r="C52" s="6" t="s">
        <v>14</v>
      </c>
      <c r="D52" s="30" t="s">
        <v>166</v>
      </c>
      <c r="E52" s="7" t="s">
        <v>51</v>
      </c>
      <c r="F52" s="7" t="s">
        <v>41</v>
      </c>
      <c r="G52" s="18">
        <v>1</v>
      </c>
      <c r="H52" s="18">
        <v>1</v>
      </c>
      <c r="I52" s="18">
        <f>H52-G52</f>
        <v>0</v>
      </c>
      <c r="J52" s="29" t="s">
        <v>65</v>
      </c>
      <c r="K52" s="16" t="s">
        <v>167</v>
      </c>
    </row>
    <row r="53" spans="1:11" ht="13" x14ac:dyDescent="0.15">
      <c r="A53" s="15">
        <f>DATE(2024, 3, 1)</f>
        <v>45352</v>
      </c>
      <c r="B53" s="16" t="s">
        <v>39</v>
      </c>
      <c r="C53" s="6" t="s">
        <v>14</v>
      </c>
      <c r="D53" s="30" t="s">
        <v>168</v>
      </c>
      <c r="E53" s="7" t="s">
        <v>30</v>
      </c>
      <c r="F53" s="7" t="s">
        <v>41</v>
      </c>
      <c r="G53" s="18">
        <v>1</v>
      </c>
      <c r="H53" s="18">
        <v>1</v>
      </c>
      <c r="I53" s="18">
        <f>H53-G53</f>
        <v>0</v>
      </c>
      <c r="J53" s="29" t="s">
        <v>65</v>
      </c>
      <c r="K53" s="16" t="s">
        <v>169</v>
      </c>
    </row>
    <row r="54" spans="1:11" ht="13" x14ac:dyDescent="0.15">
      <c r="A54" s="15">
        <f>DATE(2024, 3, 1)</f>
        <v>45352</v>
      </c>
      <c r="B54" s="16" t="s">
        <v>39</v>
      </c>
      <c r="C54" s="6" t="s">
        <v>14</v>
      </c>
      <c r="D54" s="30" t="s">
        <v>170</v>
      </c>
      <c r="E54" s="7" t="s">
        <v>34</v>
      </c>
      <c r="F54" s="7" t="s">
        <v>41</v>
      </c>
      <c r="G54" s="18">
        <v>3</v>
      </c>
      <c r="H54" s="18">
        <v>2.5</v>
      </c>
      <c r="I54" s="18">
        <f t="shared" si="3"/>
        <v>-0.5</v>
      </c>
      <c r="J54" s="29" t="s">
        <v>65</v>
      </c>
      <c r="K54" s="16" t="s">
        <v>247</v>
      </c>
    </row>
    <row r="55" spans="1:11" ht="13" x14ac:dyDescent="0.15">
      <c r="A55" s="10"/>
      <c r="B55" s="11"/>
      <c r="C55" s="11"/>
      <c r="D55" s="32"/>
      <c r="E55" s="11" t="s">
        <v>15</v>
      </c>
      <c r="F55" s="11"/>
      <c r="G55" s="12">
        <f>SUM(G29:G54)</f>
        <v>31</v>
      </c>
      <c r="H55" s="12">
        <f>SUM(H29:H54)</f>
        <v>41.5</v>
      </c>
      <c r="I55" s="12">
        <f t="shared" si="3"/>
        <v>10.5</v>
      </c>
      <c r="J55" s="13"/>
      <c r="K55" s="11"/>
    </row>
    <row r="56" spans="1:11" ht="18.75" customHeight="1" x14ac:dyDescent="0.15">
      <c r="A56" s="65" t="s">
        <v>17</v>
      </c>
      <c r="B56" s="55"/>
      <c r="C56" s="55"/>
      <c r="D56" s="55"/>
      <c r="E56" s="55"/>
      <c r="F56" s="55"/>
      <c r="G56" s="55"/>
      <c r="H56" s="55"/>
      <c r="I56" s="55"/>
      <c r="J56" s="55"/>
      <c r="K56" s="56"/>
    </row>
    <row r="57" spans="1:11" ht="27.75" customHeight="1" x14ac:dyDescent="0.15">
      <c r="A57" s="19" t="s">
        <v>12</v>
      </c>
      <c r="B57" s="66" t="s">
        <v>13</v>
      </c>
      <c r="C57" s="55"/>
      <c r="D57" s="55"/>
      <c r="E57" s="55"/>
      <c r="F57" s="55"/>
      <c r="G57" s="55"/>
      <c r="H57" s="55"/>
      <c r="I57" s="55"/>
      <c r="J57" s="55"/>
      <c r="K57" s="56"/>
    </row>
    <row r="58" spans="1:11" ht="13" x14ac:dyDescent="0.15">
      <c r="A58" s="20">
        <f>DATE(2024,3,4)</f>
        <v>45355</v>
      </c>
      <c r="B58" s="16" t="s">
        <v>39</v>
      </c>
      <c r="C58" s="6" t="s">
        <v>14</v>
      </c>
      <c r="D58" s="30" t="s">
        <v>135</v>
      </c>
      <c r="E58" s="7" t="s">
        <v>37</v>
      </c>
      <c r="F58" s="7" t="s">
        <v>41</v>
      </c>
      <c r="G58" s="18">
        <v>1</v>
      </c>
      <c r="H58" s="18">
        <v>2</v>
      </c>
      <c r="I58" s="18">
        <f t="shared" ref="I58:I72" si="6">H58-G58</f>
        <v>1</v>
      </c>
      <c r="J58" s="17"/>
      <c r="K58" s="16" t="s">
        <v>136</v>
      </c>
    </row>
    <row r="59" spans="1:11" ht="13" x14ac:dyDescent="0.15">
      <c r="A59" s="20">
        <f>DATE(2024,3,4)</f>
        <v>45355</v>
      </c>
      <c r="B59" s="16" t="s">
        <v>39</v>
      </c>
      <c r="C59" s="6" t="s">
        <v>14</v>
      </c>
      <c r="D59" s="30" t="s">
        <v>137</v>
      </c>
      <c r="E59" s="7" t="s">
        <v>51</v>
      </c>
      <c r="F59" s="7" t="s">
        <v>41</v>
      </c>
      <c r="G59" s="18">
        <v>2</v>
      </c>
      <c r="H59" s="18">
        <v>2</v>
      </c>
      <c r="I59" s="18">
        <f t="shared" si="6"/>
        <v>0</v>
      </c>
      <c r="J59" s="17"/>
      <c r="K59" s="16" t="s">
        <v>184</v>
      </c>
    </row>
    <row r="60" spans="1:11" ht="13" x14ac:dyDescent="0.15">
      <c r="A60" s="20">
        <f>DATE(2024,3,4)</f>
        <v>45355</v>
      </c>
      <c r="B60" s="16" t="s">
        <v>39</v>
      </c>
      <c r="C60" s="6" t="s">
        <v>14</v>
      </c>
      <c r="D60" s="30" t="s">
        <v>138</v>
      </c>
      <c r="E60" s="7" t="s">
        <v>40</v>
      </c>
      <c r="F60" s="7" t="s">
        <v>41</v>
      </c>
      <c r="G60" s="18">
        <v>1</v>
      </c>
      <c r="H60" s="18">
        <v>1</v>
      </c>
      <c r="I60" s="18">
        <f t="shared" si="6"/>
        <v>0</v>
      </c>
      <c r="J60" s="29" t="s">
        <v>65</v>
      </c>
      <c r="K60" s="16" t="s">
        <v>139</v>
      </c>
    </row>
    <row r="61" spans="1:11" ht="13" x14ac:dyDescent="0.15">
      <c r="A61" s="20">
        <f>DATE(2024,3,4)</f>
        <v>45355</v>
      </c>
      <c r="B61" s="16" t="s">
        <v>39</v>
      </c>
      <c r="C61" s="6" t="s">
        <v>14</v>
      </c>
      <c r="D61" s="30" t="s">
        <v>140</v>
      </c>
      <c r="E61" s="7" t="s">
        <v>40</v>
      </c>
      <c r="F61" s="7" t="s">
        <v>41</v>
      </c>
      <c r="G61" s="18">
        <v>0.5</v>
      </c>
      <c r="H61" s="18">
        <v>0.5</v>
      </c>
      <c r="I61" s="18">
        <f t="shared" si="6"/>
        <v>0</v>
      </c>
      <c r="J61" s="29" t="s">
        <v>65</v>
      </c>
      <c r="K61" s="16" t="s">
        <v>185</v>
      </c>
    </row>
    <row r="62" spans="1:11" ht="13" x14ac:dyDescent="0.15">
      <c r="A62" s="20">
        <f>DATE(2024,3,4)</f>
        <v>45355</v>
      </c>
      <c r="B62" s="16" t="s">
        <v>39</v>
      </c>
      <c r="C62" s="6"/>
      <c r="D62" s="30" t="s">
        <v>203</v>
      </c>
      <c r="E62" s="7"/>
      <c r="F62" s="7"/>
      <c r="G62" s="18">
        <v>2</v>
      </c>
      <c r="H62" s="18">
        <v>3</v>
      </c>
      <c r="I62" s="18">
        <f t="shared" si="6"/>
        <v>1</v>
      </c>
      <c r="J62" s="29" t="s">
        <v>65</v>
      </c>
      <c r="K62" s="16" t="s">
        <v>248</v>
      </c>
    </row>
    <row r="63" spans="1:11" ht="26" x14ac:dyDescent="0.15">
      <c r="A63" s="20">
        <f>DATE(2024,3,5)</f>
        <v>45356</v>
      </c>
      <c r="B63" s="16" t="s">
        <v>39</v>
      </c>
      <c r="C63" s="6" t="s">
        <v>14</v>
      </c>
      <c r="D63" s="27" t="s">
        <v>141</v>
      </c>
      <c r="E63" s="7" t="s">
        <v>34</v>
      </c>
      <c r="F63" s="7" t="s">
        <v>41</v>
      </c>
      <c r="G63" s="18">
        <v>1</v>
      </c>
      <c r="H63" s="18">
        <v>1</v>
      </c>
      <c r="I63" s="18">
        <f t="shared" si="6"/>
        <v>0</v>
      </c>
      <c r="J63" s="29" t="s">
        <v>65</v>
      </c>
      <c r="K63" s="9" t="s">
        <v>142</v>
      </c>
    </row>
    <row r="64" spans="1:11" ht="13" x14ac:dyDescent="0.15">
      <c r="A64" s="20">
        <f>DATE(2024,3,5)</f>
        <v>45356</v>
      </c>
      <c r="B64" s="16" t="s">
        <v>39</v>
      </c>
      <c r="C64" s="6" t="s">
        <v>14</v>
      </c>
      <c r="D64" s="27" t="s">
        <v>143</v>
      </c>
      <c r="E64" s="7" t="s">
        <v>34</v>
      </c>
      <c r="F64" s="7" t="s">
        <v>41</v>
      </c>
      <c r="G64" s="18">
        <v>1</v>
      </c>
      <c r="H64" s="18">
        <v>0.5</v>
      </c>
      <c r="I64" s="18">
        <f t="shared" si="6"/>
        <v>-0.5</v>
      </c>
      <c r="J64" s="29" t="s">
        <v>65</v>
      </c>
      <c r="K64" s="16" t="s">
        <v>144</v>
      </c>
    </row>
    <row r="65" spans="1:11" ht="26" x14ac:dyDescent="0.15">
      <c r="A65" s="20">
        <f>DATE(2024,3,5)</f>
        <v>45356</v>
      </c>
      <c r="B65" s="16" t="s">
        <v>39</v>
      </c>
      <c r="C65" s="6" t="s">
        <v>14</v>
      </c>
      <c r="D65" s="27" t="s">
        <v>145</v>
      </c>
      <c r="E65" s="7" t="s">
        <v>34</v>
      </c>
      <c r="F65" s="7" t="s">
        <v>41</v>
      </c>
      <c r="G65" s="18">
        <v>1</v>
      </c>
      <c r="H65" s="18">
        <v>1</v>
      </c>
      <c r="I65" s="18">
        <f t="shared" si="6"/>
        <v>0</v>
      </c>
      <c r="J65" s="29" t="s">
        <v>65</v>
      </c>
      <c r="K65" s="9" t="s">
        <v>146</v>
      </c>
    </row>
    <row r="66" spans="1:11" ht="13" x14ac:dyDescent="0.15">
      <c r="A66" s="20">
        <f>DATE(2024,3,5)</f>
        <v>45356</v>
      </c>
      <c r="B66" s="16" t="s">
        <v>39</v>
      </c>
      <c r="C66" s="6" t="s">
        <v>14</v>
      </c>
      <c r="D66" s="27" t="s">
        <v>147</v>
      </c>
      <c r="E66" s="7" t="s">
        <v>34</v>
      </c>
      <c r="F66" s="7" t="s">
        <v>41</v>
      </c>
      <c r="G66" s="18">
        <v>1</v>
      </c>
      <c r="H66" s="18">
        <v>1</v>
      </c>
      <c r="I66" s="18">
        <f t="shared" si="6"/>
        <v>0</v>
      </c>
      <c r="J66" s="29" t="s">
        <v>65</v>
      </c>
      <c r="K66" s="16" t="s">
        <v>148</v>
      </c>
    </row>
    <row r="67" spans="1:11" ht="13" x14ac:dyDescent="0.15">
      <c r="A67" s="20">
        <f>DATE(2024,3,5)</f>
        <v>45356</v>
      </c>
      <c r="B67" s="16" t="s">
        <v>39</v>
      </c>
      <c r="C67" s="6" t="s">
        <v>14</v>
      </c>
      <c r="D67" s="27" t="s">
        <v>203</v>
      </c>
      <c r="E67" s="7" t="s">
        <v>34</v>
      </c>
      <c r="F67" s="7" t="s">
        <v>41</v>
      </c>
      <c r="G67" s="18">
        <v>2</v>
      </c>
      <c r="H67" s="18">
        <v>1</v>
      </c>
      <c r="I67" s="18">
        <f t="shared" si="6"/>
        <v>-1</v>
      </c>
      <c r="J67" s="29" t="s">
        <v>65</v>
      </c>
      <c r="K67" s="16"/>
    </row>
    <row r="68" spans="1:11" ht="13" x14ac:dyDescent="0.15">
      <c r="A68" s="20">
        <f>DATE(2024,4,6)</f>
        <v>45388</v>
      </c>
      <c r="B68" s="16" t="s">
        <v>39</v>
      </c>
      <c r="C68" s="6" t="s">
        <v>14</v>
      </c>
      <c r="D68" s="30" t="s">
        <v>149</v>
      </c>
      <c r="E68" s="7" t="s">
        <v>37</v>
      </c>
      <c r="F68" s="7" t="s">
        <v>41</v>
      </c>
      <c r="G68" s="18">
        <v>0.5</v>
      </c>
      <c r="H68" s="18">
        <v>0.5</v>
      </c>
      <c r="I68" s="18">
        <f t="shared" si="6"/>
        <v>0</v>
      </c>
      <c r="J68" s="17"/>
      <c r="K68" s="16" t="s">
        <v>151</v>
      </c>
    </row>
    <row r="69" spans="1:11" ht="13" x14ac:dyDescent="0.15">
      <c r="A69" s="20">
        <f>DATE(2024,4,6)</f>
        <v>45388</v>
      </c>
      <c r="B69" s="16" t="s">
        <v>39</v>
      </c>
      <c r="C69" s="6" t="s">
        <v>14</v>
      </c>
      <c r="D69" s="30" t="s">
        <v>150</v>
      </c>
      <c r="E69" s="7" t="s">
        <v>37</v>
      </c>
      <c r="F69" s="7" t="s">
        <v>41</v>
      </c>
      <c r="G69" s="18">
        <v>3</v>
      </c>
      <c r="H69" s="18">
        <v>3</v>
      </c>
      <c r="I69" s="18">
        <f t="shared" si="6"/>
        <v>0</v>
      </c>
      <c r="J69" s="17"/>
      <c r="K69" s="16" t="s">
        <v>152</v>
      </c>
    </row>
    <row r="70" spans="1:11" ht="13" x14ac:dyDescent="0.15">
      <c r="A70" s="20">
        <f>DATE(2024,4,6)</f>
        <v>45388</v>
      </c>
      <c r="B70" s="16" t="s">
        <v>39</v>
      </c>
      <c r="C70" s="6"/>
      <c r="D70" s="30" t="s">
        <v>155</v>
      </c>
      <c r="E70" s="7" t="s">
        <v>40</v>
      </c>
      <c r="F70" s="7" t="s">
        <v>41</v>
      </c>
      <c r="G70" s="18">
        <v>3</v>
      </c>
      <c r="H70" s="18">
        <v>3</v>
      </c>
      <c r="I70" s="18">
        <f t="shared" si="6"/>
        <v>0</v>
      </c>
      <c r="J70" s="29" t="s">
        <v>65</v>
      </c>
      <c r="K70" s="16" t="s">
        <v>156</v>
      </c>
    </row>
    <row r="71" spans="1:11" ht="26" x14ac:dyDescent="0.15">
      <c r="A71" s="20">
        <f>DATE(2024,4,6)</f>
        <v>45388</v>
      </c>
      <c r="B71" s="16" t="s">
        <v>39</v>
      </c>
      <c r="C71" s="6" t="s">
        <v>14</v>
      </c>
      <c r="D71" s="30" t="s">
        <v>153</v>
      </c>
      <c r="E71" s="7" t="s">
        <v>40</v>
      </c>
      <c r="F71" s="7" t="s">
        <v>41</v>
      </c>
      <c r="G71" s="18">
        <v>2</v>
      </c>
      <c r="H71" s="18">
        <v>4</v>
      </c>
      <c r="I71" s="18">
        <f t="shared" si="6"/>
        <v>2</v>
      </c>
      <c r="J71" s="29" t="s">
        <v>65</v>
      </c>
      <c r="K71" s="9" t="s">
        <v>154</v>
      </c>
    </row>
    <row r="72" spans="1:11" ht="13" x14ac:dyDescent="0.15">
      <c r="A72" s="20">
        <f t="shared" ref="A72:A77" si="7">DATE(2024,3,7)</f>
        <v>45358</v>
      </c>
      <c r="B72" s="16" t="s">
        <v>39</v>
      </c>
      <c r="C72" s="6" t="s">
        <v>14</v>
      </c>
      <c r="D72" s="30" t="s">
        <v>160</v>
      </c>
      <c r="E72" s="7" t="s">
        <v>51</v>
      </c>
      <c r="F72" s="7" t="s">
        <v>41</v>
      </c>
      <c r="G72" s="18">
        <v>3</v>
      </c>
      <c r="H72" s="18">
        <v>4</v>
      </c>
      <c r="I72" s="18">
        <f t="shared" si="6"/>
        <v>1</v>
      </c>
      <c r="J72" s="17"/>
    </row>
    <row r="73" spans="1:11" ht="26" x14ac:dyDescent="0.15">
      <c r="A73" s="20">
        <f t="shared" si="7"/>
        <v>45358</v>
      </c>
      <c r="B73" s="16" t="s">
        <v>39</v>
      </c>
      <c r="C73" s="6" t="s">
        <v>14</v>
      </c>
      <c r="D73" s="30" t="s">
        <v>161</v>
      </c>
      <c r="E73" s="7" t="s">
        <v>40</v>
      </c>
      <c r="F73" s="7" t="s">
        <v>41</v>
      </c>
      <c r="G73" s="18">
        <v>1</v>
      </c>
      <c r="H73" s="18">
        <v>1</v>
      </c>
      <c r="I73" s="18">
        <f t="shared" ref="I73:I78" si="8">H73-G73</f>
        <v>0</v>
      </c>
      <c r="J73" s="29" t="s">
        <v>65</v>
      </c>
      <c r="K73" s="9" t="s">
        <v>162</v>
      </c>
    </row>
    <row r="74" spans="1:11" ht="26" x14ac:dyDescent="0.15">
      <c r="A74" s="20">
        <f t="shared" si="7"/>
        <v>45358</v>
      </c>
      <c r="B74" s="16" t="s">
        <v>39</v>
      </c>
      <c r="C74" s="6" t="s">
        <v>14</v>
      </c>
      <c r="D74" s="30" t="s">
        <v>163</v>
      </c>
      <c r="E74" s="7" t="s">
        <v>34</v>
      </c>
      <c r="F74" s="7" t="s">
        <v>41</v>
      </c>
      <c r="G74" s="18">
        <v>3</v>
      </c>
      <c r="H74" s="18">
        <v>4</v>
      </c>
      <c r="I74" s="18">
        <f t="shared" si="8"/>
        <v>1</v>
      </c>
      <c r="J74" s="29" t="s">
        <v>65</v>
      </c>
      <c r="K74" s="9" t="s">
        <v>164</v>
      </c>
    </row>
    <row r="75" spans="1:11" ht="13" x14ac:dyDescent="0.15">
      <c r="A75" s="20">
        <f t="shared" si="7"/>
        <v>45358</v>
      </c>
      <c r="B75" s="16" t="s">
        <v>39</v>
      </c>
      <c r="C75" s="6" t="s">
        <v>14</v>
      </c>
      <c r="D75" s="30" t="s">
        <v>165</v>
      </c>
      <c r="E75" s="7" t="s">
        <v>34</v>
      </c>
      <c r="F75" s="7" t="s">
        <v>41</v>
      </c>
      <c r="G75" s="18">
        <v>1</v>
      </c>
      <c r="H75" s="18"/>
      <c r="I75" s="18">
        <f t="shared" si="8"/>
        <v>-1</v>
      </c>
      <c r="J75" s="17" t="s">
        <v>65</v>
      </c>
      <c r="K75" s="16"/>
    </row>
    <row r="76" spans="1:11" ht="13" x14ac:dyDescent="0.15">
      <c r="A76" s="20">
        <f t="shared" si="7"/>
        <v>45358</v>
      </c>
      <c r="B76" s="16" t="s">
        <v>39</v>
      </c>
      <c r="C76" s="6" t="s">
        <v>14</v>
      </c>
      <c r="D76" s="30" t="s">
        <v>203</v>
      </c>
      <c r="E76" s="7"/>
      <c r="F76" s="7"/>
      <c r="G76" s="18">
        <v>3</v>
      </c>
      <c r="H76" s="18">
        <v>3</v>
      </c>
      <c r="I76" s="18">
        <f t="shared" si="8"/>
        <v>0</v>
      </c>
      <c r="J76" s="29" t="s">
        <v>65</v>
      </c>
      <c r="K76" s="16" t="s">
        <v>248</v>
      </c>
    </row>
    <row r="77" spans="1:11" ht="13" x14ac:dyDescent="0.15">
      <c r="A77" s="20">
        <f t="shared" si="7"/>
        <v>45358</v>
      </c>
      <c r="B77" s="16" t="s">
        <v>39</v>
      </c>
      <c r="C77" s="6" t="s">
        <v>14</v>
      </c>
      <c r="D77" s="30" t="s">
        <v>183</v>
      </c>
      <c r="E77" s="7" t="s">
        <v>50</v>
      </c>
      <c r="F77" s="7" t="s">
        <v>32</v>
      </c>
      <c r="G77" s="18">
        <v>1</v>
      </c>
      <c r="H77" s="18">
        <v>1</v>
      </c>
      <c r="I77" s="18">
        <f t="shared" si="8"/>
        <v>0</v>
      </c>
      <c r="J77" s="17"/>
      <c r="K77" s="16" t="s">
        <v>194</v>
      </c>
    </row>
    <row r="78" spans="1:11" ht="13" x14ac:dyDescent="0.15">
      <c r="A78" s="10"/>
      <c r="B78" s="11"/>
      <c r="C78" s="11"/>
      <c r="D78" s="32"/>
      <c r="E78" s="11" t="s">
        <v>15</v>
      </c>
      <c r="F78" s="11"/>
      <c r="G78" s="12">
        <f>SUM(G58:G77)</f>
        <v>33</v>
      </c>
      <c r="H78" s="12">
        <f>SUM(H58:H77)</f>
        <v>36.5</v>
      </c>
      <c r="I78" s="12">
        <f t="shared" si="8"/>
        <v>3.5</v>
      </c>
      <c r="J78" s="13"/>
      <c r="K78" s="11"/>
    </row>
    <row r="79" spans="1:11" ht="18.75" customHeight="1" x14ac:dyDescent="0.15">
      <c r="A79" s="67" t="s">
        <v>18</v>
      </c>
      <c r="B79" s="55"/>
      <c r="C79" s="55"/>
      <c r="D79" s="55"/>
      <c r="E79" s="55"/>
      <c r="F79" s="55"/>
      <c r="G79" s="55"/>
      <c r="H79" s="55"/>
      <c r="I79" s="55"/>
      <c r="J79" s="55"/>
      <c r="K79" s="56"/>
    </row>
    <row r="80" spans="1:11" ht="27.75" customHeight="1" x14ac:dyDescent="0.15">
      <c r="A80" s="21" t="s">
        <v>12</v>
      </c>
      <c r="B80" s="68" t="s">
        <v>13</v>
      </c>
      <c r="C80" s="55"/>
      <c r="D80" s="55"/>
      <c r="E80" s="55"/>
      <c r="F80" s="55"/>
      <c r="G80" s="55"/>
      <c r="H80" s="55"/>
      <c r="I80" s="55"/>
      <c r="J80" s="55"/>
      <c r="K80" s="56"/>
    </row>
    <row r="81" spans="1:11" ht="13" x14ac:dyDescent="0.15">
      <c r="A81" s="20">
        <f>DATE(2024,3,11)</f>
        <v>45362</v>
      </c>
      <c r="B81" s="16" t="s">
        <v>39</v>
      </c>
      <c r="C81" s="6" t="s">
        <v>14</v>
      </c>
      <c r="D81" s="30" t="s">
        <v>171</v>
      </c>
      <c r="E81" s="7" t="s">
        <v>51</v>
      </c>
      <c r="F81" s="7" t="s">
        <v>41</v>
      </c>
      <c r="G81" s="18">
        <v>3</v>
      </c>
      <c r="H81" s="18">
        <v>2.5</v>
      </c>
      <c r="I81" s="18">
        <f t="shared" ref="I81:I87" si="9">H81-G81</f>
        <v>-0.5</v>
      </c>
      <c r="J81" s="29" t="s">
        <v>65</v>
      </c>
      <c r="K81" s="16" t="s">
        <v>172</v>
      </c>
    </row>
    <row r="82" spans="1:11" ht="13" x14ac:dyDescent="0.15">
      <c r="A82" s="20">
        <f xml:space="preserve"> DATE(2024, 3,11)</f>
        <v>45362</v>
      </c>
      <c r="B82" s="16" t="s">
        <v>39</v>
      </c>
      <c r="C82" s="6" t="s">
        <v>14</v>
      </c>
      <c r="D82" s="30" t="s">
        <v>173</v>
      </c>
      <c r="E82" s="7" t="s">
        <v>50</v>
      </c>
      <c r="F82" s="7" t="s">
        <v>41</v>
      </c>
      <c r="G82" s="18">
        <v>4</v>
      </c>
      <c r="H82" s="18">
        <v>4</v>
      </c>
      <c r="I82" s="18">
        <f t="shared" si="9"/>
        <v>0</v>
      </c>
      <c r="J82" s="29" t="s">
        <v>65</v>
      </c>
      <c r="K82" s="16" t="s">
        <v>178</v>
      </c>
    </row>
    <row r="83" spans="1:11" ht="26" x14ac:dyDescent="0.15">
      <c r="A83" s="20">
        <f xml:space="preserve"> DATE(2024, 3,11)</f>
        <v>45362</v>
      </c>
      <c r="B83" s="16" t="s">
        <v>39</v>
      </c>
      <c r="C83" s="6" t="s">
        <v>14</v>
      </c>
      <c r="D83" s="30" t="s">
        <v>174</v>
      </c>
      <c r="E83" s="7" t="s">
        <v>34</v>
      </c>
      <c r="F83" s="7" t="s">
        <v>41</v>
      </c>
      <c r="G83" s="18">
        <v>1</v>
      </c>
      <c r="H83" s="18">
        <v>0.75</v>
      </c>
      <c r="I83" s="18">
        <f t="shared" si="9"/>
        <v>-0.25</v>
      </c>
      <c r="J83" s="29" t="s">
        <v>65</v>
      </c>
      <c r="K83" s="9" t="s">
        <v>175</v>
      </c>
    </row>
    <row r="84" spans="1:11" ht="13" x14ac:dyDescent="0.15">
      <c r="A84" s="20">
        <f xml:space="preserve"> DATE(2024, 3,11)</f>
        <v>45362</v>
      </c>
      <c r="B84" s="16" t="s">
        <v>39</v>
      </c>
      <c r="C84" s="6" t="s">
        <v>14</v>
      </c>
      <c r="D84" s="30" t="s">
        <v>176</v>
      </c>
      <c r="E84" s="7" t="s">
        <v>40</v>
      </c>
      <c r="F84" s="7" t="s">
        <v>41</v>
      </c>
      <c r="G84" s="18">
        <v>1</v>
      </c>
      <c r="H84" s="18">
        <v>1</v>
      </c>
      <c r="I84" s="18">
        <f t="shared" si="9"/>
        <v>0</v>
      </c>
      <c r="J84" s="29" t="s">
        <v>65</v>
      </c>
      <c r="K84" s="16" t="s">
        <v>177</v>
      </c>
    </row>
    <row r="85" spans="1:11" ht="13" x14ac:dyDescent="0.15">
      <c r="A85" s="20">
        <f>DATE(2024,3,12)</f>
        <v>45363</v>
      </c>
      <c r="B85" s="16" t="s">
        <v>39</v>
      </c>
      <c r="C85" s="6" t="s">
        <v>14</v>
      </c>
      <c r="D85" s="30" t="s">
        <v>181</v>
      </c>
      <c r="E85" s="7" t="s">
        <v>37</v>
      </c>
      <c r="F85" s="7" t="s">
        <v>32</v>
      </c>
      <c r="G85" s="18">
        <v>1</v>
      </c>
      <c r="H85" s="18">
        <v>2</v>
      </c>
      <c r="I85" s="18">
        <f t="shared" si="9"/>
        <v>1</v>
      </c>
      <c r="J85" s="29" t="s">
        <v>65</v>
      </c>
      <c r="K85" s="16" t="s">
        <v>182</v>
      </c>
    </row>
    <row r="86" spans="1:11" ht="26" x14ac:dyDescent="0.15">
      <c r="A86" s="20">
        <f>DATE(2024,3,12)</f>
        <v>45363</v>
      </c>
      <c r="B86" s="16" t="s">
        <v>39</v>
      </c>
      <c r="C86" s="6" t="s">
        <v>14</v>
      </c>
      <c r="D86" s="30" t="s">
        <v>249</v>
      </c>
      <c r="E86" s="7"/>
      <c r="F86" s="7"/>
      <c r="G86" s="18">
        <v>4</v>
      </c>
      <c r="H86" s="18">
        <v>4</v>
      </c>
      <c r="I86" s="18">
        <f t="shared" si="9"/>
        <v>0</v>
      </c>
      <c r="J86" s="29" t="s">
        <v>65</v>
      </c>
      <c r="K86" s="9" t="s">
        <v>250</v>
      </c>
    </row>
    <row r="87" spans="1:11" ht="26" x14ac:dyDescent="0.15">
      <c r="A87" s="20">
        <f>DATE(2024,3,13)</f>
        <v>45364</v>
      </c>
      <c r="B87" s="16" t="s">
        <v>39</v>
      </c>
      <c r="C87" s="6" t="s">
        <v>14</v>
      </c>
      <c r="D87" s="30" t="s">
        <v>186</v>
      </c>
      <c r="E87" s="7" t="s">
        <v>51</v>
      </c>
      <c r="F87" s="7" t="s">
        <v>41</v>
      </c>
      <c r="G87" s="18">
        <v>1</v>
      </c>
      <c r="H87" s="18">
        <v>2</v>
      </c>
      <c r="I87" s="18">
        <f t="shared" si="9"/>
        <v>1</v>
      </c>
      <c r="J87" s="17"/>
      <c r="K87" s="9" t="s">
        <v>187</v>
      </c>
    </row>
    <row r="88" spans="1:11" ht="13" x14ac:dyDescent="0.15">
      <c r="A88" s="20">
        <f>DATE(2024,3,13)</f>
        <v>45364</v>
      </c>
      <c r="B88" s="16" t="s">
        <v>39</v>
      </c>
      <c r="C88" s="6" t="s">
        <v>14</v>
      </c>
      <c r="D88" s="30" t="s">
        <v>188</v>
      </c>
      <c r="E88" s="7" t="s">
        <v>51</v>
      </c>
      <c r="F88" s="7" t="s">
        <v>41</v>
      </c>
      <c r="G88" s="18">
        <v>1</v>
      </c>
      <c r="H88" s="18">
        <v>1</v>
      </c>
      <c r="I88" s="18">
        <f t="shared" ref="I88:I97" si="10">H88-G88</f>
        <v>0</v>
      </c>
      <c r="J88" s="17"/>
      <c r="K88" s="16" t="s">
        <v>189</v>
      </c>
    </row>
    <row r="89" spans="1:11" ht="13" x14ac:dyDescent="0.15">
      <c r="A89" s="20">
        <f>DATE(2024,3,13)</f>
        <v>45364</v>
      </c>
      <c r="B89" s="16" t="s">
        <v>39</v>
      </c>
      <c r="C89" s="6" t="s">
        <v>14</v>
      </c>
      <c r="D89" s="30" t="s">
        <v>190</v>
      </c>
      <c r="E89" s="7" t="s">
        <v>51</v>
      </c>
      <c r="F89" s="7" t="s">
        <v>41</v>
      </c>
      <c r="G89" s="18">
        <v>0.5</v>
      </c>
      <c r="H89" s="18">
        <v>0.25</v>
      </c>
      <c r="I89" s="18">
        <f t="shared" si="10"/>
        <v>-0.25</v>
      </c>
      <c r="J89" s="17"/>
      <c r="K89" s="16" t="s">
        <v>192</v>
      </c>
    </row>
    <row r="90" spans="1:11" ht="13" x14ac:dyDescent="0.15">
      <c r="A90" s="20">
        <f>DATE(2024,3,13)</f>
        <v>45364</v>
      </c>
      <c r="B90" s="16" t="s">
        <v>39</v>
      </c>
      <c r="C90" s="6" t="s">
        <v>14</v>
      </c>
      <c r="D90" s="30" t="s">
        <v>195</v>
      </c>
      <c r="E90" s="7"/>
      <c r="F90" s="7"/>
      <c r="G90" s="18">
        <v>1</v>
      </c>
      <c r="H90" s="18">
        <v>1</v>
      </c>
      <c r="I90" s="18">
        <f t="shared" si="10"/>
        <v>0</v>
      </c>
      <c r="J90" s="17"/>
      <c r="K90" s="16" t="s">
        <v>251</v>
      </c>
    </row>
    <row r="91" spans="1:11" ht="13" x14ac:dyDescent="0.15">
      <c r="A91" s="20">
        <f>DATE(2024,3,13)</f>
        <v>45364</v>
      </c>
      <c r="B91" s="16" t="s">
        <v>39</v>
      </c>
      <c r="C91" s="6" t="s">
        <v>14</v>
      </c>
      <c r="D91" s="30" t="s">
        <v>191</v>
      </c>
      <c r="E91" s="7" t="s">
        <v>40</v>
      </c>
      <c r="F91" s="7" t="s">
        <v>41</v>
      </c>
      <c r="G91" s="18">
        <v>1</v>
      </c>
      <c r="H91" s="18">
        <v>1.5</v>
      </c>
      <c r="I91" s="18">
        <f t="shared" si="10"/>
        <v>0.5</v>
      </c>
      <c r="J91" s="29" t="s">
        <v>65</v>
      </c>
      <c r="K91" s="16" t="s">
        <v>193</v>
      </c>
    </row>
    <row r="92" spans="1:11" ht="13" x14ac:dyDescent="0.15">
      <c r="A92" s="20">
        <f>DATE(2024,3,14)</f>
        <v>45365</v>
      </c>
      <c r="B92" s="16" t="s">
        <v>39</v>
      </c>
      <c r="C92" s="6" t="s">
        <v>14</v>
      </c>
      <c r="D92" s="30" t="s">
        <v>196</v>
      </c>
      <c r="E92" s="7" t="s">
        <v>37</v>
      </c>
      <c r="F92" s="7" t="s">
        <v>41</v>
      </c>
      <c r="G92" s="18">
        <v>1</v>
      </c>
      <c r="H92" s="18">
        <v>0.5</v>
      </c>
      <c r="I92" s="18">
        <f t="shared" si="10"/>
        <v>-0.5</v>
      </c>
      <c r="J92" s="17"/>
      <c r="K92" s="16" t="s">
        <v>197</v>
      </c>
    </row>
    <row r="93" spans="1:11" ht="39" x14ac:dyDescent="0.15">
      <c r="A93" s="20">
        <f>DATE(2024,3,14)</f>
        <v>45365</v>
      </c>
      <c r="B93" s="16" t="s">
        <v>39</v>
      </c>
      <c r="C93" s="6" t="s">
        <v>14</v>
      </c>
      <c r="D93" s="30" t="s">
        <v>198</v>
      </c>
      <c r="E93" s="7" t="s">
        <v>34</v>
      </c>
      <c r="F93" s="7" t="s">
        <v>41</v>
      </c>
      <c r="G93" s="18">
        <v>3</v>
      </c>
      <c r="H93" s="18">
        <v>2.5</v>
      </c>
      <c r="I93" s="18">
        <f t="shared" si="10"/>
        <v>-0.5</v>
      </c>
      <c r="J93" s="29" t="s">
        <v>65</v>
      </c>
      <c r="K93" s="9" t="s">
        <v>204</v>
      </c>
    </row>
    <row r="94" spans="1:11" ht="13" x14ac:dyDescent="0.15">
      <c r="A94" s="20">
        <f>DATE(2024,3,14)</f>
        <v>45365</v>
      </c>
      <c r="B94" s="16" t="s">
        <v>39</v>
      </c>
      <c r="C94" s="6" t="s">
        <v>14</v>
      </c>
      <c r="D94" s="30" t="s">
        <v>199</v>
      </c>
      <c r="E94" s="7" t="s">
        <v>51</v>
      </c>
      <c r="F94" s="7" t="s">
        <v>41</v>
      </c>
      <c r="G94" s="18">
        <v>2</v>
      </c>
      <c r="H94" s="18">
        <v>2</v>
      </c>
      <c r="I94" s="18">
        <f t="shared" si="10"/>
        <v>0</v>
      </c>
      <c r="J94" s="17"/>
      <c r="K94" s="16" t="s">
        <v>200</v>
      </c>
    </row>
    <row r="95" spans="1:11" ht="13" x14ac:dyDescent="0.15">
      <c r="A95" s="20">
        <f>DATE(2024,3,14)</f>
        <v>45365</v>
      </c>
      <c r="B95" s="16" t="s">
        <v>39</v>
      </c>
      <c r="C95" s="6" t="s">
        <v>14</v>
      </c>
      <c r="D95" s="30" t="s">
        <v>201</v>
      </c>
      <c r="E95" s="7" t="s">
        <v>40</v>
      </c>
      <c r="F95" s="7" t="s">
        <v>41</v>
      </c>
      <c r="G95" s="18">
        <v>1</v>
      </c>
      <c r="H95" s="18">
        <v>1.5</v>
      </c>
      <c r="I95" s="18">
        <f t="shared" si="10"/>
        <v>0.5</v>
      </c>
      <c r="J95" s="29" t="s">
        <v>65</v>
      </c>
      <c r="K95" s="16" t="s">
        <v>202</v>
      </c>
    </row>
    <row r="96" spans="1:11" ht="26" x14ac:dyDescent="0.15">
      <c r="A96" s="20">
        <f>DATE(2024,3,15)</f>
        <v>45366</v>
      </c>
      <c r="B96" s="16" t="s">
        <v>39</v>
      </c>
      <c r="C96" s="6" t="s">
        <v>14</v>
      </c>
      <c r="D96" s="30" t="s">
        <v>216</v>
      </c>
      <c r="E96" s="7" t="s">
        <v>34</v>
      </c>
      <c r="F96" s="7" t="s">
        <v>41</v>
      </c>
      <c r="G96" s="18">
        <v>1</v>
      </c>
      <c r="H96" s="18">
        <v>2.5</v>
      </c>
      <c r="I96" s="18">
        <f t="shared" si="10"/>
        <v>1.5</v>
      </c>
      <c r="J96" s="29" t="s">
        <v>65</v>
      </c>
      <c r="K96" s="9" t="s">
        <v>252</v>
      </c>
    </row>
    <row r="97" spans="1:11" ht="13" x14ac:dyDescent="0.15">
      <c r="A97" s="20">
        <f>DATE(2024,3,15)</f>
        <v>45366</v>
      </c>
      <c r="B97" s="16" t="s">
        <v>39</v>
      </c>
      <c r="C97" s="6" t="s">
        <v>14</v>
      </c>
      <c r="D97" s="30" t="s">
        <v>217</v>
      </c>
      <c r="E97" s="7" t="s">
        <v>34</v>
      </c>
      <c r="F97" s="7" t="s">
        <v>41</v>
      </c>
      <c r="G97" s="18">
        <v>2</v>
      </c>
      <c r="H97" s="18">
        <v>3</v>
      </c>
      <c r="I97" s="18">
        <f t="shared" si="10"/>
        <v>1</v>
      </c>
      <c r="J97" s="29" t="s">
        <v>65</v>
      </c>
      <c r="K97" s="16"/>
    </row>
    <row r="98" spans="1:11" ht="13" x14ac:dyDescent="0.15">
      <c r="A98" s="20">
        <f>DATE(2024,3,15)</f>
        <v>45366</v>
      </c>
      <c r="B98" s="16" t="s">
        <v>39</v>
      </c>
      <c r="C98" s="6" t="s">
        <v>14</v>
      </c>
      <c r="D98" s="30" t="s">
        <v>218</v>
      </c>
      <c r="E98" s="7" t="s">
        <v>34</v>
      </c>
      <c r="F98" s="7" t="s">
        <v>41</v>
      </c>
      <c r="G98" s="18">
        <v>2</v>
      </c>
      <c r="H98" s="18">
        <v>4</v>
      </c>
      <c r="I98" s="18">
        <f>H98-G98</f>
        <v>2</v>
      </c>
      <c r="J98" s="29" t="s">
        <v>65</v>
      </c>
      <c r="K98" s="16"/>
    </row>
    <row r="99" spans="1:11" ht="13" x14ac:dyDescent="0.15">
      <c r="A99" s="20">
        <f>DATE(2024,3,15)</f>
        <v>45366</v>
      </c>
      <c r="B99" s="16" t="s">
        <v>39</v>
      </c>
      <c r="C99" s="6" t="s">
        <v>14</v>
      </c>
      <c r="D99" s="30" t="s">
        <v>219</v>
      </c>
      <c r="E99" s="7" t="s">
        <v>34</v>
      </c>
      <c r="F99" s="7" t="s">
        <v>41</v>
      </c>
      <c r="G99" s="18">
        <v>2</v>
      </c>
      <c r="H99" s="18">
        <v>4</v>
      </c>
      <c r="I99" s="18">
        <f>H99-G99</f>
        <v>2</v>
      </c>
      <c r="J99" s="29" t="s">
        <v>65</v>
      </c>
      <c r="K99" s="16"/>
    </row>
    <row r="100" spans="1:11" ht="13" x14ac:dyDescent="0.15">
      <c r="A100" s="10"/>
      <c r="B100" s="11"/>
      <c r="C100" s="11"/>
      <c r="D100" s="32"/>
      <c r="E100" s="11" t="s">
        <v>15</v>
      </c>
      <c r="F100" s="11"/>
      <c r="G100" s="12">
        <f>SUM(G81:G99)</f>
        <v>32.5</v>
      </c>
      <c r="H100" s="12">
        <f>SUM(H81:H99)</f>
        <v>40</v>
      </c>
      <c r="I100" s="12">
        <f>H100-G100</f>
        <v>7.5</v>
      </c>
      <c r="J100" s="13"/>
      <c r="K100" s="11"/>
    </row>
    <row r="101" spans="1:11" ht="18.75" customHeight="1" x14ac:dyDescent="0.15">
      <c r="A101" s="69" t="s">
        <v>19</v>
      </c>
      <c r="B101" s="55"/>
      <c r="C101" s="55"/>
      <c r="D101" s="55"/>
      <c r="E101" s="55"/>
      <c r="F101" s="55"/>
      <c r="G101" s="55"/>
      <c r="H101" s="55"/>
      <c r="I101" s="55"/>
      <c r="J101" s="55"/>
      <c r="K101" s="56"/>
    </row>
    <row r="102" spans="1:11" ht="27.75" customHeight="1" x14ac:dyDescent="0.15">
      <c r="A102" s="22" t="s">
        <v>12</v>
      </c>
      <c r="B102" s="70" t="s">
        <v>13</v>
      </c>
      <c r="C102" s="55"/>
      <c r="D102" s="55"/>
      <c r="E102" s="55"/>
      <c r="F102" s="55"/>
      <c r="G102" s="55"/>
      <c r="H102" s="55"/>
      <c r="I102" s="55"/>
      <c r="J102" s="55"/>
      <c r="K102" s="56"/>
    </row>
    <row r="103" spans="1:11" ht="13" x14ac:dyDescent="0.15">
      <c r="A103" s="20">
        <f t="shared" ref="A103:A108" si="11">DATE(2024,3,18)</f>
        <v>45369</v>
      </c>
      <c r="B103" s="16" t="s">
        <v>39</v>
      </c>
      <c r="C103" s="6" t="s">
        <v>14</v>
      </c>
      <c r="D103" s="30" t="s">
        <v>149</v>
      </c>
      <c r="E103" s="7" t="s">
        <v>37</v>
      </c>
      <c r="F103" s="7" t="s">
        <v>41</v>
      </c>
      <c r="G103" s="18">
        <v>0.5</v>
      </c>
      <c r="H103" s="18">
        <v>0.5</v>
      </c>
      <c r="I103" s="18">
        <f t="shared" ref="I103:I108" si="12">H103-G103</f>
        <v>0</v>
      </c>
      <c r="J103" s="17"/>
      <c r="K103" s="16" t="s">
        <v>205</v>
      </c>
    </row>
    <row r="104" spans="1:11" ht="13" x14ac:dyDescent="0.15">
      <c r="A104" s="20">
        <f t="shared" si="11"/>
        <v>45369</v>
      </c>
      <c r="B104" s="16" t="s">
        <v>39</v>
      </c>
      <c r="C104" s="6" t="s">
        <v>14</v>
      </c>
      <c r="D104" s="30" t="s">
        <v>206</v>
      </c>
      <c r="E104" s="7" t="s">
        <v>50</v>
      </c>
      <c r="F104" s="7" t="s">
        <v>41</v>
      </c>
      <c r="G104" s="18">
        <v>2</v>
      </c>
      <c r="H104" s="18">
        <v>2</v>
      </c>
      <c r="I104" s="18">
        <f t="shared" si="12"/>
        <v>0</v>
      </c>
      <c r="J104" s="17"/>
      <c r="K104" s="16" t="s">
        <v>207</v>
      </c>
    </row>
    <row r="105" spans="1:11" ht="13" x14ac:dyDescent="0.15">
      <c r="A105" s="20">
        <f t="shared" si="11"/>
        <v>45369</v>
      </c>
      <c r="B105" s="16" t="s">
        <v>39</v>
      </c>
      <c r="C105" s="6" t="s">
        <v>14</v>
      </c>
      <c r="D105" s="30" t="s">
        <v>208</v>
      </c>
      <c r="E105" s="7" t="s">
        <v>50</v>
      </c>
      <c r="F105" s="7" t="s">
        <v>41</v>
      </c>
      <c r="G105" s="18">
        <v>0.5</v>
      </c>
      <c r="H105" s="18">
        <v>0.25</v>
      </c>
      <c r="I105" s="18">
        <f t="shared" si="12"/>
        <v>-0.25</v>
      </c>
      <c r="J105" s="17"/>
      <c r="K105" s="16" t="s">
        <v>209</v>
      </c>
    </row>
    <row r="106" spans="1:11" ht="39" x14ac:dyDescent="0.15">
      <c r="A106" s="20">
        <f t="shared" si="11"/>
        <v>45369</v>
      </c>
      <c r="B106" s="16" t="s">
        <v>39</v>
      </c>
      <c r="C106" s="6" t="s">
        <v>14</v>
      </c>
      <c r="D106" s="30" t="s">
        <v>210</v>
      </c>
      <c r="E106" s="7" t="s">
        <v>50</v>
      </c>
      <c r="F106" s="7" t="s">
        <v>41</v>
      </c>
      <c r="G106" s="18">
        <v>2</v>
      </c>
      <c r="H106" s="18">
        <v>2</v>
      </c>
      <c r="I106" s="18">
        <f t="shared" si="12"/>
        <v>0</v>
      </c>
      <c r="J106" s="17"/>
      <c r="K106" s="9" t="s">
        <v>212</v>
      </c>
    </row>
    <row r="107" spans="1:11" ht="13" x14ac:dyDescent="0.15">
      <c r="A107" s="20">
        <f t="shared" si="11"/>
        <v>45369</v>
      </c>
      <c r="B107" s="16" t="s">
        <v>39</v>
      </c>
      <c r="C107" s="6" t="s">
        <v>14</v>
      </c>
      <c r="D107" s="30" t="s">
        <v>211</v>
      </c>
      <c r="E107" s="7" t="s">
        <v>40</v>
      </c>
      <c r="F107" s="7" t="s">
        <v>41</v>
      </c>
      <c r="G107" s="18">
        <v>1</v>
      </c>
      <c r="H107" s="18">
        <v>1.5</v>
      </c>
      <c r="I107" s="18">
        <f t="shared" si="12"/>
        <v>0.5</v>
      </c>
      <c r="J107" s="29" t="s">
        <v>65</v>
      </c>
      <c r="K107" s="16" t="s">
        <v>213</v>
      </c>
    </row>
    <row r="108" spans="1:11" ht="14" customHeight="1" x14ac:dyDescent="0.15">
      <c r="A108" s="20">
        <f t="shared" si="11"/>
        <v>45369</v>
      </c>
      <c r="B108" s="16" t="s">
        <v>39</v>
      </c>
      <c r="C108" s="6" t="s">
        <v>14</v>
      </c>
      <c r="D108" s="30" t="s">
        <v>215</v>
      </c>
      <c r="E108" s="7" t="s">
        <v>37</v>
      </c>
      <c r="F108" s="7" t="s">
        <v>41</v>
      </c>
      <c r="G108" s="18">
        <v>2</v>
      </c>
      <c r="H108" s="18">
        <v>2</v>
      </c>
      <c r="I108" s="18">
        <f t="shared" si="12"/>
        <v>0</v>
      </c>
      <c r="J108" s="29" t="s">
        <v>65</v>
      </c>
      <c r="K108" s="16" t="s">
        <v>214</v>
      </c>
    </row>
    <row r="109" spans="1:11" ht="13" x14ac:dyDescent="0.15">
      <c r="A109" s="20">
        <f>DATE(2024,3,19)</f>
        <v>45370</v>
      </c>
      <c r="B109" s="16" t="s">
        <v>39</v>
      </c>
      <c r="C109" s="6" t="s">
        <v>14</v>
      </c>
      <c r="D109" s="30" t="s">
        <v>195</v>
      </c>
      <c r="E109" s="7" t="s">
        <v>34</v>
      </c>
      <c r="F109" s="7" t="s">
        <v>41</v>
      </c>
      <c r="G109" s="18">
        <v>2</v>
      </c>
      <c r="H109" s="18">
        <v>2</v>
      </c>
      <c r="I109" s="18">
        <f>H109-G109</f>
        <v>0</v>
      </c>
      <c r="J109" s="29" t="s">
        <v>65</v>
      </c>
      <c r="K109" s="16" t="s">
        <v>253</v>
      </c>
    </row>
    <row r="110" spans="1:11" ht="13" x14ac:dyDescent="0.15">
      <c r="A110" s="20">
        <f>DATE(2024,3,19)</f>
        <v>45370</v>
      </c>
      <c r="B110" s="16" t="s">
        <v>39</v>
      </c>
      <c r="C110" s="6" t="s">
        <v>14</v>
      </c>
      <c r="D110" s="30" t="s">
        <v>217</v>
      </c>
      <c r="E110" s="7" t="s">
        <v>34</v>
      </c>
      <c r="F110" s="7" t="s">
        <v>41</v>
      </c>
      <c r="G110" s="18">
        <v>2.5</v>
      </c>
      <c r="H110" s="18">
        <v>2.5</v>
      </c>
      <c r="I110" s="18">
        <f>H110-G110</f>
        <v>0</v>
      </c>
      <c r="J110" s="29" t="s">
        <v>65</v>
      </c>
      <c r="K110" s="16" t="s">
        <v>254</v>
      </c>
    </row>
    <row r="111" spans="1:11" ht="13" x14ac:dyDescent="0.15">
      <c r="A111" s="20">
        <f>DATE(2024,3,19)</f>
        <v>45370</v>
      </c>
      <c r="B111" s="16" t="s">
        <v>39</v>
      </c>
      <c r="C111" s="6" t="s">
        <v>14</v>
      </c>
      <c r="D111" s="30" t="s">
        <v>219</v>
      </c>
      <c r="E111" s="7" t="s">
        <v>34</v>
      </c>
      <c r="F111" s="7" t="s">
        <v>41</v>
      </c>
      <c r="G111" s="18">
        <v>2</v>
      </c>
      <c r="H111" s="18">
        <v>2</v>
      </c>
      <c r="I111" s="18">
        <f>H111-G111</f>
        <v>0</v>
      </c>
      <c r="J111" s="29" t="s">
        <v>65</v>
      </c>
      <c r="K111" s="16" t="s">
        <v>255</v>
      </c>
    </row>
    <row r="112" spans="1:11" ht="39" x14ac:dyDescent="0.15">
      <c r="A112" s="20">
        <f>DATE(2024,3,20)</f>
        <v>45371</v>
      </c>
      <c r="B112" s="16" t="s">
        <v>39</v>
      </c>
      <c r="C112" s="6" t="s">
        <v>14</v>
      </c>
      <c r="D112" s="30" t="s">
        <v>220</v>
      </c>
      <c r="E112" s="7" t="s">
        <v>50</v>
      </c>
      <c r="F112" s="7" t="s">
        <v>41</v>
      </c>
      <c r="G112" s="18">
        <v>2</v>
      </c>
      <c r="H112" s="18">
        <v>2</v>
      </c>
      <c r="I112" s="18">
        <f>H112-G112</f>
        <v>0</v>
      </c>
      <c r="J112" s="17"/>
      <c r="K112" s="9" t="s">
        <v>245</v>
      </c>
    </row>
    <row r="113" spans="1:11" ht="13" x14ac:dyDescent="0.15">
      <c r="A113" s="20">
        <f>DATE(2024,3,20)</f>
        <v>45371</v>
      </c>
      <c r="B113" s="16" t="s">
        <v>39</v>
      </c>
      <c r="C113" s="6" t="s">
        <v>14</v>
      </c>
      <c r="D113" s="30" t="s">
        <v>221</v>
      </c>
      <c r="E113" s="7" t="s">
        <v>50</v>
      </c>
      <c r="F113" s="7" t="s">
        <v>41</v>
      </c>
      <c r="G113" s="18">
        <v>2</v>
      </c>
      <c r="H113" s="18">
        <v>2</v>
      </c>
      <c r="I113" s="18">
        <f t="shared" ref="I113:I121" si="13">H113-G113</f>
        <v>0</v>
      </c>
      <c r="J113" s="17"/>
      <c r="K113" s="16" t="s">
        <v>234</v>
      </c>
    </row>
    <row r="114" spans="1:11" ht="13" x14ac:dyDescent="0.15">
      <c r="A114" s="20">
        <f>DATE(2024,3,20)</f>
        <v>45371</v>
      </c>
      <c r="B114" s="16" t="s">
        <v>39</v>
      </c>
      <c r="C114" s="6" t="s">
        <v>14</v>
      </c>
      <c r="D114" s="30" t="s">
        <v>222</v>
      </c>
      <c r="E114" s="7" t="s">
        <v>34</v>
      </c>
      <c r="F114" s="7" t="s">
        <v>41</v>
      </c>
      <c r="G114" s="18">
        <v>3</v>
      </c>
      <c r="H114" s="18">
        <v>3</v>
      </c>
      <c r="I114" s="18">
        <f t="shared" si="13"/>
        <v>0</v>
      </c>
      <c r="J114" s="17"/>
      <c r="K114" s="16" t="s">
        <v>256</v>
      </c>
    </row>
    <row r="115" spans="1:11" ht="13" x14ac:dyDescent="0.15">
      <c r="A115" s="20">
        <f>DATE(2024,3,20)</f>
        <v>45371</v>
      </c>
      <c r="B115" s="16" t="s">
        <v>39</v>
      </c>
      <c r="C115" s="6" t="s">
        <v>14</v>
      </c>
      <c r="D115" s="30" t="s">
        <v>241</v>
      </c>
      <c r="E115" s="7" t="s">
        <v>40</v>
      </c>
      <c r="F115" s="7" t="s">
        <v>41</v>
      </c>
      <c r="G115" s="18">
        <v>1.5</v>
      </c>
      <c r="H115" s="18">
        <v>1.75</v>
      </c>
      <c r="I115" s="18">
        <f t="shared" si="13"/>
        <v>0.25</v>
      </c>
      <c r="J115" s="17"/>
      <c r="K115" s="16" t="s">
        <v>242</v>
      </c>
    </row>
    <row r="116" spans="1:11" ht="13" x14ac:dyDescent="0.15">
      <c r="A116" s="20">
        <f>DATE(2024,3,21)</f>
        <v>45372</v>
      </c>
      <c r="B116" s="16" t="s">
        <v>39</v>
      </c>
      <c r="C116" s="6" t="s">
        <v>14</v>
      </c>
      <c r="D116" s="30" t="s">
        <v>223</v>
      </c>
      <c r="E116" s="7" t="s">
        <v>51</v>
      </c>
      <c r="F116" s="7" t="s">
        <v>41</v>
      </c>
      <c r="G116" s="18">
        <v>3</v>
      </c>
      <c r="H116" s="18">
        <v>3</v>
      </c>
      <c r="I116" s="18">
        <f t="shared" si="13"/>
        <v>0</v>
      </c>
      <c r="J116" s="17"/>
      <c r="K116" s="16" t="s">
        <v>246</v>
      </c>
    </row>
    <row r="117" spans="1:11" ht="13" x14ac:dyDescent="0.15">
      <c r="A117" s="20">
        <f>DATE(2024,3,21)</f>
        <v>45372</v>
      </c>
      <c r="B117" s="16" t="s">
        <v>39</v>
      </c>
      <c r="C117" s="6" t="s">
        <v>14</v>
      </c>
      <c r="D117" s="30" t="s">
        <v>229</v>
      </c>
      <c r="E117" s="7" t="s">
        <v>51</v>
      </c>
      <c r="F117" s="7" t="s">
        <v>41</v>
      </c>
      <c r="G117" s="18">
        <v>2</v>
      </c>
      <c r="H117" s="18">
        <v>2.5</v>
      </c>
      <c r="I117" s="18">
        <f t="shared" si="13"/>
        <v>0.5</v>
      </c>
      <c r="J117" s="17"/>
      <c r="K117" s="16" t="s">
        <v>230</v>
      </c>
    </row>
    <row r="118" spans="1:11" ht="13" x14ac:dyDescent="0.15">
      <c r="A118" s="20">
        <f>DATE(2024,3,21)</f>
        <v>45372</v>
      </c>
      <c r="B118" s="16" t="s">
        <v>39</v>
      </c>
      <c r="C118" s="6" t="s">
        <v>14</v>
      </c>
      <c r="D118" s="30" t="s">
        <v>231</v>
      </c>
      <c r="E118" s="7" t="s">
        <v>51</v>
      </c>
      <c r="F118" s="7" t="s">
        <v>41</v>
      </c>
      <c r="G118" s="18">
        <v>2</v>
      </c>
      <c r="H118" s="18">
        <v>2</v>
      </c>
      <c r="I118" s="18">
        <f t="shared" si="13"/>
        <v>0</v>
      </c>
      <c r="J118" s="17"/>
      <c r="K118" s="16" t="s">
        <v>232</v>
      </c>
    </row>
    <row r="119" spans="1:11" ht="13" x14ac:dyDescent="0.15">
      <c r="A119" s="20">
        <f>DATE(2024,3,21)</f>
        <v>45372</v>
      </c>
      <c r="B119" s="16" t="s">
        <v>39</v>
      </c>
      <c r="C119" s="6" t="s">
        <v>14</v>
      </c>
      <c r="D119" s="30" t="s">
        <v>240</v>
      </c>
      <c r="E119" s="7" t="s">
        <v>40</v>
      </c>
      <c r="F119" s="7" t="s">
        <v>41</v>
      </c>
      <c r="G119" s="18">
        <v>2</v>
      </c>
      <c r="H119" s="18">
        <v>2.5</v>
      </c>
      <c r="I119" s="18">
        <f t="shared" si="13"/>
        <v>0.5</v>
      </c>
      <c r="J119" s="29" t="s">
        <v>65</v>
      </c>
      <c r="K119" s="16" t="s">
        <v>233</v>
      </c>
    </row>
    <row r="120" spans="1:11" ht="13" x14ac:dyDescent="0.15">
      <c r="A120" s="20">
        <f>DATE(2024, 4,22)</f>
        <v>45404</v>
      </c>
      <c r="B120" s="16" t="s">
        <v>39</v>
      </c>
      <c r="C120" s="6" t="s">
        <v>14</v>
      </c>
      <c r="D120" s="30" t="s">
        <v>243</v>
      </c>
      <c r="E120" s="7" t="s">
        <v>34</v>
      </c>
      <c r="F120" s="7" t="s">
        <v>41</v>
      </c>
      <c r="G120" s="18">
        <v>2</v>
      </c>
      <c r="H120" s="18">
        <v>2</v>
      </c>
      <c r="I120" s="18">
        <f t="shared" si="13"/>
        <v>0</v>
      </c>
      <c r="J120" s="29" t="s">
        <v>65</v>
      </c>
      <c r="K120" s="16" t="s">
        <v>257</v>
      </c>
    </row>
    <row r="121" spans="1:11" ht="13" x14ac:dyDescent="0.15">
      <c r="A121" s="20">
        <f>DATE(2024, 4,22)</f>
        <v>45404</v>
      </c>
      <c r="B121" s="16" t="s">
        <v>39</v>
      </c>
      <c r="C121" s="6" t="s">
        <v>14</v>
      </c>
      <c r="D121" s="30" t="s">
        <v>243</v>
      </c>
      <c r="E121" s="7" t="s">
        <v>34</v>
      </c>
      <c r="F121" s="7" t="s">
        <v>41</v>
      </c>
      <c r="G121" s="18">
        <v>3</v>
      </c>
      <c r="H121" s="18">
        <v>2</v>
      </c>
      <c r="I121" s="18">
        <f t="shared" si="13"/>
        <v>-1</v>
      </c>
      <c r="J121" s="29" t="s">
        <v>244</v>
      </c>
      <c r="K121" s="16" t="s">
        <v>258</v>
      </c>
    </row>
    <row r="122" spans="1:11" ht="13" x14ac:dyDescent="0.15">
      <c r="A122" s="10"/>
      <c r="B122" s="11"/>
      <c r="C122" s="11"/>
      <c r="D122" s="32"/>
      <c r="E122" s="11" t="s">
        <v>15</v>
      </c>
      <c r="F122" s="11"/>
      <c r="G122" s="12">
        <f>SUM(G103:G121)</f>
        <v>37</v>
      </c>
      <c r="H122" s="12">
        <f>SUM(H103:H121)</f>
        <v>37.5</v>
      </c>
      <c r="I122" s="12">
        <f>H122-G122</f>
        <v>0.5</v>
      </c>
      <c r="J122" s="13"/>
      <c r="K122" s="11"/>
    </row>
    <row r="123" spans="1:11" ht="18.75" customHeight="1" x14ac:dyDescent="0.15">
      <c r="A123" s="54" t="s">
        <v>20</v>
      </c>
      <c r="B123" s="55"/>
      <c r="C123" s="55"/>
      <c r="D123" s="55"/>
      <c r="E123" s="55"/>
      <c r="F123" s="55"/>
      <c r="G123" s="55"/>
      <c r="H123" s="55"/>
      <c r="I123" s="55"/>
      <c r="J123" s="55"/>
      <c r="K123" s="56"/>
    </row>
    <row r="124" spans="1:11" ht="27.75" customHeight="1" x14ac:dyDescent="0.15">
      <c r="A124" s="23" t="s">
        <v>12</v>
      </c>
      <c r="B124" s="57" t="s">
        <v>13</v>
      </c>
      <c r="C124" s="55"/>
      <c r="D124" s="55"/>
      <c r="E124" s="55"/>
      <c r="F124" s="55"/>
      <c r="G124" s="55"/>
      <c r="H124" s="55"/>
      <c r="I124" s="55"/>
      <c r="J124" s="55"/>
      <c r="K124" s="56"/>
    </row>
    <row r="125" spans="1:11" ht="26" x14ac:dyDescent="0.15">
      <c r="A125" s="20">
        <f t="shared" ref="A125:A130" si="14">DATE(2024,3,25)</f>
        <v>45376</v>
      </c>
      <c r="B125" s="16" t="s">
        <v>39</v>
      </c>
      <c r="C125" s="6" t="s">
        <v>14</v>
      </c>
      <c r="D125" s="30" t="s">
        <v>224</v>
      </c>
      <c r="E125" s="7" t="s">
        <v>51</v>
      </c>
      <c r="F125" s="7" t="s">
        <v>38</v>
      </c>
      <c r="G125" s="18">
        <v>2</v>
      </c>
      <c r="H125" s="18">
        <v>2</v>
      </c>
      <c r="I125" s="18">
        <f t="shared" ref="I125:I143" si="15">H125-G125</f>
        <v>0</v>
      </c>
      <c r="J125" s="17"/>
      <c r="K125" s="9" t="s">
        <v>235</v>
      </c>
    </row>
    <row r="126" spans="1:11" ht="13" x14ac:dyDescent="0.15">
      <c r="A126" s="20">
        <f t="shared" si="14"/>
        <v>45376</v>
      </c>
      <c r="B126" s="16" t="s">
        <v>39</v>
      </c>
      <c r="C126" s="6" t="s">
        <v>14</v>
      </c>
      <c r="D126" s="30" t="s">
        <v>238</v>
      </c>
      <c r="E126" s="7" t="s">
        <v>51</v>
      </c>
      <c r="F126" s="7" t="s">
        <v>38</v>
      </c>
      <c r="G126" s="18">
        <v>1</v>
      </c>
      <c r="H126" s="18">
        <v>2</v>
      </c>
      <c r="I126" s="18">
        <f t="shared" si="15"/>
        <v>1</v>
      </c>
      <c r="J126" s="17"/>
      <c r="K126" s="16" t="s">
        <v>236</v>
      </c>
    </row>
    <row r="127" spans="1:11" ht="13" x14ac:dyDescent="0.15">
      <c r="A127" s="20">
        <f t="shared" si="14"/>
        <v>45376</v>
      </c>
      <c r="B127" s="16" t="s">
        <v>39</v>
      </c>
      <c r="C127" s="6" t="s">
        <v>14</v>
      </c>
      <c r="D127" s="30" t="s">
        <v>225</v>
      </c>
      <c r="E127" s="7" t="s">
        <v>51</v>
      </c>
      <c r="F127" s="7" t="s">
        <v>38</v>
      </c>
      <c r="G127" s="18">
        <v>0.5</v>
      </c>
      <c r="H127" s="18">
        <v>0.5</v>
      </c>
      <c r="I127" s="18">
        <f t="shared" si="15"/>
        <v>0</v>
      </c>
      <c r="J127" s="17"/>
      <c r="K127" s="16" t="s">
        <v>237</v>
      </c>
    </row>
    <row r="128" spans="1:11" ht="13" x14ac:dyDescent="0.15">
      <c r="A128" s="20">
        <f t="shared" si="14"/>
        <v>45376</v>
      </c>
      <c r="B128" s="16" t="s">
        <v>39</v>
      </c>
      <c r="C128" s="6" t="s">
        <v>14</v>
      </c>
      <c r="D128" s="30" t="s">
        <v>226</v>
      </c>
      <c r="E128" s="7" t="s">
        <v>51</v>
      </c>
      <c r="F128" s="7" t="s">
        <v>38</v>
      </c>
      <c r="G128" s="18">
        <v>1</v>
      </c>
      <c r="H128" s="18">
        <v>1</v>
      </c>
      <c r="I128" s="18">
        <f t="shared" si="15"/>
        <v>0</v>
      </c>
      <c r="J128" s="17"/>
      <c r="K128" s="16" t="s">
        <v>239</v>
      </c>
    </row>
    <row r="129" spans="1:11" ht="26" x14ac:dyDescent="0.15">
      <c r="A129" s="20">
        <f t="shared" si="14"/>
        <v>45376</v>
      </c>
      <c r="B129" s="16" t="s">
        <v>39</v>
      </c>
      <c r="C129" s="6" t="s">
        <v>14</v>
      </c>
      <c r="D129" s="30" t="s">
        <v>227</v>
      </c>
      <c r="E129" s="7" t="s">
        <v>51</v>
      </c>
      <c r="F129" s="7" t="s">
        <v>38</v>
      </c>
      <c r="G129" s="18">
        <v>3</v>
      </c>
      <c r="H129" s="18">
        <v>3</v>
      </c>
      <c r="I129" s="18">
        <f t="shared" si="15"/>
        <v>0</v>
      </c>
      <c r="J129" s="17"/>
      <c r="K129" s="9" t="s">
        <v>259</v>
      </c>
    </row>
    <row r="130" spans="1:11" ht="13" x14ac:dyDescent="0.15">
      <c r="A130" s="20">
        <f t="shared" si="14"/>
        <v>45376</v>
      </c>
      <c r="B130" s="16" t="s">
        <v>39</v>
      </c>
      <c r="C130" s="6" t="s">
        <v>14</v>
      </c>
      <c r="D130" s="30" t="s">
        <v>260</v>
      </c>
      <c r="E130" s="7" t="s">
        <v>40</v>
      </c>
      <c r="F130" s="7" t="s">
        <v>38</v>
      </c>
      <c r="G130" s="18">
        <v>1.5</v>
      </c>
      <c r="H130" s="18">
        <v>1</v>
      </c>
      <c r="I130" s="18">
        <f t="shared" ref="I130:I138" si="16">H130-G130</f>
        <v>-0.5</v>
      </c>
      <c r="J130" s="29" t="s">
        <v>65</v>
      </c>
      <c r="K130" s="16" t="s">
        <v>261</v>
      </c>
    </row>
    <row r="131" spans="1:11" ht="13" x14ac:dyDescent="0.15">
      <c r="A131" s="20">
        <f>DATE(2024,3, 26)</f>
        <v>45377</v>
      </c>
      <c r="B131" s="16" t="s">
        <v>39</v>
      </c>
      <c r="C131" s="6" t="s">
        <v>14</v>
      </c>
      <c r="D131" s="30" t="s">
        <v>275</v>
      </c>
      <c r="E131" s="7" t="s">
        <v>37</v>
      </c>
      <c r="F131" s="7" t="s">
        <v>38</v>
      </c>
      <c r="G131" s="18">
        <v>2.5</v>
      </c>
      <c r="H131" s="18">
        <v>3</v>
      </c>
      <c r="I131" s="18">
        <f t="shared" si="16"/>
        <v>0.5</v>
      </c>
      <c r="J131" s="29" t="s">
        <v>65</v>
      </c>
      <c r="K131" s="16" t="s">
        <v>276</v>
      </c>
    </row>
    <row r="132" spans="1:11" ht="13" x14ac:dyDescent="0.15">
      <c r="A132" s="20">
        <f>DATE(2024,3,27)</f>
        <v>45378</v>
      </c>
      <c r="B132" s="16" t="s">
        <v>39</v>
      </c>
      <c r="C132" s="6" t="s">
        <v>14</v>
      </c>
      <c r="D132" s="30" t="s">
        <v>277</v>
      </c>
      <c r="E132" s="7" t="s">
        <v>34</v>
      </c>
      <c r="F132" s="7" t="s">
        <v>38</v>
      </c>
      <c r="G132" s="18">
        <v>2</v>
      </c>
      <c r="H132" s="18">
        <v>2</v>
      </c>
      <c r="I132" s="18">
        <f t="shared" si="16"/>
        <v>0</v>
      </c>
      <c r="J132" s="29" t="s">
        <v>65</v>
      </c>
      <c r="K132" s="16" t="s">
        <v>280</v>
      </c>
    </row>
    <row r="133" spans="1:11" ht="26" x14ac:dyDescent="0.15">
      <c r="A133" s="20">
        <f>DATE(2024,3,27)</f>
        <v>45378</v>
      </c>
      <c r="B133" s="16" t="s">
        <v>39</v>
      </c>
      <c r="C133" s="6" t="s">
        <v>14</v>
      </c>
      <c r="D133" s="30" t="s">
        <v>278</v>
      </c>
      <c r="E133" s="7" t="s">
        <v>34</v>
      </c>
      <c r="F133" s="7" t="s">
        <v>38</v>
      </c>
      <c r="G133" s="18">
        <v>1.5</v>
      </c>
      <c r="H133" s="18">
        <v>3</v>
      </c>
      <c r="I133" s="18">
        <f t="shared" si="16"/>
        <v>1.5</v>
      </c>
      <c r="J133" s="29" t="s">
        <v>65</v>
      </c>
      <c r="K133" s="9" t="s">
        <v>281</v>
      </c>
    </row>
    <row r="134" spans="1:11" ht="13" x14ac:dyDescent="0.15">
      <c r="A134" s="20">
        <f>DATE(2024,4,27)</f>
        <v>45409</v>
      </c>
      <c r="B134" s="16" t="s">
        <v>39</v>
      </c>
      <c r="C134" s="6" t="s">
        <v>14</v>
      </c>
      <c r="D134" s="30" t="s">
        <v>279</v>
      </c>
      <c r="E134" s="7" t="s">
        <v>34</v>
      </c>
      <c r="F134" s="7" t="s">
        <v>38</v>
      </c>
      <c r="G134" s="18">
        <v>2.5</v>
      </c>
      <c r="H134" s="18">
        <v>3</v>
      </c>
      <c r="I134" s="18">
        <f t="shared" si="16"/>
        <v>0.5</v>
      </c>
      <c r="J134" s="29" t="s">
        <v>65</v>
      </c>
      <c r="K134" s="16" t="s">
        <v>284</v>
      </c>
    </row>
    <row r="135" spans="1:11" ht="13" x14ac:dyDescent="0.15">
      <c r="A135" s="20">
        <f>DATE(2024,4,27)</f>
        <v>45409</v>
      </c>
      <c r="B135" s="16" t="s">
        <v>39</v>
      </c>
      <c r="C135" s="6" t="s">
        <v>14</v>
      </c>
      <c r="D135" s="30" t="s">
        <v>294</v>
      </c>
      <c r="E135" s="7" t="s">
        <v>34</v>
      </c>
      <c r="F135" s="7" t="s">
        <v>38</v>
      </c>
      <c r="G135" s="18">
        <v>1.5</v>
      </c>
      <c r="H135" s="18">
        <v>1.5</v>
      </c>
      <c r="I135" s="18">
        <f t="shared" si="16"/>
        <v>0</v>
      </c>
      <c r="J135" s="29" t="s">
        <v>65</v>
      </c>
      <c r="K135" s="16" t="s">
        <v>295</v>
      </c>
    </row>
    <row r="136" spans="1:11" ht="26" x14ac:dyDescent="0.15">
      <c r="A136" s="20">
        <f>DATE(2024,4,27)</f>
        <v>45409</v>
      </c>
      <c r="B136" s="16" t="s">
        <v>39</v>
      </c>
      <c r="C136" s="6" t="s">
        <v>14</v>
      </c>
      <c r="D136" s="30" t="s">
        <v>282</v>
      </c>
      <c r="E136" s="7" t="s">
        <v>40</v>
      </c>
      <c r="F136" s="7" t="s">
        <v>38</v>
      </c>
      <c r="G136" s="18">
        <v>1</v>
      </c>
      <c r="H136" s="18">
        <v>0.5</v>
      </c>
      <c r="I136" s="18">
        <f t="shared" si="16"/>
        <v>-0.5</v>
      </c>
      <c r="J136" s="29" t="s">
        <v>65</v>
      </c>
      <c r="K136" s="9" t="s">
        <v>283</v>
      </c>
    </row>
    <row r="137" spans="1:11" ht="13" x14ac:dyDescent="0.15">
      <c r="A137" s="20">
        <f>DATE(2024,4,28)</f>
        <v>45410</v>
      </c>
      <c r="B137" s="16" t="s">
        <v>39</v>
      </c>
      <c r="C137" s="6" t="s">
        <v>14</v>
      </c>
      <c r="D137" s="30" t="s">
        <v>286</v>
      </c>
      <c r="E137" s="7" t="s">
        <v>34</v>
      </c>
      <c r="F137" s="7" t="s">
        <v>38</v>
      </c>
      <c r="G137" s="18">
        <v>2</v>
      </c>
      <c r="H137" s="18">
        <v>2</v>
      </c>
      <c r="I137" s="18">
        <f t="shared" si="16"/>
        <v>0</v>
      </c>
      <c r="J137" s="29" t="s">
        <v>65</v>
      </c>
      <c r="K137" s="16" t="s">
        <v>290</v>
      </c>
    </row>
    <row r="138" spans="1:11" ht="13" x14ac:dyDescent="0.15">
      <c r="A138" s="20">
        <f>DATE(2024,4,28)</f>
        <v>45410</v>
      </c>
      <c r="B138" s="16" t="s">
        <v>39</v>
      </c>
      <c r="C138" s="6" t="s">
        <v>14</v>
      </c>
      <c r="D138" s="30" t="s">
        <v>287</v>
      </c>
      <c r="E138" s="7" t="s">
        <v>34</v>
      </c>
      <c r="F138" s="7" t="s">
        <v>38</v>
      </c>
      <c r="G138" s="18">
        <v>1.5</v>
      </c>
      <c r="H138" s="18">
        <v>2</v>
      </c>
      <c r="I138" s="18">
        <f t="shared" si="16"/>
        <v>0.5</v>
      </c>
      <c r="J138" s="29" t="s">
        <v>65</v>
      </c>
      <c r="K138" s="16" t="s">
        <v>291</v>
      </c>
    </row>
    <row r="139" spans="1:11" ht="26" x14ac:dyDescent="0.15">
      <c r="A139" s="20">
        <f>DATE(2024,4,28)</f>
        <v>45410</v>
      </c>
      <c r="B139" s="16" t="s">
        <v>39</v>
      </c>
      <c r="C139" s="6" t="s">
        <v>14</v>
      </c>
      <c r="D139" s="30" t="s">
        <v>285</v>
      </c>
      <c r="E139" s="7" t="s">
        <v>34</v>
      </c>
      <c r="F139" s="7" t="s">
        <v>38</v>
      </c>
      <c r="G139" s="18">
        <v>1.5</v>
      </c>
      <c r="H139" s="18">
        <v>1.5</v>
      </c>
      <c r="I139" s="18">
        <f t="shared" si="15"/>
        <v>0</v>
      </c>
      <c r="J139" s="29" t="s">
        <v>65</v>
      </c>
      <c r="K139" s="9" t="s">
        <v>292</v>
      </c>
    </row>
    <row r="140" spans="1:11" ht="13" x14ac:dyDescent="0.15">
      <c r="A140" s="20">
        <f>DATE(2024,4,28)</f>
        <v>45410</v>
      </c>
      <c r="B140" s="16" t="s">
        <v>39</v>
      </c>
      <c r="C140" s="6" t="s">
        <v>14</v>
      </c>
      <c r="D140" s="30" t="s">
        <v>294</v>
      </c>
      <c r="E140" s="7" t="s">
        <v>34</v>
      </c>
      <c r="F140" s="7" t="s">
        <v>38</v>
      </c>
      <c r="G140" s="18">
        <v>3</v>
      </c>
      <c r="H140" s="18">
        <v>3</v>
      </c>
      <c r="I140" s="18">
        <f t="shared" si="15"/>
        <v>0</v>
      </c>
      <c r="J140" s="17"/>
      <c r="K140" s="16" t="s">
        <v>296</v>
      </c>
    </row>
    <row r="141" spans="1:11" ht="13" x14ac:dyDescent="0.15">
      <c r="A141" s="20">
        <f>DATE(2024,4,28)</f>
        <v>45410</v>
      </c>
      <c r="B141" s="16" t="s">
        <v>39</v>
      </c>
      <c r="C141" s="6" t="s">
        <v>14</v>
      </c>
      <c r="D141" s="30" t="s">
        <v>288</v>
      </c>
      <c r="E141" s="7" t="s">
        <v>40</v>
      </c>
      <c r="F141" s="7" t="s">
        <v>38</v>
      </c>
      <c r="G141" s="18">
        <v>1</v>
      </c>
      <c r="H141" s="18">
        <v>1</v>
      </c>
      <c r="I141" s="18">
        <f t="shared" ref="I141" si="17">H141-G141</f>
        <v>0</v>
      </c>
      <c r="J141" s="29" t="s">
        <v>65</v>
      </c>
      <c r="K141" s="16" t="s">
        <v>293</v>
      </c>
    </row>
    <row r="142" spans="1:11" ht="13" x14ac:dyDescent="0.15">
      <c r="A142" s="20">
        <f>DATE(2024,4,29)</f>
        <v>45411</v>
      </c>
      <c r="B142" s="16" t="s">
        <v>26</v>
      </c>
      <c r="C142" s="6" t="s">
        <v>14</v>
      </c>
      <c r="D142" s="30" t="s">
        <v>289</v>
      </c>
      <c r="E142" s="7" t="s">
        <v>53</v>
      </c>
      <c r="F142" s="7" t="s">
        <v>26</v>
      </c>
      <c r="G142" s="18">
        <v>0</v>
      </c>
      <c r="H142" s="18">
        <v>0</v>
      </c>
      <c r="I142" s="18">
        <f t="shared" si="15"/>
        <v>0</v>
      </c>
      <c r="J142" s="17" t="s">
        <v>26</v>
      </c>
      <c r="K142" s="16" t="s">
        <v>26</v>
      </c>
    </row>
    <row r="143" spans="1:11" ht="13" x14ac:dyDescent="0.15">
      <c r="A143" s="10"/>
      <c r="B143" s="11"/>
      <c r="C143" s="11"/>
      <c r="D143" s="32"/>
      <c r="E143" s="11" t="s">
        <v>15</v>
      </c>
      <c r="F143" s="11"/>
      <c r="G143" s="12">
        <f>SUM(G125:G142)</f>
        <v>29</v>
      </c>
      <c r="H143" s="12">
        <f>SUM(H125:H142)</f>
        <v>32</v>
      </c>
      <c r="I143" s="12">
        <f t="shared" si="15"/>
        <v>3</v>
      </c>
      <c r="J143" s="13"/>
      <c r="K143" s="11"/>
    </row>
    <row r="144" spans="1:11" ht="18.75" customHeight="1" x14ac:dyDescent="0.15">
      <c r="A144" s="63" t="s">
        <v>21</v>
      </c>
      <c r="B144" s="55"/>
      <c r="C144" s="55"/>
      <c r="D144" s="55"/>
      <c r="E144" s="55"/>
      <c r="F144" s="55"/>
      <c r="G144" s="55"/>
      <c r="H144" s="55"/>
      <c r="I144" s="55"/>
      <c r="J144" s="55"/>
      <c r="K144" s="56"/>
    </row>
    <row r="145" spans="1:11" ht="28.5" customHeight="1" x14ac:dyDescent="0.15">
      <c r="A145" s="24" t="s">
        <v>12</v>
      </c>
      <c r="B145" s="62" t="s">
        <v>13</v>
      </c>
      <c r="C145" s="55"/>
      <c r="D145" s="55"/>
      <c r="E145" s="55"/>
      <c r="F145" s="55"/>
      <c r="G145" s="55"/>
      <c r="H145" s="55"/>
      <c r="I145" s="55"/>
      <c r="J145" s="55"/>
      <c r="K145" s="56"/>
    </row>
    <row r="146" spans="1:11" ht="13" x14ac:dyDescent="0.15">
      <c r="A146" s="20">
        <f>DATE(2024,4,1)</f>
        <v>45383</v>
      </c>
      <c r="B146" s="16" t="s">
        <v>26</v>
      </c>
      <c r="C146" s="6" t="s">
        <v>14</v>
      </c>
      <c r="D146" s="30" t="s">
        <v>228</v>
      </c>
      <c r="E146" s="7" t="s">
        <v>26</v>
      </c>
      <c r="F146" s="7" t="s">
        <v>26</v>
      </c>
      <c r="G146" s="18">
        <v>0</v>
      </c>
      <c r="H146" s="18">
        <v>0</v>
      </c>
      <c r="I146" s="18">
        <f t="shared" ref="I146:I160" si="18">H146-G146</f>
        <v>0</v>
      </c>
      <c r="J146" s="17" t="s">
        <v>26</v>
      </c>
      <c r="K146" s="16" t="s">
        <v>26</v>
      </c>
    </row>
    <row r="147" spans="1:11" ht="13" x14ac:dyDescent="0.15">
      <c r="A147" s="20">
        <f>DATE(2024,4,3)</f>
        <v>45385</v>
      </c>
      <c r="B147" s="16" t="s">
        <v>39</v>
      </c>
      <c r="C147" s="6" t="s">
        <v>14</v>
      </c>
      <c r="D147" s="30" t="s">
        <v>297</v>
      </c>
      <c r="E147" s="7" t="s">
        <v>34</v>
      </c>
      <c r="F147" s="7" t="s">
        <v>41</v>
      </c>
      <c r="G147" s="18">
        <v>2</v>
      </c>
      <c r="H147" s="18">
        <v>2</v>
      </c>
      <c r="I147" s="18">
        <f t="shared" si="18"/>
        <v>0</v>
      </c>
      <c r="J147" s="29" t="s">
        <v>65</v>
      </c>
      <c r="K147" s="16" t="s">
        <v>298</v>
      </c>
    </row>
    <row r="148" spans="1:11" ht="13" x14ac:dyDescent="0.15">
      <c r="A148" s="20">
        <f>DATE(2024,4,4)</f>
        <v>45386</v>
      </c>
      <c r="B148" s="16" t="s">
        <v>39</v>
      </c>
      <c r="C148" s="6" t="s">
        <v>14</v>
      </c>
      <c r="D148" s="30" t="s">
        <v>299</v>
      </c>
      <c r="E148" s="7" t="s">
        <v>37</v>
      </c>
      <c r="F148" s="7" t="s">
        <v>44</v>
      </c>
      <c r="G148" s="18">
        <v>2</v>
      </c>
      <c r="H148" s="18">
        <v>2</v>
      </c>
      <c r="I148" s="18">
        <f t="shared" si="18"/>
        <v>0</v>
      </c>
      <c r="J148" s="17"/>
      <c r="K148" s="16" t="s">
        <v>300</v>
      </c>
    </row>
    <row r="149" spans="1:11" ht="13" x14ac:dyDescent="0.15">
      <c r="A149" s="20">
        <f t="shared" ref="A149:A151" si="19">DATE(2024,4,4)</f>
        <v>45386</v>
      </c>
      <c r="B149" s="16" t="s">
        <v>39</v>
      </c>
      <c r="C149" s="6" t="s">
        <v>14</v>
      </c>
      <c r="D149" s="30" t="s">
        <v>301</v>
      </c>
      <c r="E149" s="7" t="s">
        <v>37</v>
      </c>
      <c r="F149" s="7" t="s">
        <v>44</v>
      </c>
      <c r="G149" s="18">
        <v>1</v>
      </c>
      <c r="H149" s="18">
        <v>1</v>
      </c>
      <c r="I149" s="18">
        <f t="shared" si="18"/>
        <v>0</v>
      </c>
      <c r="J149" s="17"/>
      <c r="K149" s="16" t="s">
        <v>302</v>
      </c>
    </row>
    <row r="150" spans="1:11" ht="13" x14ac:dyDescent="0.15">
      <c r="A150" s="20">
        <f t="shared" si="19"/>
        <v>45386</v>
      </c>
      <c r="B150" s="16" t="s">
        <v>39</v>
      </c>
      <c r="C150" s="6" t="s">
        <v>14</v>
      </c>
      <c r="D150" s="30" t="s">
        <v>28</v>
      </c>
      <c r="E150" s="7" t="s">
        <v>37</v>
      </c>
      <c r="F150" s="7" t="s">
        <v>44</v>
      </c>
      <c r="G150" s="18">
        <v>3</v>
      </c>
      <c r="H150" s="18">
        <v>2</v>
      </c>
      <c r="I150" s="18">
        <f t="shared" ref="I150:I159" si="20">H150-G150</f>
        <v>-1</v>
      </c>
      <c r="J150" s="17"/>
      <c r="K150" s="16" t="s">
        <v>303</v>
      </c>
    </row>
    <row r="151" spans="1:11" ht="13" x14ac:dyDescent="0.15">
      <c r="A151" s="20">
        <f t="shared" si="19"/>
        <v>45386</v>
      </c>
      <c r="B151" s="16" t="s">
        <v>39</v>
      </c>
      <c r="C151" s="6" t="s">
        <v>14</v>
      </c>
      <c r="D151" s="30" t="s">
        <v>304</v>
      </c>
      <c r="E151" s="7" t="s">
        <v>37</v>
      </c>
      <c r="F151" s="7" t="s">
        <v>44</v>
      </c>
      <c r="G151" s="18">
        <v>2</v>
      </c>
      <c r="H151" s="18">
        <v>2</v>
      </c>
      <c r="I151" s="18">
        <f t="shared" ref="I151:I156" si="21">H151-G151</f>
        <v>0</v>
      </c>
      <c r="J151" s="17"/>
      <c r="K151" s="16" t="s">
        <v>305</v>
      </c>
    </row>
    <row r="152" spans="1:11" ht="13" x14ac:dyDescent="0.15">
      <c r="A152" s="20">
        <f>DATE(2024, 4,5)</f>
        <v>45387</v>
      </c>
      <c r="B152" s="16" t="s">
        <v>39</v>
      </c>
      <c r="C152" s="6" t="s">
        <v>14</v>
      </c>
      <c r="D152" s="30" t="s">
        <v>306</v>
      </c>
      <c r="E152" s="7" t="s">
        <v>37</v>
      </c>
      <c r="F152" s="7" t="s">
        <v>44</v>
      </c>
      <c r="G152" s="18">
        <v>3</v>
      </c>
      <c r="H152" s="18">
        <v>2</v>
      </c>
      <c r="I152" s="18">
        <f t="shared" si="21"/>
        <v>-1</v>
      </c>
      <c r="J152" s="17"/>
      <c r="K152" s="16" t="s">
        <v>307</v>
      </c>
    </row>
    <row r="153" spans="1:11" ht="13" x14ac:dyDescent="0.15">
      <c r="A153" s="20">
        <f t="shared" ref="A153:A154" si="22">DATE(2024, 4,5)</f>
        <v>45387</v>
      </c>
      <c r="B153" s="16" t="s">
        <v>39</v>
      </c>
      <c r="C153" s="6" t="s">
        <v>14</v>
      </c>
      <c r="D153" s="30" t="s">
        <v>308</v>
      </c>
      <c r="E153" s="7" t="s">
        <v>37</v>
      </c>
      <c r="F153" s="7" t="s">
        <v>44</v>
      </c>
      <c r="G153" s="18">
        <v>3</v>
      </c>
      <c r="H153" s="18">
        <v>3</v>
      </c>
      <c r="I153" s="18">
        <f t="shared" si="21"/>
        <v>0</v>
      </c>
      <c r="J153" s="17"/>
      <c r="K153" s="16"/>
    </row>
    <row r="154" spans="1:11" ht="13" x14ac:dyDescent="0.15">
      <c r="A154" s="20">
        <f t="shared" si="22"/>
        <v>45387</v>
      </c>
      <c r="B154" s="16" t="s">
        <v>39</v>
      </c>
      <c r="C154" s="6" t="s">
        <v>14</v>
      </c>
      <c r="D154" s="30" t="s">
        <v>309</v>
      </c>
      <c r="E154" s="7" t="s">
        <v>28</v>
      </c>
      <c r="F154" s="7" t="s">
        <v>44</v>
      </c>
      <c r="G154" s="18">
        <v>4</v>
      </c>
      <c r="H154" s="18">
        <v>4</v>
      </c>
      <c r="I154" s="18">
        <v>4</v>
      </c>
      <c r="J154" s="29" t="s">
        <v>65</v>
      </c>
      <c r="K154" s="16" t="s">
        <v>310</v>
      </c>
    </row>
    <row r="155" spans="1:11" ht="13" x14ac:dyDescent="0.15">
      <c r="A155" s="20">
        <f>DATE(2024,4,6)</f>
        <v>45388</v>
      </c>
      <c r="B155" s="16" t="s">
        <v>39</v>
      </c>
      <c r="C155" s="6" t="s">
        <v>14</v>
      </c>
      <c r="D155" s="30" t="s">
        <v>311</v>
      </c>
      <c r="E155" s="7" t="s">
        <v>28</v>
      </c>
      <c r="F155" s="7" t="s">
        <v>44</v>
      </c>
      <c r="G155" s="18">
        <v>0.5</v>
      </c>
      <c r="H155" s="18">
        <v>0.5</v>
      </c>
      <c r="I155" s="18">
        <f t="shared" si="21"/>
        <v>0</v>
      </c>
      <c r="J155" s="17"/>
      <c r="K155" s="16" t="s">
        <v>312</v>
      </c>
    </row>
    <row r="156" spans="1:11" ht="13" x14ac:dyDescent="0.15">
      <c r="A156" s="20">
        <f t="shared" ref="A156:A159" si="23">DATE(2024,4,6)</f>
        <v>45388</v>
      </c>
      <c r="B156" s="16" t="s">
        <v>39</v>
      </c>
      <c r="C156" s="6" t="s">
        <v>14</v>
      </c>
      <c r="D156" s="30" t="s">
        <v>330</v>
      </c>
      <c r="E156" s="7" t="s">
        <v>28</v>
      </c>
      <c r="F156" s="7" t="s">
        <v>44</v>
      </c>
      <c r="G156" s="18">
        <v>2</v>
      </c>
      <c r="H156" s="18">
        <v>2</v>
      </c>
      <c r="I156" s="18">
        <f t="shared" si="21"/>
        <v>0</v>
      </c>
      <c r="J156" s="29" t="s">
        <v>65</v>
      </c>
      <c r="K156" s="16" t="s">
        <v>313</v>
      </c>
    </row>
    <row r="157" spans="1:11" ht="13" x14ac:dyDescent="0.15">
      <c r="A157" s="20">
        <f t="shared" si="23"/>
        <v>45388</v>
      </c>
      <c r="B157" s="16" t="s">
        <v>39</v>
      </c>
      <c r="C157" s="6" t="s">
        <v>14</v>
      </c>
      <c r="D157" s="30" t="s">
        <v>331</v>
      </c>
      <c r="E157" s="7" t="s">
        <v>28</v>
      </c>
      <c r="F157" s="7" t="s">
        <v>44</v>
      </c>
      <c r="G157" s="18">
        <v>2</v>
      </c>
      <c r="H157" s="18">
        <v>2</v>
      </c>
      <c r="I157" s="18">
        <f t="shared" ref="I157" si="24">H157-G157</f>
        <v>0</v>
      </c>
      <c r="J157" s="29" t="s">
        <v>65</v>
      </c>
      <c r="K157" s="16" t="s">
        <v>313</v>
      </c>
    </row>
    <row r="158" spans="1:11" ht="13" x14ac:dyDescent="0.15">
      <c r="A158" s="20">
        <f t="shared" si="23"/>
        <v>45388</v>
      </c>
      <c r="B158" s="16" t="s">
        <v>39</v>
      </c>
      <c r="C158" s="6" t="s">
        <v>14</v>
      </c>
      <c r="D158" s="30" t="s">
        <v>314</v>
      </c>
      <c r="E158" s="7" t="s">
        <v>28</v>
      </c>
      <c r="F158" s="7" t="s">
        <v>44</v>
      </c>
      <c r="G158" s="18">
        <v>2</v>
      </c>
      <c r="H158" s="18">
        <v>2</v>
      </c>
      <c r="I158" s="18">
        <f t="shared" si="20"/>
        <v>0</v>
      </c>
      <c r="J158" s="17"/>
      <c r="K158" s="16" t="s">
        <v>315</v>
      </c>
    </row>
    <row r="159" spans="1:11" ht="13" x14ac:dyDescent="0.15">
      <c r="A159" s="20">
        <f t="shared" si="23"/>
        <v>45388</v>
      </c>
      <c r="B159" s="16" t="s">
        <v>39</v>
      </c>
      <c r="C159" s="6" t="s">
        <v>14</v>
      </c>
      <c r="D159" s="30" t="s">
        <v>316</v>
      </c>
      <c r="E159" s="7"/>
      <c r="F159" s="7"/>
      <c r="G159" s="18">
        <v>2</v>
      </c>
      <c r="H159" s="18">
        <v>2</v>
      </c>
      <c r="I159" s="18">
        <f t="shared" si="20"/>
        <v>0</v>
      </c>
      <c r="J159" s="29" t="s">
        <v>65</v>
      </c>
      <c r="K159" s="16"/>
    </row>
    <row r="160" spans="1:11" ht="15" customHeight="1" x14ac:dyDescent="0.15">
      <c r="A160" s="10"/>
      <c r="B160" s="11"/>
      <c r="C160" s="11"/>
      <c r="D160" s="32"/>
      <c r="E160" s="11" t="s">
        <v>15</v>
      </c>
      <c r="F160" s="11"/>
      <c r="G160" s="12">
        <f>SUM(G146:G159)</f>
        <v>28.5</v>
      </c>
      <c r="H160" s="12">
        <f>SUM(H146:H159)</f>
        <v>26.5</v>
      </c>
      <c r="I160" s="12">
        <f t="shared" si="18"/>
        <v>-2</v>
      </c>
      <c r="J160" s="13"/>
      <c r="K160" s="11"/>
    </row>
    <row r="161" spans="1:11" ht="15" customHeight="1" x14ac:dyDescent="0.15">
      <c r="A161" s="58" t="s">
        <v>22</v>
      </c>
      <c r="B161" s="59"/>
      <c r="C161" s="59"/>
      <c r="D161" s="59"/>
      <c r="E161" s="59"/>
      <c r="F161" s="59"/>
      <c r="G161" s="59"/>
      <c r="H161" s="59"/>
      <c r="I161" s="59"/>
      <c r="J161" s="59"/>
      <c r="K161" s="60"/>
    </row>
    <row r="162" spans="1:11" ht="15" customHeight="1" x14ac:dyDescent="0.15">
      <c r="A162" s="25" t="s">
        <v>12</v>
      </c>
      <c r="B162" s="61" t="s">
        <v>13</v>
      </c>
      <c r="C162" s="59"/>
      <c r="D162" s="59"/>
      <c r="E162" s="59"/>
      <c r="F162" s="59"/>
      <c r="G162" s="59"/>
      <c r="H162" s="59"/>
      <c r="I162" s="59"/>
      <c r="J162" s="59"/>
      <c r="K162" s="60"/>
    </row>
    <row r="163" spans="1:11" ht="15" customHeight="1" x14ac:dyDescent="0.15">
      <c r="A163" s="20">
        <f>DATE(2024,4,9)</f>
        <v>45391</v>
      </c>
      <c r="B163" s="16" t="s">
        <v>39</v>
      </c>
      <c r="C163" s="6"/>
      <c r="D163" s="30" t="s">
        <v>317</v>
      </c>
      <c r="E163" s="7" t="s">
        <v>40</v>
      </c>
      <c r="F163" s="7" t="s">
        <v>44</v>
      </c>
      <c r="G163" s="18">
        <v>4</v>
      </c>
      <c r="H163" s="18">
        <v>4</v>
      </c>
      <c r="I163" s="18"/>
      <c r="J163" s="17"/>
      <c r="K163" s="16" t="s">
        <v>318</v>
      </c>
    </row>
    <row r="164" spans="1:11" ht="15" customHeight="1" x14ac:dyDescent="0.15">
      <c r="A164" s="20">
        <f>DATE(2024,4,10)</f>
        <v>45392</v>
      </c>
      <c r="B164" s="16" t="s">
        <v>39</v>
      </c>
      <c r="C164" s="6" t="s">
        <v>14</v>
      </c>
      <c r="D164" s="30" t="s">
        <v>262</v>
      </c>
      <c r="E164" s="7" t="s">
        <v>40</v>
      </c>
      <c r="F164" s="7" t="s">
        <v>44</v>
      </c>
      <c r="G164" s="18">
        <v>4</v>
      </c>
      <c r="H164" s="18">
        <v>4</v>
      </c>
      <c r="I164" s="18">
        <f t="shared" ref="I164" si="25">H164-G164</f>
        <v>0</v>
      </c>
      <c r="J164" s="29" t="s">
        <v>65</v>
      </c>
      <c r="K164" s="16" t="s">
        <v>263</v>
      </c>
    </row>
    <row r="165" spans="1:11" ht="15" customHeight="1" x14ac:dyDescent="0.15">
      <c r="A165" s="20">
        <f>DATE(2024,4,10)</f>
        <v>45392</v>
      </c>
      <c r="B165" s="16" t="s">
        <v>39</v>
      </c>
      <c r="C165" s="6" t="s">
        <v>14</v>
      </c>
      <c r="D165" s="30" t="s">
        <v>319</v>
      </c>
      <c r="E165" s="7" t="s">
        <v>40</v>
      </c>
      <c r="F165" s="7" t="s">
        <v>44</v>
      </c>
      <c r="G165" s="18">
        <v>2</v>
      </c>
      <c r="H165" s="18">
        <v>4</v>
      </c>
      <c r="I165" s="18">
        <f t="shared" ref="I165:I173" si="26">H165-G165</f>
        <v>2</v>
      </c>
      <c r="J165" s="29" t="s">
        <v>65</v>
      </c>
      <c r="K165" s="16"/>
    </row>
    <row r="166" spans="1:11" ht="15" customHeight="1" x14ac:dyDescent="0.15">
      <c r="A166" s="20">
        <f>DATE(2024,4,10)</f>
        <v>45392</v>
      </c>
      <c r="B166" s="16" t="s">
        <v>39</v>
      </c>
      <c r="C166" s="6" t="s">
        <v>14</v>
      </c>
      <c r="D166" s="30" t="s">
        <v>329</v>
      </c>
      <c r="E166" s="7" t="s">
        <v>40</v>
      </c>
      <c r="F166" s="7" t="s">
        <v>44</v>
      </c>
      <c r="G166" s="18">
        <v>2</v>
      </c>
      <c r="H166" s="18">
        <v>4</v>
      </c>
      <c r="I166" s="18">
        <f t="shared" ref="I166" si="27">H166-G166</f>
        <v>2</v>
      </c>
      <c r="J166" s="29" t="s">
        <v>65</v>
      </c>
      <c r="K166" s="16"/>
    </row>
    <row r="167" spans="1:11" ht="15" customHeight="1" x14ac:dyDescent="0.15">
      <c r="A167" s="20">
        <f>DATE(2024,4,11)</f>
        <v>45393</v>
      </c>
      <c r="B167" s="16" t="s">
        <v>39</v>
      </c>
      <c r="C167" s="6" t="s">
        <v>14</v>
      </c>
      <c r="D167" s="30" t="s">
        <v>320</v>
      </c>
      <c r="E167" s="7" t="s">
        <v>28</v>
      </c>
      <c r="F167" s="7" t="s">
        <v>44</v>
      </c>
      <c r="G167" s="18">
        <v>1.5</v>
      </c>
      <c r="H167" s="18">
        <v>1.5</v>
      </c>
      <c r="I167" s="18">
        <f t="shared" si="26"/>
        <v>0</v>
      </c>
      <c r="J167" s="17"/>
      <c r="K167" s="16"/>
    </row>
    <row r="168" spans="1:11" ht="13" x14ac:dyDescent="0.15">
      <c r="A168" s="20">
        <f t="shared" ref="A168:A169" si="28">DATE(2024,4,11)</f>
        <v>45393</v>
      </c>
      <c r="B168" s="16" t="s">
        <v>39</v>
      </c>
      <c r="C168" s="6" t="s">
        <v>14</v>
      </c>
      <c r="D168" s="30" t="s">
        <v>321</v>
      </c>
      <c r="E168" s="7" t="s">
        <v>28</v>
      </c>
      <c r="F168" s="7" t="s">
        <v>44</v>
      </c>
      <c r="G168" s="18">
        <v>1.5</v>
      </c>
      <c r="H168" s="18">
        <v>1.5</v>
      </c>
      <c r="I168" s="18">
        <f t="shared" si="26"/>
        <v>0</v>
      </c>
      <c r="J168" s="17"/>
      <c r="K168" s="16"/>
    </row>
    <row r="169" spans="1:11" ht="13" x14ac:dyDescent="0.15">
      <c r="A169" s="20">
        <f t="shared" si="28"/>
        <v>45393</v>
      </c>
      <c r="B169" s="16" t="s">
        <v>39</v>
      </c>
      <c r="C169" s="6" t="s">
        <v>14</v>
      </c>
      <c r="D169" s="30" t="s">
        <v>322</v>
      </c>
      <c r="E169" s="7" t="s">
        <v>28</v>
      </c>
      <c r="F169" s="7" t="s">
        <v>44</v>
      </c>
      <c r="G169" s="18">
        <v>4</v>
      </c>
      <c r="H169" s="18">
        <v>4</v>
      </c>
      <c r="I169" s="18">
        <f t="shared" si="26"/>
        <v>0</v>
      </c>
      <c r="J169" s="29" t="s">
        <v>65</v>
      </c>
      <c r="K169" s="16"/>
    </row>
    <row r="170" spans="1:11" ht="13" x14ac:dyDescent="0.15">
      <c r="A170" s="20">
        <f>DATE(2024,4,12)</f>
        <v>45394</v>
      </c>
      <c r="B170" s="16" t="s">
        <v>39</v>
      </c>
      <c r="C170" s="6" t="s">
        <v>14</v>
      </c>
      <c r="D170" s="30" t="s">
        <v>323</v>
      </c>
      <c r="E170" s="7" t="s">
        <v>34</v>
      </c>
      <c r="F170" s="7" t="s">
        <v>41</v>
      </c>
      <c r="G170" s="18">
        <v>4</v>
      </c>
      <c r="H170" s="18">
        <v>4</v>
      </c>
      <c r="I170" s="18">
        <f t="shared" si="26"/>
        <v>0</v>
      </c>
      <c r="J170" s="17"/>
      <c r="K170" s="16" t="s">
        <v>324</v>
      </c>
    </row>
    <row r="171" spans="1:11" ht="13" x14ac:dyDescent="0.15">
      <c r="A171" s="20">
        <f>DATE(2024,4,12)</f>
        <v>45394</v>
      </c>
      <c r="B171" s="16" t="s">
        <v>39</v>
      </c>
      <c r="C171" s="6" t="s">
        <v>14</v>
      </c>
      <c r="D171" s="30" t="s">
        <v>323</v>
      </c>
      <c r="E171" s="7" t="s">
        <v>34</v>
      </c>
      <c r="F171" s="7" t="s">
        <v>41</v>
      </c>
      <c r="G171" s="18">
        <v>4</v>
      </c>
      <c r="H171" s="18">
        <v>4</v>
      </c>
      <c r="I171" s="18">
        <f t="shared" ref="I171" si="29">H171-G171</f>
        <v>0</v>
      </c>
      <c r="J171" s="17"/>
      <c r="K171" s="16" t="s">
        <v>325</v>
      </c>
    </row>
    <row r="172" spans="1:11" ht="13" x14ac:dyDescent="0.15">
      <c r="A172" s="20">
        <f>DATE(2024,4,13)</f>
        <v>45395</v>
      </c>
      <c r="B172" s="16" t="s">
        <v>39</v>
      </c>
      <c r="C172" s="6" t="s">
        <v>14</v>
      </c>
      <c r="D172" s="30" t="s">
        <v>326</v>
      </c>
      <c r="E172" s="7" t="s">
        <v>31</v>
      </c>
      <c r="F172" s="7" t="s">
        <v>35</v>
      </c>
      <c r="G172" s="18">
        <v>3</v>
      </c>
      <c r="H172" s="18">
        <v>3</v>
      </c>
      <c r="I172" s="18">
        <f t="shared" si="26"/>
        <v>0</v>
      </c>
      <c r="J172" s="17"/>
      <c r="K172" s="16" t="s">
        <v>327</v>
      </c>
    </row>
    <row r="173" spans="1:11" ht="13" x14ac:dyDescent="0.15">
      <c r="A173" s="20">
        <f>DATE(2024,4,13)</f>
        <v>45395</v>
      </c>
      <c r="B173" s="16" t="s">
        <v>39</v>
      </c>
      <c r="C173" s="6" t="s">
        <v>14</v>
      </c>
      <c r="D173" s="30" t="s">
        <v>323</v>
      </c>
      <c r="E173" s="7" t="s">
        <v>34</v>
      </c>
      <c r="F173" s="7" t="s">
        <v>38</v>
      </c>
      <c r="G173" s="18">
        <v>3</v>
      </c>
      <c r="H173" s="18">
        <v>3</v>
      </c>
      <c r="I173" s="18">
        <f t="shared" si="26"/>
        <v>0</v>
      </c>
      <c r="J173" s="17"/>
      <c r="K173" s="16" t="s">
        <v>328</v>
      </c>
    </row>
    <row r="174" spans="1:11" ht="15" customHeight="1" x14ac:dyDescent="0.15">
      <c r="A174" s="10"/>
      <c r="B174" s="11"/>
      <c r="C174" s="11"/>
      <c r="D174" s="32"/>
      <c r="E174" s="11" t="s">
        <v>15</v>
      </c>
      <c r="F174" s="11"/>
      <c r="G174" s="12">
        <f>SUM(G163:G173)</f>
        <v>33</v>
      </c>
      <c r="H174" s="12">
        <f>SUM(H163:H173)</f>
        <v>37</v>
      </c>
      <c r="I174" s="12">
        <f>H174-G174</f>
        <v>4</v>
      </c>
      <c r="J174" s="13"/>
      <c r="K174" s="11"/>
    </row>
    <row r="176" spans="1:11" ht="15" customHeight="1" x14ac:dyDescent="0.15">
      <c r="E176" s="26" t="s">
        <v>54</v>
      </c>
      <c r="F176" s="26"/>
      <c r="G176" s="26">
        <f>SUM(G27,G55,G78,G100,G122,G143,G160,G174)</f>
        <v>268.7</v>
      </c>
      <c r="H176" s="26">
        <f>SUM(H27,H55,H78,H100,H122,H143,H160,H174)</f>
        <v>291.5</v>
      </c>
      <c r="I176" s="26">
        <f>SUM(I27,I55,I78,I100,I122,I143,I160,I174)</f>
        <v>22.799999999999997</v>
      </c>
    </row>
    <row r="177" spans="5:6" ht="15" customHeight="1" x14ac:dyDescent="0.15">
      <c r="E177" s="26"/>
      <c r="F177" s="26"/>
    </row>
  </sheetData>
  <autoFilter ref="A1:K27" xr:uid="{00000000-0009-0000-0000-000000000000}"/>
  <customSheetViews>
    <customSheetView guid="{8BAC9A6B-5D32-4E8D-967D-E17D357516F8}" filter="1" showAutoFilter="1">
      <pageMargins left="0" right="0" top="0" bottom="0" header="0" footer="0"/>
      <autoFilter ref="A1:K15" xr:uid="{34A0DAB0-4885-C54D-804D-048BBE97BBA1}">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16">
    <mergeCell ref="A161:K161"/>
    <mergeCell ref="B162:K162"/>
    <mergeCell ref="B145:K145"/>
    <mergeCell ref="A144:K144"/>
    <mergeCell ref="B29:K29"/>
    <mergeCell ref="A56:K56"/>
    <mergeCell ref="B57:K57"/>
    <mergeCell ref="A79:K79"/>
    <mergeCell ref="B80:K80"/>
    <mergeCell ref="A101:K101"/>
    <mergeCell ref="B102:K102"/>
    <mergeCell ref="A2:K2"/>
    <mergeCell ref="B3:K3"/>
    <mergeCell ref="A28:K28"/>
    <mergeCell ref="A123:K123"/>
    <mergeCell ref="B124:K124"/>
  </mergeCells>
  <phoneticPr fontId="17" type="noConversion"/>
  <conditionalFormatting sqref="B4:B26 B29:B54 B58:B77 B81:B99 B103:B121 B125:B142 B146:B159">
    <cfRule type="containsText" dxfId="15" priority="11" operator="containsText" text="Unplanned">
      <formula>NOT(ISERROR(SEARCH(("Unplanned"),(B4))))</formula>
    </cfRule>
    <cfRule type="containsText" dxfId="14" priority="12" operator="containsText" text="Planned">
      <formula>NOT(ISERROR(SEARCH(("Planned"),(B4))))</formula>
    </cfRule>
    <cfRule type="containsText" dxfId="13" priority="13" operator="containsText" text="In-Progress">
      <formula>NOT(ISERROR(SEARCH(("In-Progress"),(B4))))</formula>
    </cfRule>
    <cfRule type="containsText" dxfId="12" priority="14" operator="containsText" text="Blocked">
      <formula>NOT(ISERROR(SEARCH(("Blocked"),(B4))))</formula>
    </cfRule>
    <cfRule type="containsText" dxfId="11" priority="15" operator="containsText" text="Done">
      <formula>NOT(ISERROR(SEARCH(("Done"),(B4))))</formula>
    </cfRule>
  </conditionalFormatting>
  <conditionalFormatting sqref="B4:B27 B29:B55 B57:B78 B80:B100 B102:B122 B124:B143 B145:B160 B162:B174">
    <cfRule type="containsText" dxfId="10" priority="16" operator="containsText" text="Unplanned">
      <formula>NOT(ISERROR(SEARCH(("Unplanned"),(B4))))</formula>
    </cfRule>
    <cfRule type="containsText" dxfId="9" priority="17" operator="containsText" text="Cancelled">
      <formula>NOT(ISERROR(SEARCH(("Cancelled"),(B4))))</formula>
    </cfRule>
  </conditionalFormatting>
  <conditionalFormatting sqref="B163:B173">
    <cfRule type="containsText" dxfId="8" priority="1" operator="containsText" text="Unplanned">
      <formula>NOT(ISERROR(SEARCH(("Unplanned"),(B163))))</formula>
    </cfRule>
    <cfRule type="containsText" dxfId="7" priority="2" operator="containsText" text="Planned">
      <formula>NOT(ISERROR(SEARCH(("Planned"),(B163))))</formula>
    </cfRule>
    <cfRule type="containsText" dxfId="6" priority="3" operator="containsText" text="In-Progress">
      <formula>NOT(ISERROR(SEARCH(("In-Progress"),(B163))))</formula>
    </cfRule>
    <cfRule type="containsText" dxfId="5" priority="4" operator="containsText" text="Blocked">
      <formula>NOT(ISERROR(SEARCH(("Blocked"),(B163))))</formula>
    </cfRule>
    <cfRule type="containsText" dxfId="4" priority="5" operator="containsText" text="Done">
      <formula>NOT(ISERROR(SEARCH(("Done"),(B163))))</formula>
    </cfRule>
  </conditionalFormatting>
  <conditionalFormatting sqref="G1 G3:G27 G30:G55 G58:G78 G81:G100 G103:G121 G125:G143 G146:G159 G163:G174">
    <cfRule type="cellIs" dxfId="3" priority="20" operator="greaterThan">
      <formula>4</formula>
    </cfRule>
  </conditionalFormatting>
  <conditionalFormatting sqref="H1:H174 G122 G160">
    <cfRule type="containsBlanks" dxfId="2" priority="21">
      <formula>LEN(TRIM(G1))=0</formula>
    </cfRule>
  </conditionalFormatting>
  <conditionalFormatting sqref="I4:I27 I30:I55 I58:I78 I81:I100 I103:I122 I125:I143 I146:I160 I163:I174">
    <cfRule type="expression" dxfId="1" priority="18">
      <formula>H4/G4&gt;=1.5</formula>
    </cfRule>
    <cfRule type="expression" dxfId="0" priority="19">
      <formula>H4/G4&lt;=0.5</formula>
    </cfRule>
  </conditionalFormatting>
  <hyperlinks>
    <hyperlink ref="J7" r:id="rId1" xr:uid="{2FF2AA2D-E57E-484C-8F25-00134833A8CE}"/>
    <hyperlink ref="J12" r:id="rId2" xr:uid="{2E7CE18E-001B-B04F-93E0-9F5E8D465C17}"/>
    <hyperlink ref="J11" r:id="rId3" xr:uid="{12607E76-DB7D-7042-BB3A-E5079461958F}"/>
    <hyperlink ref="J16" r:id="rId4" xr:uid="{01B03D73-61C1-AC4B-BB4B-9587EE3F607C}"/>
    <hyperlink ref="J18" r:id="rId5" xr:uid="{9B0DD263-456A-D24F-95CA-9A7F9E74D4AB}"/>
    <hyperlink ref="J21" r:id="rId6" xr:uid="{DDC694F3-B63B-A44E-A638-C88D6D09E2AD}"/>
    <hyperlink ref="J25" r:id="rId7" xr:uid="{FC3BF501-9FB8-D040-AA73-B26A56DA9266}"/>
    <hyperlink ref="J32" r:id="rId8" xr:uid="{F8E8BE8F-C771-7144-9092-4DE51A9ECCD2}"/>
    <hyperlink ref="J34" r:id="rId9" xr:uid="{47E6E691-077D-9448-AEF0-70537012ACA0}"/>
    <hyperlink ref="J33" r:id="rId10" xr:uid="{EC91D92F-D0E5-E140-956C-B578CEEF6029}"/>
    <hyperlink ref="J36" r:id="rId11" xr:uid="{A24F955B-90F5-B04F-A857-FC0895A42013}"/>
    <hyperlink ref="J20" r:id="rId12" xr:uid="{BEA18F13-D08B-984D-8D5A-F1B7FF65CA13}"/>
    <hyperlink ref="J38" r:id="rId13" xr:uid="{416C1B6C-0A79-BC46-8448-FC55CB38C97E}"/>
    <hyperlink ref="J39" r:id="rId14" xr:uid="{2DFEB0ED-2757-B64D-AEE6-F7DD8F890687}"/>
    <hyperlink ref="J40" r:id="rId15" xr:uid="{71A7CE43-2A18-874D-9E20-47D5E82AC24E}"/>
    <hyperlink ref="J43" r:id="rId16" xr:uid="{A455E72C-CD86-FD44-896A-D542B3C42F43}"/>
    <hyperlink ref="J45" r:id="rId17" xr:uid="{949FDEC3-4060-0240-8E51-4A2E9F021FE4}"/>
    <hyperlink ref="J46" r:id="rId18" xr:uid="{6D204322-88A3-F14B-A083-7349F6B84090}"/>
    <hyperlink ref="J49" r:id="rId19" xr:uid="{965B95AA-A5DD-934F-A00B-FEB3440653AF}"/>
    <hyperlink ref="J61" r:id="rId20" xr:uid="{2129D1C9-0641-1E46-AB72-81C7627A9AA7}"/>
    <hyperlink ref="J60" r:id="rId21" xr:uid="{E15AA04D-CEA7-3B4E-AF93-F06BB6CF5340}"/>
    <hyperlink ref="J41" r:id="rId22" xr:uid="{F2D45A30-617C-6241-AD0D-9AEB8432A849}"/>
    <hyperlink ref="J71" r:id="rId23" xr:uid="{E9B4D8A6-8C0A-9447-8ED2-AA3F592FC8B7}"/>
    <hyperlink ref="J70" r:id="rId24" xr:uid="{F5A8B24B-CA5D-4A49-8D42-57E77072AF10}"/>
    <hyperlink ref="J66" r:id="rId25" xr:uid="{56E2DE30-A276-DF45-9444-42935A439654}"/>
    <hyperlink ref="J65" r:id="rId26" xr:uid="{2BA8300E-FC30-354C-A3E7-C909574B470D}"/>
    <hyperlink ref="J64" r:id="rId27" xr:uid="{C2D3B16E-D966-7649-81F5-19BB458492C3}"/>
    <hyperlink ref="J63" r:id="rId28" xr:uid="{02B75DF6-9023-9E47-B77A-C33C1AB3FAAE}"/>
    <hyperlink ref="J50" r:id="rId29" xr:uid="{D0BBC616-966A-FD4F-81F1-F92BB3584C7F}"/>
    <hyperlink ref="J73" r:id="rId30" xr:uid="{0428F919-8708-F14D-9B38-D1AECC04275C}"/>
    <hyperlink ref="J74" r:id="rId31" xr:uid="{7CA31BCF-FF8E-5C4F-853F-FB1890C1CE45}"/>
    <hyperlink ref="J51" r:id="rId32" xr:uid="{2406DE54-988E-5346-B8EB-E4F45C1A3008}"/>
    <hyperlink ref="J52" r:id="rId33" xr:uid="{199F44FF-83CD-5B44-854D-621E41B9D949}"/>
    <hyperlink ref="J53" r:id="rId34" xr:uid="{CE3FAB12-40CD-384F-BE9F-CE37FD9A3A64}"/>
    <hyperlink ref="J84" r:id="rId35" xr:uid="{9424419C-DEA9-914B-9AAD-858EFD96D3A4}"/>
    <hyperlink ref="J83" r:id="rId36" xr:uid="{6D3B24C0-0E39-1544-AF8E-0F7A10F16B0B}"/>
    <hyperlink ref="J81" r:id="rId37" xr:uid="{06B84143-A0B1-844E-9DBD-2C28A9F70625}"/>
    <hyperlink ref="J82" r:id="rId38" xr:uid="{65022970-B729-D943-BB3F-44AF74F23C64}"/>
    <hyperlink ref="J85" r:id="rId39" xr:uid="{AFB5649E-2532-954C-9CBA-5F2223CD14F3}"/>
    <hyperlink ref="J91" r:id="rId40" xr:uid="{E7DBAE3B-D88E-A941-BA78-D1B5F3648A4D}"/>
    <hyperlink ref="J93" r:id="rId41" xr:uid="{CCEB4483-2DEF-F644-8055-7A81DDF0A2F8}"/>
    <hyperlink ref="J95" r:id="rId42" xr:uid="{50877999-82D3-2C41-B804-3FD04DAA060F}"/>
    <hyperlink ref="J108" r:id="rId43" xr:uid="{B7EA490B-49AB-CB48-984C-FEABB4F77543}"/>
    <hyperlink ref="J107" r:id="rId44" xr:uid="{B091DECE-52CF-314A-80AC-8E27F9F03675}"/>
    <hyperlink ref="J119" r:id="rId45" xr:uid="{338EB5F8-9309-0A4F-BDAA-8EF43922E207}"/>
    <hyperlink ref="J54" r:id="rId46" xr:uid="{1AF472B4-1836-D540-94E6-1A69C892662F}"/>
    <hyperlink ref="J76" r:id="rId47" xr:uid="{D171B896-41EB-644D-96AD-9D61E75CEA9A}"/>
    <hyperlink ref="J86" r:id="rId48" xr:uid="{1BFFE86D-F64E-D740-8936-F0D9055CC1FA}"/>
    <hyperlink ref="J96" r:id="rId49" xr:uid="{F30B4B46-FB87-CB43-AFBE-DB05EDE1127D}"/>
    <hyperlink ref="J97" r:id="rId50" xr:uid="{72889C67-B9B6-FD4F-9B70-3298A5D71E33}"/>
    <hyperlink ref="J98" r:id="rId51" xr:uid="{F7CDC38E-ED14-8D4A-9782-703018E24123}"/>
    <hyperlink ref="J99" r:id="rId52" xr:uid="{DDC602AF-1FEC-C04F-84EA-1108322E3867}"/>
    <hyperlink ref="J62" r:id="rId53" xr:uid="{36251205-2AA4-4B43-B48E-F3BD2A51B152}"/>
    <hyperlink ref="J67" r:id="rId54" xr:uid="{80383C42-6E23-F54C-A456-8FDD5ABB9E3F}"/>
    <hyperlink ref="J109" r:id="rId55" xr:uid="{E8EF6BDA-71C7-3242-831B-6908FB4862F5}"/>
    <hyperlink ref="J110" r:id="rId56" xr:uid="{10EAD728-7922-D94D-A812-92A40ED1888D}"/>
    <hyperlink ref="J111" r:id="rId57" xr:uid="{E835F589-CF84-3345-A66D-07CE6E4C4A4C}"/>
    <hyperlink ref="J141" r:id="rId58" xr:uid="{C1F51B4D-218B-FF42-81A6-B89472ED0CF9}"/>
    <hyperlink ref="J137" r:id="rId59" xr:uid="{D3E6A045-0C43-7841-B73B-DB6AD5C9A4FE}"/>
    <hyperlink ref="J139" r:id="rId60" xr:uid="{BCE99110-1D8E-8B42-B62D-551DB72DAF82}"/>
    <hyperlink ref="J138" r:id="rId61" xr:uid="{45440D03-CC4C-8246-BA4A-E45896C404BA}"/>
    <hyperlink ref="J130" r:id="rId62" xr:uid="{DCACAE07-8CAC-AD42-A752-A9568837808E}"/>
    <hyperlink ref="J131" r:id="rId63" xr:uid="{3FB869EA-359B-1541-AB29-90B2B8BCB53F}"/>
    <hyperlink ref="J132" r:id="rId64" xr:uid="{F148C7D4-B4D6-1746-B634-240400D15BCF}"/>
    <hyperlink ref="J133" r:id="rId65" xr:uid="{479F2822-1B72-BD49-9910-E8994322976B}"/>
    <hyperlink ref="J134" r:id="rId66" xr:uid="{F11A6A26-37E7-9642-953F-1C938E7C06B5}"/>
    <hyperlink ref="J136" r:id="rId67" xr:uid="{9E7643E5-0EE6-9847-A46D-0B4C8718F8BA}"/>
    <hyperlink ref="J120" r:id="rId68" xr:uid="{7D79024B-535F-AD47-A3B0-78844DE3B230}"/>
    <hyperlink ref="J121" r:id="rId69" xr:uid="{6936EF73-36B1-E342-8646-3A32F9569BE4}"/>
    <hyperlink ref="J135" r:id="rId70" xr:uid="{D729D875-DCA5-7D45-BFCD-6EE9EEE4FF8E}"/>
    <hyperlink ref="J147" r:id="rId71" xr:uid="{2A95D214-2E62-DA4D-8199-C38831C9A16A}"/>
    <hyperlink ref="J154" r:id="rId72" xr:uid="{940C8635-BFCA-BB42-8623-0F64124A8B95}"/>
    <hyperlink ref="J156" r:id="rId73" xr:uid="{3B4B620D-8C5F-C64F-AE06-7C6D2F020F95}"/>
    <hyperlink ref="J166" r:id="rId74" xr:uid="{1AA090D5-5D95-4240-AC01-4FB1DF9919CC}"/>
    <hyperlink ref="J164" r:id="rId75" xr:uid="{1F05BE67-C47C-A44A-9E7F-4170B8996BE9}"/>
    <hyperlink ref="J165" r:id="rId76" xr:uid="{8E101C23-51B7-2E44-9EEB-1E3144BF35FC}"/>
    <hyperlink ref="J169" r:id="rId77" xr:uid="{03DE916B-205B-8B4B-837F-43B5707D8547}"/>
    <hyperlink ref="J157" r:id="rId78" xr:uid="{2AE677C9-8561-A94D-9B33-CD5D47C5E1C5}"/>
    <hyperlink ref="J159" r:id="rId79" xr:uid="{C9C2EA4B-6A29-C145-8145-4ED7D3669B34}"/>
  </hyperlinks>
  <pageMargins left="0.7" right="0.7" top="0.75" bottom="0.75" header="0.3" footer="0.3"/>
  <pageSetup paperSize="9" scale="52" fitToHeight="0" orientation="landscape" horizontalDpi="0" verticalDpi="0"/>
  <extLst>
    <ext xmlns:x14="http://schemas.microsoft.com/office/spreadsheetml/2009/9/main" uri="{CCE6A557-97BC-4b89-ADB6-D9C93CAAB3DF}">
      <x14:dataValidations xmlns:xm="http://schemas.microsoft.com/office/excel/2006/main" count="3">
        <x14:dataValidation type="list" allowBlank="1" xr:uid="{00000000-0002-0000-0000-000001000000}">
          <x14:formula1>
            <xm:f>'Drop-downs'!$B$2:$B$16</xm:f>
          </x14:formula1>
          <xm:sqref>E4:E26 E30:E54 E81:E99 E103:E121 E58:E77 E125:E142 E163:E173 E146:E159</xm:sqref>
        </x14:dataValidation>
        <x14:dataValidation type="list" allowBlank="1" xr:uid="{00000000-0002-0000-0000-000002000000}">
          <x14:formula1>
            <xm:f>'Drop-downs'!$A$2:$A$9</xm:f>
          </x14:formula1>
          <xm:sqref>B4:B26 B30:B54 B58:B77 B81:B99 B103:B121 B125:B142 B163:B173 B146:B159</xm:sqref>
        </x14:dataValidation>
        <x14:dataValidation type="list" allowBlank="1" xr:uid="{F5D8F063-8EC7-47B7-AC1F-4EA2CAB315A3}">
          <x14:formula1>
            <xm:f>'Drop-downs'!$C$2:$C$10</xm:f>
          </x14:formula1>
          <xm:sqref>F4:F26 F73:F77 F81:F99 F103:F121 E72:F72 F58:F71 F30:F54 F125:F142 F163:F173 F146:F159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56447-1EFC-C34C-9AB1-1F57E5FF3AF2}">
  <sheetPr>
    <outlinePr summaryBelow="0" summaryRight="0"/>
  </sheetPr>
  <dimension ref="A2:K14"/>
  <sheetViews>
    <sheetView workbookViewId="0">
      <selection activeCell="B6" sqref="B6"/>
    </sheetView>
  </sheetViews>
  <sheetFormatPr baseColWidth="10" defaultColWidth="14.5" defaultRowHeight="15" customHeight="1" x14ac:dyDescent="0.15"/>
  <cols>
    <col min="1" max="1" width="14.5" style="35"/>
    <col min="2" max="2" width="27" style="35" customWidth="1"/>
    <col min="3" max="10" width="14.5" style="35"/>
    <col min="11" max="11" width="20.5" style="35" customWidth="1"/>
    <col min="12" max="16384" width="14.5" style="35"/>
  </cols>
  <sheetData>
    <row r="2" spans="1:11" ht="14" x14ac:dyDescent="0.2">
      <c r="B2" s="41" t="s">
        <v>274</v>
      </c>
      <c r="C2" s="47" t="s">
        <v>273</v>
      </c>
      <c r="D2" s="47" t="s">
        <v>272</v>
      </c>
      <c r="E2" s="47" t="s">
        <v>271</v>
      </c>
      <c r="F2" s="47" t="s">
        <v>270</v>
      </c>
      <c r="G2" s="47" t="s">
        <v>269</v>
      </c>
      <c r="H2" s="47" t="s">
        <v>268</v>
      </c>
      <c r="I2" s="47" t="s">
        <v>267</v>
      </c>
      <c r="J2" s="47" t="s">
        <v>266</v>
      </c>
      <c r="K2" s="46" t="s">
        <v>265</v>
      </c>
    </row>
    <row r="3" spans="1:11" ht="14" x14ac:dyDescent="0.2">
      <c r="B3" s="44" t="str">
        <f>'Drop-downs'!C2</f>
        <v>-</v>
      </c>
      <c r="C3" s="45"/>
      <c r="D3" s="45"/>
      <c r="E3" s="45"/>
      <c r="F3" s="45"/>
      <c r="G3" s="45"/>
      <c r="H3" s="45"/>
      <c r="I3" s="45"/>
      <c r="J3" s="45"/>
      <c r="K3" s="42">
        <f t="shared" ref="K3:K11" si="0">SUM(C3:J3)</f>
        <v>0</v>
      </c>
    </row>
    <row r="4" spans="1:11" ht="14" x14ac:dyDescent="0.2">
      <c r="B4" s="44" t="str">
        <f>'Drop-downs'!C3</f>
        <v>ILO 1.3: Professional Practice</v>
      </c>
      <c r="C4" s="43">
        <f ca="1">IFERROR(__xludf.DUMMYFUNCTION("IFERROR(SUM(FILTER('Worklog_Tasks&amp;Times'!$H$5:$H$14,'Worklog_Tasks&amp;Times'!$F$5:$F$14=$B4)),0)"),0)</f>
        <v>0</v>
      </c>
      <c r="D4" s="43"/>
      <c r="E4" s="43"/>
      <c r="F4" s="43"/>
      <c r="G4" s="43"/>
      <c r="H4" s="43"/>
      <c r="I4" s="43"/>
      <c r="J4" s="43"/>
      <c r="K4" s="42">
        <f t="shared" ca="1" si="0"/>
        <v>0</v>
      </c>
    </row>
    <row r="5" spans="1:11" ht="14" x14ac:dyDescent="0.2">
      <c r="B5" s="44" t="str">
        <f>'Drop-downs'!C4</f>
        <v>ILO 2.2: Personal Development &amp; Academic Practice</v>
      </c>
      <c r="C5" s="43"/>
      <c r="D5" s="43"/>
      <c r="E5" s="43"/>
      <c r="F5" s="43"/>
      <c r="G5" s="43"/>
      <c r="H5" s="43"/>
      <c r="I5" s="43"/>
      <c r="J5" s="43"/>
      <c r="K5" s="42">
        <f t="shared" si="0"/>
        <v>0</v>
      </c>
    </row>
    <row r="6" spans="1:11" ht="14" x14ac:dyDescent="0.2">
      <c r="B6" s="44" t="str">
        <f>'Drop-downs'!C5</f>
        <v>ILO 3.1: Business Understanding</v>
      </c>
      <c r="C6" s="43"/>
      <c r="D6" s="43"/>
      <c r="E6" s="43"/>
      <c r="F6" s="43"/>
      <c r="G6" s="43"/>
      <c r="H6" s="43"/>
      <c r="I6" s="43"/>
      <c r="J6" s="43"/>
      <c r="K6" s="42">
        <f t="shared" si="0"/>
        <v>0</v>
      </c>
    </row>
    <row r="7" spans="1:11" ht="14" x14ac:dyDescent="0.2">
      <c r="B7" s="44" t="str">
        <f>'Drop-downs'!C6</f>
        <v>ILO 4.1: Responsible AI</v>
      </c>
      <c r="C7" s="43"/>
      <c r="D7" s="43"/>
      <c r="E7" s="43"/>
      <c r="F7" s="43"/>
      <c r="G7" s="43"/>
      <c r="H7" s="43"/>
      <c r="I7" s="43"/>
      <c r="J7" s="43"/>
      <c r="K7" s="42">
        <f t="shared" si="0"/>
        <v>0</v>
      </c>
    </row>
    <row r="8" spans="1:11" ht="14" x14ac:dyDescent="0.2">
      <c r="B8" s="44" t="str">
        <f>'Drop-downs'!C7</f>
        <v>ILO 5.1: Neural Networks and Deep Learning</v>
      </c>
      <c r="C8" s="43"/>
      <c r="D8" s="43"/>
      <c r="E8" s="43"/>
      <c r="F8" s="43"/>
      <c r="G8" s="43"/>
      <c r="H8" s="43"/>
      <c r="I8" s="43"/>
      <c r="J8" s="43"/>
      <c r="K8" s="42">
        <f t="shared" si="0"/>
        <v>0</v>
      </c>
    </row>
    <row r="9" spans="1:11" ht="14" x14ac:dyDescent="0.2">
      <c r="B9" s="44" t="str">
        <f>'Drop-downs'!C8</f>
        <v>ILO 6.1 Human-Centered AI</v>
      </c>
      <c r="C9" s="43"/>
      <c r="D9" s="43"/>
      <c r="E9" s="43"/>
      <c r="F9" s="43"/>
      <c r="G9" s="43"/>
      <c r="H9" s="43"/>
      <c r="I9" s="43"/>
      <c r="J9" s="43"/>
      <c r="K9" s="42">
        <f t="shared" si="0"/>
        <v>0</v>
      </c>
    </row>
    <row r="10" spans="1:11" ht="14" x14ac:dyDescent="0.2">
      <c r="B10" s="44" t="str">
        <f>'Drop-downs'!C9</f>
        <v>NA</v>
      </c>
      <c r="C10" s="43"/>
      <c r="D10" s="43"/>
      <c r="E10" s="43"/>
      <c r="F10" s="43"/>
      <c r="G10" s="43"/>
      <c r="H10" s="43"/>
      <c r="I10" s="43"/>
      <c r="J10" s="43"/>
      <c r="K10" s="42">
        <f t="shared" si="0"/>
        <v>0</v>
      </c>
    </row>
    <row r="11" spans="1:11" ht="14" x14ac:dyDescent="0.2">
      <c r="B11" s="44" t="str">
        <f>'Drop-downs'!C10</f>
        <v>NA</v>
      </c>
      <c r="C11" s="43"/>
      <c r="D11" s="43"/>
      <c r="E11" s="43"/>
      <c r="F11" s="43"/>
      <c r="G11" s="43"/>
      <c r="H11" s="43"/>
      <c r="I11" s="43"/>
      <c r="J11" s="43"/>
      <c r="K11" s="42">
        <f t="shared" si="0"/>
        <v>0</v>
      </c>
    </row>
    <row r="12" spans="1:11" ht="14" x14ac:dyDescent="0.2">
      <c r="B12" s="41" t="s">
        <v>264</v>
      </c>
      <c r="C12" s="40">
        <f t="shared" ref="C12:J12" ca="1" si="1">SUM(C3:C11)</f>
        <v>0</v>
      </c>
      <c r="D12" s="40">
        <f t="shared" si="1"/>
        <v>0</v>
      </c>
      <c r="E12" s="40">
        <f t="shared" si="1"/>
        <v>0</v>
      </c>
      <c r="F12" s="40">
        <f t="shared" si="1"/>
        <v>0</v>
      </c>
      <c r="G12" s="40">
        <f t="shared" si="1"/>
        <v>0</v>
      </c>
      <c r="H12" s="40">
        <f t="shared" si="1"/>
        <v>0</v>
      </c>
      <c r="I12" s="40">
        <f t="shared" si="1"/>
        <v>0</v>
      </c>
      <c r="J12" s="40">
        <f t="shared" si="1"/>
        <v>0</v>
      </c>
      <c r="K12" s="39"/>
    </row>
    <row r="13" spans="1:11" ht="14" x14ac:dyDescent="0.2">
      <c r="B13" s="38"/>
      <c r="C13" s="37"/>
      <c r="D13" s="37"/>
      <c r="E13" s="37"/>
      <c r="F13" s="37"/>
      <c r="G13" s="37"/>
      <c r="H13" s="37"/>
      <c r="I13" s="37"/>
      <c r="J13" s="37"/>
      <c r="K13" s="37"/>
    </row>
    <row r="14" spans="1:11" ht="15" customHeight="1" x14ac:dyDescent="0.15">
      <c r="A14" s="36"/>
      <c r="B14" s="71" t="s">
        <v>23</v>
      </c>
      <c r="C14" s="72"/>
      <c r="D14" s="72"/>
      <c r="E14" s="72"/>
      <c r="F14" s="72"/>
      <c r="G14" s="72"/>
      <c r="H14" s="72"/>
      <c r="I14" s="72"/>
      <c r="J14" s="72"/>
      <c r="K14" s="72"/>
    </row>
  </sheetData>
  <mergeCells count="1">
    <mergeCell ref="B14:K14"/>
  </mergeCells>
  <conditionalFormatting sqref="C12:J12">
    <cfRule type="colorScale" priority="1">
      <colorScale>
        <cfvo type="formula" val="20"/>
        <cfvo type="formula" val="40"/>
        <color rgb="FFE67C73"/>
        <color rgb="FF57BB8A"/>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0"/>
  <sheetViews>
    <sheetView workbookViewId="0">
      <selection activeCell="C4" sqref="C4"/>
    </sheetView>
  </sheetViews>
  <sheetFormatPr baseColWidth="10" defaultColWidth="14.5" defaultRowHeight="15" customHeight="1" x14ac:dyDescent="0.15"/>
  <cols>
    <col min="1" max="6" width="14.5" customWidth="1"/>
  </cols>
  <sheetData>
    <row r="1" spans="1:14" ht="15.75" customHeight="1" x14ac:dyDescent="0.15">
      <c r="A1" s="1" t="s">
        <v>24</v>
      </c>
      <c r="B1" s="1" t="s">
        <v>4</v>
      </c>
      <c r="C1" s="1" t="s">
        <v>25</v>
      </c>
    </row>
    <row r="2" spans="1:14" ht="15.75" customHeight="1" x14ac:dyDescent="0.15">
      <c r="A2" t="s">
        <v>26</v>
      </c>
      <c r="B2" t="s">
        <v>26</v>
      </c>
      <c r="C2" s="5" t="s">
        <v>26</v>
      </c>
    </row>
    <row r="3" spans="1:14" ht="15.75" customHeight="1" x14ac:dyDescent="0.15">
      <c r="A3" t="s">
        <v>27</v>
      </c>
      <c r="B3" t="s">
        <v>28</v>
      </c>
      <c r="C3" s="5" t="s">
        <v>29</v>
      </c>
    </row>
    <row r="4" spans="1:14" ht="15.75" customHeight="1" x14ac:dyDescent="0.15">
      <c r="A4" t="s">
        <v>30</v>
      </c>
      <c r="B4" t="s">
        <v>31</v>
      </c>
      <c r="C4" s="5" t="s">
        <v>32</v>
      </c>
      <c r="E4" s="73" t="s">
        <v>23</v>
      </c>
      <c r="F4" s="74"/>
      <c r="G4" s="74"/>
      <c r="H4" s="74"/>
      <c r="I4" s="74"/>
      <c r="J4" s="74"/>
      <c r="K4" s="74"/>
      <c r="L4" s="74"/>
      <c r="M4" s="74"/>
      <c r="N4" s="74"/>
    </row>
    <row r="5" spans="1:14" ht="15.75" customHeight="1" x14ac:dyDescent="0.15">
      <c r="A5" t="s">
        <v>33</v>
      </c>
      <c r="B5" t="s">
        <v>34</v>
      </c>
      <c r="C5" s="5" t="s">
        <v>35</v>
      </c>
    </row>
    <row r="6" spans="1:14" ht="15.75" customHeight="1" x14ac:dyDescent="0.15">
      <c r="A6" t="s">
        <v>36</v>
      </c>
      <c r="B6" t="s">
        <v>37</v>
      </c>
      <c r="C6" s="5" t="s">
        <v>38</v>
      </c>
    </row>
    <row r="7" spans="1:14" ht="15.75" customHeight="1" x14ac:dyDescent="0.15">
      <c r="A7" t="s">
        <v>39</v>
      </c>
      <c r="B7" t="s">
        <v>40</v>
      </c>
      <c r="C7" s="5" t="s">
        <v>41</v>
      </c>
    </row>
    <row r="8" spans="1:14" ht="15.75" customHeight="1" x14ac:dyDescent="0.15">
      <c r="A8" t="s">
        <v>42</v>
      </c>
      <c r="B8" t="s">
        <v>43</v>
      </c>
      <c r="C8" s="5" t="s">
        <v>44</v>
      </c>
    </row>
    <row r="9" spans="1:14" ht="15.75" customHeight="1" x14ac:dyDescent="0.15">
      <c r="A9" t="s">
        <v>45</v>
      </c>
      <c r="B9" s="5" t="s">
        <v>46</v>
      </c>
      <c r="C9" s="5" t="s">
        <v>47</v>
      </c>
    </row>
    <row r="10" spans="1:14" ht="15.75" customHeight="1" x14ac:dyDescent="0.15">
      <c r="B10" s="5" t="s">
        <v>48</v>
      </c>
      <c r="C10" s="5" t="s">
        <v>47</v>
      </c>
    </row>
    <row r="11" spans="1:14" ht="15.75" customHeight="1" x14ac:dyDescent="0.15">
      <c r="B11" s="5" t="s">
        <v>49</v>
      </c>
    </row>
    <row r="12" spans="1:14" ht="15.75" customHeight="1" x14ac:dyDescent="0.15">
      <c r="B12" s="5" t="s">
        <v>50</v>
      </c>
    </row>
    <row r="13" spans="1:14" ht="15.75" customHeight="1" x14ac:dyDescent="0.15">
      <c r="B13" s="5" t="s">
        <v>51</v>
      </c>
    </row>
    <row r="14" spans="1:14" ht="15.75" customHeight="1" x14ac:dyDescent="0.15">
      <c r="B14" s="5" t="s">
        <v>30</v>
      </c>
    </row>
    <row r="15" spans="1:14" ht="15.75" customHeight="1" x14ac:dyDescent="0.15">
      <c r="B15" s="5" t="s">
        <v>52</v>
      </c>
    </row>
    <row r="16" spans="1:14" ht="15.75" customHeight="1" x14ac:dyDescent="0.15">
      <c r="B16" s="5" t="s">
        <v>53</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E4:N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4" ma:contentTypeDescription="Create a new document." ma:contentTypeScope="" ma:versionID="d1414ec7071dd118dd6e0a03231a539a">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3eef441954570387784f88d2d7e788f7"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90876D-EDC2-4243-884A-F20D5F9DD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0CF63A-30C9-4A8C-8DF9-EA62B8EC1A62}">
  <ds:schemaRefs>
    <ds:schemaRef ds:uri="http://schemas.microsoft.com/office/2006/metadata/propertie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35914ba8-9e4a-4224-9594-5062124be8f1"/>
    <ds:schemaRef ds:uri="cafc3e4c-b146-46b8-8a52-78ced9164e87"/>
  </ds:schemaRefs>
</ds:datastoreItem>
</file>

<file path=customXml/itemProps3.xml><?xml version="1.0" encoding="utf-8"?>
<ds:datastoreItem xmlns:ds="http://schemas.openxmlformats.org/officeDocument/2006/customXml" ds:itemID="{67A64A65-7DA4-4AE1-9847-B817073E47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Daria Elena</cp:lastModifiedBy>
  <cp:revision/>
  <dcterms:created xsi:type="dcterms:W3CDTF">2020-05-11T09:26:10Z</dcterms:created>
  <dcterms:modified xsi:type="dcterms:W3CDTF">2024-06-18T11:41:41Z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y fmtid="{D5CDD505-2E9C-101B-9397-08002B2CF9AE}" pid="3" name="MediaServiceImageTags">
    <vt:lpwstr/>
  </property>
</Properties>
</file>