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Interfaz SAP" sheetId="1" r:id="rId1"/>
  </sheets>
  <calcPr calcId="124519" iterateDelta="1E-4"/>
</workbook>
</file>

<file path=xl/calcChain.xml><?xml version="1.0" encoding="utf-8"?>
<calcChain xmlns="http://schemas.openxmlformats.org/spreadsheetml/2006/main">
  <c r="P22" i="1"/>
  <c r="Q22" s="1"/>
  <c r="P16"/>
  <c r="Q16" s="1"/>
  <c r="L10"/>
  <c r="H10"/>
  <c r="L9"/>
  <c r="H9"/>
  <c r="L8"/>
  <c r="H8"/>
  <c r="L7"/>
  <c r="H7"/>
  <c r="AV6"/>
  <c r="AU6"/>
  <c r="AT6"/>
  <c r="AW6" s="1"/>
  <c r="L6"/>
  <c r="H6"/>
  <c r="AV5"/>
  <c r="AU5"/>
  <c r="AT5"/>
  <c r="AW5" s="1"/>
  <c r="L5"/>
  <c r="H5"/>
  <c r="AV4"/>
  <c r="AV7" s="1"/>
  <c r="AU4"/>
  <c r="AT4"/>
  <c r="AW4" s="1"/>
  <c r="AW7" s="1"/>
  <c r="AA4"/>
  <c r="Z4"/>
  <c r="W4"/>
  <c r="V4"/>
  <c r="L4"/>
  <c r="H4"/>
  <c r="AA3"/>
  <c r="AB3" s="1"/>
  <c r="Z3"/>
  <c r="W3"/>
  <c r="V3"/>
  <c r="AA2"/>
  <c r="AB2" s="1"/>
  <c r="AB6" s="1"/>
  <c r="Z2"/>
  <c r="Z5" s="1"/>
  <c r="W2"/>
  <c r="V2"/>
  <c r="V5" s="1"/>
  <c r="H11" l="1"/>
  <c r="J6" s="1"/>
  <c r="X2"/>
  <c r="X6" s="1"/>
  <c r="X3"/>
  <c r="X4"/>
  <c r="N6"/>
  <c r="N9"/>
  <c r="N10"/>
  <c r="Z6"/>
  <c r="N4"/>
  <c r="N11" s="1"/>
  <c r="AB4"/>
  <c r="N5"/>
  <c r="L11"/>
  <c r="M4" s="1"/>
  <c r="V6"/>
  <c r="I4" l="1"/>
  <c r="J4"/>
  <c r="J7"/>
  <c r="J5"/>
  <c r="J8"/>
  <c r="J9"/>
  <c r="J10"/>
  <c r="N8"/>
  <c r="N7"/>
  <c r="J11" l="1"/>
</calcChain>
</file>

<file path=xl/sharedStrings.xml><?xml version="1.0" encoding="utf-8"?>
<sst xmlns="http://schemas.openxmlformats.org/spreadsheetml/2006/main" count="142" uniqueCount="86">
  <si>
    <t>Estadísticas Ciclo 1</t>
  </si>
  <si>
    <t>Estadísticas Ciclo 2</t>
  </si>
  <si>
    <t>ESTADISITICA CICLO 1</t>
  </si>
  <si>
    <t>ESTADISITICA CICLO 2</t>
  </si>
  <si>
    <t>ALTA</t>
  </si>
  <si>
    <t>Datos del Requerimiento</t>
  </si>
  <si>
    <t>CONTROL DE STATUS</t>
  </si>
  <si>
    <t>PORCENTAJE DE AVANCE</t>
  </si>
  <si>
    <t>PORCENTAJE PARCIAL</t>
  </si>
  <si>
    <t>MEDIA</t>
  </si>
  <si>
    <t>Nro. Y Desc. Requerimiento</t>
  </si>
  <si>
    <t>OK</t>
  </si>
  <si>
    <t>BAJA</t>
  </si>
  <si>
    <t>Alta</t>
  </si>
  <si>
    <t>Aplicación:</t>
  </si>
  <si>
    <t>ElectroR</t>
  </si>
  <si>
    <t>ERROR</t>
  </si>
  <si>
    <t>Total de Condiciones</t>
  </si>
  <si>
    <t>Media</t>
  </si>
  <si>
    <t>Equipo de Trabajo:</t>
  </si>
  <si>
    <t>Fernanda Carrazi – Ivan Quintero – Dario Rick – Fabian Caputo – Alvarez Jonathan</t>
  </si>
  <si>
    <t>DIFERIDO</t>
  </si>
  <si>
    <t>Porcentaje por Peso:</t>
  </si>
  <si>
    <t>Baja</t>
  </si>
  <si>
    <t>Fecha:</t>
  </si>
  <si>
    <t>CANCELADO / ANULADO</t>
  </si>
  <si>
    <t>FALTA DATOS</t>
  </si>
  <si>
    <t>BLOQUEADO</t>
  </si>
  <si>
    <t>NO PROBADO</t>
  </si>
  <si>
    <t>TOTALES</t>
  </si>
  <si>
    <t/>
  </si>
  <si>
    <t>Esquema</t>
  </si>
  <si>
    <t>Desarrollo de las condiciones de test</t>
  </si>
  <si>
    <t>CICLO 1</t>
  </si>
  <si>
    <t>CICLO 2</t>
  </si>
  <si>
    <t>Nro.</t>
  </si>
  <si>
    <t>Caso de Uso</t>
  </si>
  <si>
    <t>Descripción</t>
  </si>
  <si>
    <t>Datos Utilizados</t>
  </si>
  <si>
    <t>Resultado Esperado</t>
  </si>
  <si>
    <t>STATUS</t>
  </si>
  <si>
    <t>Resultado Obtenido</t>
  </si>
  <si>
    <t>Observaciones</t>
  </si>
  <si>
    <t>Peso</t>
  </si>
  <si>
    <t>Ciclo 1</t>
  </si>
  <si>
    <t>Ciclo 2</t>
  </si>
  <si>
    <t>Vista de Clientes</t>
  </si>
  <si>
    <t>Se ingresa a la vista de clientes. Se realiza un alta de cliente. Se completan todos los campos en el formulario. Se intenta dar de alta el cliente.</t>
  </si>
  <si>
    <t>El alta de cliente se procesa correctamente. La vista muestra el cliente correctamente. Se verifica el impacto en la tabla cli_clientes</t>
  </si>
  <si>
    <t>Se ingresa a la vista de clientes. Se realiza un alta de cliente. Se completa la dirección del cliente, pero no su nombre ni su apellido. Se intenta dar de alta el cliente.</t>
  </si>
  <si>
    <t>La vista no deja procesar el alta debido a que el nombre y apellido son campos obligatorios. No se da de alta al cliente. Se verifica que no se realiza ninguna inserción sobre la tabla cli_clientes</t>
  </si>
  <si>
    <t>Se ingresa a la vista de clientes. Se realiza una modificación sobre un cliente ya existente. Se le modifica la localidad al mismo. Se guardan los cambios</t>
  </si>
  <si>
    <t>La modificación se realiza correctamente. Se verifica tanto desde la vista como en la tabla cli_clientes que ha cambiado la localidad del mismo.</t>
  </si>
  <si>
    <t>Se ingresa a la vista de clientes. Se selecciona un cliente y se pulsa en el botón eliminar.</t>
  </si>
  <si>
    <t>La baja del cliente se procesa correctamente. La vista no vuelve a mostrar el cliente ya eliminado. Se verifica que se impactaron correctamente los campos Fecha_Baja y Usuario_Baja sobre la tabla cli_clientes en el cliente correspondiente.</t>
  </si>
  <si>
    <t>Vista de electrodomésticos</t>
  </si>
  <si>
    <t>Se ingresa a la vista de electrodomésticos. Se realiza un alta de electrodoméstico. Se completan todos los campos en el formulario. Se intenta dar de alta el electrodoméstico.</t>
  </si>
  <si>
    <t>El alta del electrodoméstico se procesa correctamente. La vista muestra el electrodoméstico correctamente. Se verifica el impacto en la tabla prod_electrodom</t>
  </si>
  <si>
    <t>Se ingresa a la vista de electrodomésticos. Se realiza una modificación sobre un electrodoméstico ya existente. Se le modifica la descripción al mismo. Se guardan los cambios</t>
  </si>
  <si>
    <t>La modificación se realiza correctamente. Se verifica tanto desde la vista como en la tabla prod_electrodom que ha cambiado la descripción del mismo.</t>
  </si>
  <si>
    <t>Se ingresa a la vista de electrodomésticos. Se selecciona un electrodoméstico y se pulsa el botón eliminar.</t>
  </si>
  <si>
    <t>La baja del electrodoméstico se procesa correctamente. La vista no vuelve a mostrar el electrodoméstico ya eliminado. Se verifica que se impactaron correctamente el campos Fecha_Baja y Usuario_Baja sobre la tabla prod_electrodom en el electrodoméstico correspondiente.</t>
  </si>
  <si>
    <t>Vista de Piezas</t>
  </si>
  <si>
    <t>Se ingresa a la vista de piezas. Se realiza un alta de pieza. Se completan todos los campos en el formulario. Se intenta dar de alta la pieza.</t>
  </si>
  <si>
    <t>El alta de la pieza se realiza correctamente. La vista muestra la pieza. Se verifica el impacto en las tablas prod_marcas y prod_piezas.</t>
  </si>
  <si>
    <t>Se ingresa a la vista de piezas. Se realiza una modificación sobre una pieza ya existente. Se le modifica el precio de venta a la misma. Se guardan los cambios</t>
  </si>
  <si>
    <t>La modificación se realiza correctamente. Se verifica tanto desde la vista como en la tabla  prod_piezas que ha cambiado el precio de venta de la misma.</t>
  </si>
  <si>
    <t>Se ingresa a la vista de piezas. Se selecciona una pieza y se pulsa el botón eliminar.</t>
  </si>
  <si>
    <t>La baja de la pieza se procesa correctamente. La vista no vuelve a mostrar la pieza ya eliminada. Se verifica que se impacta correctamente el campo Fecha_Baja sobre la tabla prod_piezas en la pieza correspondiente.</t>
  </si>
  <si>
    <t>Solicitudes de compra</t>
  </si>
  <si>
    <t>Se ingresa a la vista de solicitudes de compra. Se genera una solicitud de compra con algunas piezas asociada a un proveedor.</t>
  </si>
  <si>
    <t>Se ingresa a la vista de solicitudes de compra. Se selecciona una solicitud de compra y se agregan piezas a la misma. Se guardan los cambios.</t>
  </si>
  <si>
    <t>Se ingresa a la vista de solicitudes de compra. Se selecciona una solicitud de compra y se presiona el botón eliminar.</t>
  </si>
  <si>
    <t>Ordenes de trabajo</t>
  </si>
  <si>
    <t>Se ingresa a la vista de ordenes de trabajo. Se da de alta una nueva orden de trabajo asociada a un cliente y electrodoméstico existentes.</t>
  </si>
  <si>
    <t>Se ingresa a la vista de ordenes de trabajo. Se escoge una orden de trabajo ya existente en estado ingresada. Se cancela la misma.</t>
  </si>
  <si>
    <t>Se ingresa a la vista de ordenes de trabajo en modalidad usuario técnico. Se selecciona una orden de trabajo en estado iniciada. Se presupuesta la misma.</t>
  </si>
  <si>
    <t>Se ingresa a la vista de ordenes de trabajo en modalidad usuario técnico. Se selecciona una orden de trabajo en estado presupuestada. Se agregan ítemes al presupuesto.</t>
  </si>
  <si>
    <t>Se ingresa a la vista de ordenes de trabajo. Se selecciona una orden de trabajo en estado presupuestada. Se cambia el estado de la orden a desaprobada.</t>
  </si>
  <si>
    <t>• IdCliente: 2</t>
  </si>
  <si>
    <t>El cliente se crea satisfactoriamente</t>
  </si>
  <si>
    <t>• Dirección: Dirección de prueba 123</t>
  </si>
  <si>
    <t>No se realiza el alta del cliente</t>
  </si>
  <si>
    <t>• IdCliente: 1</t>
  </si>
  <si>
    <t>El cliente se modifica correctamente</t>
  </si>
  <si>
    <t>El cliente se da de baja correctamente.</t>
  </si>
</sst>
</file>

<file path=xl/styles.xml><?xml version="1.0" encoding="utf-8"?>
<styleSheet xmlns="http://schemas.openxmlformats.org/spreadsheetml/2006/main">
  <numFmts count="3">
    <numFmt numFmtId="164" formatCode="\$#,##0.00"/>
    <numFmt numFmtId="165" formatCode="0.0%"/>
    <numFmt numFmtId="166" formatCode="00000"/>
  </numFmts>
  <fonts count="18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sz val="6"/>
      <color rgb="FFFFFF99"/>
      <name val="Arial"/>
      <family val="2"/>
      <charset val="1"/>
    </font>
    <font>
      <sz val="8"/>
      <color rgb="FFCCFFFF"/>
      <name val="Arial"/>
      <family val="2"/>
      <charset val="1"/>
    </font>
    <font>
      <b/>
      <sz val="14"/>
      <name val="Arial"/>
      <family val="2"/>
      <charset val="1"/>
    </font>
    <font>
      <b/>
      <sz val="9"/>
      <color rgb="FFFFFFFF"/>
      <name val="Arial"/>
      <family val="2"/>
      <charset val="1"/>
    </font>
    <font>
      <b/>
      <i/>
      <u/>
      <sz val="9"/>
      <color rgb="FFFFFFFF"/>
      <name val="Arial"/>
      <family val="2"/>
      <charset val="1"/>
    </font>
    <font>
      <b/>
      <sz val="18"/>
      <name val="Arial"/>
      <family val="2"/>
      <charset val="1"/>
    </font>
    <font>
      <b/>
      <sz val="12"/>
      <name val="Arial"/>
      <family val="2"/>
      <charset val="1"/>
    </font>
    <font>
      <b/>
      <u/>
      <sz val="8"/>
      <name val="Arial"/>
      <family val="2"/>
      <charset val="1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2D69B"/>
      </patternFill>
    </fill>
    <fill>
      <patternFill patternType="solid">
        <fgColor rgb="FFFFFFCC"/>
        <bgColor rgb="FFFFFFFF"/>
      </patternFill>
    </fill>
    <fill>
      <patternFill patternType="solid">
        <fgColor rgb="FF008080"/>
        <bgColor rgb="FF008080"/>
      </patternFill>
    </fill>
    <fill>
      <patternFill patternType="solid">
        <fgColor rgb="FFC2D69B"/>
        <bgColor rgb="FFD6E3BC"/>
      </patternFill>
    </fill>
    <fill>
      <patternFill patternType="solid">
        <fgColor rgb="FFD6E3BC"/>
        <bgColor rgb="FFC2D69B"/>
      </patternFill>
    </fill>
    <fill>
      <patternFill patternType="solid">
        <fgColor rgb="FFFFFFFF"/>
        <bgColor rgb="FFFFFFCC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4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10" fontId="7" fillId="4" borderId="19" xfId="0" applyNumberFormat="1" applyFont="1" applyFill="1" applyBorder="1" applyAlignment="1">
      <alignment horizontal="center" vertical="center"/>
    </xf>
    <xf numFmtId="10" fontId="7" fillId="3" borderId="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10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 wrapText="1"/>
    </xf>
    <xf numFmtId="10" fontId="3" fillId="0" borderId="13" xfId="0" applyNumberFormat="1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center" wrapText="1"/>
    </xf>
    <xf numFmtId="0" fontId="4" fillId="3" borderId="16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10" fontId="3" fillId="3" borderId="15" xfId="0" applyNumberFormat="1" applyFont="1" applyFill="1" applyBorder="1" applyAlignment="1">
      <alignment vertical="top"/>
    </xf>
    <xf numFmtId="0" fontId="4" fillId="4" borderId="16" xfId="0" applyFont="1" applyFill="1" applyBorder="1" applyAlignment="1">
      <alignment vertical="top"/>
    </xf>
    <xf numFmtId="0" fontId="4" fillId="4" borderId="18" xfId="0" applyFont="1" applyFill="1" applyBorder="1" applyAlignment="1">
      <alignment vertical="top"/>
    </xf>
    <xf numFmtId="10" fontId="3" fillId="4" borderId="20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4" fillId="3" borderId="21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top"/>
    </xf>
    <xf numFmtId="0" fontId="3" fillId="0" borderId="14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3" fillId="0" borderId="15" xfId="0" applyFont="1" applyBorder="1" applyAlignment="1">
      <alignment vertical="center"/>
    </xf>
    <xf numFmtId="0" fontId="3" fillId="0" borderId="23" xfId="0" applyFont="1" applyBorder="1" applyAlignment="1">
      <alignment vertical="top"/>
    </xf>
    <xf numFmtId="10" fontId="8" fillId="0" borderId="24" xfId="0" applyNumberFormat="1" applyFont="1" applyBorder="1" applyAlignment="1">
      <alignment vertical="top"/>
    </xf>
    <xf numFmtId="10" fontId="4" fillId="0" borderId="24" xfId="0" applyNumberFormat="1" applyFont="1" applyBorder="1" applyAlignment="1">
      <alignment vertical="top"/>
    </xf>
    <xf numFmtId="0" fontId="3" fillId="0" borderId="25" xfId="0" applyFont="1" applyBorder="1" applyAlignment="1">
      <alignment vertical="top"/>
    </xf>
    <xf numFmtId="10" fontId="8" fillId="0" borderId="25" xfId="0" applyNumberFormat="1" applyFont="1" applyBorder="1" applyAlignment="1">
      <alignment vertical="top"/>
    </xf>
    <xf numFmtId="10" fontId="4" fillId="0" borderId="26" xfId="0" applyNumberFormat="1" applyFont="1" applyBorder="1" applyAlignment="1">
      <alignment vertical="top"/>
    </xf>
    <xf numFmtId="0" fontId="3" fillId="0" borderId="27" xfId="0" applyFont="1" applyBorder="1" applyAlignment="1">
      <alignment vertical="center"/>
    </xf>
    <xf numFmtId="165" fontId="3" fillId="0" borderId="0" xfId="0" applyNumberFormat="1" applyFont="1" applyAlignment="1">
      <alignment vertical="top" wrapText="1"/>
    </xf>
    <xf numFmtId="0" fontId="4" fillId="4" borderId="21" xfId="0" applyFont="1" applyFill="1" applyBorder="1" applyAlignment="1">
      <alignment vertical="top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9" fontId="9" fillId="3" borderId="32" xfId="0" applyNumberFormat="1" applyFont="1" applyFill="1" applyBorder="1" applyAlignment="1">
      <alignment vertical="top"/>
    </xf>
    <xf numFmtId="10" fontId="3" fillId="3" borderId="33" xfId="0" applyNumberFormat="1" applyFont="1" applyFill="1" applyBorder="1" applyAlignment="1">
      <alignment vertical="top"/>
    </xf>
    <xf numFmtId="0" fontId="4" fillId="4" borderId="34" xfId="0" applyFont="1" applyFill="1" applyBorder="1" applyAlignment="1">
      <alignment vertical="top"/>
    </xf>
    <xf numFmtId="0" fontId="4" fillId="4" borderId="26" xfId="0" applyFont="1" applyFill="1" applyBorder="1" applyAlignment="1">
      <alignment vertical="top"/>
    </xf>
    <xf numFmtId="0" fontId="10" fillId="4" borderId="32" xfId="0" applyFont="1" applyFill="1" applyBorder="1" applyAlignment="1">
      <alignment vertical="top"/>
    </xf>
    <xf numFmtId="10" fontId="3" fillId="4" borderId="3" xfId="0" applyNumberFormat="1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11" fillId="0" borderId="0" xfId="0" applyFont="1" applyAlignment="1">
      <alignment vertical="top"/>
    </xf>
    <xf numFmtId="0" fontId="4" fillId="6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3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3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2" borderId="36" xfId="0" applyFont="1" applyFill="1" applyBorder="1" applyAlignment="1">
      <alignment horizontal="center" vertical="top"/>
    </xf>
    <xf numFmtId="0" fontId="4" fillId="2" borderId="36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top" wrapText="1"/>
    </xf>
    <xf numFmtId="0" fontId="4" fillId="2" borderId="36" xfId="0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top" wrapText="1"/>
    </xf>
    <xf numFmtId="0" fontId="15" fillId="9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top" wrapText="1"/>
    </xf>
    <xf numFmtId="0" fontId="3" fillId="4" borderId="2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top"/>
    </xf>
    <xf numFmtId="0" fontId="4" fillId="2" borderId="37" xfId="0" applyFont="1" applyFill="1" applyBorder="1" applyAlignment="1">
      <alignment horizontal="left" vertical="top" wrapText="1"/>
    </xf>
    <xf numFmtId="166" fontId="14" fillId="8" borderId="13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3B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2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048576"/>
  <sheetViews>
    <sheetView tabSelected="1" topLeftCell="A10" workbookViewId="0">
      <selection activeCell="H20" sqref="H20"/>
    </sheetView>
  </sheetViews>
  <sheetFormatPr baseColWidth="10" defaultColWidth="9.140625" defaultRowHeight="12.75"/>
  <cols>
    <col min="1" max="1" width="6"/>
    <col min="2" max="2" width="20.28515625"/>
    <col min="3" max="3" width="13.140625"/>
    <col min="4" max="4" width="46.85546875"/>
    <col min="5" max="5" width="19.85546875"/>
    <col min="6" max="6" width="82.7109375"/>
    <col min="7" max="7" width="22.7109375"/>
    <col min="8" max="8" width="3.7109375"/>
    <col min="9" max="9" width="19.5703125"/>
    <col min="10" max="10" width="40.7109375"/>
    <col min="11" max="11" width="22.7109375"/>
    <col min="12" max="12" width="4.7109375"/>
    <col min="13" max="13" width="20.7109375"/>
    <col min="14" max="14" width="40.7109375"/>
    <col min="21" max="21" width="15.42578125"/>
    <col min="22" max="22" width="6"/>
    <col min="23" max="23" width="1.85546875"/>
    <col min="24" max="24" width="6"/>
    <col min="25" max="25" width="15.42578125"/>
    <col min="26" max="26" width="6"/>
    <col min="27" max="27" width="1.85546875"/>
    <col min="28" max="28" width="6"/>
    <col min="50" max="1025" width="17.28515625"/>
  </cols>
  <sheetData>
    <row r="1" spans="1:49" ht="12.75" customHeight="1">
      <c r="A1" s="15"/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5"/>
      <c r="P1" s="15"/>
      <c r="Q1" s="15"/>
      <c r="R1" s="17"/>
      <c r="S1" s="17"/>
      <c r="T1" s="17"/>
      <c r="U1" s="14" t="s">
        <v>0</v>
      </c>
      <c r="V1" s="14"/>
      <c r="W1" s="14"/>
      <c r="X1" s="14"/>
      <c r="Y1" s="13" t="s">
        <v>1</v>
      </c>
      <c r="Z1" s="13"/>
      <c r="AA1" s="13"/>
      <c r="AB1" s="13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49" ht="12.75" customHeight="1">
      <c r="A2" s="18"/>
      <c r="B2" s="18"/>
      <c r="C2" s="18"/>
      <c r="D2" s="19"/>
      <c r="E2" s="19"/>
      <c r="F2" s="20"/>
      <c r="G2" s="12" t="s">
        <v>2</v>
      </c>
      <c r="H2" s="12"/>
      <c r="I2" s="12"/>
      <c r="J2" s="12"/>
      <c r="K2" s="11" t="s">
        <v>3</v>
      </c>
      <c r="L2" s="11"/>
      <c r="M2" s="11"/>
      <c r="N2" s="11"/>
      <c r="O2" s="20"/>
      <c r="P2" s="20"/>
      <c r="Q2" s="20"/>
      <c r="R2" s="19"/>
      <c r="S2" s="19"/>
      <c r="T2" s="19"/>
      <c r="U2" s="21" t="s">
        <v>4</v>
      </c>
      <c r="V2" s="22" t="e">
        <f>COUNTIF(#REF!,U2)*4</f>
        <v>#REF!</v>
      </c>
      <c r="W2" s="22" t="e">
        <f>COUNTIF(#REF!,1)*4</f>
        <v>#REF!</v>
      </c>
      <c r="X2" s="23" t="e">
        <f>W2/V5</f>
        <v>#REF!</v>
      </c>
      <c r="Y2" s="24" t="s">
        <v>4</v>
      </c>
      <c r="Z2" s="22" t="e">
        <f>COUNTIF(#REF!,Y2)*4</f>
        <v>#REF!</v>
      </c>
      <c r="AA2" s="22" t="e">
        <f>COUNTIF(#REF!,1)*4</f>
        <v>#REF!</v>
      </c>
      <c r="AB2" s="25" t="e">
        <f>AA2/Z5</f>
        <v>#REF!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49" ht="22.5" customHeight="1">
      <c r="A3" s="26"/>
      <c r="B3" s="10" t="s">
        <v>5</v>
      </c>
      <c r="C3" s="10"/>
      <c r="D3" s="10"/>
      <c r="E3" s="27"/>
      <c r="F3" s="28"/>
      <c r="G3" s="29" t="s">
        <v>6</v>
      </c>
      <c r="H3" s="30"/>
      <c r="I3" s="31" t="s">
        <v>7</v>
      </c>
      <c r="J3" s="32" t="s">
        <v>8</v>
      </c>
      <c r="K3" s="29" t="s">
        <v>6</v>
      </c>
      <c r="L3" s="30"/>
      <c r="M3" s="31" t="s">
        <v>7</v>
      </c>
      <c r="N3" s="32" t="s">
        <v>8</v>
      </c>
      <c r="O3" s="33"/>
      <c r="P3" s="34"/>
      <c r="Q3" s="34"/>
      <c r="R3" s="17"/>
      <c r="S3" s="17"/>
      <c r="T3" s="17"/>
      <c r="U3" s="35" t="s">
        <v>9</v>
      </c>
      <c r="V3" s="22" t="e">
        <f>COUNTIF(#REF!,U3)*4</f>
        <v>#REF!</v>
      </c>
      <c r="W3" s="36" t="e">
        <f>COUNTIF(#REF!,2)*2</f>
        <v>#REF!</v>
      </c>
      <c r="X3" s="37" t="e">
        <f>W3/V5</f>
        <v>#REF!</v>
      </c>
      <c r="Y3" s="38" t="s">
        <v>9</v>
      </c>
      <c r="Z3" s="36" t="e">
        <f>COUNTIF(#REF!,Y3)*2</f>
        <v>#REF!</v>
      </c>
      <c r="AA3" s="36" t="e">
        <f>COUNTIF(#REF!,2)</f>
        <v>#REF!</v>
      </c>
      <c r="AB3" s="39" t="e">
        <f>AA3/Z5</f>
        <v>#REF!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ht="12.75" customHeight="1">
      <c r="A4" s="15"/>
      <c r="B4" s="40" t="s">
        <v>10</v>
      </c>
      <c r="C4" s="9"/>
      <c r="D4" s="9"/>
      <c r="E4" s="34"/>
      <c r="F4" s="34"/>
      <c r="G4" s="41" t="s">
        <v>11</v>
      </c>
      <c r="H4" s="42">
        <f t="shared" ref="H4:H10" si="0">COUNTIF($G$16:$G$51,G4)</f>
        <v>4</v>
      </c>
      <c r="I4" s="8">
        <f>(H4+H5+H6+H7)/H11</f>
        <v>0.22222222222222221</v>
      </c>
      <c r="J4" s="43">
        <f>H4/H11</f>
        <v>0.22222222222222221</v>
      </c>
      <c r="K4" s="44" t="s">
        <v>11</v>
      </c>
      <c r="L4" s="45" t="e">
        <f>COUNTIF(#REF!,K4)</f>
        <v>#REF!</v>
      </c>
      <c r="M4" s="7" t="e">
        <f>(L4+L5+L6+L7)/L11</f>
        <v>#REF!</v>
      </c>
      <c r="N4" s="46" t="e">
        <f>L4/L11</f>
        <v>#REF!</v>
      </c>
      <c r="O4" s="47"/>
      <c r="P4" s="34"/>
      <c r="Q4" s="34"/>
      <c r="R4" s="17"/>
      <c r="S4" s="17"/>
      <c r="T4" s="17"/>
      <c r="U4" s="35" t="s">
        <v>12</v>
      </c>
      <c r="V4" s="22" t="e">
        <f>COUNTIF(#REF!,U4)*4</f>
        <v>#REF!</v>
      </c>
      <c r="W4" s="36" t="e">
        <f>COUNTIF(#REF!,3)</f>
        <v>#REF!</v>
      </c>
      <c r="X4" s="37" t="e">
        <f>W4/V5</f>
        <v>#REF!</v>
      </c>
      <c r="Y4" s="38" t="s">
        <v>12</v>
      </c>
      <c r="Z4" s="36" t="e">
        <f>COUNTIF(#REF!,Y4)*1</f>
        <v>#REF!</v>
      </c>
      <c r="AA4" s="36" t="e">
        <f>COUNTIF(#REF!,3)</f>
        <v>#REF!</v>
      </c>
      <c r="AB4" s="39" t="e">
        <f>AA4/Z5</f>
        <v>#REF!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 t="s">
        <v>13</v>
      </c>
      <c r="AS4" s="48">
        <v>0</v>
      </c>
      <c r="AT4" s="48" t="e">
        <f>COUNTIF(#REF!,1)</f>
        <v>#REF!</v>
      </c>
      <c r="AU4" s="48" t="e">
        <f>COUNTIF(#REF!,1)</f>
        <v>#REF!</v>
      </c>
      <c r="AV4" s="49">
        <f>IF(AS4=0,0,((AT4/AS4)*0.6))</f>
        <v>0</v>
      </c>
      <c r="AW4" s="49" t="e">
        <f>IF(AT4=0,0,((AU4/AS4)*0.6))</f>
        <v>#REF!</v>
      </c>
    </row>
    <row r="5" spans="1:49" ht="12.75" customHeight="1">
      <c r="A5" s="15"/>
      <c r="B5" s="40" t="s">
        <v>14</v>
      </c>
      <c r="C5" s="9" t="s">
        <v>15</v>
      </c>
      <c r="D5" s="9"/>
      <c r="E5" s="34"/>
      <c r="F5" s="34"/>
      <c r="G5" s="50" t="s">
        <v>16</v>
      </c>
      <c r="H5" s="51">
        <f t="shared" si="0"/>
        <v>0</v>
      </c>
      <c r="I5" s="8"/>
      <c r="J5" s="43">
        <f>H5/H11</f>
        <v>0</v>
      </c>
      <c r="K5" s="52" t="s">
        <v>16</v>
      </c>
      <c r="L5" s="53" t="e">
        <f>COUNTIF(#REF!,K5)</f>
        <v>#REF!</v>
      </c>
      <c r="M5" s="7"/>
      <c r="N5" s="46" t="e">
        <f>L5/L11</f>
        <v>#REF!</v>
      </c>
      <c r="O5" s="47"/>
      <c r="P5" s="34"/>
      <c r="Q5" s="34"/>
      <c r="R5" s="17"/>
      <c r="S5" s="17"/>
      <c r="T5" s="17"/>
      <c r="U5" s="35" t="s">
        <v>17</v>
      </c>
      <c r="V5" s="38" t="e">
        <f>SUM(V2:V4)</f>
        <v>#REF!</v>
      </c>
      <c r="W5" s="38"/>
      <c r="X5" s="38"/>
      <c r="Y5" s="38" t="s">
        <v>17</v>
      </c>
      <c r="Z5" s="38" t="e">
        <f>SUM(Z2:Z4)</f>
        <v>#REF!</v>
      </c>
      <c r="AA5" s="38"/>
      <c r="AB5" s="54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 t="s">
        <v>18</v>
      </c>
      <c r="AS5" s="48">
        <v>0</v>
      </c>
      <c r="AT5" s="48" t="e">
        <f>COUNTIF(#REF!,2)</f>
        <v>#REF!</v>
      </c>
      <c r="AU5" s="48" t="e">
        <f>COUNTIF(#REF!,2)</f>
        <v>#REF!</v>
      </c>
      <c r="AV5" s="49" t="e">
        <f>IF(AT5=0,0,((AT5/AS5)*0.3))</f>
        <v>#REF!</v>
      </c>
      <c r="AW5" s="49" t="e">
        <f>IF(AT5=0,0,((AU5/AS5)*0.6))</f>
        <v>#REF!</v>
      </c>
    </row>
    <row r="6" spans="1:49" ht="12.75" customHeight="1">
      <c r="A6" s="55"/>
      <c r="B6" s="56" t="s">
        <v>19</v>
      </c>
      <c r="C6" s="6" t="s">
        <v>20</v>
      </c>
      <c r="D6" s="6"/>
      <c r="E6" s="48"/>
      <c r="F6" s="48"/>
      <c r="G6" s="50" t="s">
        <v>21</v>
      </c>
      <c r="H6" s="51">
        <f t="shared" si="0"/>
        <v>0</v>
      </c>
      <c r="I6" s="8"/>
      <c r="J6" s="43">
        <f>H6/H11</f>
        <v>0</v>
      </c>
      <c r="K6" s="52" t="s">
        <v>21</v>
      </c>
      <c r="L6" s="53" t="e">
        <f>COUNTIF(#REF!,K6)</f>
        <v>#REF!</v>
      </c>
      <c r="M6" s="7"/>
      <c r="N6" s="46" t="e">
        <f>L6/L11</f>
        <v>#REF!</v>
      </c>
      <c r="O6" s="47"/>
      <c r="P6" s="48"/>
      <c r="Q6" s="48"/>
      <c r="R6" s="17"/>
      <c r="S6" s="17"/>
      <c r="T6" s="17"/>
      <c r="U6" s="57" t="s">
        <v>22</v>
      </c>
      <c r="V6" s="58" t="e">
        <f>(H4+H5+H6+H7)/V5</f>
        <v>#REF!</v>
      </c>
      <c r="W6" s="59"/>
      <c r="X6" s="59" t="e">
        <f>SUM(X2:X5)</f>
        <v>#REF!</v>
      </c>
      <c r="Y6" s="60" t="s">
        <v>22</v>
      </c>
      <c r="Z6" s="61" t="e">
        <f>(L4+L5+L6+L7)/Z5</f>
        <v>#REF!</v>
      </c>
      <c r="AA6" s="59"/>
      <c r="AB6" s="62" t="e">
        <f>SUM(AB2:AB5)</f>
        <v>#REF!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 t="s">
        <v>23</v>
      </c>
      <c r="AS6" s="48">
        <v>0</v>
      </c>
      <c r="AT6" s="48" t="e">
        <f>COUNTIF(#REF!,3)</f>
        <v>#REF!</v>
      </c>
      <c r="AU6" s="48" t="e">
        <f>COUNTIF(#REF!,3)</f>
        <v>#REF!</v>
      </c>
      <c r="AV6" s="49" t="e">
        <f>IF(AT6=0,0,((AT6/AS6)*0.1))</f>
        <v>#REF!</v>
      </c>
      <c r="AW6" s="49" t="e">
        <f>IF(AT6=0,0,((AU6/AS6)*0.6))</f>
        <v>#REF!</v>
      </c>
    </row>
    <row r="7" spans="1:49" ht="12.75" customHeight="1">
      <c r="A7" s="55"/>
      <c r="B7" s="63" t="s">
        <v>24</v>
      </c>
      <c r="C7" s="5"/>
      <c r="D7" s="5"/>
      <c r="E7" s="48"/>
      <c r="F7" s="48"/>
      <c r="G7" s="50" t="s">
        <v>25</v>
      </c>
      <c r="H7" s="51">
        <f t="shared" si="0"/>
        <v>0</v>
      </c>
      <c r="I7" s="8"/>
      <c r="J7" s="43">
        <f>H7/H11</f>
        <v>0</v>
      </c>
      <c r="K7" s="52" t="s">
        <v>25</v>
      </c>
      <c r="L7" s="53" t="e">
        <f>COUNTIF(#REF!,K7)</f>
        <v>#REF!</v>
      </c>
      <c r="M7" s="7"/>
      <c r="N7" s="46" t="e">
        <f>L7/L11</f>
        <v>#REF!</v>
      </c>
      <c r="O7" s="47"/>
      <c r="P7" s="48"/>
      <c r="Q7" s="48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49"/>
      <c r="AT7" s="49"/>
      <c r="AU7" s="49"/>
      <c r="AV7" s="64" t="e">
        <f>SUM(AV4:AV6)</f>
        <v>#REF!</v>
      </c>
      <c r="AW7" s="64" t="e">
        <f>SUM(AW4:AW6)</f>
        <v>#REF!</v>
      </c>
    </row>
    <row r="8" spans="1:49" ht="12.75" customHeight="1">
      <c r="A8" s="55"/>
      <c r="B8" s="17"/>
      <c r="C8" s="17"/>
      <c r="D8" s="48"/>
      <c r="E8" s="48"/>
      <c r="F8" s="48"/>
      <c r="G8" s="50" t="s">
        <v>26</v>
      </c>
      <c r="H8" s="51">
        <f t="shared" si="0"/>
        <v>0</v>
      </c>
      <c r="I8" s="8"/>
      <c r="J8" s="43">
        <f>H8/H11</f>
        <v>0</v>
      </c>
      <c r="K8" s="52" t="s">
        <v>26</v>
      </c>
      <c r="L8" s="53" t="e">
        <f>COUNTIF(#REF!,K8)</f>
        <v>#REF!</v>
      </c>
      <c r="M8" s="7"/>
      <c r="N8" s="46" t="e">
        <f>L8/L11</f>
        <v>#REF!</v>
      </c>
      <c r="O8" s="47"/>
      <c r="P8" s="48"/>
      <c r="Q8" s="48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ht="12.75" customHeight="1">
      <c r="A9" s="55"/>
      <c r="B9" s="55"/>
      <c r="C9" s="55"/>
      <c r="D9" s="17"/>
      <c r="E9" s="17"/>
      <c r="F9" s="48"/>
      <c r="G9" s="50" t="s">
        <v>27</v>
      </c>
      <c r="H9" s="51">
        <f t="shared" si="0"/>
        <v>0</v>
      </c>
      <c r="I9" s="8"/>
      <c r="J9" s="43">
        <f>H9/H11</f>
        <v>0</v>
      </c>
      <c r="K9" s="65" t="s">
        <v>27</v>
      </c>
      <c r="L9" s="53" t="e">
        <f>COUNTIF(#REF!,K9)</f>
        <v>#REF!</v>
      </c>
      <c r="M9" s="7"/>
      <c r="N9" s="46" t="e">
        <f>L9/L11</f>
        <v>#REF!</v>
      </c>
      <c r="O9" s="17"/>
      <c r="P9" s="48"/>
      <c r="Q9" s="48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ht="12.75" customHeight="1">
      <c r="A10" s="15"/>
      <c r="B10" s="15"/>
      <c r="C10" s="15"/>
      <c r="D10" s="15"/>
      <c r="E10" s="15"/>
      <c r="F10" s="16"/>
      <c r="G10" s="66" t="s">
        <v>28</v>
      </c>
      <c r="H10" s="67">
        <f t="shared" si="0"/>
        <v>14</v>
      </c>
      <c r="I10" s="8"/>
      <c r="J10" s="43">
        <f>H10/H11</f>
        <v>0.77777777777777779</v>
      </c>
      <c r="K10" s="65" t="s">
        <v>28</v>
      </c>
      <c r="L10" s="53" t="e">
        <f>COUNTIF(#REF!,K10)</f>
        <v>#REF!</v>
      </c>
      <c r="M10" s="7"/>
      <c r="N10" s="46" t="e">
        <f>L10/L11</f>
        <v>#REF!</v>
      </c>
      <c r="O10" s="16"/>
      <c r="P10" s="16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ht="12.75" customHeight="1">
      <c r="A11" s="17"/>
      <c r="B11" s="17"/>
      <c r="C11" s="17"/>
      <c r="D11" s="48"/>
      <c r="E11" s="48"/>
      <c r="F11" s="17"/>
      <c r="G11" s="68" t="s">
        <v>29</v>
      </c>
      <c r="H11" s="69">
        <f>SUM(H4:H10)</f>
        <v>18</v>
      </c>
      <c r="I11" s="70"/>
      <c r="J11" s="71">
        <f>SUM(J4:J10)</f>
        <v>1</v>
      </c>
      <c r="K11" s="72" t="s">
        <v>29</v>
      </c>
      <c r="L11" s="73" t="e">
        <f>SUM(L4:L10)</f>
        <v>#REF!</v>
      </c>
      <c r="M11" s="74"/>
      <c r="N11" s="75" t="e">
        <f>SUM(N4:N10)</f>
        <v>#REF!</v>
      </c>
      <c r="O11" s="7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ht="20.25" customHeight="1">
      <c r="A12" s="77"/>
      <c r="B12" s="77"/>
      <c r="C12" s="77"/>
      <c r="D12" s="48"/>
      <c r="E12" s="48"/>
      <c r="F12" s="49"/>
      <c r="G12" s="49"/>
      <c r="H12" s="16"/>
      <c r="I12" s="16"/>
      <c r="J12" s="17"/>
      <c r="K12" s="17"/>
      <c r="L12" s="17"/>
      <c r="M12" s="17"/>
      <c r="N12" s="17"/>
      <c r="O12" s="49"/>
      <c r="P12" s="49"/>
      <c r="Q12" s="49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ht="12.75" customHeight="1">
      <c r="A13" s="78" t="s">
        <v>30</v>
      </c>
      <c r="B13" s="4" t="s">
        <v>31</v>
      </c>
      <c r="C13" s="4"/>
      <c r="D13" s="3" t="s">
        <v>32</v>
      </c>
      <c r="E13" s="3"/>
      <c r="F13" s="3"/>
      <c r="G13" s="2" t="s">
        <v>33</v>
      </c>
      <c r="H13" s="2"/>
      <c r="I13" s="2"/>
      <c r="J13" s="2"/>
      <c r="K13" s="1" t="s">
        <v>34</v>
      </c>
      <c r="L13" s="1"/>
      <c r="M13" s="1"/>
      <c r="N13" s="1"/>
      <c r="O13" s="79"/>
      <c r="P13" s="80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</row>
    <row r="14" spans="1:49" ht="12.75" customHeight="1">
      <c r="A14" s="82" t="s">
        <v>35</v>
      </c>
      <c r="B14" s="83"/>
      <c r="C14" s="82" t="s">
        <v>36</v>
      </c>
      <c r="D14" s="84" t="s">
        <v>37</v>
      </c>
      <c r="E14" s="84" t="s">
        <v>38</v>
      </c>
      <c r="F14" s="84" t="s">
        <v>39</v>
      </c>
      <c r="G14" s="85" t="s">
        <v>40</v>
      </c>
      <c r="H14" s="108" t="s">
        <v>41</v>
      </c>
      <c r="I14" s="108"/>
      <c r="J14" s="85" t="s">
        <v>42</v>
      </c>
      <c r="K14" s="86" t="s">
        <v>40</v>
      </c>
      <c r="L14" s="109" t="s">
        <v>41</v>
      </c>
      <c r="M14" s="109"/>
      <c r="N14" s="86" t="s">
        <v>42</v>
      </c>
      <c r="O14" s="87" t="s">
        <v>43</v>
      </c>
      <c r="P14" s="84" t="s">
        <v>44</v>
      </c>
      <c r="Q14" s="84" t="s">
        <v>45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</row>
    <row r="15" spans="1:49" ht="12.75" customHeight="1">
      <c r="A15" s="110"/>
      <c r="B15" s="110"/>
      <c r="C15" s="89"/>
      <c r="D15" s="111"/>
      <c r="E15" s="111"/>
      <c r="F15" s="111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</row>
    <row r="16" spans="1:49" ht="63" customHeight="1">
      <c r="A16" s="85">
        <v>1</v>
      </c>
      <c r="B16" s="112" t="s">
        <v>46</v>
      </c>
      <c r="C16" s="94">
        <v>1</v>
      </c>
      <c r="D16" s="95" t="s">
        <v>47</v>
      </c>
      <c r="E16" s="114" t="s">
        <v>79</v>
      </c>
      <c r="F16" s="97" t="s">
        <v>48</v>
      </c>
      <c r="G16" s="85" t="s">
        <v>11</v>
      </c>
      <c r="H16" s="113" t="s">
        <v>80</v>
      </c>
      <c r="I16" s="113"/>
      <c r="J16" s="98"/>
      <c r="K16" s="86" t="s">
        <v>28</v>
      </c>
      <c r="L16" s="99"/>
      <c r="M16" s="100"/>
      <c r="N16" s="86"/>
      <c r="O16" s="101"/>
      <c r="P16" s="102">
        <f>IF(AND(O16="ALTA", OR(G16="OK", G16="ERROR", G16="DIFERIDO", G16="CANCELADO / ANULADO")),1,(IF(AND(O16="MEDIA", OR(G16="OK", G16="ERROR", G16="DIFERIDO", G16="CANCELADO / ANULADO")),2,(IF(AND(O16="BAJA", OR(G16="OK", G16="ERROR", G16="DIFERIDO", G16="CANCELADO / ANULADO")),3,0)))))</f>
        <v>0</v>
      </c>
      <c r="Q16" s="102">
        <f>IF(AND(P16="ALTA", OR(H16="OK", H16="ERROR", H16="DIFERIDO", H16="CANCELADO / ANULADO")),1,(IF(AND(P16="MEDIA", OR(H16="OK", H16="ERROR", H16="DIFERIDO", H16="CANCELADO / ANULADO")),2,(IF(AND(P16="BAJA", OR(H16="OK", H16="ERROR", H16="DIFERIDO", H16="CANCELADO / ANULADO")),3,0)))))</f>
        <v>0</v>
      </c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</row>
    <row r="17" spans="1:49" ht="84.75" customHeight="1">
      <c r="A17" s="85">
        <v>2</v>
      </c>
      <c r="B17" s="112"/>
      <c r="C17" s="103">
        <v>2</v>
      </c>
      <c r="D17" s="95" t="s">
        <v>49</v>
      </c>
      <c r="E17" s="104" t="s">
        <v>81</v>
      </c>
      <c r="F17" s="97" t="s">
        <v>50</v>
      </c>
      <c r="G17" s="85" t="s">
        <v>11</v>
      </c>
      <c r="H17" s="113" t="s">
        <v>82</v>
      </c>
      <c r="I17" s="113"/>
      <c r="J17" s="98"/>
      <c r="K17" s="86" t="s">
        <v>28</v>
      </c>
      <c r="L17" s="99"/>
      <c r="M17" s="100"/>
      <c r="N17" s="86"/>
      <c r="O17" s="101"/>
      <c r="P17" s="102"/>
      <c r="Q17" s="102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</row>
    <row r="18" spans="1:49" ht="78.75" customHeight="1">
      <c r="A18" s="85">
        <v>3</v>
      </c>
      <c r="B18" s="112"/>
      <c r="C18" s="94">
        <v>3</v>
      </c>
      <c r="D18" s="95" t="s">
        <v>51</v>
      </c>
      <c r="E18" s="104" t="s">
        <v>83</v>
      </c>
      <c r="F18" s="97" t="s">
        <v>52</v>
      </c>
      <c r="G18" s="85" t="s">
        <v>11</v>
      </c>
      <c r="H18" s="113" t="s">
        <v>84</v>
      </c>
      <c r="I18" s="113"/>
      <c r="J18" s="98"/>
      <c r="K18" s="86" t="s">
        <v>28</v>
      </c>
      <c r="L18" s="99"/>
      <c r="M18" s="100"/>
      <c r="N18" s="86"/>
      <c r="O18" s="101"/>
      <c r="P18" s="102"/>
      <c r="Q18" s="102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</row>
    <row r="19" spans="1:49" ht="78.75" customHeight="1">
      <c r="A19" s="85">
        <v>4</v>
      </c>
      <c r="B19" s="112"/>
      <c r="C19" s="94">
        <v>4</v>
      </c>
      <c r="D19" s="95" t="s">
        <v>53</v>
      </c>
      <c r="E19" s="104" t="s">
        <v>83</v>
      </c>
      <c r="F19" s="97" t="s">
        <v>54</v>
      </c>
      <c r="G19" s="85" t="s">
        <v>11</v>
      </c>
      <c r="H19" s="113" t="s">
        <v>85</v>
      </c>
      <c r="I19" s="113"/>
      <c r="J19" s="98"/>
      <c r="K19" s="86" t="s">
        <v>28</v>
      </c>
      <c r="L19" s="99"/>
      <c r="M19" s="100"/>
      <c r="N19" s="86"/>
      <c r="O19" s="101"/>
      <c r="P19" s="102"/>
      <c r="Q19" s="102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</row>
    <row r="20" spans="1:49" ht="84.75" customHeight="1">
      <c r="A20" s="85">
        <v>5</v>
      </c>
      <c r="B20" s="112" t="s">
        <v>55</v>
      </c>
      <c r="C20" s="103">
        <v>1</v>
      </c>
      <c r="D20" s="95" t="s">
        <v>56</v>
      </c>
      <c r="E20" s="104"/>
      <c r="F20" s="97" t="s">
        <v>57</v>
      </c>
      <c r="G20" s="85" t="s">
        <v>28</v>
      </c>
      <c r="H20" s="105"/>
      <c r="I20" s="106"/>
      <c r="J20" s="98"/>
      <c r="K20" s="86" t="s">
        <v>28</v>
      </c>
      <c r="L20" s="99"/>
      <c r="M20" s="100"/>
      <c r="N20" s="86"/>
      <c r="O20" s="101"/>
      <c r="P20" s="102"/>
      <c r="Q20" s="102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</row>
    <row r="21" spans="1:49" ht="78.75" customHeight="1">
      <c r="A21" s="85">
        <v>6</v>
      </c>
      <c r="B21" s="112"/>
      <c r="C21" s="94">
        <v>2</v>
      </c>
      <c r="D21" s="95" t="s">
        <v>58</v>
      </c>
      <c r="E21" s="104"/>
      <c r="F21" s="97" t="s">
        <v>59</v>
      </c>
      <c r="G21" s="85" t="s">
        <v>28</v>
      </c>
      <c r="H21" s="113"/>
      <c r="I21" s="113"/>
      <c r="J21" s="98"/>
      <c r="K21" s="86" t="s">
        <v>28</v>
      </c>
      <c r="L21" s="99"/>
      <c r="M21" s="100"/>
      <c r="N21" s="86"/>
      <c r="O21" s="101"/>
      <c r="P21" s="102"/>
      <c r="Q21" s="102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</row>
    <row r="22" spans="1:49" ht="63" customHeight="1">
      <c r="A22" s="85">
        <v>7</v>
      </c>
      <c r="B22" s="112"/>
      <c r="C22" s="94">
        <v>3</v>
      </c>
      <c r="D22" s="95" t="s">
        <v>60</v>
      </c>
      <c r="E22" s="96"/>
      <c r="F22" s="97" t="s">
        <v>61</v>
      </c>
      <c r="G22" s="85" t="s">
        <v>28</v>
      </c>
      <c r="H22" s="113"/>
      <c r="I22" s="113"/>
      <c r="J22" s="98"/>
      <c r="K22" s="86" t="s">
        <v>28</v>
      </c>
      <c r="L22" s="99"/>
      <c r="M22" s="100"/>
      <c r="N22" s="86"/>
      <c r="O22" s="101"/>
      <c r="P22" s="102">
        <f>IF(AND(O22="ALTA", OR(G22="OK", G22="ERROR", G22="DIFERIDO", G22="CANCELADO / ANULADO")),1,(IF(AND(O22="MEDIA", OR(G22="OK", G22="ERROR", G22="DIFERIDO", G22="CANCELADO / ANULADO")),2,(IF(AND(O22="BAJA", OR(G22="OK", G22="ERROR", G22="DIFERIDO", G22="CANCELADO / ANULADO")),3,0)))))</f>
        <v>0</v>
      </c>
      <c r="Q22" s="102">
        <f>IF(AND(P22="ALTA", OR(H22="OK", H22="ERROR", H22="DIFERIDO", H22="CANCELADO / ANULADO")),1,(IF(AND(P22="MEDIA", OR(H22="OK", H22="ERROR", H22="DIFERIDO", H22="CANCELADO / ANULADO")),2,(IF(AND(P22="BAJA", OR(H22="OK", H22="ERROR", H22="DIFERIDO", H22="CANCELADO / ANULADO")),3,0)))))</f>
        <v>0</v>
      </c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</row>
    <row r="23" spans="1:49" ht="84.75" customHeight="1">
      <c r="A23" s="85">
        <v>8</v>
      </c>
      <c r="B23" s="112" t="s">
        <v>62</v>
      </c>
      <c r="C23" s="103">
        <v>1</v>
      </c>
      <c r="D23" s="95" t="s">
        <v>63</v>
      </c>
      <c r="E23" s="104"/>
      <c r="F23" s="97" t="s">
        <v>64</v>
      </c>
      <c r="G23" s="85" t="s">
        <v>28</v>
      </c>
      <c r="H23" s="113"/>
      <c r="I23" s="113"/>
      <c r="J23" s="98"/>
      <c r="K23" s="86" t="s">
        <v>28</v>
      </c>
      <c r="L23" s="99"/>
      <c r="M23" s="100"/>
      <c r="N23" s="86"/>
      <c r="O23" s="101"/>
      <c r="P23" s="102"/>
      <c r="Q23" s="102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</row>
    <row r="24" spans="1:49" ht="84.75" customHeight="1">
      <c r="A24" s="85">
        <v>9</v>
      </c>
      <c r="B24" s="112"/>
      <c r="C24" s="103">
        <v>2</v>
      </c>
      <c r="D24" s="95" t="s">
        <v>65</v>
      </c>
      <c r="E24" s="104"/>
      <c r="F24" s="97" t="s">
        <v>66</v>
      </c>
      <c r="G24" s="85" t="s">
        <v>28</v>
      </c>
      <c r="H24" s="113"/>
      <c r="I24" s="113"/>
      <c r="J24" s="98"/>
      <c r="K24" s="86" t="s">
        <v>28</v>
      </c>
      <c r="L24" s="99"/>
      <c r="M24" s="100"/>
      <c r="N24" s="86"/>
      <c r="O24" s="101"/>
      <c r="P24" s="102"/>
      <c r="Q24" s="102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</row>
    <row r="25" spans="1:49" ht="84.75" customHeight="1">
      <c r="A25" s="85">
        <v>10</v>
      </c>
      <c r="B25" s="112"/>
      <c r="C25" s="103">
        <v>3</v>
      </c>
      <c r="D25" s="95" t="s">
        <v>67</v>
      </c>
      <c r="E25" s="104"/>
      <c r="F25" s="97" t="s">
        <v>68</v>
      </c>
      <c r="G25" s="85" t="s">
        <v>28</v>
      </c>
      <c r="H25" s="113"/>
      <c r="I25" s="113"/>
      <c r="J25" s="98"/>
      <c r="K25" s="86" t="s">
        <v>28</v>
      </c>
      <c r="L25" s="99"/>
      <c r="M25" s="100"/>
      <c r="N25" s="86"/>
      <c r="O25" s="101"/>
      <c r="P25" s="102"/>
      <c r="Q25" s="102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</row>
    <row r="26" spans="1:49" ht="84.75" customHeight="1">
      <c r="A26" s="85">
        <v>11</v>
      </c>
      <c r="B26" s="112" t="s">
        <v>69</v>
      </c>
      <c r="C26" s="103">
        <v>1</v>
      </c>
      <c r="D26" s="95" t="s">
        <v>70</v>
      </c>
      <c r="E26" s="104"/>
      <c r="F26" s="97"/>
      <c r="G26" s="85" t="s">
        <v>28</v>
      </c>
      <c r="H26" s="113"/>
      <c r="I26" s="113"/>
      <c r="J26" s="98"/>
      <c r="K26" s="86" t="s">
        <v>28</v>
      </c>
      <c r="L26" s="99"/>
      <c r="M26" s="100"/>
      <c r="N26" s="86"/>
      <c r="O26" s="101"/>
      <c r="P26" s="102"/>
      <c r="Q26" s="102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</row>
    <row r="27" spans="1:49" ht="84.75" customHeight="1">
      <c r="A27" s="85">
        <v>12</v>
      </c>
      <c r="B27" s="112"/>
      <c r="C27" s="103">
        <v>2</v>
      </c>
      <c r="D27" s="95" t="s">
        <v>71</v>
      </c>
      <c r="E27" s="104"/>
      <c r="F27" s="97"/>
      <c r="G27" s="85" t="s">
        <v>28</v>
      </c>
      <c r="H27" s="113"/>
      <c r="I27" s="113"/>
      <c r="J27" s="98"/>
      <c r="K27" s="86" t="s">
        <v>28</v>
      </c>
      <c r="L27" s="99"/>
      <c r="M27" s="100"/>
      <c r="N27" s="86"/>
      <c r="O27" s="101"/>
      <c r="P27" s="102"/>
      <c r="Q27" s="102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</row>
    <row r="28" spans="1:49" ht="84.75" customHeight="1">
      <c r="A28" s="85">
        <v>13</v>
      </c>
      <c r="B28" s="112"/>
      <c r="C28" s="103">
        <v>3</v>
      </c>
      <c r="D28" s="95" t="s">
        <v>72</v>
      </c>
      <c r="E28" s="104"/>
      <c r="F28" s="97"/>
      <c r="G28" s="85" t="s">
        <v>28</v>
      </c>
      <c r="H28" s="113"/>
      <c r="I28" s="113"/>
      <c r="J28" s="98"/>
      <c r="K28" s="86" t="s">
        <v>28</v>
      </c>
      <c r="L28" s="99"/>
      <c r="M28" s="100"/>
      <c r="N28" s="86"/>
      <c r="O28" s="101"/>
      <c r="P28" s="102"/>
      <c r="Q28" s="102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</row>
    <row r="29" spans="1:49" ht="84.75" customHeight="1">
      <c r="A29" s="85">
        <v>14</v>
      </c>
      <c r="B29" s="112" t="s">
        <v>73</v>
      </c>
      <c r="C29" s="103">
        <v>1</v>
      </c>
      <c r="D29" s="95" t="s">
        <v>74</v>
      </c>
      <c r="E29" s="104"/>
      <c r="F29" s="97"/>
      <c r="G29" s="85" t="s">
        <v>28</v>
      </c>
      <c r="H29" s="113"/>
      <c r="I29" s="113"/>
      <c r="J29" s="98"/>
      <c r="K29" s="86" t="s">
        <v>28</v>
      </c>
      <c r="L29" s="99"/>
      <c r="M29" s="100"/>
      <c r="N29" s="86"/>
      <c r="O29" s="101"/>
      <c r="P29" s="102"/>
      <c r="Q29" s="102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</row>
    <row r="30" spans="1:49" ht="84.75" customHeight="1">
      <c r="A30" s="85">
        <v>15</v>
      </c>
      <c r="B30" s="112"/>
      <c r="C30" s="103">
        <v>2</v>
      </c>
      <c r="D30" s="95" t="s">
        <v>75</v>
      </c>
      <c r="E30" s="104"/>
      <c r="F30" s="97"/>
      <c r="G30" s="85" t="s">
        <v>28</v>
      </c>
      <c r="H30" s="113"/>
      <c r="I30" s="113"/>
      <c r="J30" s="98"/>
      <c r="K30" s="86" t="s">
        <v>28</v>
      </c>
      <c r="L30" s="99"/>
      <c r="M30" s="100"/>
      <c r="N30" s="86"/>
      <c r="O30" s="101"/>
      <c r="P30" s="102"/>
      <c r="Q30" s="102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</row>
    <row r="31" spans="1:49" ht="84.75" customHeight="1">
      <c r="A31" s="85">
        <v>16</v>
      </c>
      <c r="B31" s="112"/>
      <c r="C31" s="103">
        <v>3</v>
      </c>
      <c r="D31" s="95" t="s">
        <v>76</v>
      </c>
      <c r="E31" s="104"/>
      <c r="F31" s="97"/>
      <c r="G31" s="85" t="s">
        <v>28</v>
      </c>
      <c r="H31" s="113"/>
      <c r="I31" s="113"/>
      <c r="J31" s="98"/>
      <c r="K31" s="86" t="s">
        <v>28</v>
      </c>
      <c r="L31" s="99"/>
      <c r="M31" s="100"/>
      <c r="N31" s="86"/>
      <c r="O31" s="101"/>
      <c r="P31" s="102"/>
      <c r="Q31" s="102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</row>
    <row r="32" spans="1:49" ht="84.75" customHeight="1">
      <c r="A32" s="85">
        <v>17</v>
      </c>
      <c r="B32" s="112"/>
      <c r="C32" s="103">
        <v>4</v>
      </c>
      <c r="D32" s="107" t="s">
        <v>77</v>
      </c>
      <c r="E32" s="104"/>
      <c r="F32" s="97"/>
      <c r="G32" s="85" t="s">
        <v>28</v>
      </c>
      <c r="H32" s="113"/>
      <c r="I32" s="113"/>
      <c r="J32" s="98"/>
      <c r="K32" s="86" t="s">
        <v>28</v>
      </c>
      <c r="L32" s="99"/>
      <c r="M32" s="100"/>
      <c r="N32" s="86"/>
      <c r="O32" s="101"/>
      <c r="P32" s="102"/>
      <c r="Q32" s="102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</row>
    <row r="33" spans="1:49" ht="84.75" customHeight="1">
      <c r="A33" s="85">
        <v>18</v>
      </c>
      <c r="B33" s="112"/>
      <c r="C33" s="103">
        <v>4</v>
      </c>
      <c r="D33" s="95" t="s">
        <v>78</v>
      </c>
      <c r="E33" s="104"/>
      <c r="F33" s="97"/>
      <c r="G33" s="85" t="s">
        <v>28</v>
      </c>
      <c r="H33" s="113"/>
      <c r="I33" s="113"/>
      <c r="J33" s="98"/>
      <c r="K33" s="86" t="s">
        <v>28</v>
      </c>
      <c r="L33" s="99"/>
      <c r="M33" s="100"/>
      <c r="N33" s="86"/>
      <c r="O33" s="101"/>
      <c r="P33" s="102"/>
      <c r="Q33" s="102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12.75" customHeight="1"/>
    <row r="35" spans="1:49" ht="12.75" customHeight="1"/>
    <row r="36" spans="1:49" ht="12.75" customHeight="1"/>
    <row r="37" spans="1:49" ht="12.75" customHeight="1"/>
    <row r="38" spans="1:49" ht="12.75" customHeight="1"/>
    <row r="39" spans="1:49" ht="12.75" customHeight="1"/>
    <row r="40" spans="1:49" ht="12.75" customHeight="1"/>
    <row r="41" spans="1:49" ht="12.75" customHeight="1"/>
    <row r="42" spans="1:49" ht="12.75" customHeight="1"/>
    <row r="43" spans="1:49" ht="12.75" customHeight="1"/>
    <row r="44" spans="1:49" ht="12.75" customHeight="1"/>
    <row r="45" spans="1:49" ht="12.75" customHeight="1"/>
    <row r="46" spans="1:49" ht="12.75" customHeight="1"/>
    <row r="47" spans="1:49" ht="12.75" customHeight="1"/>
    <row r="48" spans="1:4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41">
    <mergeCell ref="B26:B28"/>
    <mergeCell ref="H26:I26"/>
    <mergeCell ref="H27:I27"/>
    <mergeCell ref="H28:I28"/>
    <mergeCell ref="B29:B33"/>
    <mergeCell ref="H29:I29"/>
    <mergeCell ref="H30:I30"/>
    <mergeCell ref="H31:I31"/>
    <mergeCell ref="H32:I32"/>
    <mergeCell ref="H33:I33"/>
    <mergeCell ref="B20:B22"/>
    <mergeCell ref="H21:I21"/>
    <mergeCell ref="H22:I22"/>
    <mergeCell ref="B23:B25"/>
    <mergeCell ref="H23:I23"/>
    <mergeCell ref="H24:I24"/>
    <mergeCell ref="H25:I25"/>
    <mergeCell ref="A15:B15"/>
    <mergeCell ref="D15:F15"/>
    <mergeCell ref="B16:B19"/>
    <mergeCell ref="H16:I16"/>
    <mergeCell ref="H17:I17"/>
    <mergeCell ref="H18:I18"/>
    <mergeCell ref="H19:I19"/>
    <mergeCell ref="B13:C13"/>
    <mergeCell ref="D13:F13"/>
    <mergeCell ref="G13:J13"/>
    <mergeCell ref="K13:N13"/>
    <mergeCell ref="H14:I14"/>
    <mergeCell ref="L14:M14"/>
    <mergeCell ref="C4:D4"/>
    <mergeCell ref="I4:I10"/>
    <mergeCell ref="M4:M10"/>
    <mergeCell ref="C5:D5"/>
    <mergeCell ref="C6:D6"/>
    <mergeCell ref="C7:D7"/>
    <mergeCell ref="U1:X1"/>
    <mergeCell ref="Y1:AB1"/>
    <mergeCell ref="G2:J2"/>
    <mergeCell ref="K2:N2"/>
    <mergeCell ref="B3:D3"/>
  </mergeCells>
  <dataValidations count="1">
    <dataValidation type="list" allowBlank="1" showErrorMessage="1" sqref="G16:G33 K16:K33">
      <formula1>$G$4:$G$10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2043</TotalTime>
  <Application>LibreOffice/4.3.5.2$Windows_x86 LibreOffice_project/3a87456aaa6a95c63eea1c1b3201acedf0751bd5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Interfaz SAP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AlienDJR</cp:lastModifiedBy>
  <cp:revision>5</cp:revision>
  <dcterms:modified xsi:type="dcterms:W3CDTF">2016-05-06T02:09:11Z</dcterms:modified>
  <dc:language>es-AR</dc:language>
</cp:coreProperties>
</file>