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bookViews>
  <sheets>
    <sheet name="Interfaz SAP" sheetId="1" r:id="rId1"/>
  </sheets>
  <calcPr calcId="125725" iterateDelta="1E-4"/>
</workbook>
</file>

<file path=xl/calcChain.xml><?xml version="1.0" encoding="utf-8"?>
<calcChain xmlns="http://schemas.openxmlformats.org/spreadsheetml/2006/main">
  <c r="P24" i="1"/>
  <c r="Q24" s="1"/>
  <c r="P16"/>
  <c r="Q16" s="1"/>
  <c r="L10"/>
  <c r="H10"/>
  <c r="L9"/>
  <c r="H9"/>
  <c r="L8"/>
  <c r="H8"/>
  <c r="L7"/>
  <c r="H7"/>
  <c r="AU6"/>
  <c r="AT6"/>
  <c r="AW6" s="1"/>
  <c r="L6"/>
  <c r="H6"/>
  <c r="AU5"/>
  <c r="AT5"/>
  <c r="AW5" s="1"/>
  <c r="L5"/>
  <c r="H5"/>
  <c r="AV4"/>
  <c r="AU4"/>
  <c r="AT4"/>
  <c r="AW4" s="1"/>
  <c r="AW7" s="1"/>
  <c r="AA4"/>
  <c r="Z4"/>
  <c r="W4"/>
  <c r="V4"/>
  <c r="L4"/>
  <c r="H4"/>
  <c r="AA3"/>
  <c r="Z3"/>
  <c r="W3"/>
  <c r="V3"/>
  <c r="AA2"/>
  <c r="Z2"/>
  <c r="Z5" s="1"/>
  <c r="W2"/>
  <c r="V2"/>
  <c r="V5" s="1"/>
  <c r="AV5" l="1"/>
  <c r="AV7" s="1"/>
  <c r="AV6"/>
  <c r="AB2"/>
  <c r="AB6" s="1"/>
  <c r="AB3"/>
  <c r="H11"/>
  <c r="J6" s="1"/>
  <c r="X2"/>
  <c r="X6" s="1"/>
  <c r="X3"/>
  <c r="X4"/>
  <c r="N9"/>
  <c r="Z6"/>
  <c r="AB4"/>
  <c r="L11"/>
  <c r="M4" s="1"/>
  <c r="V6"/>
  <c r="N5" l="1"/>
  <c r="N10"/>
  <c r="N4"/>
  <c r="N11" s="1"/>
  <c r="N6"/>
  <c r="I4"/>
  <c r="J4"/>
  <c r="J7"/>
  <c r="J5"/>
  <c r="J8"/>
  <c r="J9"/>
  <c r="J10"/>
  <c r="N8"/>
  <c r="N7"/>
  <c r="J11" l="1"/>
</calcChain>
</file>

<file path=xl/sharedStrings.xml><?xml version="1.0" encoding="utf-8"?>
<sst xmlns="http://schemas.openxmlformats.org/spreadsheetml/2006/main" count="153" uniqueCount="95">
  <si>
    <t>Estadísticas Ciclo 1</t>
  </si>
  <si>
    <t>Estadísticas Ciclo 2</t>
  </si>
  <si>
    <t>ESTADISITICA CICLO 1</t>
  </si>
  <si>
    <t>ESTADISITICA CICLO 2</t>
  </si>
  <si>
    <t>ALTA</t>
  </si>
  <si>
    <t>Datos del Requerimiento</t>
  </si>
  <si>
    <t>CONTROL DE STATUS</t>
  </si>
  <si>
    <t>PORCENTAJE DE AVANCE</t>
  </si>
  <si>
    <t>PORCENTAJE PARCIAL</t>
  </si>
  <si>
    <t>MEDIA</t>
  </si>
  <si>
    <t>Nro. Y Desc. Requerimiento</t>
  </si>
  <si>
    <t>OK</t>
  </si>
  <si>
    <t>BAJA</t>
  </si>
  <si>
    <t>Alta</t>
  </si>
  <si>
    <t>Aplicación:</t>
  </si>
  <si>
    <t>ElectroR</t>
  </si>
  <si>
    <t>ERROR</t>
  </si>
  <si>
    <t>Total de Condiciones</t>
  </si>
  <si>
    <t>Media</t>
  </si>
  <si>
    <t>Equipo de Trabajo:</t>
  </si>
  <si>
    <t>Fernanda Carrazi – Ivan Quintero – Dario Rick – Fabian Caputo – Alvarez Jonathan</t>
  </si>
  <si>
    <t>DIFERIDO</t>
  </si>
  <si>
    <t>Porcentaje por Peso:</t>
  </si>
  <si>
    <t>Baja</t>
  </si>
  <si>
    <t>Fecha:</t>
  </si>
  <si>
    <t>CANCELADO / ANULADO</t>
  </si>
  <si>
    <t>FALTA DATOS</t>
  </si>
  <si>
    <t>BLOQUEADO</t>
  </si>
  <si>
    <t>NO PROBADO</t>
  </si>
  <si>
    <t>TOTALES</t>
  </si>
  <si>
    <t/>
  </si>
  <si>
    <t>Esquema</t>
  </si>
  <si>
    <t>Desarrollo de las condiciones de test</t>
  </si>
  <si>
    <t>CICLO 1</t>
  </si>
  <si>
    <t>CICLO 2</t>
  </si>
  <si>
    <t>Nro.</t>
  </si>
  <si>
    <t>Caso de Uso</t>
  </si>
  <si>
    <t>Descripción</t>
  </si>
  <si>
    <t>Datos Utilizados</t>
  </si>
  <si>
    <t>Resultado Esperado</t>
  </si>
  <si>
    <t>STATUS</t>
  </si>
  <si>
    <t>Resultado Obtenido</t>
  </si>
  <si>
    <t>Observaciones</t>
  </si>
  <si>
    <t>Peso</t>
  </si>
  <si>
    <t>Ciclo 1</t>
  </si>
  <si>
    <t>Ciclo 2</t>
  </si>
  <si>
    <t>Solicitudes de compra</t>
  </si>
  <si>
    <t>Ingreso de usuarios</t>
  </si>
  <si>
    <t>Se ingresa a la aplicación con un usuario de tipo administrativo.</t>
  </si>
  <si>
    <t>Se ingresa a la aplicación con un usuario de tipo técnico.</t>
  </si>
  <si>
    <t>Se ingresa a la aplicación con un usuario de tipo técnico. Se ingresa mal la contraseña del mismo.</t>
  </si>
  <si>
    <t>ABM Usuarios</t>
  </si>
  <si>
    <t>ABM Proveedores</t>
  </si>
  <si>
    <t>ABM Encargados de entregas</t>
  </si>
  <si>
    <t>Se ingresa a la aplicación con un usuario de tipo administrador (dueño de la empresa).</t>
  </si>
  <si>
    <t>El usuario de tipo administrativo es creado correctamente. Se verifica en la tabla pers_personal que el usuario se cree correctamente. Se prueba ingresar con el nuevo usuario. El usuario ingresa correctamente.</t>
  </si>
  <si>
    <t>Se ingresa con un usuario de tipo administrador (dueño de la empresa). Se ingresa a la vista ABM de usuarios. Se crea un usuario de tipo administrativo.Se ingresan todos los datos menos la contraseña. Se intenta crear el usuario.</t>
  </si>
  <si>
    <t>Se ingresa con un usuario de tipo administrador (dueño de la empresa). Se ingresa a la vista ABM de usuarios. Se crea un usuario de tipo administrativo. Se ingresan todos los datos. Se intenta crear el usuario.</t>
  </si>
  <si>
    <t>Se ingresa a la aplicación correctamente. Se verifica que el usuario de tipo administrador puede visualizar todas las pantallas de manera correcta.</t>
  </si>
  <si>
    <t>La aplicación no permite el ingreso del usuario. Se muestra un cartel que informa que la contraseña es inválida.</t>
  </si>
  <si>
    <t>Se ingresa a la aplicación correctamente. Se verifica que el usuario de tipo administrativo tiene acceso a los módulos: ABM Clientes -  ABM Electrodomesticos - ABM Fleteros - ABM Marcas - ABM Ordenes de trabajo - ABM Piezas - ABM Proveedores - ABM Solicitudes de compra</t>
  </si>
  <si>
    <t>Se ingresa a la aplicación correctamente. Se verifica que el usuario de tipo técnico tiene acceso a los módulos: Vista de presupuesto - ABM Ordenes de trabajo</t>
  </si>
  <si>
    <t>La aplicación no permite la creación del usuario. La misma arroja un mensaje indicando que falta completar la contraseña.</t>
  </si>
  <si>
    <t>Se procesa la solicitud de compra. Las piezas de la solicitud de compra procesada ingresan al stock del sistema en estado "disponible para la venta". La solicitud queda en estado "procesada"</t>
  </si>
  <si>
    <t>Se ingresa con un usuario de tipo administrador (dueño de la empresa). Se ingresa a la vista ABM de usuarios. Se crea un usuario de tipo administrativo.Se ingresan todos los datos. Se ingresa un nombre de usuario que ya exista en el sistema. Se intenta crear el usuario.</t>
  </si>
  <si>
    <t>La aplicación no permite la creación del usuario. La misma arroja un mensaje indicando que el usuario ya existe en el sistema.</t>
  </si>
  <si>
    <t>Se ingresa con un usuario de tipo administrativo. Se ingresa a la vista ABM de proveedores. Se crea un proveedor. No se le asocia ninguna marca al mismo.</t>
  </si>
  <si>
    <t>El proveedor es creado correctamente. Se verifica en la tabla prov_provee_marca que el proveedor recién creado no tiene marcas asociadas.</t>
  </si>
  <si>
    <t>Se ingresa con un usuario de tipo administrativo. Se ingresa a la vista ABM de proveedores. Se modifica el proveedor creado en en el caso de uso anterior. Se le asocian dos marcas al mismo.</t>
  </si>
  <si>
    <t>La modificación se realiza correctamente. Se verifica en la tabla prov_provee_marca que las marcas se asocian al proveedor correctamente.</t>
  </si>
  <si>
    <t>Se ingresa con un usuario de tipo administrador (dueño de la empresa). Se ingresa a la vista ABM de proveedores. Se elimina un proveedor.</t>
  </si>
  <si>
    <t>La aplicación elimina el proveedor correctamente. Se verifica la baja lógica en la tabla prov_proveedores y la baja física en la tabla prov_provee_marca.</t>
  </si>
  <si>
    <t>Se ingresa con un usuario de tipo administrativo. Se ingresa al módulo ABM Fleteros. Se crea un nuevo fletero y se lo asocia a un vehículo.</t>
  </si>
  <si>
    <t>Se ingresa a la aplicación con un usuario de tipo administrativo. Se procesa una solicitud de compra en estado "Enviada" cargada por otro usuario administrativo.</t>
  </si>
  <si>
    <t>Se ingresa a la aplicación con un usuario de tipo administrativo. Se edita una solicitud de compra en estado Ingresada cargada por otro usuario. Se procesa la misma</t>
  </si>
  <si>
    <t>La aplicación permite editar la solicitud de compra correctamente. Al procesarla, se verifica que ingresan al stock las piezas correspondientes a la última edicion, en estado "disponible para la venta". La solicitud queda en estado "procesada".</t>
  </si>
  <si>
    <t>Se ingresa a la aplicación con un usuario de tipo administrativo. Se intenta editar una solicitud de compra en estado "Enviada".</t>
  </si>
  <si>
    <t>La aplicación no permite la edición de la solicitud de compra, puesto que la misma ya ha sido enviada al proveedor.</t>
  </si>
  <si>
    <t>El fletero se crea correctamente. Se verifica que el mismo tiene el vehículo asociado.</t>
  </si>
  <si>
    <t>Se ingresa con un usuario de tipo administrativo. Se ingresa al módulo ABM Fleteros. Se modifica el nombre de un fletero.</t>
  </si>
  <si>
    <t>El fletero se modifica correctamente. Se verifica el cambio en la tabla env_fleteros</t>
  </si>
  <si>
    <t>Se ingresa con un usuario de tipo administrativo. Se ingresa al módulo ABM Fleteros. Se elimina un fletero y un vehículo.</t>
  </si>
  <si>
    <t>El fletero y el vehículo se eliminan correctamente. Se verifica la baja lógica en las tablas env_fleteros y env_vehiculos</t>
  </si>
  <si>
    <t>Se ingresa a la aplicación con un usuario de tipo administrador (dueño de la empresa). Se cancela una solicitud de compra en estado "Ingresada"</t>
  </si>
  <si>
    <t>La solicitud de compra se cancela correctamente. Se verifica el impacto en la tabla solc_solicitud_compra</t>
  </si>
  <si>
    <t>Se ingresa a la aplicación con un usuario de tipo administrativo. Se intenta cancelar una solicitud de compra en estado "Procesada"</t>
  </si>
  <si>
    <t>El sistema no permite cancelar la solicitud de compra puesto que la misma ya ha sido procesada.</t>
  </si>
  <si>
    <t>Se intenta blanquear la contraseña a un usuario</t>
  </si>
  <si>
    <t>Error GRAVE: Pincha por ClassCastException</t>
  </si>
  <si>
    <t>Bug GRAVE: No ve el ABM Fletero ni ABM Proveedores</t>
  </si>
  <si>
    <t>Se ingresa un usuario que no existe</t>
  </si>
  <si>
    <t>Bug LEVE: Pincha por java.lang.Exception</t>
  </si>
  <si>
    <t>Error LEVE: No se realiza la baja física en la prov_provee_marca</t>
  </si>
  <si>
    <t>Error GRAVE: Pincha por java.lang.NullPointerException</t>
  </si>
  <si>
    <t>Se edita un vehículo.</t>
  </si>
</sst>
</file>

<file path=xl/styles.xml><?xml version="1.0" encoding="utf-8"?>
<styleSheet xmlns="http://schemas.openxmlformats.org/spreadsheetml/2006/main">
  <numFmts count="3">
    <numFmt numFmtId="164" formatCode="\$#,##0.00"/>
    <numFmt numFmtId="165" formatCode="0.0%"/>
    <numFmt numFmtId="166" formatCode="00000"/>
  </numFmts>
  <fonts count="18">
    <font>
      <sz val="10"/>
      <color rgb="FF000000"/>
      <name val="Arial"/>
      <family val="2"/>
      <charset val="1"/>
    </font>
    <font>
      <sz val="10"/>
      <name val="Arial"/>
      <family val="2"/>
      <charset val="1"/>
    </font>
    <font>
      <u/>
      <sz val="10"/>
      <color rgb="FF0000FF"/>
      <name val="Arial"/>
      <family val="2"/>
      <charset val="1"/>
    </font>
    <font>
      <sz val="8"/>
      <name val="Arial"/>
      <family val="2"/>
      <charset val="1"/>
    </font>
    <font>
      <b/>
      <sz val="8"/>
      <name val="Arial"/>
      <family val="2"/>
      <charset val="1"/>
    </font>
    <font>
      <b/>
      <sz val="11"/>
      <name val="Arial"/>
      <family val="2"/>
      <charset val="1"/>
    </font>
    <font>
      <b/>
      <sz val="10"/>
      <name val="Arial"/>
      <family val="2"/>
      <charset val="1"/>
    </font>
    <font>
      <b/>
      <sz val="8"/>
      <color rgb="FF0000FF"/>
      <name val="Arial"/>
      <family val="2"/>
      <charset val="1"/>
    </font>
    <font>
      <b/>
      <sz val="8"/>
      <color rgb="FFFFFFFF"/>
      <name val="Arial"/>
      <family val="2"/>
      <charset val="1"/>
    </font>
    <font>
      <sz val="6"/>
      <color rgb="FFFFFF99"/>
      <name val="Arial"/>
      <family val="2"/>
      <charset val="1"/>
    </font>
    <font>
      <sz val="8"/>
      <color rgb="FFCCFFFF"/>
      <name val="Arial"/>
      <family val="2"/>
      <charset val="1"/>
    </font>
    <font>
      <b/>
      <sz val="14"/>
      <name val="Arial"/>
      <family val="2"/>
      <charset val="1"/>
    </font>
    <font>
      <b/>
      <sz val="9"/>
      <color rgb="FFFFFFFF"/>
      <name val="Arial"/>
      <family val="2"/>
      <charset val="1"/>
    </font>
    <font>
      <b/>
      <i/>
      <u/>
      <sz val="9"/>
      <color rgb="FFFFFFFF"/>
      <name val="Arial"/>
      <family val="2"/>
      <charset val="1"/>
    </font>
    <font>
      <b/>
      <sz val="18"/>
      <name val="Arial"/>
      <family val="2"/>
      <charset val="1"/>
    </font>
    <font>
      <b/>
      <sz val="12"/>
      <name val="Arial"/>
      <family val="2"/>
      <charset val="1"/>
    </font>
    <font>
      <b/>
      <u/>
      <sz val="8"/>
      <name val="Arial"/>
      <family val="2"/>
      <charset val="1"/>
    </font>
    <font>
      <sz val="8"/>
      <name val="Arial"/>
      <family val="2"/>
    </font>
  </fonts>
  <fills count="11">
    <fill>
      <patternFill patternType="none"/>
    </fill>
    <fill>
      <patternFill patternType="gray125"/>
    </fill>
    <fill>
      <patternFill patternType="solid">
        <fgColor rgb="FFCCFFCC"/>
        <bgColor rgb="FFCCFFFF"/>
      </patternFill>
    </fill>
    <fill>
      <patternFill patternType="solid">
        <fgColor rgb="FFFFFF99"/>
        <bgColor rgb="FFFFFFCC"/>
      </patternFill>
    </fill>
    <fill>
      <patternFill patternType="solid">
        <fgColor rgb="FFCCFFFF"/>
        <bgColor rgb="FFCCFFFF"/>
      </patternFill>
    </fill>
    <fill>
      <patternFill patternType="solid">
        <fgColor rgb="FFC0C0C0"/>
        <bgColor rgb="FFC2D69B"/>
      </patternFill>
    </fill>
    <fill>
      <patternFill patternType="solid">
        <fgColor rgb="FFFFFFCC"/>
        <bgColor rgb="FFFFFFFF"/>
      </patternFill>
    </fill>
    <fill>
      <patternFill patternType="solid">
        <fgColor rgb="FF008080"/>
        <bgColor rgb="FF008080"/>
      </patternFill>
    </fill>
    <fill>
      <patternFill patternType="solid">
        <fgColor rgb="FFC2D69B"/>
        <bgColor rgb="FFD6E3BC"/>
      </patternFill>
    </fill>
    <fill>
      <patternFill patternType="solid">
        <fgColor rgb="FFD6E3BC"/>
        <bgColor rgb="FFC2D69B"/>
      </patternFill>
    </fill>
    <fill>
      <patternFill patternType="solid">
        <fgColor rgb="FFFFFFFF"/>
        <bgColor rgb="FFFFFFCC"/>
      </patternFill>
    </fill>
  </fills>
  <borders count="38">
    <border>
      <left/>
      <right/>
      <top/>
      <bottom/>
      <diagonal/>
    </border>
    <border>
      <left style="medium">
        <color auto="1"/>
      </left>
      <right style="thin">
        <color auto="1"/>
      </right>
      <top style="medium">
        <color auto="1"/>
      </top>
      <bottom style="double">
        <color auto="1"/>
      </bottom>
      <diagonal/>
    </border>
    <border>
      <left style="thin">
        <color auto="1"/>
      </left>
      <right style="medium">
        <color auto="1"/>
      </right>
      <top/>
      <bottom style="double">
        <color auto="1"/>
      </bottom>
      <diagonal/>
    </border>
    <border>
      <left style="medium">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s>
  <cellStyleXfs count="1">
    <xf numFmtId="0" fontId="0" fillId="0" borderId="0"/>
  </cellStyleXfs>
  <cellXfs count="119">
    <xf numFmtId="0" fontId="0" fillId="0" borderId="0" xfId="0"/>
    <xf numFmtId="0" fontId="1" fillId="0" borderId="0" xfId="0" applyFont="1" applyAlignment="1">
      <alignment horizontal="left" vertical="top" wrapText="1"/>
    </xf>
    <xf numFmtId="0" fontId="2" fillId="0" borderId="0" xfId="0" applyFont="1" applyAlignment="1">
      <alignment vertical="top"/>
    </xf>
    <xf numFmtId="0" fontId="3" fillId="0" borderId="0" xfId="0" applyFont="1" applyAlignment="1">
      <alignment vertical="top"/>
    </xf>
    <xf numFmtId="0" fontId="1" fillId="0" borderId="0" xfId="0" applyFont="1" applyAlignment="1">
      <alignment horizontal="left" vertical="center" wrapText="1"/>
    </xf>
    <xf numFmtId="0" fontId="3" fillId="0" borderId="0" xfId="0" applyFont="1" applyAlignment="1">
      <alignment vertical="center"/>
    </xf>
    <xf numFmtId="0" fontId="5" fillId="0" borderId="0" xfId="0" applyFont="1" applyAlignment="1">
      <alignment horizontal="center" vertical="top" wrapText="1"/>
    </xf>
    <xf numFmtId="0" fontId="3" fillId="0" borderId="4" xfId="0" applyFont="1" applyBorder="1" applyAlignment="1">
      <alignment vertical="top"/>
    </xf>
    <xf numFmtId="0" fontId="3" fillId="0" borderId="5" xfId="0" applyFont="1" applyBorder="1" applyAlignment="1">
      <alignment vertical="top" wrapText="1"/>
    </xf>
    <xf numFmtId="10" fontId="3" fillId="0" borderId="5" xfId="0" applyNumberFormat="1" applyFont="1" applyBorder="1" applyAlignment="1">
      <alignment vertical="top" wrapText="1"/>
    </xf>
    <xf numFmtId="0" fontId="3" fillId="0" borderId="5" xfId="0" applyFont="1" applyBorder="1" applyAlignment="1">
      <alignment vertical="top"/>
    </xf>
    <xf numFmtId="0" fontId="3" fillId="0" borderId="6" xfId="0" applyFont="1" applyBorder="1" applyAlignment="1">
      <alignment vertical="top" wrapText="1"/>
    </xf>
    <xf numFmtId="0" fontId="1" fillId="0" borderId="7" xfId="0" applyFont="1" applyBorder="1" applyAlignment="1">
      <alignment horizontal="left" vertical="top" wrapText="1"/>
    </xf>
    <xf numFmtId="0" fontId="6" fillId="0" borderId="0" xfId="0" applyFont="1" applyAlignment="1">
      <alignment horizontal="center" vertical="center" wrapText="1"/>
    </xf>
    <xf numFmtId="0" fontId="3" fillId="0" borderId="7" xfId="0" applyFont="1" applyBorder="1" applyAlignment="1">
      <alignment horizontal="left" vertical="top" wrapText="1"/>
    </xf>
    <xf numFmtId="0" fontId="4"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4" fillId="5" borderId="9"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1" fillId="0" borderId="11" xfId="0" applyFont="1" applyBorder="1" applyAlignment="1">
      <alignment horizontal="center" vertical="center" wrapText="1"/>
    </xf>
    <xf numFmtId="0" fontId="3" fillId="0" borderId="0" xfId="0" applyFont="1" applyAlignment="1">
      <alignment horizontal="left" vertical="top" wrapText="1"/>
    </xf>
    <xf numFmtId="0" fontId="3" fillId="0" borderId="12" xfId="0" applyFont="1" applyBorder="1" applyAlignment="1">
      <alignment vertical="top"/>
    </xf>
    <xf numFmtId="0" fontId="3" fillId="0" borderId="13" xfId="0" applyFont="1" applyBorder="1" applyAlignment="1">
      <alignment vertical="top" wrapText="1"/>
    </xf>
    <xf numFmtId="10" fontId="3" fillId="0" borderId="13" xfId="0" applyNumberFormat="1" applyFont="1" applyBorder="1" applyAlignment="1">
      <alignment vertical="top" wrapText="1"/>
    </xf>
    <xf numFmtId="0" fontId="3" fillId="0" borderId="13" xfId="0" applyFont="1" applyBorder="1" applyAlignment="1">
      <alignment vertical="top"/>
    </xf>
    <xf numFmtId="0" fontId="3" fillId="0" borderId="14" xfId="0" applyFont="1" applyBorder="1" applyAlignment="1">
      <alignment vertical="top" wrapText="1"/>
    </xf>
    <xf numFmtId="0" fontId="3" fillId="0" borderId="15" xfId="0" applyFont="1" applyBorder="1" applyAlignment="1">
      <alignment vertical="center" wrapText="1"/>
    </xf>
    <xf numFmtId="0" fontId="4" fillId="3" borderId="16" xfId="0" applyFont="1" applyFill="1" applyBorder="1" applyAlignment="1">
      <alignment vertical="center"/>
    </xf>
    <xf numFmtId="0" fontId="4" fillId="3" borderId="17" xfId="0" applyFont="1" applyFill="1" applyBorder="1" applyAlignment="1">
      <alignment vertical="center"/>
    </xf>
    <xf numFmtId="10" fontId="3" fillId="3" borderId="15" xfId="0" applyNumberFormat="1" applyFont="1" applyFill="1" applyBorder="1" applyAlignment="1">
      <alignment vertical="top"/>
    </xf>
    <xf numFmtId="0" fontId="4" fillId="4" borderId="16" xfId="0" applyFont="1" applyFill="1" applyBorder="1" applyAlignment="1">
      <alignment vertical="top"/>
    </xf>
    <xf numFmtId="0" fontId="4" fillId="4" borderId="18" xfId="0" applyFont="1" applyFill="1" applyBorder="1" applyAlignment="1">
      <alignment vertical="top"/>
    </xf>
    <xf numFmtId="10" fontId="3" fillId="4" borderId="20" xfId="0" applyNumberFormat="1" applyFont="1" applyFill="1" applyBorder="1" applyAlignment="1">
      <alignment vertical="top"/>
    </xf>
    <xf numFmtId="0" fontId="1"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xf numFmtId="0" fontId="4" fillId="3" borderId="21" xfId="0" applyFont="1" applyFill="1" applyBorder="1" applyAlignment="1">
      <alignment vertical="center"/>
    </xf>
    <xf numFmtId="0" fontId="4" fillId="3" borderId="22" xfId="0" applyFont="1" applyFill="1" applyBorder="1" applyAlignment="1">
      <alignment vertical="center"/>
    </xf>
    <xf numFmtId="0" fontId="4" fillId="4" borderId="21" xfId="0" applyFont="1" applyFill="1" applyBorder="1" applyAlignment="1">
      <alignment vertical="center"/>
    </xf>
    <xf numFmtId="0" fontId="4" fillId="4" borderId="14" xfId="0" applyFont="1" applyFill="1" applyBorder="1" applyAlignment="1">
      <alignment vertical="top"/>
    </xf>
    <xf numFmtId="0" fontId="3" fillId="0" borderId="14" xfId="0" applyFont="1" applyBorder="1" applyAlignment="1">
      <alignment vertical="top"/>
    </xf>
    <xf numFmtId="0" fontId="1" fillId="0" borderId="0" xfId="0" applyFont="1" applyAlignment="1">
      <alignment horizontal="left" vertical="top"/>
    </xf>
    <xf numFmtId="0" fontId="3" fillId="0" borderId="15" xfId="0" applyFont="1" applyBorder="1" applyAlignment="1">
      <alignment vertical="center"/>
    </xf>
    <xf numFmtId="0" fontId="3" fillId="0" borderId="23" xfId="0" applyFont="1" applyBorder="1" applyAlignment="1">
      <alignment vertical="top"/>
    </xf>
    <xf numFmtId="10" fontId="8" fillId="0" borderId="24" xfId="0" applyNumberFormat="1" applyFont="1" applyBorder="1" applyAlignment="1">
      <alignment vertical="top"/>
    </xf>
    <xf numFmtId="10" fontId="4" fillId="0" borderId="24" xfId="0" applyNumberFormat="1" applyFont="1" applyBorder="1" applyAlignment="1">
      <alignment vertical="top"/>
    </xf>
    <xf numFmtId="0" fontId="3" fillId="0" borderId="25" xfId="0" applyFont="1" applyBorder="1" applyAlignment="1">
      <alignment vertical="top"/>
    </xf>
    <xf numFmtId="10" fontId="8" fillId="0" borderId="25" xfId="0" applyNumberFormat="1" applyFont="1" applyBorder="1" applyAlignment="1">
      <alignment vertical="top"/>
    </xf>
    <xf numFmtId="10" fontId="4" fillId="0" borderId="26" xfId="0" applyNumberFormat="1" applyFont="1" applyBorder="1" applyAlignment="1">
      <alignment vertical="top"/>
    </xf>
    <xf numFmtId="0" fontId="3" fillId="0" borderId="27" xfId="0" applyFont="1" applyBorder="1" applyAlignment="1">
      <alignment vertical="center"/>
    </xf>
    <xf numFmtId="165" fontId="3" fillId="0" borderId="0" xfId="0" applyNumberFormat="1" applyFont="1" applyAlignment="1">
      <alignment vertical="top" wrapText="1"/>
    </xf>
    <xf numFmtId="0" fontId="4" fillId="4" borderId="21" xfId="0" applyFont="1" applyFill="1" applyBorder="1" applyAlignment="1">
      <alignment vertical="top"/>
    </xf>
    <xf numFmtId="0" fontId="4" fillId="3" borderId="28" xfId="0" applyFont="1" applyFill="1" applyBorder="1" applyAlignment="1">
      <alignment vertical="center"/>
    </xf>
    <xf numFmtId="0" fontId="4" fillId="3" borderId="29" xfId="0" applyFont="1" applyFill="1" applyBorder="1" applyAlignment="1">
      <alignment vertical="center"/>
    </xf>
    <xf numFmtId="0" fontId="4" fillId="3" borderId="30" xfId="0" applyFont="1" applyFill="1" applyBorder="1" applyAlignment="1">
      <alignment vertical="center"/>
    </xf>
    <xf numFmtId="0" fontId="4" fillId="3" borderId="31" xfId="0" applyFont="1" applyFill="1" applyBorder="1" applyAlignment="1">
      <alignment vertical="center"/>
    </xf>
    <xf numFmtId="9" fontId="9" fillId="3" borderId="32" xfId="0" applyNumberFormat="1" applyFont="1" applyFill="1" applyBorder="1" applyAlignment="1">
      <alignment vertical="top"/>
    </xf>
    <xf numFmtId="10" fontId="3" fillId="3" borderId="33" xfId="0" applyNumberFormat="1" applyFont="1" applyFill="1" applyBorder="1" applyAlignment="1">
      <alignment vertical="top"/>
    </xf>
    <xf numFmtId="0" fontId="4" fillId="4" borderId="34" xfId="0" applyFont="1" applyFill="1" applyBorder="1" applyAlignment="1">
      <alignment vertical="top"/>
    </xf>
    <xf numFmtId="0" fontId="4" fillId="4" borderId="26" xfId="0" applyFont="1" applyFill="1" applyBorder="1" applyAlignment="1">
      <alignment vertical="top"/>
    </xf>
    <xf numFmtId="0" fontId="10" fillId="4" borderId="32" xfId="0" applyFont="1" applyFill="1" applyBorder="1" applyAlignment="1">
      <alignment vertical="top"/>
    </xf>
    <xf numFmtId="10" fontId="3" fillId="4" borderId="3" xfId="0" applyNumberFormat="1" applyFont="1" applyFill="1" applyBorder="1" applyAlignment="1">
      <alignment vertical="top"/>
    </xf>
    <xf numFmtId="0" fontId="3" fillId="0" borderId="11" xfId="0" applyFont="1" applyBorder="1" applyAlignment="1">
      <alignment vertical="top"/>
    </xf>
    <xf numFmtId="0" fontId="11" fillId="0" borderId="0" xfId="0" applyFont="1" applyAlignment="1">
      <alignment vertical="top"/>
    </xf>
    <xf numFmtId="0" fontId="4" fillId="6" borderId="13" xfId="0" applyFont="1" applyFill="1" applyBorder="1" applyAlignment="1">
      <alignment horizontal="center" vertical="center"/>
    </xf>
    <xf numFmtId="0" fontId="3" fillId="0" borderId="13" xfId="0" applyFont="1" applyBorder="1" applyAlignment="1">
      <alignment horizontal="center" vertical="center" wrapText="1"/>
    </xf>
    <xf numFmtId="0" fontId="13" fillId="7" borderId="22" xfId="0" applyFont="1" applyFill="1" applyBorder="1" applyAlignment="1">
      <alignment horizontal="center" vertical="center"/>
    </xf>
    <xf numFmtId="0" fontId="3" fillId="0" borderId="0" xfId="0" applyFont="1" applyAlignment="1">
      <alignment horizontal="center" vertical="center"/>
    </xf>
    <xf numFmtId="0" fontId="4" fillId="4" borderId="13" xfId="0" applyFont="1" applyFill="1" applyBorder="1" applyAlignment="1">
      <alignment horizontal="center" vertical="top"/>
    </xf>
    <xf numFmtId="0" fontId="4" fillId="4" borderId="12" xfId="0" applyFont="1" applyFill="1" applyBorder="1" applyAlignment="1">
      <alignment horizontal="center" vertical="top"/>
    </xf>
    <xf numFmtId="0" fontId="4" fillId="4" borderId="13" xfId="0" applyFont="1" applyFill="1" applyBorder="1" applyAlignment="1">
      <alignment horizontal="center" vertical="top" wrapText="1"/>
    </xf>
    <xf numFmtId="0" fontId="4" fillId="3" borderId="13"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3" fillId="0" borderId="13" xfId="0" applyFont="1" applyBorder="1" applyAlignment="1">
      <alignment horizontal="center" vertical="top" wrapText="1"/>
    </xf>
    <xf numFmtId="0" fontId="3" fillId="0" borderId="0" xfId="0" applyFont="1" applyAlignment="1">
      <alignment horizontal="center" vertical="top"/>
    </xf>
    <xf numFmtId="0" fontId="4" fillId="2" borderId="36" xfId="0" applyFont="1" applyFill="1" applyBorder="1" applyAlignment="1">
      <alignment horizontal="center" vertical="top"/>
    </xf>
    <xf numFmtId="0" fontId="4" fillId="2" borderId="36" xfId="0" applyFont="1" applyFill="1" applyBorder="1" applyAlignment="1">
      <alignment horizontal="center" vertical="center" wrapText="1"/>
    </xf>
    <xf numFmtId="0" fontId="3" fillId="2" borderId="36" xfId="0" applyFont="1" applyFill="1" applyBorder="1" applyAlignment="1">
      <alignment horizontal="center" vertical="top" wrapText="1"/>
    </xf>
    <xf numFmtId="0" fontId="4" fillId="2" borderId="36" xfId="0" applyFont="1" applyFill="1" applyBorder="1" applyAlignment="1">
      <alignment horizontal="center" vertical="top" wrapText="1"/>
    </xf>
    <xf numFmtId="0" fontId="4" fillId="2" borderId="23" xfId="0" applyFont="1" applyFill="1" applyBorder="1" applyAlignment="1">
      <alignment horizontal="center" vertical="top" wrapText="1"/>
    </xf>
    <xf numFmtId="0" fontId="15" fillId="9" borderId="13" xfId="0" applyFont="1" applyFill="1" applyBorder="1" applyAlignment="1">
      <alignment horizontal="center" vertical="center" wrapText="1"/>
    </xf>
    <xf numFmtId="0" fontId="3" fillId="0" borderId="13" xfId="0" applyFont="1" applyBorder="1" applyAlignment="1">
      <alignment horizontal="left" vertical="center" wrapText="1"/>
    </xf>
    <xf numFmtId="0" fontId="4" fillId="0" borderId="13" xfId="0" applyFont="1" applyBorder="1" applyAlignment="1">
      <alignment horizontal="center" vertical="center" wrapText="1"/>
    </xf>
    <xf numFmtId="0" fontId="4" fillId="5" borderId="13" xfId="0" applyFont="1" applyFill="1" applyBorder="1" applyAlignment="1">
      <alignment horizontal="left" vertical="center" wrapText="1"/>
    </xf>
    <xf numFmtId="0" fontId="3" fillId="3" borderId="13" xfId="0" applyFont="1" applyFill="1" applyBorder="1" applyAlignment="1">
      <alignment horizontal="left" vertical="top" wrapText="1"/>
    </xf>
    <xf numFmtId="0" fontId="3" fillId="4" borderId="22" xfId="0" applyFont="1" applyFill="1" applyBorder="1" applyAlignment="1">
      <alignment vertical="center" wrapText="1"/>
    </xf>
    <xf numFmtId="0" fontId="3" fillId="4" borderId="12" xfId="0" applyFont="1" applyFill="1" applyBorder="1" applyAlignment="1">
      <alignment vertical="center" wrapText="1"/>
    </xf>
    <xf numFmtId="0" fontId="4" fillId="0" borderId="13" xfId="0" applyFont="1" applyBorder="1" applyAlignment="1">
      <alignment horizontal="center" vertical="center"/>
    </xf>
    <xf numFmtId="0" fontId="4" fillId="5" borderId="13" xfId="0" applyFont="1" applyFill="1" applyBorder="1" applyAlignment="1">
      <alignment horizontal="center" vertical="center" wrapText="1"/>
    </xf>
    <xf numFmtId="0" fontId="15" fillId="9" borderId="5" xfId="0" applyFont="1" applyFill="1" applyBorder="1" applyAlignment="1">
      <alignment horizontal="center" vertical="center" wrapText="1"/>
    </xf>
    <xf numFmtId="0" fontId="16" fillId="10" borderId="13" xfId="0" applyFont="1" applyFill="1" applyBorder="1" applyAlignment="1">
      <alignment horizontal="center" vertical="center" wrapText="1"/>
    </xf>
    <xf numFmtId="0" fontId="3" fillId="3" borderId="22" xfId="0" applyFont="1" applyFill="1" applyBorder="1" applyAlignment="1">
      <alignment vertical="center" wrapText="1"/>
    </xf>
    <xf numFmtId="0" fontId="3" fillId="3" borderId="12" xfId="0" applyFont="1" applyFill="1" applyBorder="1" applyAlignment="1">
      <alignment vertical="center" wrapText="1"/>
    </xf>
    <xf numFmtId="0" fontId="17" fillId="0" borderId="13" xfId="0" applyFont="1" applyBorder="1" applyAlignment="1">
      <alignment horizontal="left" vertical="center" wrapText="1"/>
    </xf>
    <xf numFmtId="0" fontId="4" fillId="3" borderId="13" xfId="0" applyFont="1" applyFill="1" applyBorder="1" applyAlignment="1">
      <alignment horizontal="center" vertical="center" wrapText="1"/>
    </xf>
    <xf numFmtId="0" fontId="16" fillId="0" borderId="13" xfId="0" applyFont="1" applyBorder="1" applyAlignment="1">
      <alignment horizontal="center" vertical="center" wrapText="1"/>
    </xf>
    <xf numFmtId="0" fontId="4" fillId="3" borderId="13"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3" fillId="3" borderId="13" xfId="0" applyFont="1" applyFill="1" applyBorder="1" applyAlignment="1">
      <alignment horizontal="center" vertical="center" wrapText="1"/>
    </xf>
    <xf numFmtId="164" fontId="4" fillId="2" borderId="1" xfId="0" applyNumberFormat="1" applyFont="1" applyFill="1" applyBorder="1" applyAlignment="1">
      <alignment horizontal="center" vertical="top"/>
    </xf>
    <xf numFmtId="0" fontId="4" fillId="2" borderId="2" xfId="0" applyFont="1" applyFill="1" applyBorder="1" applyAlignment="1">
      <alignment horizontal="center" vertical="top"/>
    </xf>
    <xf numFmtId="0" fontId="4" fillId="3" borderId="3"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8" xfId="0" applyFont="1" applyFill="1" applyBorder="1" applyAlignment="1">
      <alignment horizontal="center" vertical="center" wrapText="1"/>
    </xf>
    <xf numFmtId="0" fontId="3" fillId="0" borderId="14" xfId="0" applyFont="1" applyBorder="1" applyAlignment="1">
      <alignment vertical="center" wrapText="1"/>
    </xf>
    <xf numFmtId="10" fontId="7" fillId="3" borderId="3" xfId="0" applyNumberFormat="1" applyFont="1" applyFill="1" applyBorder="1" applyAlignment="1">
      <alignment horizontal="center" vertical="center"/>
    </xf>
    <xf numFmtId="10" fontId="7" fillId="4" borderId="19" xfId="0" applyNumberFormat="1" applyFont="1" applyFill="1" applyBorder="1" applyAlignment="1">
      <alignment horizontal="center" vertical="center"/>
    </xf>
    <xf numFmtId="0" fontId="3" fillId="0" borderId="14" xfId="0" applyFont="1" applyBorder="1" applyAlignment="1">
      <alignment vertical="center"/>
    </xf>
    <xf numFmtId="14" fontId="3" fillId="0" borderId="26" xfId="0" applyNumberFormat="1" applyFont="1" applyBorder="1" applyAlignment="1">
      <alignment horizontal="left" vertical="center"/>
    </xf>
    <xf numFmtId="0" fontId="4" fillId="6" borderId="13" xfId="0" applyFont="1" applyFill="1" applyBorder="1" applyAlignment="1">
      <alignment horizontal="center" vertical="center" wrapText="1"/>
    </xf>
    <xf numFmtId="0" fontId="12" fillId="7" borderId="13" xfId="0" applyFont="1" applyFill="1" applyBorder="1" applyAlignment="1">
      <alignment horizontal="center" vertical="center"/>
    </xf>
    <xf numFmtId="0" fontId="4" fillId="3" borderId="13" xfId="0" applyFont="1" applyFill="1" applyBorder="1" applyAlignment="1">
      <alignment horizontal="center" vertical="center"/>
    </xf>
    <xf numFmtId="0" fontId="4" fillId="4" borderId="13"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2" borderId="35" xfId="0" applyFont="1" applyFill="1" applyBorder="1" applyAlignment="1">
      <alignment horizontal="center" vertical="top"/>
    </xf>
    <xf numFmtId="0" fontId="4" fillId="2" borderId="37" xfId="0" applyFont="1" applyFill="1" applyBorder="1" applyAlignment="1">
      <alignment horizontal="left" vertical="top" wrapText="1"/>
    </xf>
    <xf numFmtId="166" fontId="14" fillId="8" borderId="13" xfId="0" applyNumberFormat="1" applyFont="1" applyFill="1" applyBorder="1" applyAlignment="1">
      <alignment horizontal="center" vertical="center" wrapText="1"/>
    </xf>
    <xf numFmtId="0" fontId="3" fillId="3" borderId="1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6E3B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C2D6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W1048576"/>
  <sheetViews>
    <sheetView tabSelected="1" topLeftCell="A28" workbookViewId="0">
      <selection activeCell="D32" sqref="D32"/>
    </sheetView>
  </sheetViews>
  <sheetFormatPr baseColWidth="10" defaultColWidth="9.140625" defaultRowHeight="12.75"/>
  <cols>
    <col min="1" max="1" width="6"/>
    <col min="2" max="2" width="22.42578125" customWidth="1"/>
    <col min="3" max="3" width="13.140625"/>
    <col min="4" max="4" width="46.85546875"/>
    <col min="5" max="5" width="19.85546875"/>
    <col min="6" max="6" width="82.7109375"/>
    <col min="7" max="7" width="22.7109375"/>
    <col min="8" max="8" width="3.7109375"/>
    <col min="9" max="9" width="19.5703125"/>
    <col min="10" max="10" width="40.7109375"/>
    <col min="11" max="11" width="22.7109375"/>
    <col min="12" max="12" width="4.7109375"/>
    <col min="13" max="13" width="20.7109375"/>
    <col min="14" max="14" width="40.7109375"/>
    <col min="21" max="21" width="15.42578125"/>
    <col min="22" max="22" width="6"/>
    <col min="23" max="23" width="1.85546875"/>
    <col min="24" max="24" width="6"/>
    <col min="25" max="25" width="15.42578125"/>
    <col min="26" max="26" width="6"/>
    <col min="27" max="27" width="1.85546875"/>
    <col min="28" max="28" width="6"/>
    <col min="50" max="1025" width="17.28515625"/>
  </cols>
  <sheetData>
    <row r="1" spans="1:49" ht="12.75" customHeight="1">
      <c r="A1" s="1"/>
      <c r="B1" s="1"/>
      <c r="C1" s="1"/>
      <c r="D1" s="1"/>
      <c r="E1" s="1"/>
      <c r="F1" s="1"/>
      <c r="G1" s="2"/>
      <c r="H1" s="2"/>
      <c r="I1" s="2"/>
      <c r="J1" s="2"/>
      <c r="K1" s="2"/>
      <c r="L1" s="2"/>
      <c r="M1" s="2"/>
      <c r="N1" s="2"/>
      <c r="O1" s="1"/>
      <c r="P1" s="1"/>
      <c r="Q1" s="1"/>
      <c r="R1" s="3"/>
      <c r="S1" s="3"/>
      <c r="T1" s="3"/>
      <c r="U1" s="99" t="s">
        <v>0</v>
      </c>
      <c r="V1" s="99"/>
      <c r="W1" s="99"/>
      <c r="X1" s="99"/>
      <c r="Y1" s="100" t="s">
        <v>1</v>
      </c>
      <c r="Z1" s="100"/>
      <c r="AA1" s="100"/>
      <c r="AB1" s="100"/>
      <c r="AC1" s="3"/>
      <c r="AD1" s="3"/>
      <c r="AE1" s="3"/>
      <c r="AF1" s="3"/>
      <c r="AG1" s="3"/>
      <c r="AH1" s="3"/>
      <c r="AI1" s="3"/>
      <c r="AJ1" s="3"/>
      <c r="AK1" s="3"/>
      <c r="AL1" s="3"/>
      <c r="AM1" s="3"/>
      <c r="AN1" s="3"/>
      <c r="AO1" s="3"/>
      <c r="AP1" s="3"/>
      <c r="AQ1" s="3"/>
      <c r="AR1" s="3"/>
      <c r="AS1" s="3"/>
      <c r="AT1" s="3"/>
      <c r="AU1" s="3"/>
      <c r="AV1" s="3"/>
      <c r="AW1" s="3"/>
    </row>
    <row r="2" spans="1:49" ht="12.75" customHeight="1">
      <c r="A2" s="4"/>
      <c r="B2" s="4"/>
      <c r="C2" s="4"/>
      <c r="D2" s="5"/>
      <c r="E2" s="5"/>
      <c r="F2" s="6"/>
      <c r="G2" s="101" t="s">
        <v>2</v>
      </c>
      <c r="H2" s="101"/>
      <c r="I2" s="101"/>
      <c r="J2" s="101"/>
      <c r="K2" s="102" t="s">
        <v>3</v>
      </c>
      <c r="L2" s="102"/>
      <c r="M2" s="102"/>
      <c r="N2" s="102"/>
      <c r="O2" s="6"/>
      <c r="P2" s="6"/>
      <c r="Q2" s="6"/>
      <c r="R2" s="5"/>
      <c r="S2" s="5"/>
      <c r="T2" s="5"/>
      <c r="U2" s="7" t="s">
        <v>4</v>
      </c>
      <c r="V2" s="8" t="e">
        <f>COUNTIF(#REF!,U2)*4</f>
        <v>#REF!</v>
      </c>
      <c r="W2" s="8" t="e">
        <f>COUNTIF(#REF!,1)*4</f>
        <v>#REF!</v>
      </c>
      <c r="X2" s="9" t="e">
        <f>W2/V5</f>
        <v>#REF!</v>
      </c>
      <c r="Y2" s="10" t="s">
        <v>4</v>
      </c>
      <c r="Z2" s="8" t="e">
        <f>COUNTIF(#REF!,Y2)*4</f>
        <v>#REF!</v>
      </c>
      <c r="AA2" s="8" t="e">
        <f>COUNTIF(#REF!,1)*4</f>
        <v>#REF!</v>
      </c>
      <c r="AB2" s="11" t="e">
        <f>AA2/Z5</f>
        <v>#REF!</v>
      </c>
      <c r="AC2" s="5"/>
      <c r="AD2" s="5"/>
      <c r="AE2" s="5"/>
      <c r="AF2" s="5"/>
      <c r="AG2" s="5"/>
      <c r="AH2" s="5"/>
      <c r="AI2" s="5"/>
      <c r="AJ2" s="5"/>
      <c r="AK2" s="5"/>
      <c r="AL2" s="5"/>
      <c r="AM2" s="5"/>
      <c r="AN2" s="5"/>
      <c r="AO2" s="5"/>
      <c r="AP2" s="5"/>
      <c r="AQ2" s="5"/>
      <c r="AR2" s="5"/>
      <c r="AS2" s="5"/>
      <c r="AT2" s="5"/>
      <c r="AU2" s="5"/>
      <c r="AV2" s="5"/>
      <c r="AW2" s="5"/>
    </row>
    <row r="3" spans="1:49" ht="22.5" customHeight="1">
      <c r="A3" s="12"/>
      <c r="B3" s="103" t="s">
        <v>5</v>
      </c>
      <c r="C3" s="103"/>
      <c r="D3" s="103"/>
      <c r="E3" s="13"/>
      <c r="F3" s="14"/>
      <c r="G3" s="15" t="s">
        <v>6</v>
      </c>
      <c r="H3" s="16"/>
      <c r="I3" s="17" t="s">
        <v>7</v>
      </c>
      <c r="J3" s="18" t="s">
        <v>8</v>
      </c>
      <c r="K3" s="15" t="s">
        <v>6</v>
      </c>
      <c r="L3" s="16"/>
      <c r="M3" s="17" t="s">
        <v>7</v>
      </c>
      <c r="N3" s="18" t="s">
        <v>8</v>
      </c>
      <c r="O3" s="19"/>
      <c r="P3" s="20"/>
      <c r="Q3" s="20"/>
      <c r="R3" s="3"/>
      <c r="S3" s="3"/>
      <c r="T3" s="3"/>
      <c r="U3" s="21" t="s">
        <v>9</v>
      </c>
      <c r="V3" s="8" t="e">
        <f>COUNTIF(#REF!,U3)*4</f>
        <v>#REF!</v>
      </c>
      <c r="W3" s="22" t="e">
        <f>COUNTIF(#REF!,2)*2</f>
        <v>#REF!</v>
      </c>
      <c r="X3" s="23" t="e">
        <f>W3/V5</f>
        <v>#REF!</v>
      </c>
      <c r="Y3" s="24" t="s">
        <v>9</v>
      </c>
      <c r="Z3" s="22" t="e">
        <f>COUNTIF(#REF!,Y3)*2</f>
        <v>#REF!</v>
      </c>
      <c r="AA3" s="22" t="e">
        <f>COUNTIF(#REF!,2)</f>
        <v>#REF!</v>
      </c>
      <c r="AB3" s="25" t="e">
        <f>AA3/Z5</f>
        <v>#REF!</v>
      </c>
      <c r="AC3" s="3"/>
      <c r="AD3" s="3"/>
      <c r="AE3" s="3"/>
      <c r="AF3" s="3"/>
      <c r="AG3" s="3"/>
      <c r="AH3" s="3"/>
      <c r="AI3" s="3"/>
      <c r="AJ3" s="3"/>
      <c r="AK3" s="3"/>
      <c r="AL3" s="3"/>
      <c r="AM3" s="3"/>
      <c r="AN3" s="3"/>
      <c r="AO3" s="3"/>
      <c r="AP3" s="3"/>
      <c r="AQ3" s="3"/>
      <c r="AR3" s="3"/>
      <c r="AS3" s="3"/>
      <c r="AT3" s="3"/>
      <c r="AU3" s="3"/>
      <c r="AV3" s="3"/>
      <c r="AW3" s="3"/>
    </row>
    <row r="4" spans="1:49" ht="12.75" customHeight="1">
      <c r="A4" s="1"/>
      <c r="B4" s="26" t="s">
        <v>10</v>
      </c>
      <c r="C4" s="104"/>
      <c r="D4" s="104"/>
      <c r="E4" s="20"/>
      <c r="F4" s="20"/>
      <c r="G4" s="27" t="s">
        <v>11</v>
      </c>
      <c r="H4" s="28">
        <f t="shared" ref="H4:H10" si="0">COUNTIF($G$16:$G$54,G4)</f>
        <v>10</v>
      </c>
      <c r="I4" s="105">
        <f>(H4+H5+H6+H7)/H11</f>
        <v>0.75</v>
      </c>
      <c r="J4" s="29">
        <f>H4/H11</f>
        <v>0.5</v>
      </c>
      <c r="K4" s="30" t="s">
        <v>11</v>
      </c>
      <c r="L4" s="31" t="e">
        <f>COUNTIF(#REF!,K4)</f>
        <v>#REF!</v>
      </c>
      <c r="M4" s="106" t="e">
        <f>(L4+L5+L6+L7)/L11</f>
        <v>#REF!</v>
      </c>
      <c r="N4" s="32" t="e">
        <f>L4/L11</f>
        <v>#REF!</v>
      </c>
      <c r="O4" s="33"/>
      <c r="P4" s="20"/>
      <c r="Q4" s="20"/>
      <c r="R4" s="3"/>
      <c r="S4" s="3"/>
      <c r="T4" s="3"/>
      <c r="U4" s="21" t="s">
        <v>12</v>
      </c>
      <c r="V4" s="8" t="e">
        <f>COUNTIF(#REF!,U4)*4</f>
        <v>#REF!</v>
      </c>
      <c r="W4" s="22" t="e">
        <f>COUNTIF(#REF!,3)</f>
        <v>#REF!</v>
      </c>
      <c r="X4" s="23" t="e">
        <f>W4/V5</f>
        <v>#REF!</v>
      </c>
      <c r="Y4" s="24" t="s">
        <v>12</v>
      </c>
      <c r="Z4" s="22" t="e">
        <f>COUNTIF(#REF!,Y4)*1</f>
        <v>#REF!</v>
      </c>
      <c r="AA4" s="22" t="e">
        <f>COUNTIF(#REF!,3)</f>
        <v>#REF!</v>
      </c>
      <c r="AB4" s="25" t="e">
        <f>AA4/Z5</f>
        <v>#REF!</v>
      </c>
      <c r="AC4" s="3"/>
      <c r="AD4" s="3"/>
      <c r="AE4" s="3"/>
      <c r="AF4" s="3"/>
      <c r="AG4" s="3"/>
      <c r="AH4" s="3"/>
      <c r="AI4" s="3"/>
      <c r="AJ4" s="3"/>
      <c r="AK4" s="3"/>
      <c r="AL4" s="3"/>
      <c r="AM4" s="3"/>
      <c r="AN4" s="3"/>
      <c r="AO4" s="3"/>
      <c r="AP4" s="3"/>
      <c r="AQ4" s="3"/>
      <c r="AR4" s="3" t="s">
        <v>13</v>
      </c>
      <c r="AS4" s="34">
        <v>0</v>
      </c>
      <c r="AT4" s="34" t="e">
        <f>COUNTIF(#REF!,1)</f>
        <v>#REF!</v>
      </c>
      <c r="AU4" s="34" t="e">
        <f>COUNTIF(#REF!,1)</f>
        <v>#REF!</v>
      </c>
      <c r="AV4" s="35">
        <f>IF(AS4=0,0,((AT4/AS4)*0.6))</f>
        <v>0</v>
      </c>
      <c r="AW4" s="35" t="e">
        <f>IF(AT4=0,0,((AU4/AS4)*0.6))</f>
        <v>#REF!</v>
      </c>
    </row>
    <row r="5" spans="1:49" ht="12.75" customHeight="1">
      <c r="A5" s="1"/>
      <c r="B5" s="26" t="s">
        <v>14</v>
      </c>
      <c r="C5" s="104" t="s">
        <v>15</v>
      </c>
      <c r="D5" s="104"/>
      <c r="E5" s="20"/>
      <c r="F5" s="20"/>
      <c r="G5" s="36" t="s">
        <v>16</v>
      </c>
      <c r="H5" s="37">
        <f t="shared" si="0"/>
        <v>5</v>
      </c>
      <c r="I5" s="105"/>
      <c r="J5" s="29">
        <f>H5/H11</f>
        <v>0.25</v>
      </c>
      <c r="K5" s="38" t="s">
        <v>16</v>
      </c>
      <c r="L5" s="39" t="e">
        <f>COUNTIF(#REF!,K5)</f>
        <v>#REF!</v>
      </c>
      <c r="M5" s="106"/>
      <c r="N5" s="32" t="e">
        <f>L5/L11</f>
        <v>#REF!</v>
      </c>
      <c r="O5" s="33"/>
      <c r="P5" s="20"/>
      <c r="Q5" s="20"/>
      <c r="R5" s="3"/>
      <c r="S5" s="3"/>
      <c r="T5" s="3"/>
      <c r="U5" s="21" t="s">
        <v>17</v>
      </c>
      <c r="V5" s="24" t="e">
        <f>SUM(V2:V4)</f>
        <v>#REF!</v>
      </c>
      <c r="W5" s="24"/>
      <c r="X5" s="24"/>
      <c r="Y5" s="24" t="s">
        <v>17</v>
      </c>
      <c r="Z5" s="24" t="e">
        <f>SUM(Z2:Z4)</f>
        <v>#REF!</v>
      </c>
      <c r="AA5" s="24"/>
      <c r="AB5" s="40"/>
      <c r="AC5" s="3"/>
      <c r="AD5" s="3"/>
      <c r="AE5" s="3"/>
      <c r="AF5" s="3"/>
      <c r="AG5" s="3"/>
      <c r="AH5" s="3"/>
      <c r="AI5" s="3"/>
      <c r="AJ5" s="3"/>
      <c r="AK5" s="3"/>
      <c r="AL5" s="3"/>
      <c r="AM5" s="3"/>
      <c r="AN5" s="3"/>
      <c r="AO5" s="3"/>
      <c r="AP5" s="3"/>
      <c r="AQ5" s="3"/>
      <c r="AR5" s="3" t="s">
        <v>18</v>
      </c>
      <c r="AS5" s="34">
        <v>0</v>
      </c>
      <c r="AT5" s="34" t="e">
        <f>COUNTIF(#REF!,2)</f>
        <v>#REF!</v>
      </c>
      <c r="AU5" s="34" t="e">
        <f>COUNTIF(#REF!,2)</f>
        <v>#REF!</v>
      </c>
      <c r="AV5" s="35" t="e">
        <f>IF(AT5=0,0,((AT5/AS5)*0.3))</f>
        <v>#REF!</v>
      </c>
      <c r="AW5" s="35" t="e">
        <f>IF(AT5=0,0,((AU5/AS5)*0.6))</f>
        <v>#REF!</v>
      </c>
    </row>
    <row r="6" spans="1:49" ht="12.75" customHeight="1">
      <c r="A6" s="41"/>
      <c r="B6" s="42" t="s">
        <v>19</v>
      </c>
      <c r="C6" s="107" t="s">
        <v>20</v>
      </c>
      <c r="D6" s="107"/>
      <c r="E6" s="34"/>
      <c r="F6" s="34"/>
      <c r="G6" s="36" t="s">
        <v>21</v>
      </c>
      <c r="H6" s="37">
        <f t="shared" si="0"/>
        <v>0</v>
      </c>
      <c r="I6" s="105"/>
      <c r="J6" s="29">
        <f>H6/H11</f>
        <v>0</v>
      </c>
      <c r="K6" s="38" t="s">
        <v>21</v>
      </c>
      <c r="L6" s="39" t="e">
        <f>COUNTIF(#REF!,K6)</f>
        <v>#REF!</v>
      </c>
      <c r="M6" s="106"/>
      <c r="N6" s="32" t="e">
        <f>L6/L11</f>
        <v>#REF!</v>
      </c>
      <c r="O6" s="33"/>
      <c r="P6" s="34"/>
      <c r="Q6" s="34"/>
      <c r="R6" s="3"/>
      <c r="S6" s="3"/>
      <c r="T6" s="3"/>
      <c r="U6" s="43" t="s">
        <v>22</v>
      </c>
      <c r="V6" s="44" t="e">
        <f>(H4+H5+H6+H7)/V5</f>
        <v>#REF!</v>
      </c>
      <c r="W6" s="45"/>
      <c r="X6" s="45" t="e">
        <f>SUM(X2:X5)</f>
        <v>#REF!</v>
      </c>
      <c r="Y6" s="46" t="s">
        <v>22</v>
      </c>
      <c r="Z6" s="47" t="e">
        <f>(L4+L5+L6+L7)/Z5</f>
        <v>#REF!</v>
      </c>
      <c r="AA6" s="45"/>
      <c r="AB6" s="48" t="e">
        <f>SUM(AB2:AB5)</f>
        <v>#REF!</v>
      </c>
      <c r="AC6" s="3"/>
      <c r="AD6" s="3"/>
      <c r="AE6" s="3"/>
      <c r="AF6" s="3"/>
      <c r="AG6" s="3"/>
      <c r="AH6" s="3"/>
      <c r="AI6" s="3"/>
      <c r="AJ6" s="3"/>
      <c r="AK6" s="3"/>
      <c r="AL6" s="3"/>
      <c r="AM6" s="3"/>
      <c r="AN6" s="3"/>
      <c r="AO6" s="3"/>
      <c r="AP6" s="3"/>
      <c r="AQ6" s="3"/>
      <c r="AR6" s="3" t="s">
        <v>23</v>
      </c>
      <c r="AS6" s="34">
        <v>0</v>
      </c>
      <c r="AT6" s="34" t="e">
        <f>COUNTIF(#REF!,3)</f>
        <v>#REF!</v>
      </c>
      <c r="AU6" s="34" t="e">
        <f>COUNTIF(#REF!,3)</f>
        <v>#REF!</v>
      </c>
      <c r="AV6" s="35" t="e">
        <f>IF(AT6=0,0,((AT6/AS6)*0.1))</f>
        <v>#REF!</v>
      </c>
      <c r="AW6" s="35" t="e">
        <f>IF(AT6=0,0,((AU6/AS6)*0.6))</f>
        <v>#REF!</v>
      </c>
    </row>
    <row r="7" spans="1:49" ht="12.75" customHeight="1">
      <c r="A7" s="41"/>
      <c r="B7" s="49" t="s">
        <v>24</v>
      </c>
      <c r="C7" s="108"/>
      <c r="D7" s="108"/>
      <c r="E7" s="34"/>
      <c r="F7" s="34"/>
      <c r="G7" s="36" t="s">
        <v>25</v>
      </c>
      <c r="H7" s="37">
        <f t="shared" si="0"/>
        <v>0</v>
      </c>
      <c r="I7" s="105"/>
      <c r="J7" s="29">
        <f>H7/H11</f>
        <v>0</v>
      </c>
      <c r="K7" s="38" t="s">
        <v>25</v>
      </c>
      <c r="L7" s="39" t="e">
        <f>COUNTIF(#REF!,K7)</f>
        <v>#REF!</v>
      </c>
      <c r="M7" s="106"/>
      <c r="N7" s="32" t="e">
        <f>L7/L11</f>
        <v>#REF!</v>
      </c>
      <c r="O7" s="33"/>
      <c r="P7" s="34"/>
      <c r="Q7" s="34"/>
      <c r="R7" s="3"/>
      <c r="S7" s="3"/>
      <c r="T7" s="3"/>
      <c r="U7" s="3"/>
      <c r="V7" s="3"/>
      <c r="W7" s="3"/>
      <c r="X7" s="3"/>
      <c r="Y7" s="3"/>
      <c r="Z7" s="3"/>
      <c r="AA7" s="3"/>
      <c r="AB7" s="3"/>
      <c r="AC7" s="3"/>
      <c r="AD7" s="3"/>
      <c r="AE7" s="3"/>
      <c r="AF7" s="3"/>
      <c r="AG7" s="3"/>
      <c r="AH7" s="3"/>
      <c r="AI7" s="3"/>
      <c r="AJ7" s="3"/>
      <c r="AK7" s="3"/>
      <c r="AL7" s="3"/>
      <c r="AM7" s="3"/>
      <c r="AN7" s="3"/>
      <c r="AO7" s="3"/>
      <c r="AP7" s="3"/>
      <c r="AQ7" s="3"/>
      <c r="AR7" s="3"/>
      <c r="AS7" s="35"/>
      <c r="AT7" s="35"/>
      <c r="AU7" s="35"/>
      <c r="AV7" s="50" t="e">
        <f>SUM(AV4:AV6)</f>
        <v>#REF!</v>
      </c>
      <c r="AW7" s="50" t="e">
        <f>SUM(AW4:AW6)</f>
        <v>#REF!</v>
      </c>
    </row>
    <row r="8" spans="1:49" ht="12.75" customHeight="1">
      <c r="A8" s="41"/>
      <c r="B8" s="3"/>
      <c r="C8" s="3"/>
      <c r="D8" s="34"/>
      <c r="E8" s="34"/>
      <c r="F8" s="34"/>
      <c r="G8" s="36" t="s">
        <v>26</v>
      </c>
      <c r="H8" s="37">
        <f t="shared" si="0"/>
        <v>0</v>
      </c>
      <c r="I8" s="105"/>
      <c r="J8" s="29">
        <f>H8/H11</f>
        <v>0</v>
      </c>
      <c r="K8" s="38" t="s">
        <v>26</v>
      </c>
      <c r="L8" s="39" t="e">
        <f>COUNTIF(#REF!,K8)</f>
        <v>#REF!</v>
      </c>
      <c r="M8" s="106"/>
      <c r="N8" s="32" t="e">
        <f>L8/L11</f>
        <v>#REF!</v>
      </c>
      <c r="O8" s="33"/>
      <c r="P8" s="34"/>
      <c r="Q8" s="34"/>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49" ht="12.75" customHeight="1">
      <c r="A9" s="41"/>
      <c r="B9" s="41"/>
      <c r="C9" s="41"/>
      <c r="D9" s="3"/>
      <c r="E9" s="3"/>
      <c r="F9" s="34"/>
      <c r="G9" s="36" t="s">
        <v>27</v>
      </c>
      <c r="H9" s="37">
        <f t="shared" si="0"/>
        <v>0</v>
      </c>
      <c r="I9" s="105"/>
      <c r="J9" s="29">
        <f>H9/H11</f>
        <v>0</v>
      </c>
      <c r="K9" s="51" t="s">
        <v>27</v>
      </c>
      <c r="L9" s="39" t="e">
        <f>COUNTIF(#REF!,K9)</f>
        <v>#REF!</v>
      </c>
      <c r="M9" s="106"/>
      <c r="N9" s="32" t="e">
        <f>L9/L11</f>
        <v>#REF!</v>
      </c>
      <c r="O9" s="3"/>
      <c r="P9" s="34"/>
      <c r="Q9" s="34"/>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49" ht="12.75" customHeight="1">
      <c r="A10" s="1"/>
      <c r="B10" s="1"/>
      <c r="C10" s="1"/>
      <c r="D10" s="1"/>
      <c r="E10" s="1"/>
      <c r="F10" s="2"/>
      <c r="G10" s="52" t="s">
        <v>28</v>
      </c>
      <c r="H10" s="53">
        <f t="shared" si="0"/>
        <v>5</v>
      </c>
      <c r="I10" s="105"/>
      <c r="J10" s="29">
        <f>H10/H11</f>
        <v>0.25</v>
      </c>
      <c r="K10" s="51" t="s">
        <v>28</v>
      </c>
      <c r="L10" s="39" t="e">
        <f>COUNTIF(#REF!,K10)</f>
        <v>#REF!</v>
      </c>
      <c r="M10" s="106"/>
      <c r="N10" s="32" t="e">
        <f>L10/L11</f>
        <v>#REF!</v>
      </c>
      <c r="O10" s="2"/>
      <c r="P10" s="2"/>
      <c r="Q10" s="2"/>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49" ht="12.75" customHeight="1">
      <c r="A11" s="3"/>
      <c r="B11" s="3"/>
      <c r="C11" s="3"/>
      <c r="D11" s="34"/>
      <c r="E11" s="34"/>
      <c r="F11" s="3"/>
      <c r="G11" s="54" t="s">
        <v>29</v>
      </c>
      <c r="H11" s="55">
        <f>SUM(H4:H10)</f>
        <v>20</v>
      </c>
      <c r="I11" s="56"/>
      <c r="J11" s="57">
        <f>SUM(J4:J10)</f>
        <v>1</v>
      </c>
      <c r="K11" s="58" t="s">
        <v>29</v>
      </c>
      <c r="L11" s="59" t="e">
        <f>SUM(L4:L10)</f>
        <v>#REF!</v>
      </c>
      <c r="M11" s="60"/>
      <c r="N11" s="61" t="e">
        <f>SUM(N4:N10)</f>
        <v>#REF!</v>
      </c>
      <c r="O11" s="62"/>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49" ht="20.25" customHeight="1">
      <c r="A12" s="63"/>
      <c r="B12" s="63"/>
      <c r="C12" s="63"/>
      <c r="D12" s="34"/>
      <c r="E12" s="34"/>
      <c r="F12" s="35"/>
      <c r="G12" s="35"/>
      <c r="H12" s="2"/>
      <c r="I12" s="2"/>
      <c r="J12" s="3"/>
      <c r="K12" s="3"/>
      <c r="L12" s="3"/>
      <c r="M12" s="3"/>
      <c r="N12" s="3"/>
      <c r="O12" s="35"/>
      <c r="P12" s="35"/>
      <c r="Q12" s="35"/>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49" ht="12.75" customHeight="1">
      <c r="A13" s="64" t="s">
        <v>30</v>
      </c>
      <c r="B13" s="109" t="s">
        <v>31</v>
      </c>
      <c r="C13" s="109"/>
      <c r="D13" s="110" t="s">
        <v>32</v>
      </c>
      <c r="E13" s="110"/>
      <c r="F13" s="110"/>
      <c r="G13" s="111" t="s">
        <v>33</v>
      </c>
      <c r="H13" s="111"/>
      <c r="I13" s="111"/>
      <c r="J13" s="111"/>
      <c r="K13" s="112" t="s">
        <v>34</v>
      </c>
      <c r="L13" s="112"/>
      <c r="M13" s="112"/>
      <c r="N13" s="112"/>
      <c r="O13" s="65"/>
      <c r="P13" s="66"/>
      <c r="Q13" s="66"/>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row>
    <row r="14" spans="1:49" ht="12.75" customHeight="1">
      <c r="A14" s="68" t="s">
        <v>35</v>
      </c>
      <c r="B14" s="69"/>
      <c r="C14" s="68" t="s">
        <v>36</v>
      </c>
      <c r="D14" s="70" t="s">
        <v>37</v>
      </c>
      <c r="E14" s="70" t="s">
        <v>38</v>
      </c>
      <c r="F14" s="70" t="s">
        <v>39</v>
      </c>
      <c r="G14" s="71" t="s">
        <v>40</v>
      </c>
      <c r="H14" s="113" t="s">
        <v>41</v>
      </c>
      <c r="I14" s="113"/>
      <c r="J14" s="71" t="s">
        <v>42</v>
      </c>
      <c r="K14" s="72" t="s">
        <v>40</v>
      </c>
      <c r="L14" s="114" t="s">
        <v>41</v>
      </c>
      <c r="M14" s="114"/>
      <c r="N14" s="72" t="s">
        <v>42</v>
      </c>
      <c r="O14" s="73" t="s">
        <v>43</v>
      </c>
      <c r="P14" s="70" t="s">
        <v>44</v>
      </c>
      <c r="Q14" s="70" t="s">
        <v>45</v>
      </c>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row>
    <row r="15" spans="1:49" ht="12.75" customHeight="1">
      <c r="A15" s="115"/>
      <c r="B15" s="115"/>
      <c r="C15" s="75"/>
      <c r="D15" s="116"/>
      <c r="E15" s="116"/>
      <c r="F15" s="116"/>
      <c r="G15" s="76"/>
      <c r="H15" s="76"/>
      <c r="I15" s="76"/>
      <c r="J15" s="76"/>
      <c r="K15" s="76"/>
      <c r="L15" s="76"/>
      <c r="M15" s="76"/>
      <c r="N15" s="76"/>
      <c r="O15" s="77"/>
      <c r="P15" s="78"/>
      <c r="Q15" s="79"/>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row>
    <row r="16" spans="1:49" ht="63" customHeight="1">
      <c r="A16" s="71">
        <v>1</v>
      </c>
      <c r="B16" s="117" t="s">
        <v>47</v>
      </c>
      <c r="C16" s="80">
        <v>1</v>
      </c>
      <c r="D16" s="81" t="s">
        <v>54</v>
      </c>
      <c r="E16" s="95"/>
      <c r="F16" s="83" t="s">
        <v>58</v>
      </c>
      <c r="G16" s="94" t="s">
        <v>11</v>
      </c>
      <c r="H16" s="118"/>
      <c r="I16" s="118"/>
      <c r="J16" s="84"/>
      <c r="K16" s="72" t="s">
        <v>28</v>
      </c>
      <c r="L16" s="85"/>
      <c r="M16" s="86"/>
      <c r="N16" s="72"/>
      <c r="O16" s="87"/>
      <c r="P16" s="88">
        <f>IF(AND(O16="ALTA", OR(G16="OK", G16="ERROR", G16="DIFERIDO", G16="CANCELADO / ANULADO")),1,(IF(AND(O16="MEDIA", OR(G16="OK", G16="ERROR", G16="DIFERIDO", G16="CANCELADO / ANULADO")),2,(IF(AND(O16="BAJA", OR(G16="OK", G16="ERROR", G16="DIFERIDO", G16="CANCELADO / ANULADO")),3,0)))))</f>
        <v>0</v>
      </c>
      <c r="Q16" s="88">
        <f>IF(AND(P16="ALTA", OR(H16="OK", H16="ERROR", H16="DIFERIDO", H16="CANCELADO / ANULADO")),1,(IF(AND(P16="MEDIA", OR(H16="OK", H16="ERROR", H16="DIFERIDO", H16="CANCELADO / ANULADO")),2,(IF(AND(P16="BAJA", OR(H16="OK", H16="ERROR", H16="DIFERIDO", H16="CANCELADO / ANULADO")),3,0)))))</f>
        <v>0</v>
      </c>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row>
    <row r="17" spans="1:49" ht="84.75" customHeight="1">
      <c r="A17" s="71">
        <v>2</v>
      </c>
      <c r="B17" s="117"/>
      <c r="C17" s="89">
        <v>2</v>
      </c>
      <c r="D17" s="81" t="s">
        <v>48</v>
      </c>
      <c r="E17" s="90"/>
      <c r="F17" s="83" t="s">
        <v>60</v>
      </c>
      <c r="G17" s="94" t="s">
        <v>16</v>
      </c>
      <c r="H17" s="118" t="s">
        <v>89</v>
      </c>
      <c r="I17" s="118"/>
      <c r="J17" s="84"/>
      <c r="K17" s="72" t="s">
        <v>28</v>
      </c>
      <c r="L17" s="85"/>
      <c r="M17" s="86"/>
      <c r="N17" s="72"/>
      <c r="O17" s="87"/>
      <c r="P17" s="88"/>
      <c r="Q17" s="88"/>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row>
    <row r="18" spans="1:49" ht="78.75" customHeight="1">
      <c r="A18" s="71">
        <v>3</v>
      </c>
      <c r="B18" s="117"/>
      <c r="C18" s="80">
        <v>3</v>
      </c>
      <c r="D18" s="81" t="s">
        <v>49</v>
      </c>
      <c r="E18" s="90"/>
      <c r="F18" s="83" t="s">
        <v>61</v>
      </c>
      <c r="G18" s="94" t="s">
        <v>11</v>
      </c>
      <c r="H18" s="118"/>
      <c r="I18" s="118"/>
      <c r="J18" s="84"/>
      <c r="K18" s="72" t="s">
        <v>28</v>
      </c>
      <c r="L18" s="85"/>
      <c r="M18" s="86"/>
      <c r="N18" s="72"/>
      <c r="O18" s="87"/>
      <c r="P18" s="88"/>
      <c r="Q18" s="88"/>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row>
    <row r="19" spans="1:49" ht="78.75" customHeight="1">
      <c r="A19" s="96"/>
      <c r="B19" s="117"/>
      <c r="C19" s="80">
        <v>4</v>
      </c>
      <c r="D19" s="81" t="s">
        <v>50</v>
      </c>
      <c r="E19" s="90"/>
      <c r="F19" s="83" t="s">
        <v>59</v>
      </c>
      <c r="G19" s="96" t="s">
        <v>11</v>
      </c>
      <c r="H19" s="98"/>
      <c r="I19" s="98"/>
      <c r="J19" s="84"/>
      <c r="K19" s="97"/>
      <c r="L19" s="85"/>
      <c r="M19" s="86"/>
      <c r="N19" s="97"/>
      <c r="O19" s="87"/>
      <c r="P19" s="88"/>
      <c r="Q19" s="88"/>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row>
    <row r="20" spans="1:49" ht="78.75" customHeight="1">
      <c r="A20" s="71">
        <v>4</v>
      </c>
      <c r="B20" s="117"/>
      <c r="C20" s="80">
        <v>5</v>
      </c>
      <c r="D20" s="81" t="s">
        <v>90</v>
      </c>
      <c r="E20" s="90"/>
      <c r="F20" s="83"/>
      <c r="G20" s="94" t="s">
        <v>16</v>
      </c>
      <c r="H20" s="118" t="s">
        <v>91</v>
      </c>
      <c r="I20" s="118"/>
      <c r="J20" s="84"/>
      <c r="K20" s="72" t="s">
        <v>28</v>
      </c>
      <c r="L20" s="85"/>
      <c r="M20" s="86"/>
      <c r="N20" s="72"/>
      <c r="O20" s="87"/>
      <c r="P20" s="88"/>
      <c r="Q20" s="88"/>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row>
    <row r="21" spans="1:49" ht="84.75" customHeight="1">
      <c r="A21" s="71">
        <v>5</v>
      </c>
      <c r="B21" s="117" t="s">
        <v>51</v>
      </c>
      <c r="C21" s="89">
        <v>1</v>
      </c>
      <c r="D21" s="81" t="s">
        <v>57</v>
      </c>
      <c r="E21" s="90"/>
      <c r="F21" s="83" t="s">
        <v>55</v>
      </c>
      <c r="G21" s="71" t="s">
        <v>11</v>
      </c>
      <c r="H21" s="91"/>
      <c r="I21" s="92"/>
      <c r="J21" s="84"/>
      <c r="K21" s="72" t="s">
        <v>28</v>
      </c>
      <c r="L21" s="85"/>
      <c r="M21" s="86"/>
      <c r="N21" s="72"/>
      <c r="O21" s="87"/>
      <c r="P21" s="88"/>
      <c r="Q21" s="88"/>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row>
    <row r="22" spans="1:49" ht="78.75" customHeight="1">
      <c r="A22" s="71">
        <v>6</v>
      </c>
      <c r="B22" s="117"/>
      <c r="C22" s="80">
        <v>2</v>
      </c>
      <c r="D22" s="81" t="s">
        <v>56</v>
      </c>
      <c r="E22" s="90"/>
      <c r="F22" s="83" t="s">
        <v>62</v>
      </c>
      <c r="G22" s="71" t="s">
        <v>11</v>
      </c>
      <c r="H22" s="118"/>
      <c r="I22" s="118"/>
      <c r="J22" s="84"/>
      <c r="K22" s="72" t="s">
        <v>28</v>
      </c>
      <c r="L22" s="85"/>
      <c r="M22" s="86"/>
      <c r="N22" s="72"/>
      <c r="O22" s="87"/>
      <c r="P22" s="88"/>
      <c r="Q22" s="88"/>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row>
    <row r="23" spans="1:49" ht="78.75" customHeight="1">
      <c r="A23" s="96"/>
      <c r="B23" s="117"/>
      <c r="C23" s="80">
        <v>3</v>
      </c>
      <c r="D23" s="81" t="s">
        <v>64</v>
      </c>
      <c r="E23" s="82"/>
      <c r="F23" s="83" t="s">
        <v>65</v>
      </c>
      <c r="G23" s="96" t="s">
        <v>11</v>
      </c>
      <c r="H23" s="98"/>
      <c r="I23" s="98"/>
      <c r="J23" s="84"/>
      <c r="K23" s="97"/>
      <c r="L23" s="85"/>
      <c r="M23" s="86"/>
      <c r="N23" s="97"/>
      <c r="O23" s="87"/>
      <c r="P23" s="88"/>
      <c r="Q23" s="88"/>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row>
    <row r="24" spans="1:49" ht="63" customHeight="1">
      <c r="A24" s="71">
        <v>7</v>
      </c>
      <c r="B24" s="117"/>
      <c r="C24" s="80">
        <v>4</v>
      </c>
      <c r="D24" s="81" t="s">
        <v>87</v>
      </c>
      <c r="E24" s="82"/>
      <c r="F24" s="83"/>
      <c r="G24" s="96" t="s">
        <v>16</v>
      </c>
      <c r="H24" s="118" t="s">
        <v>88</v>
      </c>
      <c r="I24" s="118"/>
      <c r="J24" s="84"/>
      <c r="K24" s="72" t="s">
        <v>28</v>
      </c>
      <c r="L24" s="85"/>
      <c r="M24" s="86"/>
      <c r="N24" s="72"/>
      <c r="O24" s="87"/>
      <c r="P24" s="88">
        <f>IF(AND(O24="ALTA", OR(G24="OK", G24="ERROR", G24="DIFERIDO", G24="CANCELADO / ANULADO")),1,(IF(AND(O24="MEDIA", OR(G24="OK", G24="ERROR", G24="DIFERIDO", G24="CANCELADO / ANULADO")),2,(IF(AND(O24="BAJA", OR(G24="OK", G24="ERROR", G24="DIFERIDO", G24="CANCELADO / ANULADO")),3,0)))))</f>
        <v>0</v>
      </c>
      <c r="Q24" s="88">
        <f>IF(AND(P24="ALTA", OR(H24="OK", H24="ERROR", H24="DIFERIDO", H24="CANCELADO / ANULADO")),1,(IF(AND(P24="MEDIA", OR(H24="OK", H24="ERROR", H24="DIFERIDO", H24="CANCELADO / ANULADO")),2,(IF(AND(P24="BAJA", OR(H24="OK", H24="ERROR", H24="DIFERIDO", H24="CANCELADO / ANULADO")),3,0)))))</f>
        <v>0</v>
      </c>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row>
    <row r="25" spans="1:49" ht="84.75" customHeight="1">
      <c r="A25" s="71">
        <v>8</v>
      </c>
      <c r="B25" s="117" t="s">
        <v>52</v>
      </c>
      <c r="C25" s="89">
        <v>1</v>
      </c>
      <c r="D25" s="81" t="s">
        <v>66</v>
      </c>
      <c r="E25" s="90"/>
      <c r="F25" s="83" t="s">
        <v>67</v>
      </c>
      <c r="G25" s="96" t="s">
        <v>11</v>
      </c>
      <c r="H25" s="118"/>
      <c r="I25" s="118"/>
      <c r="J25" s="84"/>
      <c r="K25" s="72" t="s">
        <v>28</v>
      </c>
      <c r="L25" s="85"/>
      <c r="M25" s="86"/>
      <c r="N25" s="72"/>
      <c r="O25" s="87"/>
      <c r="P25" s="88"/>
      <c r="Q25" s="88"/>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row>
    <row r="26" spans="1:49" ht="84.75" customHeight="1">
      <c r="A26" s="71">
        <v>9</v>
      </c>
      <c r="B26" s="117"/>
      <c r="C26" s="89">
        <v>2</v>
      </c>
      <c r="D26" s="81" t="s">
        <v>68</v>
      </c>
      <c r="E26" s="90"/>
      <c r="F26" s="83" t="s">
        <v>69</v>
      </c>
      <c r="G26" s="71" t="s">
        <v>11</v>
      </c>
      <c r="H26" s="118"/>
      <c r="I26" s="118"/>
      <c r="J26" s="84"/>
      <c r="K26" s="72" t="s">
        <v>28</v>
      </c>
      <c r="L26" s="85"/>
      <c r="M26" s="86"/>
      <c r="N26" s="72"/>
      <c r="O26" s="87"/>
      <c r="P26" s="88"/>
      <c r="Q26" s="88"/>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row>
    <row r="27" spans="1:49" ht="84.75" customHeight="1">
      <c r="A27" s="71">
        <v>10</v>
      </c>
      <c r="B27" s="117"/>
      <c r="C27" s="89">
        <v>3</v>
      </c>
      <c r="D27" s="81" t="s">
        <v>70</v>
      </c>
      <c r="E27" s="90"/>
      <c r="F27" s="83" t="s">
        <v>71</v>
      </c>
      <c r="G27" s="71" t="s">
        <v>16</v>
      </c>
      <c r="H27" s="118" t="s">
        <v>92</v>
      </c>
      <c r="I27" s="118"/>
      <c r="J27" s="84"/>
      <c r="K27" s="72" t="s">
        <v>28</v>
      </c>
      <c r="L27" s="85"/>
      <c r="M27" s="86"/>
      <c r="N27" s="72"/>
      <c r="O27" s="87"/>
      <c r="P27" s="88"/>
      <c r="Q27" s="88"/>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row>
    <row r="28" spans="1:49" ht="84.75" customHeight="1">
      <c r="A28" s="71">
        <v>11</v>
      </c>
      <c r="B28" s="117" t="s">
        <v>53</v>
      </c>
      <c r="C28" s="89">
        <v>1</v>
      </c>
      <c r="D28" s="81" t="s">
        <v>72</v>
      </c>
      <c r="E28" s="90"/>
      <c r="F28" s="83" t="s">
        <v>78</v>
      </c>
      <c r="G28" s="71" t="s">
        <v>11</v>
      </c>
      <c r="H28" s="118"/>
      <c r="I28" s="118"/>
      <c r="J28" s="84"/>
      <c r="K28" s="72" t="s">
        <v>28</v>
      </c>
      <c r="L28" s="85"/>
      <c r="M28" s="86"/>
      <c r="N28" s="72"/>
      <c r="O28" s="87"/>
      <c r="P28" s="88"/>
      <c r="Q28" s="88"/>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row>
    <row r="29" spans="1:49" ht="84.75" customHeight="1">
      <c r="A29" s="71">
        <v>12</v>
      </c>
      <c r="B29" s="117"/>
      <c r="C29" s="89">
        <v>2</v>
      </c>
      <c r="D29" s="81" t="s">
        <v>79</v>
      </c>
      <c r="E29" s="90"/>
      <c r="F29" s="83" t="s">
        <v>80</v>
      </c>
      <c r="G29" s="71" t="s">
        <v>16</v>
      </c>
      <c r="H29" s="118" t="s">
        <v>93</v>
      </c>
      <c r="I29" s="118"/>
      <c r="J29" s="84"/>
      <c r="K29" s="72" t="s">
        <v>28</v>
      </c>
      <c r="L29" s="85"/>
      <c r="M29" s="86"/>
      <c r="N29" s="72"/>
      <c r="O29" s="87"/>
      <c r="P29" s="88"/>
      <c r="Q29" s="88"/>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row>
    <row r="30" spans="1:49" ht="84.75" customHeight="1">
      <c r="A30" s="96"/>
      <c r="B30" s="117"/>
      <c r="C30" s="89">
        <v>3</v>
      </c>
      <c r="D30" s="81" t="s">
        <v>81</v>
      </c>
      <c r="E30" s="90"/>
      <c r="F30" s="83" t="s">
        <v>82</v>
      </c>
      <c r="G30" s="96" t="s">
        <v>11</v>
      </c>
      <c r="H30" s="98"/>
      <c r="I30" s="98"/>
      <c r="J30" s="84"/>
      <c r="K30" s="97"/>
      <c r="L30" s="85"/>
      <c r="M30" s="86"/>
      <c r="N30" s="97"/>
      <c r="O30" s="87"/>
      <c r="P30" s="88"/>
      <c r="Q30" s="88"/>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row>
    <row r="31" spans="1:49" ht="84.75" customHeight="1">
      <c r="A31" s="71">
        <v>13</v>
      </c>
      <c r="B31" s="117"/>
      <c r="C31" s="89">
        <v>4</v>
      </c>
      <c r="D31" s="81" t="s">
        <v>94</v>
      </c>
      <c r="E31" s="90"/>
      <c r="F31" s="83"/>
      <c r="G31" s="71"/>
      <c r="H31" s="118" t="s">
        <v>93</v>
      </c>
      <c r="I31" s="118"/>
      <c r="J31" s="84"/>
      <c r="K31" s="72" t="s">
        <v>28</v>
      </c>
      <c r="L31" s="85"/>
      <c r="M31" s="86"/>
      <c r="N31" s="72"/>
      <c r="O31" s="87"/>
      <c r="P31" s="88"/>
      <c r="Q31" s="88"/>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row>
    <row r="32" spans="1:49" ht="84.75" customHeight="1">
      <c r="A32" s="71">
        <v>14</v>
      </c>
      <c r="B32" s="117" t="s">
        <v>46</v>
      </c>
      <c r="C32" s="89">
        <v>1</v>
      </c>
      <c r="D32" s="81" t="s">
        <v>73</v>
      </c>
      <c r="E32" s="90"/>
      <c r="F32" s="83" t="s">
        <v>63</v>
      </c>
      <c r="G32" s="71" t="s">
        <v>28</v>
      </c>
      <c r="H32" s="118"/>
      <c r="I32" s="118"/>
      <c r="J32" s="84"/>
      <c r="K32" s="72" t="s">
        <v>28</v>
      </c>
      <c r="L32" s="85"/>
      <c r="M32" s="86"/>
      <c r="N32" s="72"/>
      <c r="O32" s="87"/>
      <c r="P32" s="88"/>
      <c r="Q32" s="88"/>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row>
    <row r="33" spans="1:49" ht="84.75" customHeight="1">
      <c r="A33" s="71">
        <v>15</v>
      </c>
      <c r="B33" s="117"/>
      <c r="C33" s="89">
        <v>2</v>
      </c>
      <c r="D33" s="81" t="s">
        <v>74</v>
      </c>
      <c r="E33" s="90"/>
      <c r="F33" s="83" t="s">
        <v>75</v>
      </c>
      <c r="G33" s="71" t="s">
        <v>28</v>
      </c>
      <c r="H33" s="118"/>
      <c r="I33" s="118"/>
      <c r="J33" s="84"/>
      <c r="K33" s="72" t="s">
        <v>28</v>
      </c>
      <c r="L33" s="85"/>
      <c r="M33" s="86"/>
      <c r="N33" s="72"/>
      <c r="O33" s="87"/>
      <c r="P33" s="88"/>
      <c r="Q33" s="88"/>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row>
    <row r="34" spans="1:49" ht="84.75" customHeight="1">
      <c r="A34" s="71">
        <v>16</v>
      </c>
      <c r="B34" s="117"/>
      <c r="C34" s="89">
        <v>3</v>
      </c>
      <c r="D34" s="81" t="s">
        <v>76</v>
      </c>
      <c r="E34" s="90"/>
      <c r="F34" s="83" t="s">
        <v>77</v>
      </c>
      <c r="G34" s="71" t="s">
        <v>28</v>
      </c>
      <c r="H34" s="118"/>
      <c r="I34" s="118"/>
      <c r="J34" s="84"/>
      <c r="K34" s="72" t="s">
        <v>28</v>
      </c>
      <c r="L34" s="85"/>
      <c r="M34" s="86"/>
      <c r="N34" s="72"/>
      <c r="O34" s="87"/>
      <c r="P34" s="88"/>
      <c r="Q34" s="88"/>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row>
    <row r="35" spans="1:49" ht="84.75" customHeight="1">
      <c r="A35" s="71">
        <v>17</v>
      </c>
      <c r="B35" s="117"/>
      <c r="C35" s="89">
        <v>4</v>
      </c>
      <c r="D35" s="93" t="s">
        <v>83</v>
      </c>
      <c r="E35" s="90"/>
      <c r="F35" s="83" t="s">
        <v>84</v>
      </c>
      <c r="G35" s="71" t="s">
        <v>28</v>
      </c>
      <c r="H35" s="118"/>
      <c r="I35" s="118"/>
      <c r="J35" s="84"/>
      <c r="K35" s="72" t="s">
        <v>28</v>
      </c>
      <c r="L35" s="85"/>
      <c r="M35" s="86"/>
      <c r="N35" s="72"/>
      <c r="O35" s="87"/>
      <c r="P35" s="88"/>
      <c r="Q35" s="88"/>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row>
    <row r="36" spans="1:49" ht="84.75" customHeight="1">
      <c r="A36" s="71">
        <v>18</v>
      </c>
      <c r="B36" s="117"/>
      <c r="C36" s="89">
        <v>5</v>
      </c>
      <c r="D36" s="81" t="s">
        <v>85</v>
      </c>
      <c r="E36" s="90"/>
      <c r="F36" s="83" t="s">
        <v>86</v>
      </c>
      <c r="G36" s="71" t="s">
        <v>28</v>
      </c>
      <c r="H36" s="118"/>
      <c r="I36" s="118"/>
      <c r="J36" s="84"/>
      <c r="K36" s="72" t="s">
        <v>28</v>
      </c>
      <c r="L36" s="85"/>
      <c r="M36" s="86"/>
      <c r="N36" s="72"/>
      <c r="O36" s="87"/>
      <c r="P36" s="88"/>
      <c r="Q36" s="88"/>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row>
    <row r="37" spans="1:49" ht="12.75" customHeight="1"/>
    <row r="38" spans="1:49" ht="12.75" customHeight="1"/>
    <row r="39" spans="1:49" ht="12.75" customHeight="1"/>
    <row r="40" spans="1:49" ht="12.75" customHeight="1"/>
    <row r="41" spans="1:49" ht="12.75" customHeight="1"/>
    <row r="42" spans="1:49" ht="12.75" customHeight="1"/>
    <row r="43" spans="1:49" ht="12.75" customHeight="1"/>
    <row r="44" spans="1:49" ht="12.75" customHeight="1"/>
    <row r="45" spans="1:49" ht="12.75" customHeight="1"/>
    <row r="46" spans="1:49" ht="12.75" customHeight="1"/>
    <row r="47" spans="1:49" ht="12.75" customHeight="1"/>
    <row r="48" spans="1:49"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1048573" ht="12.75" customHeight="1"/>
    <row r="1048574" ht="12.75" customHeight="1"/>
    <row r="1048575" ht="12.75" customHeight="1"/>
    <row r="1048576" ht="12.75" customHeight="1"/>
  </sheetData>
  <mergeCells count="41">
    <mergeCell ref="B28:B31"/>
    <mergeCell ref="H28:I28"/>
    <mergeCell ref="H29:I29"/>
    <mergeCell ref="H31:I31"/>
    <mergeCell ref="B32:B36"/>
    <mergeCell ref="H32:I32"/>
    <mergeCell ref="H33:I33"/>
    <mergeCell ref="H34:I34"/>
    <mergeCell ref="H35:I35"/>
    <mergeCell ref="H36:I36"/>
    <mergeCell ref="B21:B24"/>
    <mergeCell ref="H22:I22"/>
    <mergeCell ref="H24:I24"/>
    <mergeCell ref="B25:B27"/>
    <mergeCell ref="H25:I25"/>
    <mergeCell ref="H26:I26"/>
    <mergeCell ref="H27:I27"/>
    <mergeCell ref="A15:B15"/>
    <mergeCell ref="D15:F15"/>
    <mergeCell ref="B16:B20"/>
    <mergeCell ref="H16:I16"/>
    <mergeCell ref="H17:I17"/>
    <mergeCell ref="H18:I18"/>
    <mergeCell ref="H20:I20"/>
    <mergeCell ref="B13:C13"/>
    <mergeCell ref="D13:F13"/>
    <mergeCell ref="G13:J13"/>
    <mergeCell ref="K13:N13"/>
    <mergeCell ref="H14:I14"/>
    <mergeCell ref="L14:M14"/>
    <mergeCell ref="C4:D4"/>
    <mergeCell ref="I4:I10"/>
    <mergeCell ref="M4:M10"/>
    <mergeCell ref="C5:D5"/>
    <mergeCell ref="C6:D6"/>
    <mergeCell ref="C7:D7"/>
    <mergeCell ref="U1:X1"/>
    <mergeCell ref="Y1:AB1"/>
    <mergeCell ref="G2:J2"/>
    <mergeCell ref="K2:N2"/>
    <mergeCell ref="B3:D3"/>
  </mergeCells>
  <dataValidations count="1">
    <dataValidation type="list" allowBlank="1" showErrorMessage="1" sqref="K16:K36 G16:G36">
      <formula1>$G$4:$G$10</formula1>
      <formula2>0</formula2>
    </dataValidation>
  </dataValidations>
  <pageMargins left="0.74791666666666701" right="0.74791666666666701" top="0.98402777777777795" bottom="0.9840277777777779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2043</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Interfaz SAP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AlienDJR</cp:lastModifiedBy>
  <cp:revision>5</cp:revision>
  <dcterms:modified xsi:type="dcterms:W3CDTF">2016-06-02T02:29:50Z</dcterms:modified>
  <dc:language>es-AR</dc:language>
</cp:coreProperties>
</file>