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p2github\ExcelJava\JExcelPoi\src\main\java\trial\"/>
    </mc:Choice>
  </mc:AlternateContent>
  <xr:revisionPtr revIDLastSave="0" documentId="13_ncr:1_{AC406847-6FA0-4784-BACC-F13A7ECDA8A8}" xr6:coauthVersionLast="47" xr6:coauthVersionMax="47" xr10:uidLastSave="{00000000-0000-0000-0000-000000000000}"/>
  <bookViews>
    <workbookView xWindow="-120" yWindow="-120" windowWidth="20730" windowHeight="11310" tabRatio="660" activeTab="3" xr2:uid="{00000000-000D-0000-FFFF-FFFF00000000}"/>
  </bookViews>
  <sheets>
    <sheet name="SUMMARY" sheetId="25" r:id="rId1"/>
    <sheet name="TF TUNJ" sheetId="35" r:id="rId2"/>
    <sheet name="TF GP" sheetId="34" r:id="rId3"/>
    <sheet name="TJN" sheetId="33" r:id="rId4"/>
    <sheet name="GPN" sheetId="31" r:id="rId5"/>
    <sheet name="TJM" sheetId="32" r:id="rId6"/>
    <sheet name="GPM" sheetId="30" r:id="rId7"/>
    <sheet name="Anggaran_BMS_Pusat" sheetId="14" r:id="rId8"/>
    <sheet name="LEMBUR GOLONGAN " sheetId="28" r:id="rId9"/>
    <sheet name="PRESENSI KARYAWAN PUSAT" sheetId="29" r:id="rId10"/>
    <sheet name="SLIP" sheetId="16" r:id="rId11"/>
  </sheets>
  <definedNames>
    <definedName name="_xlnm._FilterDatabase" localSheetId="7" hidden="1">Anggaran_BMS_Pusat!$A$2:$AY$46</definedName>
    <definedName name="_xlnm._FilterDatabase" localSheetId="8" hidden="1">'LEMBUR GOLONGAN '!$A$5:$AL$5</definedName>
    <definedName name="_xlnm._FilterDatabase" localSheetId="9" hidden="1">'PRESENSI KARYAWAN PUSAT'!$A$6:$AR$6</definedName>
    <definedName name="ANG">Anggaran_BMS_Pusat!$C:$AY</definedName>
    <definedName name="L">'LEMBUR GOLONGAN '!$B$6:$AL$2000</definedName>
    <definedName name="P">'PRESENSI KARYAWAN PUSAT'!$B$7:$AR$2000</definedName>
    <definedName name="_xlnm.Print_Area" localSheetId="7">Anggaran_BMS_Pusat!$B$3:$D$37</definedName>
    <definedName name="_xlnm.Print_Area" localSheetId="9">'PRESENSI KARYAWAN PUSAT'!$A$4:$AI$50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5" l="1"/>
  <c r="I48" i="14"/>
  <c r="J48" i="14"/>
  <c r="K48" i="14"/>
  <c r="L48" i="14"/>
  <c r="M48" i="14"/>
  <c r="N48" i="14"/>
  <c r="P48" i="14"/>
  <c r="Q48" i="14"/>
  <c r="R48" i="14"/>
  <c r="S48" i="14"/>
  <c r="V48" i="14"/>
  <c r="X48" i="14"/>
  <c r="Y48" i="14"/>
  <c r="AF48" i="14"/>
  <c r="AG48" i="14"/>
  <c r="AH48" i="14"/>
  <c r="AI48" i="14"/>
  <c r="AK48" i="14"/>
  <c r="G48" i="14"/>
  <c r="AL22" i="14" l="1"/>
  <c r="AL46" i="14"/>
  <c r="AL45" i="14"/>
  <c r="W40" i="14"/>
  <c r="W41" i="14"/>
  <c r="W42" i="14"/>
  <c r="W39" i="14"/>
  <c r="AB39" i="14"/>
  <c r="AC39" i="14"/>
  <c r="AD39" i="14"/>
  <c r="AB40" i="14"/>
  <c r="AC40" i="14"/>
  <c r="AD40" i="14"/>
  <c r="AB41" i="14"/>
  <c r="AC41" i="14"/>
  <c r="AD41" i="14"/>
  <c r="AB42" i="14"/>
  <c r="AC42" i="14"/>
  <c r="AD42" i="14"/>
  <c r="AB43" i="14"/>
  <c r="AC43" i="14"/>
  <c r="AD43" i="14"/>
  <c r="AB44" i="14"/>
  <c r="AC44" i="14"/>
  <c r="AD44" i="14"/>
  <c r="AB45" i="14"/>
  <c r="AC45" i="14"/>
  <c r="AD45" i="14"/>
  <c r="AB46" i="14"/>
  <c r="AC46" i="14"/>
  <c r="AD46" i="14"/>
  <c r="AD38" i="14"/>
  <c r="AC38" i="14"/>
  <c r="AB38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T37" i="14" s="1"/>
  <c r="F38" i="14"/>
  <c r="T38" i="14" s="1"/>
  <c r="F39" i="14"/>
  <c r="T39" i="14" s="1"/>
  <c r="F40" i="14"/>
  <c r="T40" i="14" s="1"/>
  <c r="F41" i="14"/>
  <c r="T41" i="14" s="1"/>
  <c r="F42" i="14"/>
  <c r="T42" i="14" s="1"/>
  <c r="F43" i="14"/>
  <c r="T43" i="14" s="1"/>
  <c r="F44" i="14"/>
  <c r="T44" i="14" s="1"/>
  <c r="F45" i="14"/>
  <c r="T45" i="14" s="1"/>
  <c r="F46" i="14"/>
  <c r="T46" i="14" s="1"/>
  <c r="F3" i="14"/>
  <c r="AY38" i="14"/>
  <c r="AY39" i="14"/>
  <c r="AY40" i="14"/>
  <c r="AY41" i="14"/>
  <c r="AY42" i="14"/>
  <c r="AY43" i="14"/>
  <c r="AY44" i="14"/>
  <c r="AY45" i="14"/>
  <c r="AY46" i="14"/>
  <c r="AO48" i="14"/>
  <c r="AQ48" i="14"/>
  <c r="AR48" i="14"/>
  <c r="O28" i="14"/>
  <c r="AY4" i="14"/>
  <c r="AJ8" i="29"/>
  <c r="AK8" i="29"/>
  <c r="AL8" i="29"/>
  <c r="AM8" i="29"/>
  <c r="AN8" i="29"/>
  <c r="AO8" i="29"/>
  <c r="AJ9" i="29"/>
  <c r="AK9" i="29"/>
  <c r="AL9" i="29"/>
  <c r="AM9" i="29"/>
  <c r="AN9" i="29"/>
  <c r="AO9" i="29"/>
  <c r="AJ10" i="29"/>
  <c r="AK10" i="29"/>
  <c r="AL10" i="29"/>
  <c r="AM10" i="29"/>
  <c r="AN10" i="29"/>
  <c r="AO10" i="29"/>
  <c r="AJ11" i="29"/>
  <c r="AK11" i="29"/>
  <c r="AL11" i="29"/>
  <c r="AM11" i="29"/>
  <c r="AN11" i="29"/>
  <c r="AO11" i="29"/>
  <c r="AJ12" i="29"/>
  <c r="AK12" i="29"/>
  <c r="AL12" i="29"/>
  <c r="AM12" i="29"/>
  <c r="AN12" i="29"/>
  <c r="AO12" i="29"/>
  <c r="AJ13" i="29"/>
  <c r="AK13" i="29"/>
  <c r="AL13" i="29"/>
  <c r="AM13" i="29"/>
  <c r="AN13" i="29"/>
  <c r="AO13" i="29"/>
  <c r="AJ14" i="29"/>
  <c r="AK14" i="29"/>
  <c r="AL14" i="29"/>
  <c r="AM14" i="29"/>
  <c r="AN14" i="29"/>
  <c r="AO14" i="29"/>
  <c r="AJ15" i="29"/>
  <c r="AK15" i="29"/>
  <c r="AL15" i="29"/>
  <c r="AM15" i="29"/>
  <c r="AN15" i="29"/>
  <c r="AO15" i="29"/>
  <c r="AJ16" i="29"/>
  <c r="AK16" i="29"/>
  <c r="AL16" i="29"/>
  <c r="AM16" i="29"/>
  <c r="AN16" i="29"/>
  <c r="AO16" i="29"/>
  <c r="AJ17" i="29"/>
  <c r="AK17" i="29"/>
  <c r="AL17" i="29"/>
  <c r="AM17" i="29"/>
  <c r="AN17" i="29"/>
  <c r="AO17" i="29"/>
  <c r="AJ18" i="29"/>
  <c r="AK18" i="29"/>
  <c r="AL18" i="29"/>
  <c r="AM18" i="29"/>
  <c r="AN18" i="29"/>
  <c r="AO18" i="29"/>
  <c r="AJ19" i="29"/>
  <c r="AK19" i="29"/>
  <c r="AL19" i="29"/>
  <c r="AM19" i="29"/>
  <c r="AN19" i="29"/>
  <c r="AO19" i="29"/>
  <c r="AJ20" i="29"/>
  <c r="AK20" i="29"/>
  <c r="AL20" i="29"/>
  <c r="AM20" i="29"/>
  <c r="AN20" i="29"/>
  <c r="AO20" i="29"/>
  <c r="AJ21" i="29"/>
  <c r="AK21" i="29"/>
  <c r="AL21" i="29"/>
  <c r="AM21" i="29"/>
  <c r="AN21" i="29"/>
  <c r="AO21" i="29"/>
  <c r="AJ22" i="29"/>
  <c r="AK22" i="29"/>
  <c r="AL22" i="29"/>
  <c r="AM22" i="29"/>
  <c r="AN22" i="29"/>
  <c r="AO22" i="29"/>
  <c r="AJ23" i="29"/>
  <c r="AK23" i="29"/>
  <c r="AL23" i="29"/>
  <c r="AM23" i="29"/>
  <c r="AN23" i="29"/>
  <c r="AO23" i="29"/>
  <c r="AJ24" i="29"/>
  <c r="AK24" i="29"/>
  <c r="AL24" i="29"/>
  <c r="AM24" i="29"/>
  <c r="AN24" i="29"/>
  <c r="AO24" i="29"/>
  <c r="AJ25" i="29"/>
  <c r="AK25" i="29"/>
  <c r="AL25" i="29"/>
  <c r="AM25" i="29"/>
  <c r="AN25" i="29"/>
  <c r="AO25" i="29"/>
  <c r="AJ26" i="29"/>
  <c r="AK26" i="29"/>
  <c r="AL26" i="29"/>
  <c r="AM26" i="29"/>
  <c r="AN26" i="29"/>
  <c r="AO26" i="29"/>
  <c r="AJ27" i="29"/>
  <c r="AK27" i="29"/>
  <c r="AL27" i="29"/>
  <c r="AM27" i="29"/>
  <c r="AN27" i="29"/>
  <c r="AO27" i="29"/>
  <c r="AJ28" i="29"/>
  <c r="AK28" i="29"/>
  <c r="AL28" i="29"/>
  <c r="AM28" i="29"/>
  <c r="AN28" i="29"/>
  <c r="AO28" i="29"/>
  <c r="AJ29" i="29"/>
  <c r="AK29" i="29"/>
  <c r="AL29" i="29"/>
  <c r="AM29" i="29"/>
  <c r="AN29" i="29"/>
  <c r="AO29" i="29"/>
  <c r="AJ30" i="29"/>
  <c r="AK30" i="29"/>
  <c r="AL30" i="29"/>
  <c r="AM30" i="29"/>
  <c r="AN30" i="29"/>
  <c r="AO30" i="29"/>
  <c r="AJ31" i="29"/>
  <c r="AK31" i="29"/>
  <c r="AL31" i="29"/>
  <c r="AM31" i="29"/>
  <c r="AN31" i="29"/>
  <c r="AO31" i="29"/>
  <c r="AJ32" i="29"/>
  <c r="AK32" i="29"/>
  <c r="AL32" i="29"/>
  <c r="AM32" i="29"/>
  <c r="AN32" i="29"/>
  <c r="AO32" i="29"/>
  <c r="AJ33" i="29"/>
  <c r="AK33" i="29"/>
  <c r="AL33" i="29"/>
  <c r="AM33" i="29"/>
  <c r="AN33" i="29"/>
  <c r="AO33" i="29"/>
  <c r="AJ34" i="29"/>
  <c r="AK34" i="29"/>
  <c r="AL34" i="29"/>
  <c r="AM34" i="29"/>
  <c r="AN34" i="29"/>
  <c r="AO34" i="29"/>
  <c r="AJ35" i="29"/>
  <c r="AK35" i="29"/>
  <c r="AL35" i="29"/>
  <c r="AM35" i="29"/>
  <c r="AN35" i="29"/>
  <c r="AO35" i="29"/>
  <c r="AJ36" i="29"/>
  <c r="AK36" i="29"/>
  <c r="AL36" i="29"/>
  <c r="AM36" i="29"/>
  <c r="AN36" i="29"/>
  <c r="AO36" i="29"/>
  <c r="AJ37" i="29"/>
  <c r="AK37" i="29"/>
  <c r="AL37" i="29"/>
  <c r="AM37" i="29"/>
  <c r="AN37" i="29"/>
  <c r="AO37" i="29"/>
  <c r="AJ38" i="29"/>
  <c r="AK38" i="29"/>
  <c r="AL38" i="29"/>
  <c r="AM38" i="29"/>
  <c r="AN38" i="29"/>
  <c r="AO38" i="29"/>
  <c r="AJ39" i="29"/>
  <c r="AK39" i="29"/>
  <c r="AL39" i="29"/>
  <c r="AM39" i="29"/>
  <c r="AN39" i="29"/>
  <c r="AO39" i="29"/>
  <c r="AJ40" i="29"/>
  <c r="AK40" i="29"/>
  <c r="AL40" i="29"/>
  <c r="AM40" i="29"/>
  <c r="AN40" i="29"/>
  <c r="AO40" i="29"/>
  <c r="AJ41" i="29"/>
  <c r="AK41" i="29"/>
  <c r="AL41" i="29"/>
  <c r="AM41" i="29"/>
  <c r="AN41" i="29"/>
  <c r="AO41" i="29"/>
  <c r="AJ42" i="29"/>
  <c r="AS38" i="14" s="1"/>
  <c r="AK42" i="29"/>
  <c r="AT38" i="14" s="1"/>
  <c r="AL42" i="29"/>
  <c r="AU38" i="14" s="1"/>
  <c r="AM42" i="29"/>
  <c r="AV38" i="14" s="1"/>
  <c r="AN42" i="29"/>
  <c r="AW38" i="14" s="1"/>
  <c r="AO42" i="29"/>
  <c r="AX38" i="14" s="1"/>
  <c r="AJ43" i="29"/>
  <c r="AS39" i="14" s="1"/>
  <c r="AK43" i="29"/>
  <c r="AT39" i="14" s="1"/>
  <c r="AL43" i="29"/>
  <c r="AU39" i="14" s="1"/>
  <c r="AM43" i="29"/>
  <c r="AV39" i="14" s="1"/>
  <c r="AN43" i="29"/>
  <c r="AW39" i="14" s="1"/>
  <c r="AO43" i="29"/>
  <c r="AX39" i="14" s="1"/>
  <c r="AJ44" i="29"/>
  <c r="AS40" i="14" s="1"/>
  <c r="AK44" i="29"/>
  <c r="AT40" i="14" s="1"/>
  <c r="AL44" i="29"/>
  <c r="AU40" i="14" s="1"/>
  <c r="AM44" i="29"/>
  <c r="AV40" i="14" s="1"/>
  <c r="AN44" i="29"/>
  <c r="AW40" i="14" s="1"/>
  <c r="AO44" i="29"/>
  <c r="AX40" i="14" s="1"/>
  <c r="AJ45" i="29"/>
  <c r="AS41" i="14" s="1"/>
  <c r="AK45" i="29"/>
  <c r="AT41" i="14" s="1"/>
  <c r="AL45" i="29"/>
  <c r="AU41" i="14" s="1"/>
  <c r="AM45" i="29"/>
  <c r="AV41" i="14" s="1"/>
  <c r="AN45" i="29"/>
  <c r="AW41" i="14" s="1"/>
  <c r="AO45" i="29"/>
  <c r="AX41" i="14" s="1"/>
  <c r="AJ46" i="29"/>
  <c r="AS42" i="14" s="1"/>
  <c r="AK46" i="29"/>
  <c r="AT42" i="14" s="1"/>
  <c r="AL46" i="29"/>
  <c r="AU42" i="14" s="1"/>
  <c r="AM46" i="29"/>
  <c r="AV42" i="14" s="1"/>
  <c r="AN46" i="29"/>
  <c r="AW42" i="14" s="1"/>
  <c r="AO46" i="29"/>
  <c r="AX42" i="14" s="1"/>
  <c r="AJ47" i="29"/>
  <c r="AS43" i="14" s="1"/>
  <c r="AK47" i="29"/>
  <c r="AT43" i="14" s="1"/>
  <c r="AL47" i="29"/>
  <c r="AU43" i="14" s="1"/>
  <c r="AM47" i="29"/>
  <c r="AV43" i="14" s="1"/>
  <c r="AN47" i="29"/>
  <c r="AW43" i="14" s="1"/>
  <c r="AO47" i="29"/>
  <c r="AX43" i="14" s="1"/>
  <c r="AJ48" i="29"/>
  <c r="AS44" i="14" s="1"/>
  <c r="AK48" i="29"/>
  <c r="AT44" i="14" s="1"/>
  <c r="AL48" i="29"/>
  <c r="AU44" i="14" s="1"/>
  <c r="AM48" i="29"/>
  <c r="AV44" i="14" s="1"/>
  <c r="AN48" i="29"/>
  <c r="AW44" i="14" s="1"/>
  <c r="AO48" i="29"/>
  <c r="AX44" i="14" s="1"/>
  <c r="AJ49" i="29"/>
  <c r="AS45" i="14" s="1"/>
  <c r="AK49" i="29"/>
  <c r="AT45" i="14" s="1"/>
  <c r="AL49" i="29"/>
  <c r="AU45" i="14" s="1"/>
  <c r="AM49" i="29"/>
  <c r="AV45" i="14" s="1"/>
  <c r="AN49" i="29"/>
  <c r="AW45" i="14" s="1"/>
  <c r="AO49" i="29"/>
  <c r="AX45" i="14" s="1"/>
  <c r="AJ50" i="29"/>
  <c r="AS46" i="14" s="1"/>
  <c r="AK50" i="29"/>
  <c r="AT46" i="14" s="1"/>
  <c r="AL50" i="29"/>
  <c r="AU46" i="14" s="1"/>
  <c r="AM50" i="29"/>
  <c r="AV46" i="14" s="1"/>
  <c r="AN50" i="29"/>
  <c r="AW46" i="14" s="1"/>
  <c r="AO50" i="29"/>
  <c r="AX46" i="14" s="1"/>
  <c r="AE40" i="14" l="1"/>
  <c r="W48" i="14"/>
  <c r="AL48" i="14"/>
  <c r="AE39" i="14"/>
  <c r="AJ40" i="14"/>
  <c r="AE41" i="14"/>
  <c r="AJ38" i="14"/>
  <c r="AE42" i="14"/>
  <c r="AJ41" i="14"/>
  <c r="AJ45" i="14"/>
  <c r="AJ43" i="14"/>
  <c r="AJ42" i="14"/>
  <c r="AJ44" i="14"/>
  <c r="AJ39" i="14"/>
  <c r="AJ46" i="14"/>
  <c r="F48" i="14"/>
  <c r="AJ49" i="28"/>
  <c r="AJ6" i="28"/>
  <c r="AK6" i="28" s="1"/>
  <c r="AJ7" i="28"/>
  <c r="AK7" i="28" s="1"/>
  <c r="AJ8" i="28"/>
  <c r="AK8" i="28" s="1"/>
  <c r="AJ9" i="28"/>
  <c r="AK9" i="28" s="1"/>
  <c r="AJ10" i="28"/>
  <c r="AK10" i="28" s="1"/>
  <c r="AJ11" i="28"/>
  <c r="AK11" i="28" s="1"/>
  <c r="AJ12" i="28"/>
  <c r="AK12" i="28" s="1"/>
  <c r="AJ13" i="28"/>
  <c r="AK13" i="28" s="1"/>
  <c r="AJ14" i="28"/>
  <c r="AK14" i="28" s="1"/>
  <c r="AJ15" i="28"/>
  <c r="AK15" i="28" s="1"/>
  <c r="AJ16" i="28"/>
  <c r="AK16" i="28" s="1"/>
  <c r="AJ17" i="28"/>
  <c r="AK17" i="28" s="1"/>
  <c r="AJ18" i="28"/>
  <c r="AK18" i="28" s="1"/>
  <c r="AJ19" i="28"/>
  <c r="AK19" i="28" s="1"/>
  <c r="AJ20" i="28"/>
  <c r="AK20" i="28" s="1"/>
  <c r="AJ21" i="28"/>
  <c r="AK21" i="28" s="1"/>
  <c r="AJ22" i="28"/>
  <c r="AK22" i="28" s="1"/>
  <c r="AJ23" i="28"/>
  <c r="AK23" i="28" s="1"/>
  <c r="O20" i="14" s="1"/>
  <c r="AJ24" i="28"/>
  <c r="AK24" i="28" s="1"/>
  <c r="O21" i="14" s="1"/>
  <c r="AJ25" i="28"/>
  <c r="AK25" i="28" s="1"/>
  <c r="O22" i="14" s="1"/>
  <c r="AJ26" i="28"/>
  <c r="AK26" i="28" s="1"/>
  <c r="O23" i="14" s="1"/>
  <c r="AJ27" i="28"/>
  <c r="AK27" i="28" s="1"/>
  <c r="O24" i="14" s="1"/>
  <c r="AJ28" i="28"/>
  <c r="AK28" i="28" s="1"/>
  <c r="O25" i="14" s="1"/>
  <c r="AJ29" i="28"/>
  <c r="AK29" i="28" s="1"/>
  <c r="O26" i="14" s="1"/>
  <c r="AJ30" i="28"/>
  <c r="AK30" i="28" s="1"/>
  <c r="O27" i="14" s="1"/>
  <c r="AJ31" i="28"/>
  <c r="AJ32" i="28"/>
  <c r="AK32" i="28" s="1"/>
  <c r="O29" i="14" s="1"/>
  <c r="AJ33" i="28"/>
  <c r="AK33" i="28" s="1"/>
  <c r="O30" i="14" s="1"/>
  <c r="AJ34" i="28"/>
  <c r="AK34" i="28" s="1"/>
  <c r="O31" i="14" s="1"/>
  <c r="AJ35" i="28"/>
  <c r="AK35" i="28" s="1"/>
  <c r="O32" i="14" s="1"/>
  <c r="AJ36" i="28"/>
  <c r="AK36" i="28" s="1"/>
  <c r="O33" i="14" s="1"/>
  <c r="AJ37" i="28"/>
  <c r="AK37" i="28" s="1"/>
  <c r="O34" i="14" s="1"/>
  <c r="AJ38" i="28"/>
  <c r="AK38" i="28" s="1"/>
  <c r="O35" i="14" s="1"/>
  <c r="AJ39" i="28"/>
  <c r="AK39" i="28" s="1"/>
  <c r="O36" i="14" s="1"/>
  <c r="AJ40" i="28"/>
  <c r="AK40" i="28" s="1"/>
  <c r="O37" i="14" s="1"/>
  <c r="AJ41" i="28"/>
  <c r="AJ42" i="28"/>
  <c r="AJ43" i="28"/>
  <c r="AJ44" i="28"/>
  <c r="AJ45" i="28"/>
  <c r="AJ46" i="28"/>
  <c r="AJ47" i="28"/>
  <c r="AJ48" i="28"/>
  <c r="AP41" i="29"/>
  <c r="AP42" i="29"/>
  <c r="AP43" i="29"/>
  <c r="AP44" i="29"/>
  <c r="AP45" i="29"/>
  <c r="AP46" i="29"/>
  <c r="AP47" i="29"/>
  <c r="AP48" i="29"/>
  <c r="AP49" i="29"/>
  <c r="AP50" i="29"/>
  <c r="AP8" i="29"/>
  <c r="AP9" i="29"/>
  <c r="AP10" i="29"/>
  <c r="AP11" i="29"/>
  <c r="AP12" i="29"/>
  <c r="AP13" i="29"/>
  <c r="AP14" i="29"/>
  <c r="AP15" i="29"/>
  <c r="AP16" i="29"/>
  <c r="AP17" i="29"/>
  <c r="AP18" i="29"/>
  <c r="AP19" i="29"/>
  <c r="AP20" i="29"/>
  <c r="AP21" i="29"/>
  <c r="AP22" i="29"/>
  <c r="AP23" i="29"/>
  <c r="AP24" i="29"/>
  <c r="AP25" i="29"/>
  <c r="AP26" i="29"/>
  <c r="AP27" i="29"/>
  <c r="AP28" i="29"/>
  <c r="AP29" i="29"/>
  <c r="AP30" i="29"/>
  <c r="AP31" i="29"/>
  <c r="AP32" i="29"/>
  <c r="AP33" i="29"/>
  <c r="AP34" i="29"/>
  <c r="AP35" i="29"/>
  <c r="AP36" i="29"/>
  <c r="AP37" i="29"/>
  <c r="AP38" i="29"/>
  <c r="AP39" i="29"/>
  <c r="AP40" i="29"/>
  <c r="AK45" i="28" l="1"/>
  <c r="O42" i="14" s="1"/>
  <c r="H42" i="14"/>
  <c r="AK41" i="28"/>
  <c r="O38" i="14" s="1"/>
  <c r="H38" i="14"/>
  <c r="AK49" i="28"/>
  <c r="O46" i="14" s="1"/>
  <c r="H46" i="14"/>
  <c r="AK44" i="28"/>
  <c r="O41" i="14" s="1"/>
  <c r="H41" i="14"/>
  <c r="AK47" i="28"/>
  <c r="O44" i="14" s="1"/>
  <c r="H44" i="14"/>
  <c r="AK43" i="28"/>
  <c r="O40" i="14" s="1"/>
  <c r="H40" i="14"/>
  <c r="H43" i="14"/>
  <c r="AK46" i="28"/>
  <c r="O43" i="14" s="1"/>
  <c r="H39" i="14"/>
  <c r="AK42" i="28"/>
  <c r="O39" i="14" s="1"/>
  <c r="AM43" i="14"/>
  <c r="AM38" i="14"/>
  <c r="AM46" i="14"/>
  <c r="AM39" i="14"/>
  <c r="AM44" i="14"/>
  <c r="AM45" i="14"/>
  <c r="AM40" i="14"/>
  <c r="AM42" i="14"/>
  <c r="AK48" i="28"/>
  <c r="O45" i="14" s="1"/>
  <c r="H45" i="14"/>
  <c r="AM41" i="14"/>
  <c r="AE18" i="14"/>
  <c r="AE19" i="14"/>
  <c r="AE37" i="14"/>
  <c r="Z40" i="14" l="1"/>
  <c r="Z41" i="14"/>
  <c r="Z43" i="14"/>
  <c r="Z38" i="14"/>
  <c r="Z44" i="14"/>
  <c r="Z39" i="14"/>
  <c r="Z46" i="14"/>
  <c r="Z42" i="14"/>
  <c r="Z45" i="14"/>
  <c r="B6" i="16"/>
  <c r="AA42" i="14" l="1"/>
  <c r="AA39" i="14"/>
  <c r="AA38" i="14"/>
  <c r="AA41" i="14"/>
  <c r="AA46" i="14"/>
  <c r="AA44" i="14"/>
  <c r="AA43" i="14"/>
  <c r="AA40" i="14"/>
  <c r="AA45" i="14"/>
  <c r="AS37" i="14"/>
  <c r="AT37" i="14"/>
  <c r="AU37" i="14"/>
  <c r="AV37" i="14"/>
  <c r="AW37" i="14"/>
  <c r="AX37" i="14"/>
  <c r="AY37" i="14"/>
  <c r="AN40" i="14" l="1"/>
  <c r="AN44" i="14"/>
  <c r="AN39" i="14"/>
  <c r="AN38" i="14"/>
  <c r="AN43" i="14"/>
  <c r="AN46" i="14"/>
  <c r="AN42" i="14"/>
  <c r="AN41" i="14"/>
  <c r="AN45" i="14"/>
  <c r="AJ37" i="14"/>
  <c r="AA37" i="14"/>
  <c r="H34" i="14"/>
  <c r="H31" i="14"/>
  <c r="H32" i="14"/>
  <c r="H33" i="14"/>
  <c r="H37" i="14" l="1"/>
  <c r="H35" i="14"/>
  <c r="AM37" i="14"/>
  <c r="H36" i="14"/>
  <c r="AN37" i="14" l="1"/>
  <c r="AB31" i="14"/>
  <c r="AC31" i="14"/>
  <c r="AD31" i="14"/>
  <c r="AY31" i="14"/>
  <c r="AB32" i="14"/>
  <c r="AC32" i="14"/>
  <c r="AD32" i="14"/>
  <c r="AY32" i="14"/>
  <c r="AB33" i="14"/>
  <c r="AC33" i="14"/>
  <c r="AD33" i="14"/>
  <c r="AY33" i="14"/>
  <c r="AB34" i="14"/>
  <c r="AC34" i="14"/>
  <c r="AD34" i="14"/>
  <c r="AY34" i="14"/>
  <c r="AB35" i="14"/>
  <c r="AC35" i="14"/>
  <c r="AD35" i="14"/>
  <c r="AY35" i="14"/>
  <c r="AB36" i="14"/>
  <c r="AC36" i="14"/>
  <c r="AD36" i="14"/>
  <c r="AS36" i="14"/>
  <c r="AT36" i="14"/>
  <c r="AU36" i="14"/>
  <c r="AV36" i="14"/>
  <c r="AW36" i="14"/>
  <c r="AX36" i="14"/>
  <c r="AY36" i="14"/>
  <c r="AS31" i="14"/>
  <c r="AU31" i="14"/>
  <c r="AV31" i="14"/>
  <c r="AW31" i="14"/>
  <c r="AX31" i="14"/>
  <c r="AS32" i="14"/>
  <c r="AT32" i="14"/>
  <c r="AU32" i="14"/>
  <c r="AV32" i="14"/>
  <c r="AW32" i="14"/>
  <c r="AX32" i="14"/>
  <c r="AS33" i="14"/>
  <c r="AU33" i="14"/>
  <c r="AV33" i="14"/>
  <c r="AW33" i="14"/>
  <c r="AX33" i="14"/>
  <c r="AS34" i="14"/>
  <c r="AT34" i="14"/>
  <c r="AU34" i="14"/>
  <c r="AW34" i="14"/>
  <c r="AX34" i="14"/>
  <c r="AS35" i="14"/>
  <c r="AU35" i="14"/>
  <c r="AV35" i="14"/>
  <c r="AW35" i="14"/>
  <c r="AX35" i="14"/>
  <c r="AT35" i="14" l="1"/>
  <c r="AV34" i="14"/>
  <c r="T34" i="14" s="1"/>
  <c r="AT33" i="14"/>
  <c r="T33" i="14" s="1"/>
  <c r="AT31" i="14"/>
  <c r="T31" i="14" s="1"/>
  <c r="T35" i="14"/>
  <c r="AJ35" i="14"/>
  <c r="T36" i="14"/>
  <c r="T32" i="14"/>
  <c r="AJ36" i="14"/>
  <c r="AJ34" i="14"/>
  <c r="AJ32" i="14"/>
  <c r="AJ33" i="14" l="1"/>
  <c r="AJ31" i="14"/>
  <c r="AM32" i="14"/>
  <c r="AM35" i="14"/>
  <c r="AM34" i="14"/>
  <c r="Z32" i="14"/>
  <c r="Z31" i="14"/>
  <c r="AM36" i="14"/>
  <c r="Z36" i="14"/>
  <c r="Z33" i="14"/>
  <c r="Z34" i="14"/>
  <c r="Z35" i="14"/>
  <c r="AB27" i="14"/>
  <c r="AC27" i="14"/>
  <c r="AD27" i="14"/>
  <c r="AB28" i="14"/>
  <c r="AC28" i="14"/>
  <c r="AD28" i="14"/>
  <c r="AB29" i="14"/>
  <c r="AC29" i="14"/>
  <c r="AD29" i="14"/>
  <c r="AB30" i="14"/>
  <c r="AC30" i="14"/>
  <c r="AD30" i="14"/>
  <c r="H30" i="14"/>
  <c r="AY30" i="14"/>
  <c r="AX30" i="14"/>
  <c r="AW30" i="14"/>
  <c r="AV30" i="14"/>
  <c r="AT30" i="14"/>
  <c r="AS30" i="14"/>
  <c r="AO7" i="29"/>
  <c r="AN7" i="29"/>
  <c r="AM7" i="29"/>
  <c r="AL7" i="29"/>
  <c r="AK7" i="29"/>
  <c r="AJ7" i="29"/>
  <c r="AA36" i="14" l="1"/>
  <c r="AM31" i="14"/>
  <c r="AA35" i="14"/>
  <c r="AA34" i="14"/>
  <c r="AA31" i="14"/>
  <c r="AM33" i="14"/>
  <c r="AA33" i="14"/>
  <c r="AA32" i="14"/>
  <c r="AN33" i="14"/>
  <c r="AN31" i="14"/>
  <c r="AU30" i="14"/>
  <c r="T30" i="14" s="1"/>
  <c r="AP7" i="29"/>
  <c r="AN32" i="14" l="1"/>
  <c r="AN35" i="14"/>
  <c r="AN36" i="14"/>
  <c r="AN34" i="14"/>
  <c r="AJ30" i="14"/>
  <c r="Z30" i="14"/>
  <c r="AA30" i="14" l="1"/>
  <c r="AM30" i="14"/>
  <c r="AN30" i="14"/>
  <c r="AD16" i="14"/>
  <c r="AD14" i="14"/>
  <c r="AD11" i="14"/>
  <c r="AD7" i="14"/>
  <c r="AB16" i="14"/>
  <c r="AB14" i="14"/>
  <c r="AB11" i="14"/>
  <c r="AB7" i="14"/>
  <c r="AD26" i="14"/>
  <c r="AC26" i="14"/>
  <c r="AB26" i="14"/>
  <c r="AD25" i="14"/>
  <c r="AC25" i="14"/>
  <c r="AB25" i="14"/>
  <c r="AD24" i="14"/>
  <c r="AC24" i="14"/>
  <c r="AB24" i="14"/>
  <c r="AD23" i="14"/>
  <c r="AC23" i="14"/>
  <c r="AB23" i="14"/>
  <c r="AD22" i="14"/>
  <c r="AC22" i="14"/>
  <c r="AB22" i="14"/>
  <c r="AD21" i="14"/>
  <c r="AC21" i="14"/>
  <c r="AB21" i="14"/>
  <c r="AD20" i="14"/>
  <c r="AC20" i="14"/>
  <c r="AB20" i="14"/>
  <c r="AD17" i="14"/>
  <c r="AC17" i="14"/>
  <c r="AB17" i="14"/>
  <c r="AD15" i="14"/>
  <c r="AC15" i="14"/>
  <c r="AB15" i="14"/>
  <c r="AD13" i="14"/>
  <c r="AC13" i="14"/>
  <c r="AB13" i="14"/>
  <c r="AD12" i="14"/>
  <c r="AC12" i="14"/>
  <c r="AB12" i="14"/>
  <c r="AD10" i="14"/>
  <c r="AC10" i="14"/>
  <c r="AB10" i="14"/>
  <c r="AD9" i="14"/>
  <c r="AC9" i="14"/>
  <c r="AB9" i="14"/>
  <c r="AD8" i="14"/>
  <c r="AC8" i="14"/>
  <c r="AB8" i="14"/>
  <c r="AD4" i="14"/>
  <c r="AC4" i="14"/>
  <c r="AB4" i="14"/>
  <c r="AD6" i="14"/>
  <c r="AC6" i="14"/>
  <c r="AB6" i="14"/>
  <c r="AD5" i="14"/>
  <c r="AC5" i="14"/>
  <c r="AB5" i="14"/>
  <c r="AD3" i="14"/>
  <c r="AC3" i="14"/>
  <c r="AB3" i="14"/>
  <c r="AD48" i="14" l="1"/>
  <c r="AB48" i="14"/>
  <c r="AC48" i="14"/>
  <c r="AE4" i="14"/>
  <c r="AY29" i="14"/>
  <c r="H29" i="14"/>
  <c r="AS29" i="14"/>
  <c r="AT29" i="14"/>
  <c r="AU29" i="14"/>
  <c r="AV29" i="14"/>
  <c r="AW29" i="14"/>
  <c r="AX29" i="14"/>
  <c r="AE48" i="14" l="1"/>
  <c r="T29" i="14"/>
  <c r="AJ29" i="14"/>
  <c r="AM29" i="14" l="1"/>
  <c r="Z29" i="14"/>
  <c r="AA29" i="14" l="1"/>
  <c r="H27" i="14"/>
  <c r="O10" i="14"/>
  <c r="H10" i="14"/>
  <c r="H22" i="14"/>
  <c r="O14" i="14"/>
  <c r="H14" i="14"/>
  <c r="O5" i="14"/>
  <c r="H5" i="14"/>
  <c r="H23" i="14"/>
  <c r="O15" i="14"/>
  <c r="H15" i="14"/>
  <c r="H26" i="14"/>
  <c r="O18" i="14"/>
  <c r="H18" i="14"/>
  <c r="H25" i="14"/>
  <c r="H21" i="14"/>
  <c r="O17" i="14"/>
  <c r="H17" i="14"/>
  <c r="O13" i="14"/>
  <c r="H13" i="14"/>
  <c r="O8" i="14"/>
  <c r="H8" i="14"/>
  <c r="O4" i="14"/>
  <c r="H4" i="14"/>
  <c r="O19" i="14"/>
  <c r="H19" i="14"/>
  <c r="O6" i="14"/>
  <c r="H6" i="14"/>
  <c r="O9" i="14"/>
  <c r="H9" i="14"/>
  <c r="H28" i="14"/>
  <c r="H24" i="14"/>
  <c r="H20" i="14"/>
  <c r="O16" i="14"/>
  <c r="H16" i="14"/>
  <c r="O11" i="14"/>
  <c r="H11" i="14"/>
  <c r="O7" i="14"/>
  <c r="H7" i="14"/>
  <c r="AJ12" i="14"/>
  <c r="AN29" i="14" l="1"/>
  <c r="D22" i="16"/>
  <c r="D14" i="16"/>
  <c r="D13" i="16"/>
  <c r="D12" i="16"/>
  <c r="D5" i="16"/>
  <c r="D4" i="16"/>
  <c r="D3" i="16"/>
  <c r="B11" i="16"/>
  <c r="B8" i="16"/>
  <c r="A6" i="16"/>
  <c r="AT27" i="14" l="1"/>
  <c r="AU27" i="14"/>
  <c r="AV27" i="14"/>
  <c r="AW27" i="14"/>
  <c r="AX27" i="14"/>
  <c r="AT28" i="14"/>
  <c r="AU28" i="14"/>
  <c r="AW28" i="14"/>
  <c r="AX28" i="14"/>
  <c r="AJ27" i="14" l="1"/>
  <c r="AS27" i="14"/>
  <c r="AY27" i="14"/>
  <c r="AJ28" i="14"/>
  <c r="AS28" i="14"/>
  <c r="AY28" i="14"/>
  <c r="AV28" i="14"/>
  <c r="T27" i="14" l="1"/>
  <c r="AM28" i="14"/>
  <c r="AM27" i="14"/>
  <c r="B13" i="16"/>
  <c r="H3" i="14"/>
  <c r="H48" i="14" s="1"/>
  <c r="Z27" i="14" l="1"/>
  <c r="T28" i="14"/>
  <c r="AA27" i="14" l="1"/>
  <c r="Z28" i="14"/>
  <c r="AT26" i="14"/>
  <c r="AU26" i="14"/>
  <c r="AV26" i="14"/>
  <c r="AW26" i="14"/>
  <c r="AX26" i="14"/>
  <c r="AA28" i="14" l="1"/>
  <c r="AN27" i="14"/>
  <c r="AJ26" i="14"/>
  <c r="AY26" i="14"/>
  <c r="AS26" i="14"/>
  <c r="AS20" i="14"/>
  <c r="AS21" i="14"/>
  <c r="AS22" i="14"/>
  <c r="AS23" i="14"/>
  <c r="AS18" i="14"/>
  <c r="AT18" i="14"/>
  <c r="AU18" i="14"/>
  <c r="AV18" i="14"/>
  <c r="AW18" i="14"/>
  <c r="AX18" i="14"/>
  <c r="AT19" i="14"/>
  <c r="AU19" i="14"/>
  <c r="AV19" i="14"/>
  <c r="AW19" i="14"/>
  <c r="AX19" i="14"/>
  <c r="AT20" i="14"/>
  <c r="AU20" i="14"/>
  <c r="AV20" i="14"/>
  <c r="AW20" i="14"/>
  <c r="AX20" i="14"/>
  <c r="AT21" i="14"/>
  <c r="AU21" i="14"/>
  <c r="AV21" i="14"/>
  <c r="AW21" i="14"/>
  <c r="AX21" i="14"/>
  <c r="AT22" i="14"/>
  <c r="AU22" i="14"/>
  <c r="AV22" i="14"/>
  <c r="AW22" i="14"/>
  <c r="AX22" i="14"/>
  <c r="AU23" i="14"/>
  <c r="AV23" i="14"/>
  <c r="AW23" i="14"/>
  <c r="AX23" i="14"/>
  <c r="AS24" i="14"/>
  <c r="AT24" i="14"/>
  <c r="AU24" i="14"/>
  <c r="AV24" i="14"/>
  <c r="AW24" i="14"/>
  <c r="AX24" i="14"/>
  <c r="AS25" i="14"/>
  <c r="AT25" i="14"/>
  <c r="AU25" i="14"/>
  <c r="AV25" i="14"/>
  <c r="AW25" i="14"/>
  <c r="AX25" i="14"/>
  <c r="AN28" i="14" l="1"/>
  <c r="T26" i="14"/>
  <c r="AJ24" i="14"/>
  <c r="AJ20" i="14"/>
  <c r="AJ25" i="14"/>
  <c r="AJ22" i="14"/>
  <c r="AJ18" i="14"/>
  <c r="AJ21" i="14"/>
  <c r="AJ19" i="14"/>
  <c r="AY19" i="14"/>
  <c r="AY18" i="14"/>
  <c r="AS19" i="14"/>
  <c r="AY23" i="14"/>
  <c r="AY22" i="14"/>
  <c r="AY21" i="14"/>
  <c r="AT23" i="14"/>
  <c r="AJ23" i="14" s="1"/>
  <c r="AY20" i="14"/>
  <c r="AY24" i="14"/>
  <c r="AY25" i="14"/>
  <c r="AY5" i="14"/>
  <c r="T24" i="14" l="1"/>
  <c r="T25" i="14"/>
  <c r="Z26" i="14"/>
  <c r="AM24" i="14"/>
  <c r="AM26" i="14"/>
  <c r="AM25" i="14"/>
  <c r="U17" i="14"/>
  <c r="U48" i="14" l="1"/>
  <c r="AA26" i="14"/>
  <c r="Z25" i="14"/>
  <c r="Z24" i="14"/>
  <c r="AN26" i="14"/>
  <c r="T23" i="14"/>
  <c r="AM23" i="14"/>
  <c r="AA24" i="14" l="1"/>
  <c r="AA25" i="14"/>
  <c r="Z23" i="14"/>
  <c r="AN24" i="14" l="1"/>
  <c r="AN25" i="14"/>
  <c r="AA23" i="14"/>
  <c r="O3" i="14"/>
  <c r="B14" i="16"/>
  <c r="AY8" i="14"/>
  <c r="AY17" i="14"/>
  <c r="AY10" i="14"/>
  <c r="AY11" i="14"/>
  <c r="AY15" i="14"/>
  <c r="AY16" i="14"/>
  <c r="AY14" i="14"/>
  <c r="AY7" i="14"/>
  <c r="AY13" i="14"/>
  <c r="AY6" i="14"/>
  <c r="AY9" i="14"/>
  <c r="T21" i="14"/>
  <c r="T22" i="14"/>
  <c r="AS4" i="14"/>
  <c r="AT4" i="14"/>
  <c r="AU4" i="14"/>
  <c r="AV4" i="14"/>
  <c r="AW4" i="14"/>
  <c r="AX4" i="14"/>
  <c r="AS5" i="14"/>
  <c r="AT5" i="14"/>
  <c r="AU5" i="14"/>
  <c r="AV5" i="14"/>
  <c r="AW5" i="14"/>
  <c r="AX5" i="14"/>
  <c r="AS6" i="14"/>
  <c r="AT6" i="14"/>
  <c r="AU6" i="14"/>
  <c r="AV6" i="14"/>
  <c r="AW6" i="14"/>
  <c r="AX6" i="14"/>
  <c r="AS7" i="14"/>
  <c r="AT7" i="14"/>
  <c r="AU7" i="14"/>
  <c r="AV7" i="14"/>
  <c r="AW7" i="14"/>
  <c r="AX7" i="14"/>
  <c r="AS8" i="14"/>
  <c r="AT8" i="14"/>
  <c r="AU8" i="14"/>
  <c r="AV8" i="14"/>
  <c r="AW8" i="14"/>
  <c r="AX8" i="14"/>
  <c r="AS9" i="14"/>
  <c r="AT9" i="14"/>
  <c r="AU9" i="14"/>
  <c r="AV9" i="14"/>
  <c r="AW9" i="14"/>
  <c r="AX9" i="14"/>
  <c r="AS10" i="14"/>
  <c r="AT10" i="14"/>
  <c r="AU10" i="14"/>
  <c r="AV10" i="14"/>
  <c r="AW10" i="14"/>
  <c r="AX10" i="14"/>
  <c r="AS11" i="14"/>
  <c r="AT11" i="14"/>
  <c r="AU11" i="14"/>
  <c r="AV11" i="14"/>
  <c r="AW11" i="14"/>
  <c r="AX11" i="14"/>
  <c r="AS13" i="14"/>
  <c r="AT13" i="14"/>
  <c r="AU13" i="14"/>
  <c r="AV13" i="14"/>
  <c r="AW13" i="14"/>
  <c r="AX13" i="14"/>
  <c r="AS14" i="14"/>
  <c r="AT14" i="14"/>
  <c r="AU14" i="14"/>
  <c r="AV14" i="14"/>
  <c r="AW14" i="14"/>
  <c r="AX14" i="14"/>
  <c r="AS15" i="14"/>
  <c r="AT15" i="14"/>
  <c r="AU15" i="14"/>
  <c r="AV15" i="14"/>
  <c r="AW15" i="14"/>
  <c r="AX15" i="14"/>
  <c r="AS16" i="14"/>
  <c r="AT16" i="14"/>
  <c r="AU16" i="14"/>
  <c r="AV16" i="14"/>
  <c r="AW16" i="14"/>
  <c r="AX16" i="14"/>
  <c r="AS17" i="14"/>
  <c r="AT17" i="14"/>
  <c r="AU17" i="14"/>
  <c r="AV17" i="14"/>
  <c r="AW17" i="14"/>
  <c r="AX17" i="14"/>
  <c r="AY3" i="14"/>
  <c r="O48" i="14" l="1"/>
  <c r="AN23" i="14"/>
  <c r="AY48" i="14"/>
  <c r="D11" i="16"/>
  <c r="D8" i="16"/>
  <c r="D10" i="16"/>
  <c r="AJ15" i="14"/>
  <c r="AJ8" i="14"/>
  <c r="D9" i="16"/>
  <c r="AJ6" i="14"/>
  <c r="AJ4" i="14"/>
  <c r="AJ17" i="14"/>
  <c r="AJ13" i="14"/>
  <c r="AJ10" i="14"/>
  <c r="AJ16" i="14"/>
  <c r="AJ14" i="14"/>
  <c r="AJ11" i="14"/>
  <c r="AJ9" i="14"/>
  <c r="AJ7" i="14"/>
  <c r="AJ5" i="14"/>
  <c r="AM22" i="14"/>
  <c r="Z22" i="14"/>
  <c r="AA22" i="14" l="1"/>
  <c r="B10" i="16"/>
  <c r="B21" i="16"/>
  <c r="AN22" i="14"/>
  <c r="AX3" i="14" l="1"/>
  <c r="AX48" i="14" s="1"/>
  <c r="AW3" i="14"/>
  <c r="AW48" i="14" s="1"/>
  <c r="AV3" i="14"/>
  <c r="AV48" i="14" s="1"/>
  <c r="AU3" i="14"/>
  <c r="AU48" i="14" s="1"/>
  <c r="AT3" i="14"/>
  <c r="AT48" i="14" s="1"/>
  <c r="AS3" i="14"/>
  <c r="AS48" i="14" s="1"/>
  <c r="AJ3" i="14" l="1"/>
  <c r="AJ48" i="14" l="1"/>
  <c r="T20" i="14"/>
  <c r="AM21" i="14" l="1"/>
  <c r="AM20" i="14"/>
  <c r="Z21" i="14"/>
  <c r="Z20" i="14"/>
  <c r="AA21" i="14" l="1"/>
  <c r="AA20" i="14"/>
  <c r="AN20" i="14"/>
  <c r="AN21" i="14" l="1"/>
  <c r="B20" i="16"/>
  <c r="B19" i="16"/>
  <c r="B18" i="16"/>
  <c r="T13" i="14" l="1"/>
  <c r="T19" i="14"/>
  <c r="T16" i="14"/>
  <c r="T14" i="14"/>
  <c r="T15" i="14"/>
  <c r="T4" i="14"/>
  <c r="T5" i="14"/>
  <c r="T7" i="14"/>
  <c r="T8" i="14"/>
  <c r="T9" i="14"/>
  <c r="T10" i="14"/>
  <c r="T11" i="14"/>
  <c r="T3" i="14"/>
  <c r="T18" i="14"/>
  <c r="AM17" i="14"/>
  <c r="T17" i="14"/>
  <c r="AM16" i="14"/>
  <c r="AM15" i="14"/>
  <c r="AM14" i="14"/>
  <c r="AM13" i="14"/>
  <c r="AM12" i="14"/>
  <c r="T12" i="14"/>
  <c r="AM11" i="14"/>
  <c r="AM10" i="14"/>
  <c r="AM9" i="14"/>
  <c r="AM8" i="14"/>
  <c r="AM7" i="14"/>
  <c r="AM6" i="14"/>
  <c r="AM5" i="14"/>
  <c r="AM4" i="14"/>
  <c r="AM3" i="14"/>
  <c r="B12" i="16" l="1"/>
  <c r="AM18" i="14"/>
  <c r="Z19" i="14"/>
  <c r="AM19" i="14"/>
  <c r="Z12" i="14"/>
  <c r="Z18" i="14"/>
  <c r="Z4" i="14"/>
  <c r="Z7" i="14"/>
  <c r="Z5" i="14"/>
  <c r="Z15" i="14"/>
  <c r="Z11" i="14"/>
  <c r="Z14" i="14"/>
  <c r="Z10" i="14"/>
  <c r="Z16" i="14"/>
  <c r="Z17" i="14"/>
  <c r="Z9" i="14"/>
  <c r="Z8" i="14"/>
  <c r="Z13" i="14"/>
  <c r="T6" i="14"/>
  <c r="Z3" i="14"/>
  <c r="AM48" i="14" l="1"/>
  <c r="AA16" i="14"/>
  <c r="AA10" i="14"/>
  <c r="AA5" i="14"/>
  <c r="AA12" i="14"/>
  <c r="AA13" i="14"/>
  <c r="AA8" i="14"/>
  <c r="AA9" i="14"/>
  <c r="AA14" i="14"/>
  <c r="AA7" i="14"/>
  <c r="B22" i="16"/>
  <c r="D7" i="25"/>
  <c r="T48" i="14"/>
  <c r="AA11" i="14"/>
  <c r="AA4" i="14"/>
  <c r="AA19" i="14"/>
  <c r="AN4" i="14"/>
  <c r="AA17" i="14"/>
  <c r="AA15" i="14"/>
  <c r="AA18" i="14"/>
  <c r="B15" i="16"/>
  <c r="AN19" i="14"/>
  <c r="AA3" i="14"/>
  <c r="Z6" i="14"/>
  <c r="Z48" i="14" s="1"/>
  <c r="AN17" i="14" l="1"/>
  <c r="AN7" i="14"/>
  <c r="AN9" i="14"/>
  <c r="AN8" i="14"/>
  <c r="AN12" i="14"/>
  <c r="AN10" i="14"/>
  <c r="AN15" i="14"/>
  <c r="AN11" i="14"/>
  <c r="AN14" i="14"/>
  <c r="AN13" i="14"/>
  <c r="AN5" i="14"/>
  <c r="AN16" i="14"/>
  <c r="AA6" i="14"/>
  <c r="AN18" i="14"/>
  <c r="B23" i="16"/>
  <c r="B24" i="16"/>
  <c r="AN3" i="14"/>
  <c r="AN6" i="14" l="1"/>
  <c r="AN48" i="14" s="1"/>
  <c r="AA48" i="14"/>
  <c r="D6" i="25" l="1"/>
  <c r="B7" i="2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Perubahan GP Januari 2023
Berdasarkan Evaluasi</t>
        </r>
      </text>
    </comment>
    <comment ref="G5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Perubahan GP Januari 2023
Berdasarkan Evaluasi</t>
        </r>
      </text>
    </comment>
    <comment ref="G6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Perubahan GP Januari 2023
Berdasarkan Evaluasi</t>
        </r>
      </text>
    </comment>
    <comment ref="G7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Perubahan GP Januari 2023
Berdasarkan Evaluasi</t>
        </r>
      </text>
    </comment>
    <comment ref="G8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Perubahan GP Januari 2023
Berdasarkan Evaluasi</t>
        </r>
      </text>
    </comment>
    <comment ref="G9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Perubahan GP Januari 2023
Berdasarkan Evaluasi</t>
        </r>
      </text>
    </comment>
    <comment ref="G10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Perubahan GP Januari 2023
Berdasarkan Evaluasi</t>
        </r>
      </text>
    </comment>
    <comment ref="G11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Perubahan GP Januari 2023
Berdasarkan Evaluasi</t>
        </r>
      </text>
    </comment>
    <comment ref="G13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Perubahan GP Januari 2023
Berdasarkan Evaluasi</t>
        </r>
      </text>
    </comment>
    <comment ref="G14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Perubahan GP Januari 2023
Berdasarkan Evaluasi</t>
        </r>
      </text>
    </comment>
    <comment ref="G15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Perubahan GP Januari 2023
Berdasarkan Evaluasi</t>
        </r>
      </text>
    </comment>
    <comment ref="G16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Perubahan GP Januari 2023
Berdasarkan Evaluasi</t>
        </r>
      </text>
    </comment>
    <comment ref="G17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Perubahan GP Januari 2023
Berdasarkan Evaluasi</t>
        </r>
      </text>
    </comment>
    <comment ref="E23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Support Payroll
April 2023
</t>
        </r>
      </text>
    </comment>
  </commentList>
</comments>
</file>

<file path=xl/sharedStrings.xml><?xml version="1.0" encoding="utf-8"?>
<sst xmlns="http://schemas.openxmlformats.org/spreadsheetml/2006/main" count="2319" uniqueCount="249">
  <si>
    <t>NAMA</t>
  </si>
  <si>
    <t>NO.</t>
  </si>
  <si>
    <t>NIK</t>
  </si>
  <si>
    <t>ZULKARNAIN</t>
  </si>
  <si>
    <t>CKK</t>
  </si>
  <si>
    <t>DL</t>
  </si>
  <si>
    <t>AGUS SALIM</t>
  </si>
  <si>
    <t>AMIRUDDIN BASIR</t>
  </si>
  <si>
    <t>ANDI FAHRUL SYARIF</t>
  </si>
  <si>
    <t>ARWIN SETIAWAN</t>
  </si>
  <si>
    <t>ASFAR</t>
  </si>
  <si>
    <t>EVA SOFIANA</t>
  </si>
  <si>
    <t>FACHRUL ISLAM</t>
  </si>
  <si>
    <t>FAIZAL MUFTI</t>
  </si>
  <si>
    <t>HARMOKO</t>
  </si>
  <si>
    <t>MA'RIFAT S.T</t>
  </si>
  <si>
    <t>SAPRI</t>
  </si>
  <si>
    <t>SHALEH ABDURRAZZAQ</t>
  </si>
  <si>
    <t>WIRDATUL JANNAH</t>
  </si>
  <si>
    <t>JUMLAH KEHADIRAN</t>
  </si>
  <si>
    <t>NO</t>
  </si>
  <si>
    <t>JABATAN</t>
  </si>
  <si>
    <t>TOTAL JAM</t>
  </si>
  <si>
    <t>TOTAL LEMBUR</t>
  </si>
  <si>
    <t>PROCUREMENT</t>
  </si>
  <si>
    <t>PROJECT DIRECTOR</t>
  </si>
  <si>
    <t>MECHANICAL ENGINEER</t>
  </si>
  <si>
    <t>PROJECT CONTROL</t>
  </si>
  <si>
    <t>WAKA. PROJECT DIRECTOR</t>
  </si>
  <si>
    <t>CIVIL ENGINEER</t>
  </si>
  <si>
    <t>SITE MANAGER</t>
  </si>
  <si>
    <t>RATE HADIR</t>
  </si>
  <si>
    <t>J.hadir</t>
  </si>
  <si>
    <t>GAPOK</t>
  </si>
  <si>
    <t>JAM LEMBUR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</si>
  <si>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</si>
  <si>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</si>
  <si>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</si>
  <si>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</si>
  <si>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</si>
  <si>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</si>
  <si>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</si>
  <si>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</si>
  <si>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</si>
  <si>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</si>
  <si>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</si>
  <si>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HDR_PRYK</t>
  </si>
  <si>
    <t>JABAT</t>
  </si>
  <si>
    <t>T_LAIN-LAIN</t>
  </si>
  <si>
    <t>RPL_GAJI</t>
  </si>
  <si>
    <t>RAPEL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</si>
  <si>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</si>
  <si>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</si>
  <si>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</si>
  <si>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</si>
  <si>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</si>
  <si>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</si>
  <si>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</si>
  <si>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</si>
  <si>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</si>
  <si>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</si>
  <si>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</si>
  <si>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</si>
  <si>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</si>
  <si>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</si>
  <si>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NETTO</t>
  </si>
  <si>
    <t>BANK</t>
  </si>
  <si>
    <t>REK</t>
  </si>
  <si>
    <t>A_NAMA</t>
  </si>
  <si>
    <t>Z</t>
  </si>
  <si>
    <t>Sakit</t>
  </si>
  <si>
    <t>Ijin</t>
  </si>
  <si>
    <t>Alpa</t>
  </si>
  <si>
    <t>Cuti</t>
  </si>
  <si>
    <t>Jumlah H. Kerja</t>
  </si>
  <si>
    <t>MANDIRI KC MAKASSAR</t>
  </si>
  <si>
    <t>1520015120815</t>
  </si>
  <si>
    <t xml:space="preserve"> </t>
  </si>
  <si>
    <t>1740000453621</t>
  </si>
  <si>
    <t>MANDIRI CABANG PALOPO</t>
  </si>
  <si>
    <t>1700001221500</t>
  </si>
  <si>
    <t>MANDIRI CABANG MAKASSAR</t>
  </si>
  <si>
    <t>1520011264955</t>
  </si>
  <si>
    <t>1700010759425</t>
  </si>
  <si>
    <t>1700010759482</t>
  </si>
  <si>
    <t>MANDIRI CABANG KARTINI MAKASSAR</t>
  </si>
  <si>
    <t>9000023874358</t>
  </si>
  <si>
    <t>1520012560898</t>
  </si>
  <si>
    <t>HALFAMARIAM</t>
  </si>
  <si>
    <t>9000020857018</t>
  </si>
  <si>
    <t>M. FAISAL SUHAELI</t>
  </si>
  <si>
    <t>MANDIRI KCP JAKARTA PURI SENTRA NIAGA</t>
  </si>
  <si>
    <t>0060005578483</t>
  </si>
  <si>
    <t>MANDIRI CABANG CIBUBUR</t>
  </si>
  <si>
    <t>1290005860008</t>
  </si>
  <si>
    <t>MA'RIFAT</t>
  </si>
  <si>
    <t>1520012034720</t>
  </si>
  <si>
    <t>MANDIRI KC RATULANGI MAKASSAR</t>
  </si>
  <si>
    <t>1740000445718</t>
  </si>
  <si>
    <t>MANDIRI CABANG RATULANGI MAKASSAR</t>
  </si>
  <si>
    <t>1740000494559</t>
  </si>
  <si>
    <t>1740044888899</t>
  </si>
  <si>
    <t>BAMBANG RIDWANTO</t>
  </si>
  <si>
    <t>MANDIRI KC CILEUNGSI</t>
  </si>
  <si>
    <t>1030000009536</t>
  </si>
  <si>
    <t>FAKHRUDDIN NST</t>
  </si>
  <si>
    <t>MANDIRI KC LIMAU SUNDAI</t>
  </si>
  <si>
    <t>1060011232249</t>
  </si>
  <si>
    <t>FAKHRUDDIN NASUTION</t>
  </si>
  <si>
    <t>PT.BUMI MINERAL SULAWESI</t>
  </si>
  <si>
    <t>SLIP GAJI</t>
  </si>
  <si>
    <t>ATAS NAMA :</t>
  </si>
  <si>
    <t>BANK :</t>
  </si>
  <si>
    <t>NO.SLIP GAJI</t>
  </si>
  <si>
    <t>AKUN :</t>
  </si>
  <si>
    <t>PENDAPATAN</t>
  </si>
  <si>
    <t>ABSENSI</t>
  </si>
  <si>
    <t>GAJI POKOK :</t>
  </si>
  <si>
    <t>TUNJANGAN</t>
  </si>
  <si>
    <t>Izin</t>
  </si>
  <si>
    <t>Jumlah Kehadiran :</t>
  </si>
  <si>
    <t>Rate Uang Hadir :</t>
  </si>
  <si>
    <t>Total Uang Hadir :</t>
  </si>
  <si>
    <t>T. Proyek :</t>
  </si>
  <si>
    <t>Jumlah Jam Lembur :</t>
  </si>
  <si>
    <t>T. Lain :</t>
  </si>
  <si>
    <t>Uang Lembur :</t>
  </si>
  <si>
    <t>Pengobatan</t>
  </si>
  <si>
    <t>GAJI BRUTTO</t>
  </si>
  <si>
    <t>POTONGAN</t>
  </si>
  <si>
    <t>KESEHATAN</t>
  </si>
  <si>
    <t>Rapel Lembur :</t>
  </si>
  <si>
    <t>JHT</t>
  </si>
  <si>
    <t>JP</t>
  </si>
  <si>
    <t>Potongan Absensi</t>
  </si>
  <si>
    <t>Uang makan Lembur H.libur :</t>
  </si>
  <si>
    <t>Total Potongan :</t>
  </si>
  <si>
    <t>Rapel Gaji :</t>
  </si>
  <si>
    <t>Gaji Netto :</t>
  </si>
  <si>
    <t>Ket. Rapel</t>
  </si>
  <si>
    <t>TRANSFER</t>
  </si>
  <si>
    <t>PUSAT</t>
  </si>
  <si>
    <t>NIK LAMA</t>
  </si>
  <si>
    <t>NIK BARU</t>
  </si>
  <si>
    <t>HRD</t>
  </si>
  <si>
    <t>QUALITY ENGINEER</t>
  </si>
  <si>
    <t>MKS</t>
  </si>
  <si>
    <t>FINANCE STAFF</t>
  </si>
  <si>
    <t>SEPTA OCTAVIA</t>
  </si>
  <si>
    <t>MUH REZKY PRATAMA ALI</t>
  </si>
  <si>
    <t>BCA CABANG JAKARTA</t>
  </si>
  <si>
    <t>4580331314</t>
  </si>
  <si>
    <t>MANDIRI</t>
  </si>
  <si>
    <t>ANGGARAN</t>
  </si>
  <si>
    <t>TOTAL KARYAWAN</t>
  </si>
  <si>
    <t>TOTAL ANGGARAN</t>
  </si>
  <si>
    <t>BMS PUSAT</t>
  </si>
  <si>
    <t>HARI EFEKTIF KERJA</t>
  </si>
  <si>
    <t>YAYAN SOPIAN</t>
  </si>
  <si>
    <t>CIMB NIAGA CABANG CILEUNGSI</t>
  </si>
  <si>
    <t>4860105608189</t>
  </si>
  <si>
    <t>ANDRIYANSAH</t>
  </si>
  <si>
    <t>1330015353253</t>
  </si>
  <si>
    <t>NURYANI</t>
  </si>
  <si>
    <t>CAKRAWANGSA NURKANDI</t>
  </si>
  <si>
    <t>H</t>
  </si>
  <si>
    <t>C</t>
  </si>
  <si>
    <t>SITI MARYAM MUHARARAN</t>
  </si>
  <si>
    <t>ACCOUNTING</t>
  </si>
  <si>
    <t>ENVIROMENTAL</t>
  </si>
  <si>
    <t>TOWER</t>
  </si>
  <si>
    <t>BRI</t>
  </si>
  <si>
    <t>1520016502672</t>
  </si>
  <si>
    <t>022501020972536</t>
  </si>
  <si>
    <t>A AHMAD SYAHDI GIVARI</t>
  </si>
  <si>
    <t>ANDI AHMAD SYAHDI GIVARI</t>
  </si>
  <si>
    <t>BUA</t>
  </si>
  <si>
    <t>ALFAD REZA</t>
  </si>
  <si>
    <t>WARTO</t>
  </si>
  <si>
    <t>424101018328537</t>
  </si>
  <si>
    <t>SUHENDRA</t>
  </si>
  <si>
    <t>1330026467324</t>
  </si>
  <si>
    <t>038401063030507</t>
  </si>
  <si>
    <t>DHEA ANANDA PRASTONO</t>
  </si>
  <si>
    <t>LEGAL STAFF</t>
  </si>
  <si>
    <t>1270007894163</t>
  </si>
  <si>
    <t>1330026850081</t>
  </si>
  <si>
    <t>MUH REZKY PRATAMA AL</t>
  </si>
  <si>
    <t>MUHAMMAD RUDINI RUSTAM</t>
  </si>
  <si>
    <t>BCA</t>
  </si>
  <si>
    <t>8735613690</t>
  </si>
  <si>
    <t>MUHAMMAD RUDINI RUSTAM ST</t>
  </si>
  <si>
    <t>MUHAMMAD RIDWAN</t>
  </si>
  <si>
    <t>SPV. LABORATORIUM</t>
  </si>
  <si>
    <t>NADIAH ISMAYANTI</t>
  </si>
  <si>
    <t>SAKTI ARIFIN</t>
  </si>
  <si>
    <t>SPV. BAHAN BAKU</t>
  </si>
  <si>
    <t>MUH. DEDIYUS</t>
  </si>
  <si>
    <t>MULIADI JAMUSDIN</t>
  </si>
  <si>
    <t>NASRAH KIRAMANG</t>
  </si>
  <si>
    <t>SPV. LABRORATORIUM</t>
  </si>
  <si>
    <t>I</t>
  </si>
  <si>
    <t>ANDI DIANA MOCHTAR</t>
  </si>
  <si>
    <t>2861366890</t>
  </si>
  <si>
    <t>BSI KCP PALOPO</t>
  </si>
  <si>
    <t>MUH DEDIYUS</t>
  </si>
  <si>
    <t>NASRA KIRAMANG</t>
  </si>
  <si>
    <t>11 NOVEMBER - 10 DESEMBER 2023</t>
  </si>
  <si>
    <t>RIZKY CATUR PAMUNGKAS</t>
  </si>
  <si>
    <t>SELVIA KUMALASARI</t>
  </si>
  <si>
    <t>TIRTA DEWI</t>
  </si>
  <si>
    <t>TRISYAH AYUDIA AKSAN</t>
  </si>
  <si>
    <t>A. FADILAH SYARIF</t>
  </si>
  <si>
    <t>ZUL AKBAR</t>
  </si>
  <si>
    <t>ANDI MUHAMMAD IRFAN</t>
  </si>
  <si>
    <t>MOCH. IRWANSYAH MASDAR</t>
  </si>
  <si>
    <t>DARMAWAN</t>
  </si>
  <si>
    <t>EL8005</t>
  </si>
  <si>
    <t>PH TORAJA</t>
  </si>
  <si>
    <t>KA. KEUNAGAN</t>
  </si>
  <si>
    <t>HELPER MEKANIK</t>
  </si>
  <si>
    <t>MEKANIK</t>
  </si>
  <si>
    <t>SPV. SR. BAHAN BAKU</t>
  </si>
  <si>
    <t>ENGINEER ELECTRICAL</t>
  </si>
  <si>
    <t>STAF HRD (BKU)</t>
  </si>
  <si>
    <t>STAF FINANCE (BKU)</t>
  </si>
  <si>
    <t>STAF GA (BKU)</t>
  </si>
  <si>
    <t>SPV. PELEBURAN</t>
  </si>
  <si>
    <t>SPV. PERSIAPAN MATERIAL</t>
  </si>
  <si>
    <t>LOADING MASTER</t>
  </si>
  <si>
    <t>STAF LABORATORIUM</t>
  </si>
  <si>
    <t>STAF HRD</t>
  </si>
  <si>
    <t>STAF FINANCE</t>
  </si>
  <si>
    <t>STAF GA</t>
  </si>
  <si>
    <t>218801020144503</t>
  </si>
  <si>
    <t>BRI KCP PALOPO</t>
  </si>
  <si>
    <t>218801020145509</t>
  </si>
  <si>
    <t>218801020146505</t>
  </si>
  <si>
    <t>18701098976504</t>
  </si>
  <si>
    <t>A. FADILA SYARIF</t>
  </si>
  <si>
    <t>218801020151500</t>
  </si>
  <si>
    <t>18701098982505</t>
  </si>
  <si>
    <t>218801020129503</t>
  </si>
  <si>
    <t>18701098986509</t>
  </si>
  <si>
    <t>ZUL AKBAR A P</t>
  </si>
  <si>
    <t>1700000312953</t>
  </si>
  <si>
    <t>RISKY CATUR PAMUNGKAS</t>
  </si>
  <si>
    <t>MANDIRI PARE PARE</t>
  </si>
  <si>
    <t>NON-MANDIRI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</si>
</sst>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-[$Rp-421]* #,##0_-;\-[$Rp-421]* #,##0_-;_-[$Rp-421]* &quot;-&quot;_-;_-@_-"/>
    <numFmt numFmtId="166" formatCode="_-* #,##0_-;\-* #,##0_-;_-* &quot;-&quot;_-;_-@"/>
    <numFmt numFmtId="167" formatCode="[$-3809]General"/>
    <numFmt numFmtId="168" formatCode="&quot;$&quot;#,##0.00;[Red]&quot;-&quot;&quot;$&quot;#,##0.00"/>
    <numFmt numFmtId="169" formatCode="_-* #,##0.00_-;\-* #,##0.00_-;_-* &quot;-&quot;_-;_-@_-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  <font>
      <b/>
      <sz val="8"/>
      <color theme="1"/>
      <name val="Calibri"/>
      <family val="2"/>
      <charset val="1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charset val="1"/>
      <scheme val="minor"/>
    </font>
    <font>
      <sz val="11"/>
      <color theme="1"/>
      <name val="Calibri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name val="Tahoma"/>
      <family val="2"/>
    </font>
    <font>
      <sz val="9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ADADA"/>
        <bgColor rgb="FFDADADA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7">
    <xf numFmtId="0" fontId="0" fillId="0" borderId="0"/>
    <xf numFmtId="43" fontId="6" fillId="0" borderId="0" applyFont="0" applyFill="0" applyBorder="0" applyAlignment="0" applyProtection="0"/>
    <xf numFmtId="0" fontId="7" fillId="0" borderId="0"/>
    <xf numFmtId="0" fontId="12" fillId="0" borderId="0"/>
    <xf numFmtId="164" fontId="7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13" fillId="0" borderId="0"/>
    <xf numFmtId="0" fontId="3" fillId="0" borderId="0"/>
    <xf numFmtId="0" fontId="25" fillId="0" borderId="0"/>
    <xf numFmtId="42" fontId="6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6" fillId="0" borderId="0"/>
    <xf numFmtId="42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1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26" fillId="0" borderId="0"/>
    <xf numFmtId="0" fontId="6" fillId="0" borderId="0"/>
    <xf numFmtId="0" fontId="6" fillId="0" borderId="0"/>
    <xf numFmtId="167" fontId="29" fillId="0" borderId="0" applyBorder="0" applyProtection="0"/>
    <xf numFmtId="0" fontId="30" fillId="0" borderId="0"/>
    <xf numFmtId="0" fontId="31" fillId="0" borderId="0" applyNumberFormat="0" applyBorder="0" applyProtection="0">
      <alignment horizontal="center"/>
    </xf>
    <xf numFmtId="0" fontId="31" fillId="0" borderId="0" applyNumberFormat="0" applyBorder="0" applyProtection="0">
      <alignment horizontal="center" textRotation="90"/>
    </xf>
    <xf numFmtId="0" fontId="32" fillId="0" borderId="0" applyNumberFormat="0" applyBorder="0" applyProtection="0"/>
    <xf numFmtId="168" fontId="32" fillId="0" borderId="0" applyBorder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</cellStyleXfs>
  <cellXfs count="1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0" xfId="0" applyFont="1"/>
    <xf numFmtId="0" fontId="8" fillId="0" borderId="2" xfId="0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9" fillId="0" borderId="4" xfId="0" applyFont="1" applyBorder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17" fontId="8" fillId="0" borderId="5" xfId="0" applyNumberFormat="1" applyFont="1" applyBorder="1" applyProtection="1">
      <protection locked="0"/>
    </xf>
    <xf numFmtId="0" fontId="8" fillId="0" borderId="6" xfId="0" applyFont="1" applyBorder="1" applyProtection="1">
      <protection hidden="1"/>
    </xf>
    <xf numFmtId="0" fontId="10" fillId="0" borderId="5" xfId="0" applyFont="1" applyBorder="1" applyProtection="1">
      <protection locked="0"/>
    </xf>
    <xf numFmtId="0" fontId="0" fillId="0" borderId="6" xfId="0" applyBorder="1" applyProtection="1">
      <protection locked="0"/>
    </xf>
    <xf numFmtId="0" fontId="9" fillId="0" borderId="5" xfId="0" applyFont="1" applyBorder="1" applyProtection="1">
      <protection locked="0"/>
    </xf>
    <xf numFmtId="42" fontId="9" fillId="0" borderId="6" xfId="0" applyNumberFormat="1" applyFont="1" applyBorder="1" applyProtection="1">
      <protection hidden="1"/>
    </xf>
    <xf numFmtId="165" fontId="8" fillId="0" borderId="6" xfId="0" applyNumberFormat="1" applyFont="1" applyBorder="1" applyProtection="1">
      <protection hidden="1"/>
    </xf>
    <xf numFmtId="0" fontId="11" fillId="0" borderId="5" xfId="0" applyFont="1" applyBorder="1" applyProtection="1">
      <protection locked="0"/>
    </xf>
    <xf numFmtId="0" fontId="11" fillId="3" borderId="7" xfId="0" applyFont="1" applyFill="1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0" xfId="0" applyAlignment="1">
      <alignment horizontal="center"/>
    </xf>
    <xf numFmtId="41" fontId="0" fillId="0" borderId="1" xfId="0" applyNumberFormat="1" applyBorder="1" applyAlignment="1">
      <alignment horizontal="center"/>
    </xf>
    <xf numFmtId="41" fontId="0" fillId="0" borderId="1" xfId="0" applyNumberFormat="1" applyBorder="1"/>
    <xf numFmtId="41" fontId="0" fillId="0" borderId="0" xfId="0" applyNumberFormat="1"/>
    <xf numFmtId="0" fontId="5" fillId="0" borderId="1" xfId="0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7" borderId="1" xfId="0" applyFill="1" applyBorder="1" applyAlignment="1">
      <alignment horizontal="center"/>
    </xf>
    <xf numFmtId="41" fontId="0" fillId="7" borderId="1" xfId="0" applyNumberFormat="1" applyFill="1" applyBorder="1" applyAlignment="1">
      <alignment horizontal="center"/>
    </xf>
    <xf numFmtId="0" fontId="8" fillId="0" borderId="0" xfId="0" applyFont="1" applyProtection="1">
      <protection locked="0"/>
    </xf>
    <xf numFmtId="0" fontId="9" fillId="0" borderId="6" xfId="0" applyFont="1" applyBorder="1" applyProtection="1">
      <protection hidden="1"/>
    </xf>
    <xf numFmtId="0" fontId="8" fillId="0" borderId="0" xfId="0" quotePrefix="1" applyFont="1" applyAlignment="1" applyProtection="1">
      <alignment horizontal="right"/>
      <protection locked="0"/>
    </xf>
    <xf numFmtId="0" fontId="9" fillId="0" borderId="5" xfId="0" applyFont="1" applyBorder="1" applyProtection="1">
      <protection hidden="1"/>
    </xf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Protection="1">
      <protection hidden="1"/>
    </xf>
    <xf numFmtId="42" fontId="9" fillId="0" borderId="0" xfId="0" applyNumberFormat="1" applyFont="1" applyProtection="1">
      <protection hidden="1"/>
    </xf>
    <xf numFmtId="0" fontId="11" fillId="0" borderId="0" xfId="0" applyFont="1" applyProtection="1">
      <protection locked="0"/>
    </xf>
    <xf numFmtId="41" fontId="9" fillId="0" borderId="0" xfId="0" applyNumberFormat="1" applyFont="1" applyProtection="1">
      <protection hidden="1"/>
    </xf>
    <xf numFmtId="41" fontId="9" fillId="0" borderId="8" xfId="0" applyNumberFormat="1" applyFont="1" applyBorder="1" applyProtection="1">
      <protection hidden="1"/>
    </xf>
    <xf numFmtId="41" fontId="9" fillId="0" borderId="6" xfId="0" applyNumberFormat="1" applyFont="1" applyBorder="1" applyProtection="1">
      <protection hidden="1"/>
    </xf>
    <xf numFmtId="41" fontId="5" fillId="0" borderId="1" xfId="0" applyNumberFormat="1" applyFont="1" applyBorder="1"/>
    <xf numFmtId="41" fontId="5" fillId="0" borderId="1" xfId="0" applyNumberFormat="1" applyFont="1" applyBorder="1" applyAlignment="1">
      <alignment horizontal="center"/>
    </xf>
    <xf numFmtId="0" fontId="16" fillId="0" borderId="0" xfId="8" applyFont="1" applyAlignment="1">
      <alignment horizontal="center"/>
    </xf>
    <xf numFmtId="0" fontId="16" fillId="0" borderId="0" xfId="8" applyFont="1"/>
    <xf numFmtId="0" fontId="16" fillId="0" borderId="0" xfId="8" applyFont="1" applyAlignment="1">
      <alignment horizontal="center" vertical="center"/>
    </xf>
    <xf numFmtId="0" fontId="16" fillId="0" borderId="1" xfId="9" applyFont="1" applyBorder="1" applyAlignment="1">
      <alignment horizontal="center" vertical="center"/>
    </xf>
    <xf numFmtId="0" fontId="17" fillId="0" borderId="12" xfId="8" applyFont="1" applyBorder="1" applyAlignment="1">
      <alignment horizontal="center" vertical="center"/>
    </xf>
    <xf numFmtId="0" fontId="19" fillId="0" borderId="12" xfId="8" applyFont="1" applyBorder="1" applyAlignment="1">
      <alignment horizontal="center"/>
    </xf>
    <xf numFmtId="0" fontId="19" fillId="0" borderId="11" xfId="8" applyFont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9" fillId="0" borderId="14" xfId="8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3" xfId="8" applyFont="1" applyBorder="1" applyAlignment="1">
      <alignment horizontal="center"/>
    </xf>
    <xf numFmtId="0" fontId="16" fillId="0" borderId="1" xfId="8" applyFont="1" applyBorder="1" applyAlignment="1">
      <alignment horizontal="center"/>
    </xf>
    <xf numFmtId="0" fontId="16" fillId="0" borderId="1" xfId="8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22" fillId="0" borderId="0" xfId="8" applyFont="1" applyAlignment="1">
      <alignment horizontal="center" vertical="center"/>
    </xf>
    <xf numFmtId="0" fontId="23" fillId="0" borderId="1" xfId="8" applyFont="1" applyBorder="1" applyAlignment="1">
      <alignment horizontal="center"/>
    </xf>
    <xf numFmtId="0" fontId="18" fillId="0" borderId="1" xfId="9" applyFont="1" applyBorder="1" applyAlignment="1">
      <alignment horizontal="center" vertical="center"/>
    </xf>
    <xf numFmtId="166" fontId="22" fillId="0" borderId="1" xfId="8" applyNumberFormat="1" applyFont="1" applyBorder="1" applyAlignment="1">
      <alignment horizontal="center" vertical="center"/>
    </xf>
    <xf numFmtId="0" fontId="18" fillId="3" borderId="1" xfId="9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1" xfId="9" applyBorder="1" applyAlignment="1">
      <alignment horizontal="center" vertical="center"/>
    </xf>
    <xf numFmtId="0" fontId="3" fillId="11" borderId="1" xfId="9" applyFill="1" applyBorder="1" applyAlignment="1">
      <alignment horizontal="center" vertical="center"/>
    </xf>
    <xf numFmtId="0" fontId="3" fillId="0" borderId="1" xfId="9" applyBorder="1"/>
    <xf numFmtId="0" fontId="2" fillId="0" borderId="1" xfId="9" applyFont="1" applyBorder="1"/>
    <xf numFmtId="0" fontId="3" fillId="0" borderId="1" xfId="9" applyBorder="1" applyAlignment="1">
      <alignment vertical="center"/>
    </xf>
    <xf numFmtId="0" fontId="2" fillId="2" borderId="1" xfId="9" applyFont="1" applyFill="1" applyBorder="1" applyAlignment="1">
      <alignment vertical="center"/>
    </xf>
    <xf numFmtId="0" fontId="2" fillId="0" borderId="1" xfId="9" applyFont="1" applyBorder="1" applyAlignment="1">
      <alignment vertical="center"/>
    </xf>
    <xf numFmtId="0" fontId="3" fillId="12" borderId="1" xfId="9" applyFill="1" applyBorder="1" applyAlignment="1">
      <alignment horizontal="center" vertical="center"/>
    </xf>
    <xf numFmtId="0" fontId="3" fillId="2" borderId="1" xfId="9" applyFill="1" applyBorder="1" applyAlignment="1">
      <alignment horizontal="center" vertical="center"/>
    </xf>
    <xf numFmtId="0" fontId="3" fillId="0" borderId="1" xfId="9" applyBorder="1" applyAlignment="1">
      <alignment horizontal="center"/>
    </xf>
    <xf numFmtId="0" fontId="2" fillId="2" borderId="1" xfId="9" applyFont="1" applyFill="1" applyBorder="1" applyAlignment="1">
      <alignment horizontal="center"/>
    </xf>
    <xf numFmtId="0" fontId="2" fillId="0" borderId="1" xfId="9" applyFont="1" applyBorder="1" applyAlignment="1">
      <alignment horizontal="center"/>
    </xf>
    <xf numFmtId="0" fontId="2" fillId="0" borderId="1" xfId="9" applyFont="1" applyBorder="1" applyAlignment="1">
      <alignment horizontal="center" vertical="center"/>
    </xf>
    <xf numFmtId="0" fontId="2" fillId="3" borderId="1" xfId="9" applyFont="1" applyFill="1" applyBorder="1" applyAlignment="1">
      <alignment horizontal="center" vertical="center"/>
    </xf>
    <xf numFmtId="0" fontId="24" fillId="0" borderId="1" xfId="9" applyFont="1" applyBorder="1" applyAlignment="1">
      <alignment horizontal="center" vertical="center"/>
    </xf>
    <xf numFmtId="0" fontId="2" fillId="10" borderId="1" xfId="9" applyFont="1" applyFill="1" applyBorder="1" applyAlignment="1">
      <alignment horizontal="center" vertical="center"/>
    </xf>
    <xf numFmtId="0" fontId="24" fillId="10" borderId="1" xfId="9" applyFont="1" applyFill="1" applyBorder="1" applyAlignment="1">
      <alignment horizontal="center" vertical="center"/>
    </xf>
    <xf numFmtId="0" fontId="24" fillId="11" borderId="1" xfId="9" applyFont="1" applyFill="1" applyBorder="1" applyAlignment="1">
      <alignment horizontal="center" vertical="center"/>
    </xf>
    <xf numFmtId="0" fontId="3" fillId="0" borderId="1" xfId="9" applyBorder="1" applyAlignment="1">
      <alignment horizontal="left"/>
    </xf>
    <xf numFmtId="0" fontId="2" fillId="0" borderId="1" xfId="9" applyFont="1" applyBorder="1" applyAlignment="1">
      <alignment horizontal="left"/>
    </xf>
    <xf numFmtId="0" fontId="2" fillId="2" borderId="1" xfId="9" applyFont="1" applyFill="1" applyBorder="1" applyAlignment="1">
      <alignment horizontal="left"/>
    </xf>
    <xf numFmtId="1" fontId="21" fillId="0" borderId="1" xfId="8" applyNumberFormat="1" applyFont="1" applyBorder="1" applyAlignment="1">
      <alignment horizontal="center"/>
    </xf>
    <xf numFmtId="1" fontId="16" fillId="0" borderId="0" xfId="8" applyNumberFormat="1" applyFont="1" applyAlignment="1">
      <alignment horizontal="center"/>
    </xf>
    <xf numFmtId="41" fontId="33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vertical="center"/>
    </xf>
    <xf numFmtId="0" fontId="34" fillId="0" borderId="1" xfId="0" applyFont="1" applyBorder="1" applyAlignment="1">
      <alignment horizontal="center"/>
    </xf>
    <xf numFmtId="41" fontId="34" fillId="0" borderId="1" xfId="0" applyNumberFormat="1" applyFont="1" applyBorder="1" applyAlignment="1">
      <alignment horizontal="center"/>
    </xf>
    <xf numFmtId="41" fontId="34" fillId="0" borderId="1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4" fillId="12" borderId="1" xfId="9" applyFont="1" applyFill="1" applyBorder="1" applyAlignment="1">
      <alignment horizontal="center" vertical="center"/>
    </xf>
    <xf numFmtId="41" fontId="34" fillId="0" borderId="1" xfId="1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/>
    <xf numFmtId="0" fontId="34" fillId="0" borderId="0" xfId="0" applyFont="1"/>
    <xf numFmtId="0" fontId="34" fillId="5" borderId="1" xfId="0" applyFont="1" applyFill="1" applyBorder="1" applyAlignment="1">
      <alignment vertical="center"/>
    </xf>
    <xf numFmtId="41" fontId="35" fillId="6" borderId="1" xfId="1" applyNumberFormat="1" applyFont="1" applyFill="1" applyBorder="1" applyAlignment="1">
      <alignment horizontal="center" vertical="center"/>
    </xf>
    <xf numFmtId="0" fontId="35" fillId="0" borderId="1" xfId="0" quotePrefix="1" applyFont="1" applyBorder="1" applyAlignment="1">
      <alignment horizontal="left" vertical="center"/>
    </xf>
    <xf numFmtId="41" fontId="34" fillId="0" borderId="1" xfId="0" applyNumberFormat="1" applyFont="1" applyBorder="1" applyAlignment="1">
      <alignment horizontal="right" vertical="center"/>
    </xf>
    <xf numFmtId="41" fontId="34" fillId="9" borderId="1" xfId="1" applyNumberFormat="1" applyFont="1" applyFill="1" applyBorder="1" applyAlignment="1">
      <alignment horizontal="center" vertical="center"/>
    </xf>
    <xf numFmtId="0" fontId="34" fillId="0" borderId="1" xfId="9" applyFont="1" applyBorder="1" applyAlignment="1">
      <alignment horizontal="center" vertical="center"/>
    </xf>
    <xf numFmtId="41" fontId="34" fillId="9" borderId="1" xfId="0" applyNumberFormat="1" applyFont="1" applyFill="1" applyBorder="1" applyAlignment="1">
      <alignment horizontal="center" vertical="center"/>
    </xf>
    <xf numFmtId="41" fontId="34" fillId="0" borderId="1" xfId="0" applyNumberFormat="1" applyFont="1" applyBorder="1"/>
    <xf numFmtId="0" fontId="34" fillId="0" borderId="1" xfId="8" applyFont="1" applyBorder="1"/>
    <xf numFmtId="0" fontId="34" fillId="0" borderId="1" xfId="0" quotePrefix="1" applyFont="1" applyBorder="1" applyAlignment="1">
      <alignment horizontal="left"/>
    </xf>
    <xf numFmtId="41" fontId="34" fillId="0" borderId="1" xfId="0" applyNumberFormat="1" applyFont="1" applyBorder="1" applyAlignment="1">
      <alignment horizontal="right"/>
    </xf>
    <xf numFmtId="0" fontId="34" fillId="2" borderId="1" xfId="9" applyFont="1" applyFill="1" applyBorder="1" applyAlignment="1">
      <alignment horizontal="center" vertical="center"/>
    </xf>
    <xf numFmtId="0" fontId="34" fillId="0" borderId="0" xfId="0" applyFont="1" applyAlignment="1">
      <alignment horizontal="center"/>
    </xf>
    <xf numFmtId="41" fontId="34" fillId="0" borderId="0" xfId="0" applyNumberFormat="1" applyFont="1"/>
    <xf numFmtId="41" fontId="34" fillId="4" borderId="1" xfId="0" applyNumberFormat="1" applyFont="1" applyFill="1" applyBorder="1" applyAlignment="1">
      <alignment horizontal="center" vertical="center"/>
    </xf>
    <xf numFmtId="0" fontId="36" fillId="0" borderId="12" xfId="10" applyFont="1" applyBorder="1" applyAlignment="1">
      <alignment horizontal="left" vertical="center"/>
    </xf>
    <xf numFmtId="1" fontId="36" fillId="0" borderId="12" xfId="10" applyNumberFormat="1" applyFont="1" applyBorder="1" applyAlignment="1">
      <alignment horizontal="left" vertical="center"/>
    </xf>
    <xf numFmtId="0" fontId="34" fillId="0" borderId="1" xfId="0" quotePrefix="1" applyFont="1" applyBorder="1" applyAlignment="1">
      <alignment horizontal="left" vertical="center"/>
    </xf>
    <xf numFmtId="0" fontId="34" fillId="0" borderId="1" xfId="0" applyFont="1" applyBorder="1" applyAlignment="1">
      <alignment horizontal="left"/>
    </xf>
    <xf numFmtId="49" fontId="36" fillId="0" borderId="12" xfId="10" applyNumberFormat="1" applyFont="1" applyBorder="1" applyAlignment="1">
      <alignment horizontal="left" vertical="center"/>
    </xf>
    <xf numFmtId="0" fontId="34" fillId="2" borderId="1" xfId="0" applyFont="1" applyFill="1" applyBorder="1"/>
    <xf numFmtId="169" fontId="0" fillId="0" borderId="0" xfId="0" applyNumberFormat="1"/>
    <xf numFmtId="169" fontId="34" fillId="0" borderId="0" xfId="0" applyNumberFormat="1" applyFont="1"/>
    <xf numFmtId="0" fontId="33" fillId="0" borderId="1" xfId="0" applyFont="1" applyBorder="1" applyAlignment="1">
      <alignment horizontal="left" vertical="center"/>
    </xf>
    <xf numFmtId="43" fontId="34" fillId="0" borderId="0" xfId="0" applyNumberFormat="1" applyFont="1"/>
    <xf numFmtId="0" fontId="34" fillId="0" borderId="0" xfId="0" applyFont="1" applyAlignment="1">
      <alignment horizontal="left"/>
    </xf>
    <xf numFmtId="41" fontId="0" fillId="0" borderId="1" xfId="0" applyNumberFormat="1" applyBorder="1" applyAlignment="1">
      <alignment horizontal="left"/>
    </xf>
    <xf numFmtId="0" fontId="5" fillId="0" borderId="0" xfId="0" applyFont="1" applyAlignment="1">
      <alignment horizontal="center"/>
    </xf>
    <xf numFmtId="41" fontId="33" fillId="0" borderId="1" xfId="0" applyNumberFormat="1" applyFont="1" applyBorder="1" applyAlignment="1">
      <alignment horizontal="left" vertical="center"/>
    </xf>
    <xf numFmtId="41" fontId="34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0" fillId="1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20" fillId="4" borderId="0" xfId="8" applyFont="1" applyFill="1" applyAlignment="1">
      <alignment horizontal="center"/>
    </xf>
    <xf numFmtId="0" fontId="21" fillId="0" borderId="0" xfId="8" applyFont="1"/>
    <xf numFmtId="0" fontId="20" fillId="8" borderId="1" xfId="8" applyFont="1" applyFill="1" applyBorder="1" applyAlignment="1">
      <alignment horizontal="center" vertical="center"/>
    </xf>
    <xf numFmtId="0" fontId="21" fillId="0" borderId="1" xfId="8" applyFont="1" applyBorder="1" applyAlignment="1">
      <alignment horizontal="center"/>
    </xf>
    <xf numFmtId="0" fontId="21" fillId="0" borderId="1" xfId="8" applyFont="1" applyBorder="1"/>
    <xf numFmtId="0" fontId="2" fillId="0" borderId="15" xfId="9" applyFont="1" applyBorder="1" applyAlignment="1">
      <alignment horizontal="center" vertical="center"/>
    </xf>
    <xf numFmtId="0" fontId="2" fillId="0" borderId="16" xfId="9" applyFont="1" applyBorder="1" applyAlignment="1">
      <alignment horizontal="center" vertical="center"/>
    </xf>
    <xf numFmtId="0" fontId="2" fillId="0" borderId="19" xfId="9" applyFont="1" applyBorder="1" applyAlignment="1">
      <alignment horizontal="center" vertical="center"/>
    </xf>
    <xf numFmtId="0" fontId="17" fillId="0" borderId="10" xfId="8" applyFont="1" applyBorder="1" applyAlignment="1">
      <alignment horizontal="center" vertical="center"/>
    </xf>
    <xf numFmtId="0" fontId="18" fillId="0" borderId="11" xfId="8" applyFont="1" applyBorder="1"/>
    <xf numFmtId="0" fontId="3" fillId="0" borderId="16" xfId="9" applyBorder="1" applyAlignment="1">
      <alignment horizontal="center" vertical="center"/>
    </xf>
    <xf numFmtId="0" fontId="17" fillId="4" borderId="0" xfId="8" applyFont="1" applyFill="1" applyAlignment="1">
      <alignment horizontal="center"/>
    </xf>
    <xf numFmtId="0" fontId="18" fillId="0" borderId="0" xfId="8" applyFont="1"/>
    <xf numFmtId="0" fontId="18" fillId="0" borderId="11" xfId="8" applyFont="1" applyBorder="1" applyAlignment="1">
      <alignment horizontal="center"/>
    </xf>
    <xf numFmtId="0" fontId="17" fillId="0" borderId="17" xfId="8" applyFont="1" applyBorder="1" applyAlignment="1">
      <alignment horizontal="center" vertical="center"/>
    </xf>
    <xf numFmtId="0" fontId="18" fillId="0" borderId="18" xfId="8" applyFont="1" applyBorder="1"/>
  </cellXfs>
  <cellStyles count="57">
    <cellStyle name="Comma" xfId="1" builtinId="3"/>
    <cellStyle name="Comma [0] 2" xfId="40" xr:uid="{00000000-0005-0000-0000-000001000000}"/>
    <cellStyle name="Comma 2" xfId="4" xr:uid="{00000000-0005-0000-0000-000002000000}"/>
    <cellStyle name="Comma 2 2" xfId="24" xr:uid="{00000000-0005-0000-0000-000003000000}"/>
    <cellStyle name="Comma 2 3" xfId="23" xr:uid="{00000000-0005-0000-0000-000004000000}"/>
    <cellStyle name="Comma 3" xfId="7" xr:uid="{00000000-0005-0000-0000-000005000000}"/>
    <cellStyle name="Comma 3 2" xfId="25" xr:uid="{00000000-0005-0000-0000-000006000000}"/>
    <cellStyle name="Comma 4" xfId="54" xr:uid="{00000000-0005-0000-0000-000007000000}"/>
    <cellStyle name="Currency [0] 2" xfId="16" xr:uid="{00000000-0005-0000-0000-000008000000}"/>
    <cellStyle name="Currency [0] 2 2" xfId="34" xr:uid="{00000000-0005-0000-0000-000009000000}"/>
    <cellStyle name="Currency [0] 3" xfId="11" xr:uid="{00000000-0005-0000-0000-00000A000000}"/>
    <cellStyle name="Excel Built-in Normal" xfId="45" xr:uid="{00000000-0005-0000-0000-00000B000000}"/>
    <cellStyle name="Heading" xfId="47" xr:uid="{00000000-0005-0000-0000-00000C000000}"/>
    <cellStyle name="Heading1" xfId="48" xr:uid="{00000000-0005-0000-0000-00000D000000}"/>
    <cellStyle name="Normal" xfId="0" builtinId="0"/>
    <cellStyle name="Normal 10" xfId="26" xr:uid="{00000000-0005-0000-0000-00000F000000}"/>
    <cellStyle name="Normal 10 2" xfId="2" xr:uid="{00000000-0005-0000-0000-000010000000}"/>
    <cellStyle name="Normal 10 2 2" xfId="6" xr:uid="{00000000-0005-0000-0000-000011000000}"/>
    <cellStyle name="Normal 10 2 2 2" xfId="27" xr:uid="{00000000-0005-0000-0000-000012000000}"/>
    <cellStyle name="Normal 10 2 3" xfId="14" xr:uid="{00000000-0005-0000-0000-000013000000}"/>
    <cellStyle name="Normal 11" xfId="30" xr:uid="{00000000-0005-0000-0000-000014000000}"/>
    <cellStyle name="Normal 12" xfId="31" xr:uid="{00000000-0005-0000-0000-000015000000}"/>
    <cellStyle name="Normal 13" xfId="32" xr:uid="{00000000-0005-0000-0000-000016000000}"/>
    <cellStyle name="Normal 14" xfId="35" xr:uid="{00000000-0005-0000-0000-000017000000}"/>
    <cellStyle name="Normal 15" xfId="36" xr:uid="{00000000-0005-0000-0000-000018000000}"/>
    <cellStyle name="Normal 16" xfId="37" xr:uid="{00000000-0005-0000-0000-000019000000}"/>
    <cellStyle name="Normal 17" xfId="38" xr:uid="{00000000-0005-0000-0000-00001A000000}"/>
    <cellStyle name="Normal 18" xfId="39" xr:uid="{00000000-0005-0000-0000-00001B000000}"/>
    <cellStyle name="Normal 19" xfId="41" xr:uid="{00000000-0005-0000-0000-00001C000000}"/>
    <cellStyle name="Normal 2" xfId="3" xr:uid="{00000000-0005-0000-0000-00001D000000}"/>
    <cellStyle name="Normal 2 2" xfId="28" xr:uid="{00000000-0005-0000-0000-00001E000000}"/>
    <cellStyle name="Normal 2 3" xfId="13" xr:uid="{00000000-0005-0000-0000-00001F000000}"/>
    <cellStyle name="Normal 20" xfId="42" xr:uid="{00000000-0005-0000-0000-000020000000}"/>
    <cellStyle name="Normal 21" xfId="43" xr:uid="{00000000-0005-0000-0000-000021000000}"/>
    <cellStyle name="Normal 22" xfId="44" xr:uid="{00000000-0005-0000-0000-000022000000}"/>
    <cellStyle name="Normal 23" xfId="46" xr:uid="{00000000-0005-0000-0000-000023000000}"/>
    <cellStyle name="Normal 24" xfId="51" xr:uid="{00000000-0005-0000-0000-000024000000}"/>
    <cellStyle name="Normal 25" xfId="52" xr:uid="{00000000-0005-0000-0000-000025000000}"/>
    <cellStyle name="Normal 26" xfId="53" xr:uid="{00000000-0005-0000-0000-000026000000}"/>
    <cellStyle name="Normal 27" xfId="55" xr:uid="{00000000-0005-0000-0000-000027000000}"/>
    <cellStyle name="Normal 28" xfId="56" xr:uid="{00000000-0005-0000-0000-000028000000}"/>
    <cellStyle name="Normal 29" xfId="10" xr:uid="{00000000-0005-0000-0000-000029000000}"/>
    <cellStyle name="Normal 3" xfId="5" xr:uid="{00000000-0005-0000-0000-00002A000000}"/>
    <cellStyle name="Normal 3 2" xfId="19" xr:uid="{00000000-0005-0000-0000-00002B000000}"/>
    <cellStyle name="Normal 3 2 2" xfId="33" xr:uid="{00000000-0005-0000-0000-00002C000000}"/>
    <cellStyle name="Normal 3 3" xfId="12" xr:uid="{00000000-0005-0000-0000-00002D000000}"/>
    <cellStyle name="Normal 4" xfId="8" xr:uid="{00000000-0005-0000-0000-00002E000000}"/>
    <cellStyle name="Normal 4 2" xfId="20" xr:uid="{00000000-0005-0000-0000-00002F000000}"/>
    <cellStyle name="Normal 4 3" xfId="15" xr:uid="{00000000-0005-0000-0000-000030000000}"/>
    <cellStyle name="Normal 5" xfId="18" xr:uid="{00000000-0005-0000-0000-000031000000}"/>
    <cellStyle name="Normal 6" xfId="17" xr:uid="{00000000-0005-0000-0000-000032000000}"/>
    <cellStyle name="Normal 7" xfId="9" xr:uid="{00000000-0005-0000-0000-000033000000}"/>
    <cellStyle name="Normal 7 2" xfId="21" xr:uid="{00000000-0005-0000-0000-000034000000}"/>
    <cellStyle name="Normal 8" xfId="22" xr:uid="{00000000-0005-0000-0000-000035000000}"/>
    <cellStyle name="Normal 9" xfId="29" xr:uid="{00000000-0005-0000-0000-000036000000}"/>
    <cellStyle name="Result" xfId="49" xr:uid="{00000000-0005-0000-0000-000037000000}"/>
    <cellStyle name="Result2" xfId="50" xr:uid="{00000000-0005-0000-0000-000038000000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635593</xdr:colOff>
      <xdr:row>8</xdr:row>
      <xdr:rowOff>92811</xdr:rowOff>
    </xdr:from>
    <xdr:ext cx="4867275" cy="1560552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19800000">
          <a:off x="635593" y="1616811"/>
          <a:ext cx="4867275" cy="1560552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  <a:alpha val="23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RAHASIA</a:t>
          </a:r>
        </a:p>
      </xdr:txBody>
    </xdr:sp>
    <xdr:clientData/>
  </xdr:oneCellAnchor>
  <xdr:twoCellAnchor editAs="oneCell">
    <xdr:from>
      <xdr:col>1</xdr:col>
      <xdr:colOff>28574</xdr:colOff>
      <xdr:row>0</xdr:row>
      <xdr:rowOff>47625</xdr:rowOff>
    </xdr:from>
    <xdr:to>
      <xdr:col>2</xdr:col>
      <xdr:colOff>828675</xdr:colOff>
      <xdr:row>1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49" y="47625"/>
          <a:ext cx="2133601" cy="32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D7"/>
  <sheetViews>
    <sheetView workbookViewId="0">
      <selection activeCell="G17" sqref="G17"/>
    </sheetView>
  </sheetViews>
  <sheetFormatPr defaultRowHeight="15" x14ac:dyDescent="0.25"/>
  <cols>
    <col min="2" max="2" width="11.42578125" bestFit="1" customWidth="1"/>
    <col min="3" max="4" width="19.140625" bestFit="1" customWidth="1"/>
  </cols>
  <sheetData>
    <row r="5" spans="2:4" x14ac:dyDescent="0.25">
      <c r="B5" s="27" t="s">
        <v>153</v>
      </c>
      <c r="C5" s="28" t="s">
        <v>154</v>
      </c>
      <c r="D5" s="28" t="s">
        <v>155</v>
      </c>
    </row>
    <row r="6" spans="2:4" x14ac:dyDescent="0.25">
      <c r="B6" s="2" t="s">
        <v>156</v>
      </c>
      <c r="C6" s="2">
        <f>COUNTA(Anggaran_BMS_Pusat!D3:D46)</f>
        <v>44</v>
      </c>
      <c r="D6" s="21">
        <f>SUM(Anggaran_BMS_Pusat!AN3:AN46)</f>
        <v>435463525</v>
      </c>
    </row>
    <row r="7" spans="2:4" x14ac:dyDescent="0.25">
      <c r="B7" s="128" t="str">
        <f>IF(D6=D7,"OK","CEK ULANG")</f>
        <v>OK</v>
      </c>
      <c r="C7" s="128"/>
      <c r="D7" s="41">
        <f>TJN!U26+GPN!U26+TJM!U28+GPM!U28</f>
        <v>435463525</v>
      </c>
    </row>
  </sheetData>
  <mergeCells count="1">
    <mergeCell ref="B7:C7"/>
  </mergeCells>
  <conditionalFormatting sqref="B7:C7">
    <cfRule type="containsText" dxfId="25" priority="1" operator="containsText" text="CEK ULANG">
      <formula>NOT(ISERROR(SEARCH("CEK ULANG",B7)))</formula>
    </cfRule>
    <cfRule type="containsText" dxfId="24" priority="2" operator="containsText" text="OK">
      <formula>NOT(ISERROR(SEARCH("OK",B7)))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R999"/>
  <sheetViews>
    <sheetView zoomScale="60" zoomScaleNormal="60" workbookViewId="0">
      <pane xSplit="4" ySplit="6" topLeftCell="E7" activePane="bottomRight" state="frozen"/>
      <selection activeCell="W27" sqref="W27"/>
      <selection pane="topRight" activeCell="W27" sqref="W27"/>
      <selection pane="bottomLeft" activeCell="W27" sqref="W27"/>
      <selection pane="bottomRight" activeCell="AH9" sqref="AH9"/>
    </sheetView>
  </sheetViews>
  <sheetFormatPr defaultColWidth="14.42578125" defaultRowHeight="15" customHeight="1" x14ac:dyDescent="0.2"/>
  <cols>
    <col min="1" max="1" width="4.140625" style="44" customWidth="1"/>
    <col min="2" max="2" width="9.5703125" style="44" customWidth="1"/>
    <col min="3" max="3" width="9.140625" style="43" customWidth="1"/>
    <col min="4" max="4" width="28.5703125" style="44" bestFit="1" customWidth="1"/>
    <col min="5" max="35" width="4.28515625" style="44" customWidth="1"/>
    <col min="36" max="36" width="5.140625" style="44" customWidth="1"/>
    <col min="37" max="37" width="3.5703125" style="44" customWidth="1"/>
    <col min="38" max="38" width="4.85546875" style="44" customWidth="1"/>
    <col min="39" max="39" width="4.42578125" style="44" customWidth="1"/>
    <col min="40" max="40" width="3.140625" style="44" customWidth="1"/>
    <col min="41" max="41" width="4.42578125" style="44" customWidth="1"/>
    <col min="42" max="43" width="18.42578125" style="44" customWidth="1"/>
    <col min="44" max="44" width="24.42578125" style="44" customWidth="1"/>
    <col min="45" max="16384" width="14.42578125" style="44"/>
  </cols>
  <sheetData>
    <row r="1" spans="1:44" ht="12.75" x14ac:dyDescent="0.2">
      <c r="A1" s="43"/>
      <c r="B1" s="43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</row>
    <row r="2" spans="1:44" ht="12.75" x14ac:dyDescent="0.2">
      <c r="A2" s="142" t="s">
        <v>141</v>
      </c>
      <c r="B2" s="143"/>
      <c r="C2" s="143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</row>
    <row r="3" spans="1:44" ht="12.75" x14ac:dyDescent="0.2">
      <c r="A3" s="43"/>
      <c r="B3" s="43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</row>
    <row r="4" spans="1:44" x14ac:dyDescent="0.2">
      <c r="A4" s="139" t="s">
        <v>20</v>
      </c>
      <c r="B4" s="139" t="s">
        <v>142</v>
      </c>
      <c r="C4" s="139" t="s">
        <v>143</v>
      </c>
      <c r="D4" s="145" t="s">
        <v>0</v>
      </c>
      <c r="E4" s="136" t="s">
        <v>207</v>
      </c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39" t="s">
        <v>70</v>
      </c>
      <c r="AK4" s="139" t="s">
        <v>71</v>
      </c>
      <c r="AL4" s="139" t="s">
        <v>72</v>
      </c>
      <c r="AM4" s="139" t="s">
        <v>73</v>
      </c>
      <c r="AN4" s="139" t="s">
        <v>5</v>
      </c>
      <c r="AO4" s="139" t="s">
        <v>4</v>
      </c>
      <c r="AP4" s="139" t="s">
        <v>19</v>
      </c>
      <c r="AQ4" s="139" t="s">
        <v>157</v>
      </c>
      <c r="AR4" s="139" t="s">
        <v>21</v>
      </c>
    </row>
    <row r="5" spans="1:44" x14ac:dyDescent="0.2">
      <c r="A5" s="140"/>
      <c r="B5" s="140"/>
      <c r="C5" s="144"/>
      <c r="D5" s="146"/>
      <c r="E5" s="64">
        <v>11</v>
      </c>
      <c r="F5" s="64">
        <v>12</v>
      </c>
      <c r="G5" s="64">
        <v>13</v>
      </c>
      <c r="H5" s="64">
        <v>14</v>
      </c>
      <c r="I5" s="64">
        <v>15</v>
      </c>
      <c r="J5" s="64">
        <v>16</v>
      </c>
      <c r="K5" s="64">
        <v>17</v>
      </c>
      <c r="L5" s="64">
        <v>18</v>
      </c>
      <c r="M5" s="64">
        <v>19</v>
      </c>
      <c r="N5" s="64">
        <v>20</v>
      </c>
      <c r="O5" s="64">
        <v>21</v>
      </c>
      <c r="P5" s="64">
        <v>22</v>
      </c>
      <c r="Q5" s="64">
        <v>23</v>
      </c>
      <c r="R5" s="64">
        <v>24</v>
      </c>
      <c r="S5" s="64">
        <v>25</v>
      </c>
      <c r="T5" s="64">
        <v>26</v>
      </c>
      <c r="U5" s="64">
        <v>27</v>
      </c>
      <c r="V5" s="64">
        <v>28</v>
      </c>
      <c r="W5" s="64">
        <v>29</v>
      </c>
      <c r="X5" s="64">
        <v>30</v>
      </c>
      <c r="Y5" s="64">
        <v>1</v>
      </c>
      <c r="Z5" s="64">
        <v>2</v>
      </c>
      <c r="AA5" s="64">
        <v>3</v>
      </c>
      <c r="AB5" s="64">
        <v>4</v>
      </c>
      <c r="AC5" s="64">
        <v>5</v>
      </c>
      <c r="AD5" s="64">
        <v>6</v>
      </c>
      <c r="AE5" s="64">
        <v>7</v>
      </c>
      <c r="AF5" s="64">
        <v>8</v>
      </c>
      <c r="AG5" s="64">
        <v>9</v>
      </c>
      <c r="AH5" s="64">
        <v>10</v>
      </c>
      <c r="AI5" s="65"/>
      <c r="AJ5" s="140"/>
      <c r="AK5" s="140"/>
      <c r="AL5" s="140"/>
      <c r="AM5" s="140"/>
      <c r="AN5" s="140"/>
      <c r="AO5" s="140"/>
      <c r="AP5" s="140"/>
      <c r="AQ5" s="140"/>
      <c r="AR5" s="140"/>
    </row>
    <row r="6" spans="1:44" ht="17.25" customHeight="1" x14ac:dyDescent="0.2">
      <c r="A6" s="47"/>
      <c r="B6" s="47">
        <v>1</v>
      </c>
      <c r="C6" s="47">
        <v>2</v>
      </c>
      <c r="D6" s="47">
        <v>3</v>
      </c>
      <c r="E6" s="47">
        <v>4</v>
      </c>
      <c r="F6" s="47">
        <v>5</v>
      </c>
      <c r="G6" s="47">
        <v>6</v>
      </c>
      <c r="H6" s="47">
        <v>7</v>
      </c>
      <c r="I6" s="47">
        <v>8</v>
      </c>
      <c r="J6" s="47">
        <v>9</v>
      </c>
      <c r="K6" s="47">
        <v>10</v>
      </c>
      <c r="L6" s="47">
        <v>11</v>
      </c>
      <c r="M6" s="47">
        <v>12</v>
      </c>
      <c r="N6" s="47">
        <v>13</v>
      </c>
      <c r="O6" s="47">
        <v>14</v>
      </c>
      <c r="P6" s="47">
        <v>15</v>
      </c>
      <c r="Q6" s="47">
        <v>16</v>
      </c>
      <c r="R6" s="47">
        <v>17</v>
      </c>
      <c r="S6" s="47">
        <v>18</v>
      </c>
      <c r="T6" s="47">
        <v>19</v>
      </c>
      <c r="U6" s="47">
        <v>20</v>
      </c>
      <c r="V6" s="47">
        <v>21</v>
      </c>
      <c r="W6" s="47">
        <v>22</v>
      </c>
      <c r="X6" s="47">
        <v>23</v>
      </c>
      <c r="Y6" s="47">
        <v>24</v>
      </c>
      <c r="Z6" s="47">
        <v>25</v>
      </c>
      <c r="AA6" s="47">
        <v>26</v>
      </c>
      <c r="AB6" s="47">
        <v>27</v>
      </c>
      <c r="AC6" s="47">
        <v>28</v>
      </c>
      <c r="AD6" s="47">
        <v>29</v>
      </c>
      <c r="AE6" s="47">
        <v>30</v>
      </c>
      <c r="AF6" s="47">
        <v>31</v>
      </c>
      <c r="AG6" s="47">
        <v>32</v>
      </c>
      <c r="AH6" s="47">
        <v>33</v>
      </c>
      <c r="AI6" s="47">
        <v>34</v>
      </c>
      <c r="AJ6" s="47">
        <v>35</v>
      </c>
      <c r="AK6" s="47">
        <v>36</v>
      </c>
      <c r="AL6" s="47">
        <v>37</v>
      </c>
      <c r="AM6" s="47">
        <v>38</v>
      </c>
      <c r="AN6" s="47">
        <v>39</v>
      </c>
      <c r="AO6" s="47">
        <v>40</v>
      </c>
      <c r="AP6" s="47">
        <v>41</v>
      </c>
      <c r="AQ6" s="47">
        <v>42</v>
      </c>
      <c r="AR6" s="47">
        <v>43</v>
      </c>
    </row>
    <row r="7" spans="1:44" x14ac:dyDescent="0.25">
      <c r="A7" s="48">
        <v>1</v>
      </c>
      <c r="B7" s="71">
        <v>5019</v>
      </c>
      <c r="C7" s="66"/>
      <c r="D7" s="66" t="s">
        <v>6</v>
      </c>
      <c r="E7" s="76" t="s">
        <v>165</v>
      </c>
      <c r="F7" s="77"/>
      <c r="G7" s="76" t="s">
        <v>4</v>
      </c>
      <c r="H7" s="76" t="s">
        <v>4</v>
      </c>
      <c r="I7" s="76" t="s">
        <v>4</v>
      </c>
      <c r="J7" s="76" t="s">
        <v>4</v>
      </c>
      <c r="K7" s="76" t="s">
        <v>4</v>
      </c>
      <c r="L7" s="76" t="s">
        <v>4</v>
      </c>
      <c r="M7" s="77"/>
      <c r="N7" s="78" t="s">
        <v>165</v>
      </c>
      <c r="O7" s="76" t="s">
        <v>165</v>
      </c>
      <c r="P7" s="76" t="s">
        <v>165</v>
      </c>
      <c r="Q7" s="76" t="s">
        <v>165</v>
      </c>
      <c r="R7" s="76" t="s">
        <v>165</v>
      </c>
      <c r="S7" s="76" t="s">
        <v>165</v>
      </c>
      <c r="T7" s="77"/>
      <c r="U7" s="78" t="s">
        <v>165</v>
      </c>
      <c r="V7" s="76" t="s">
        <v>165</v>
      </c>
      <c r="W7" s="76" t="s">
        <v>165</v>
      </c>
      <c r="X7" s="76" t="s">
        <v>165</v>
      </c>
      <c r="Y7" s="76" t="s">
        <v>165</v>
      </c>
      <c r="Z7" s="76" t="s">
        <v>165</v>
      </c>
      <c r="AA7" s="77"/>
      <c r="AB7" s="78" t="s">
        <v>165</v>
      </c>
      <c r="AC7" s="76" t="s">
        <v>165</v>
      </c>
      <c r="AD7" s="76" t="s">
        <v>165</v>
      </c>
      <c r="AE7" s="76" t="s">
        <v>165</v>
      </c>
      <c r="AF7" s="76" t="s">
        <v>165</v>
      </c>
      <c r="AG7" s="76" t="s">
        <v>165</v>
      </c>
      <c r="AH7" s="77"/>
      <c r="AI7" s="60"/>
      <c r="AJ7" s="46">
        <f t="shared" ref="AJ7" si="0">COUNTIF(E7:AI7,"S")</f>
        <v>0</v>
      </c>
      <c r="AK7" s="46">
        <f t="shared" ref="AK7" si="1">COUNTIF(E7:AI7,"I")</f>
        <v>0</v>
      </c>
      <c r="AL7" s="46">
        <f t="shared" ref="AL7" si="2">COUNTIF(E7:AI7,"A")</f>
        <v>0</v>
      </c>
      <c r="AM7" s="46">
        <f t="shared" ref="AM7" si="3">COUNTIF(E7:AI7,"C")</f>
        <v>0</v>
      </c>
      <c r="AN7" s="46">
        <f t="shared" ref="AN7" si="4">COUNTIF(E7:AI7,"DL")</f>
        <v>0</v>
      </c>
      <c r="AO7" s="46">
        <f t="shared" ref="AO7" si="5">COUNTIF(E7:AI7,"CKK")</f>
        <v>6</v>
      </c>
      <c r="AP7" s="46">
        <f t="shared" ref="AP7" si="6">AQ7-(AJ7+AK7+AL7+AM7+AN7+AO7)</f>
        <v>19</v>
      </c>
      <c r="AQ7" s="64">
        <v>25</v>
      </c>
      <c r="AR7" s="66" t="s">
        <v>24</v>
      </c>
    </row>
    <row r="8" spans="1:44" x14ac:dyDescent="0.25">
      <c r="A8" s="49">
        <v>2</v>
      </c>
      <c r="B8" s="71">
        <v>7650</v>
      </c>
      <c r="C8" s="66"/>
      <c r="D8" s="66" t="s">
        <v>7</v>
      </c>
      <c r="E8" s="76" t="s">
        <v>165</v>
      </c>
      <c r="F8" s="77"/>
      <c r="G8" s="76" t="s">
        <v>165</v>
      </c>
      <c r="H8" s="76" t="s">
        <v>165</v>
      </c>
      <c r="I8" s="76" t="s">
        <v>165</v>
      </c>
      <c r="J8" s="76" t="s">
        <v>165</v>
      </c>
      <c r="K8" s="78" t="s">
        <v>165</v>
      </c>
      <c r="L8" s="76" t="s">
        <v>165</v>
      </c>
      <c r="M8" s="77"/>
      <c r="N8" s="78" t="s">
        <v>165</v>
      </c>
      <c r="O8" s="76" t="s">
        <v>165</v>
      </c>
      <c r="P8" s="76" t="s">
        <v>165</v>
      </c>
      <c r="Q8" s="76" t="s">
        <v>165</v>
      </c>
      <c r="R8" s="76" t="s">
        <v>165</v>
      </c>
      <c r="S8" s="76" t="s">
        <v>165</v>
      </c>
      <c r="T8" s="77"/>
      <c r="U8" s="78" t="s">
        <v>165</v>
      </c>
      <c r="V8" s="76" t="s">
        <v>165</v>
      </c>
      <c r="W8" s="76" t="s">
        <v>165</v>
      </c>
      <c r="X8" s="76" t="s">
        <v>165</v>
      </c>
      <c r="Y8" s="76" t="s">
        <v>165</v>
      </c>
      <c r="Z8" s="76" t="s">
        <v>165</v>
      </c>
      <c r="AA8" s="77"/>
      <c r="AB8" s="78" t="s">
        <v>165</v>
      </c>
      <c r="AC8" s="76" t="s">
        <v>165</v>
      </c>
      <c r="AD8" s="76" t="s">
        <v>165</v>
      </c>
      <c r="AE8" s="76" t="s">
        <v>165</v>
      </c>
      <c r="AF8" s="76" t="s">
        <v>165</v>
      </c>
      <c r="AG8" s="76" t="s">
        <v>165</v>
      </c>
      <c r="AH8" s="77"/>
      <c r="AI8" s="60"/>
      <c r="AJ8" s="46">
        <f t="shared" ref="AJ8:AJ50" si="7">COUNTIF(E8:AI8,"S")</f>
        <v>0</v>
      </c>
      <c r="AK8" s="46">
        <f t="shared" ref="AK8:AK50" si="8">COUNTIF(E8:AI8,"I")</f>
        <v>0</v>
      </c>
      <c r="AL8" s="46">
        <f t="shared" ref="AL8:AL50" si="9">COUNTIF(E8:AI8,"A")</f>
        <v>0</v>
      </c>
      <c r="AM8" s="46">
        <f t="shared" ref="AM8:AM50" si="10">COUNTIF(E8:AI8,"C")</f>
        <v>0</v>
      </c>
      <c r="AN8" s="46">
        <f t="shared" ref="AN8:AN50" si="11">COUNTIF(E8:AI8,"DL")</f>
        <v>0</v>
      </c>
      <c r="AO8" s="46">
        <f t="shared" ref="AO8:AO50" si="12">COUNTIF(E8:AI8,"CKK")</f>
        <v>0</v>
      </c>
      <c r="AP8" s="46">
        <f t="shared" ref="AP8:AP41" si="13">AQ8-(AJ8+AK8+AL8+AM8+AN8+AO8)</f>
        <v>0</v>
      </c>
      <c r="AQ8" s="64">
        <v>0</v>
      </c>
      <c r="AR8" s="66" t="s">
        <v>25</v>
      </c>
    </row>
    <row r="9" spans="1:44" x14ac:dyDescent="0.25">
      <c r="A9" s="49">
        <v>3</v>
      </c>
      <c r="B9" s="71">
        <v>5301</v>
      </c>
      <c r="C9" s="66"/>
      <c r="D9" s="66" t="s">
        <v>8</v>
      </c>
      <c r="E9" s="76" t="s">
        <v>165</v>
      </c>
      <c r="F9" s="77"/>
      <c r="G9" s="76" t="s">
        <v>165</v>
      </c>
      <c r="H9" s="76" t="s">
        <v>165</v>
      </c>
      <c r="I9" s="76" t="s">
        <v>165</v>
      </c>
      <c r="J9" s="76" t="s">
        <v>165</v>
      </c>
      <c r="K9" s="78" t="s">
        <v>165</v>
      </c>
      <c r="L9" s="76" t="s">
        <v>165</v>
      </c>
      <c r="M9" s="77"/>
      <c r="N9" s="78" t="s">
        <v>165</v>
      </c>
      <c r="O9" s="76" t="s">
        <v>165</v>
      </c>
      <c r="P9" s="76" t="s">
        <v>165</v>
      </c>
      <c r="Q9" s="76" t="s">
        <v>165</v>
      </c>
      <c r="R9" s="76" t="s">
        <v>165</v>
      </c>
      <c r="S9" s="76" t="s">
        <v>165</v>
      </c>
      <c r="T9" s="77"/>
      <c r="U9" s="78" t="s">
        <v>165</v>
      </c>
      <c r="V9" s="76" t="s">
        <v>165</v>
      </c>
      <c r="W9" s="76" t="s">
        <v>165</v>
      </c>
      <c r="X9" s="76" t="s">
        <v>165</v>
      </c>
      <c r="Y9" s="76" t="s">
        <v>165</v>
      </c>
      <c r="Z9" s="76" t="s">
        <v>165</v>
      </c>
      <c r="AA9" s="77"/>
      <c r="AB9" s="78" t="s">
        <v>165</v>
      </c>
      <c r="AC9" s="76" t="s">
        <v>165</v>
      </c>
      <c r="AD9" s="76" t="s">
        <v>165</v>
      </c>
      <c r="AE9" s="76" t="s">
        <v>165</v>
      </c>
      <c r="AF9" s="76" t="s">
        <v>165</v>
      </c>
      <c r="AG9" s="76" t="s">
        <v>165</v>
      </c>
      <c r="AH9" s="77"/>
      <c r="AI9" s="60"/>
      <c r="AJ9" s="46">
        <f t="shared" si="7"/>
        <v>0</v>
      </c>
      <c r="AK9" s="46">
        <f t="shared" si="8"/>
        <v>0</v>
      </c>
      <c r="AL9" s="46">
        <f t="shared" si="9"/>
        <v>0</v>
      </c>
      <c r="AM9" s="46">
        <f t="shared" si="10"/>
        <v>0</v>
      </c>
      <c r="AN9" s="46">
        <f t="shared" si="11"/>
        <v>0</v>
      </c>
      <c r="AO9" s="46">
        <f t="shared" si="12"/>
        <v>0</v>
      </c>
      <c r="AP9" s="46">
        <f t="shared" si="13"/>
        <v>25</v>
      </c>
      <c r="AQ9" s="64">
        <v>25</v>
      </c>
      <c r="AR9" s="66" t="s">
        <v>144</v>
      </c>
    </row>
    <row r="10" spans="1:44" x14ac:dyDescent="0.25">
      <c r="A10" s="49">
        <v>4</v>
      </c>
      <c r="B10" s="71">
        <v>5002</v>
      </c>
      <c r="C10" s="66"/>
      <c r="D10" s="66" t="s">
        <v>9</v>
      </c>
      <c r="E10" s="76" t="s">
        <v>165</v>
      </c>
      <c r="F10" s="77"/>
      <c r="G10" s="76" t="s">
        <v>165</v>
      </c>
      <c r="H10" s="76" t="s">
        <v>165</v>
      </c>
      <c r="I10" s="76" t="s">
        <v>165</v>
      </c>
      <c r="J10" s="76" t="s">
        <v>165</v>
      </c>
      <c r="K10" s="78" t="s">
        <v>165</v>
      </c>
      <c r="L10" s="76" t="s">
        <v>165</v>
      </c>
      <c r="M10" s="77"/>
      <c r="N10" s="78" t="s">
        <v>4</v>
      </c>
      <c r="O10" s="78" t="s">
        <v>4</v>
      </c>
      <c r="P10" s="78" t="s">
        <v>4</v>
      </c>
      <c r="Q10" s="78" t="s">
        <v>4</v>
      </c>
      <c r="R10" s="78" t="s">
        <v>4</v>
      </c>
      <c r="S10" s="78" t="s">
        <v>4</v>
      </c>
      <c r="T10" s="77"/>
      <c r="U10" s="78" t="s">
        <v>166</v>
      </c>
      <c r="V10" s="76" t="s">
        <v>166</v>
      </c>
      <c r="W10" s="76" t="s">
        <v>165</v>
      </c>
      <c r="X10" s="76" t="s">
        <v>165</v>
      </c>
      <c r="Y10" s="76" t="s">
        <v>165</v>
      </c>
      <c r="Z10" s="76" t="s">
        <v>165</v>
      </c>
      <c r="AA10" s="77"/>
      <c r="AB10" s="78" t="s">
        <v>165</v>
      </c>
      <c r="AC10" s="76" t="s">
        <v>165</v>
      </c>
      <c r="AD10" s="76" t="s">
        <v>165</v>
      </c>
      <c r="AE10" s="76" t="s">
        <v>165</v>
      </c>
      <c r="AF10" s="76" t="s">
        <v>165</v>
      </c>
      <c r="AG10" s="76" t="s">
        <v>165</v>
      </c>
      <c r="AH10" s="77"/>
      <c r="AI10" s="60"/>
      <c r="AJ10" s="46">
        <f t="shared" si="7"/>
        <v>0</v>
      </c>
      <c r="AK10" s="46">
        <f t="shared" si="8"/>
        <v>0</v>
      </c>
      <c r="AL10" s="46">
        <f t="shared" si="9"/>
        <v>0</v>
      </c>
      <c r="AM10" s="46">
        <f t="shared" si="10"/>
        <v>2</v>
      </c>
      <c r="AN10" s="46">
        <f t="shared" si="11"/>
        <v>0</v>
      </c>
      <c r="AO10" s="46">
        <f t="shared" si="12"/>
        <v>6</v>
      </c>
      <c r="AP10" s="46">
        <f t="shared" si="13"/>
        <v>17</v>
      </c>
      <c r="AQ10" s="64">
        <v>25</v>
      </c>
      <c r="AR10" s="66" t="s">
        <v>26</v>
      </c>
    </row>
    <row r="11" spans="1:44" x14ac:dyDescent="0.25">
      <c r="A11" s="49">
        <v>5</v>
      </c>
      <c r="B11" s="71">
        <v>5013</v>
      </c>
      <c r="C11" s="66"/>
      <c r="D11" s="66" t="s">
        <v>10</v>
      </c>
      <c r="E11" s="76" t="s">
        <v>165</v>
      </c>
      <c r="F11" s="77"/>
      <c r="G11" s="76" t="s">
        <v>165</v>
      </c>
      <c r="H11" s="76" t="s">
        <v>165</v>
      </c>
      <c r="I11" s="76" t="s">
        <v>165</v>
      </c>
      <c r="J11" s="76" t="s">
        <v>165</v>
      </c>
      <c r="K11" s="78" t="s">
        <v>165</v>
      </c>
      <c r="L11" s="76" t="s">
        <v>165</v>
      </c>
      <c r="M11" s="77"/>
      <c r="N11" s="78" t="s">
        <v>4</v>
      </c>
      <c r="O11" s="78" t="s">
        <v>4</v>
      </c>
      <c r="P11" s="78" t="s">
        <v>4</v>
      </c>
      <c r="Q11" s="78" t="s">
        <v>4</v>
      </c>
      <c r="R11" s="78" t="s">
        <v>4</v>
      </c>
      <c r="S11" s="78" t="s">
        <v>4</v>
      </c>
      <c r="T11" s="77"/>
      <c r="U11" s="78" t="s">
        <v>166</v>
      </c>
      <c r="V11" s="76" t="s">
        <v>165</v>
      </c>
      <c r="W11" s="76" t="s">
        <v>165</v>
      </c>
      <c r="X11" s="76" t="s">
        <v>165</v>
      </c>
      <c r="Y11" s="76" t="s">
        <v>165</v>
      </c>
      <c r="Z11" s="76" t="s">
        <v>165</v>
      </c>
      <c r="AA11" s="77"/>
      <c r="AB11" s="78" t="s">
        <v>165</v>
      </c>
      <c r="AC11" s="76" t="s">
        <v>165</v>
      </c>
      <c r="AD11" s="76" t="s">
        <v>165</v>
      </c>
      <c r="AE11" s="76" t="s">
        <v>165</v>
      </c>
      <c r="AF11" s="76" t="s">
        <v>165</v>
      </c>
      <c r="AG11" s="76" t="s">
        <v>165</v>
      </c>
      <c r="AH11" s="77"/>
      <c r="AI11" s="60"/>
      <c r="AJ11" s="46">
        <f t="shared" si="7"/>
        <v>0</v>
      </c>
      <c r="AK11" s="46">
        <f t="shared" si="8"/>
        <v>0</v>
      </c>
      <c r="AL11" s="46">
        <f t="shared" si="9"/>
        <v>0</v>
      </c>
      <c r="AM11" s="46">
        <f t="shared" si="10"/>
        <v>1</v>
      </c>
      <c r="AN11" s="46">
        <f t="shared" si="11"/>
        <v>0</v>
      </c>
      <c r="AO11" s="46">
        <f t="shared" si="12"/>
        <v>6</v>
      </c>
      <c r="AP11" s="46">
        <f t="shared" si="13"/>
        <v>18</v>
      </c>
      <c r="AQ11" s="64">
        <v>25</v>
      </c>
      <c r="AR11" s="66" t="s">
        <v>27</v>
      </c>
    </row>
    <row r="12" spans="1:44" x14ac:dyDescent="0.25">
      <c r="A12" s="49">
        <v>6</v>
      </c>
      <c r="B12" s="71">
        <v>5003</v>
      </c>
      <c r="C12" s="66"/>
      <c r="D12" s="66" t="s">
        <v>11</v>
      </c>
      <c r="E12" s="76" t="s">
        <v>165</v>
      </c>
      <c r="F12" s="77"/>
      <c r="G12" s="76" t="s">
        <v>165</v>
      </c>
      <c r="H12" s="76" t="s">
        <v>165</v>
      </c>
      <c r="I12" s="76" t="s">
        <v>165</v>
      </c>
      <c r="J12" s="76" t="s">
        <v>165</v>
      </c>
      <c r="K12" s="78" t="s">
        <v>165</v>
      </c>
      <c r="L12" s="76" t="s">
        <v>165</v>
      </c>
      <c r="M12" s="77"/>
      <c r="N12" s="78" t="s">
        <v>4</v>
      </c>
      <c r="O12" s="78" t="s">
        <v>4</v>
      </c>
      <c r="P12" s="78" t="s">
        <v>4</v>
      </c>
      <c r="Q12" s="78" t="s">
        <v>4</v>
      </c>
      <c r="R12" s="78" t="s">
        <v>4</v>
      </c>
      <c r="S12" s="78" t="s">
        <v>4</v>
      </c>
      <c r="T12" s="77"/>
      <c r="U12" s="78" t="s">
        <v>165</v>
      </c>
      <c r="V12" s="76" t="s">
        <v>165</v>
      </c>
      <c r="W12" s="76" t="s">
        <v>165</v>
      </c>
      <c r="X12" s="76" t="s">
        <v>165</v>
      </c>
      <c r="Y12" s="76" t="s">
        <v>165</v>
      </c>
      <c r="Z12" s="76" t="s">
        <v>165</v>
      </c>
      <c r="AA12" s="77"/>
      <c r="AB12" s="78" t="s">
        <v>165</v>
      </c>
      <c r="AC12" s="76" t="s">
        <v>165</v>
      </c>
      <c r="AD12" s="76" t="s">
        <v>165</v>
      </c>
      <c r="AE12" s="76" t="s">
        <v>165</v>
      </c>
      <c r="AF12" s="76" t="s">
        <v>165</v>
      </c>
      <c r="AG12" s="76" t="s">
        <v>165</v>
      </c>
      <c r="AH12" s="77"/>
      <c r="AI12" s="60"/>
      <c r="AJ12" s="46">
        <f t="shared" si="7"/>
        <v>0</v>
      </c>
      <c r="AK12" s="46">
        <f t="shared" si="8"/>
        <v>0</v>
      </c>
      <c r="AL12" s="46">
        <f t="shared" si="9"/>
        <v>0</v>
      </c>
      <c r="AM12" s="46">
        <f t="shared" si="10"/>
        <v>0</v>
      </c>
      <c r="AN12" s="46">
        <f t="shared" si="11"/>
        <v>0</v>
      </c>
      <c r="AO12" s="46">
        <f t="shared" si="12"/>
        <v>6</v>
      </c>
      <c r="AP12" s="46">
        <f t="shared" si="13"/>
        <v>19</v>
      </c>
      <c r="AQ12" s="64">
        <v>25</v>
      </c>
      <c r="AR12" s="66" t="s">
        <v>26</v>
      </c>
    </row>
    <row r="13" spans="1:44" x14ac:dyDescent="0.25">
      <c r="A13" s="49">
        <v>7</v>
      </c>
      <c r="B13" s="71">
        <v>5012</v>
      </c>
      <c r="C13" s="66"/>
      <c r="D13" s="66" t="s">
        <v>12</v>
      </c>
      <c r="E13" s="76" t="s">
        <v>4</v>
      </c>
      <c r="F13" s="77"/>
      <c r="G13" s="76" t="s">
        <v>165</v>
      </c>
      <c r="H13" s="76" t="s">
        <v>165</v>
      </c>
      <c r="I13" s="76" t="s">
        <v>165</v>
      </c>
      <c r="J13" s="76" t="s">
        <v>165</v>
      </c>
      <c r="K13" s="78" t="s">
        <v>165</v>
      </c>
      <c r="L13" s="76" t="s">
        <v>165</v>
      </c>
      <c r="M13" s="77"/>
      <c r="N13" s="78" t="s">
        <v>165</v>
      </c>
      <c r="O13" s="76" t="s">
        <v>165</v>
      </c>
      <c r="P13" s="76" t="s">
        <v>165</v>
      </c>
      <c r="Q13" s="76" t="s">
        <v>165</v>
      </c>
      <c r="R13" s="76" t="s">
        <v>165</v>
      </c>
      <c r="S13" s="76" t="s">
        <v>165</v>
      </c>
      <c r="T13" s="77"/>
      <c r="U13" s="78" t="s">
        <v>165</v>
      </c>
      <c r="V13" s="76" t="s">
        <v>165</v>
      </c>
      <c r="W13" s="76" t="s">
        <v>165</v>
      </c>
      <c r="X13" s="76" t="s">
        <v>165</v>
      </c>
      <c r="Y13" s="76" t="s">
        <v>165</v>
      </c>
      <c r="Z13" s="76" t="s">
        <v>165</v>
      </c>
      <c r="AA13" s="77"/>
      <c r="AB13" s="78" t="s">
        <v>165</v>
      </c>
      <c r="AC13" s="76" t="s">
        <v>165</v>
      </c>
      <c r="AD13" s="76" t="s">
        <v>165</v>
      </c>
      <c r="AE13" s="76" t="s">
        <v>165</v>
      </c>
      <c r="AF13" s="76" t="s">
        <v>165</v>
      </c>
      <c r="AG13" s="76" t="s">
        <v>165</v>
      </c>
      <c r="AH13" s="77"/>
      <c r="AI13" s="46"/>
      <c r="AJ13" s="46">
        <f t="shared" si="7"/>
        <v>0</v>
      </c>
      <c r="AK13" s="46">
        <f t="shared" si="8"/>
        <v>0</v>
      </c>
      <c r="AL13" s="46">
        <f t="shared" si="9"/>
        <v>0</v>
      </c>
      <c r="AM13" s="46">
        <f t="shared" si="10"/>
        <v>0</v>
      </c>
      <c r="AN13" s="46">
        <f t="shared" si="11"/>
        <v>0</v>
      </c>
      <c r="AO13" s="46">
        <f t="shared" si="12"/>
        <v>1</v>
      </c>
      <c r="AP13" s="46">
        <f t="shared" si="13"/>
        <v>24</v>
      </c>
      <c r="AQ13" s="64">
        <v>25</v>
      </c>
      <c r="AR13" s="66" t="s">
        <v>219</v>
      </c>
    </row>
    <row r="14" spans="1:44" x14ac:dyDescent="0.25">
      <c r="A14" s="49">
        <v>8</v>
      </c>
      <c r="B14" s="71">
        <v>5007</v>
      </c>
      <c r="C14" s="66"/>
      <c r="D14" s="66" t="s">
        <v>13</v>
      </c>
      <c r="E14" s="76" t="s">
        <v>165</v>
      </c>
      <c r="F14" s="77"/>
      <c r="G14" s="76" t="s">
        <v>165</v>
      </c>
      <c r="H14" s="76" t="s">
        <v>165</v>
      </c>
      <c r="I14" s="76" t="s">
        <v>165</v>
      </c>
      <c r="J14" s="76" t="s">
        <v>165</v>
      </c>
      <c r="K14" s="78" t="s">
        <v>165</v>
      </c>
      <c r="L14" s="76" t="s">
        <v>165</v>
      </c>
      <c r="M14" s="77"/>
      <c r="N14" s="78" t="s">
        <v>165</v>
      </c>
      <c r="O14" s="76" t="s">
        <v>165</v>
      </c>
      <c r="P14" s="76" t="s">
        <v>165</v>
      </c>
      <c r="Q14" s="76" t="s">
        <v>165</v>
      </c>
      <c r="R14" s="76" t="s">
        <v>165</v>
      </c>
      <c r="S14" s="76" t="s">
        <v>165</v>
      </c>
      <c r="T14" s="77"/>
      <c r="U14" s="78" t="s">
        <v>165</v>
      </c>
      <c r="V14" s="76" t="s">
        <v>165</v>
      </c>
      <c r="W14" s="76" t="s">
        <v>165</v>
      </c>
      <c r="X14" s="76" t="s">
        <v>165</v>
      </c>
      <c r="Y14" s="76" t="s">
        <v>201</v>
      </c>
      <c r="Z14" s="76" t="s">
        <v>201</v>
      </c>
      <c r="AA14" s="77"/>
      <c r="AB14" s="78" t="s">
        <v>165</v>
      </c>
      <c r="AC14" s="76" t="s">
        <v>165</v>
      </c>
      <c r="AD14" s="76" t="s">
        <v>165</v>
      </c>
      <c r="AE14" s="76" t="s">
        <v>165</v>
      </c>
      <c r="AF14" s="76" t="s">
        <v>165</v>
      </c>
      <c r="AG14" s="76" t="s">
        <v>165</v>
      </c>
      <c r="AH14" s="77"/>
      <c r="AI14" s="60"/>
      <c r="AJ14" s="46">
        <f t="shared" si="7"/>
        <v>0</v>
      </c>
      <c r="AK14" s="46">
        <f t="shared" si="8"/>
        <v>2</v>
      </c>
      <c r="AL14" s="46">
        <f t="shared" si="9"/>
        <v>0</v>
      </c>
      <c r="AM14" s="46">
        <f t="shared" si="10"/>
        <v>0</v>
      </c>
      <c r="AN14" s="46">
        <f t="shared" si="11"/>
        <v>0</v>
      </c>
      <c r="AO14" s="46">
        <f t="shared" si="12"/>
        <v>0</v>
      </c>
      <c r="AP14" s="46">
        <f t="shared" si="13"/>
        <v>23</v>
      </c>
      <c r="AQ14" s="64">
        <v>25</v>
      </c>
      <c r="AR14" s="66" t="s">
        <v>145</v>
      </c>
    </row>
    <row r="15" spans="1:44" x14ac:dyDescent="0.25">
      <c r="A15" s="49">
        <v>9</v>
      </c>
      <c r="B15" s="71">
        <v>5015</v>
      </c>
      <c r="C15" s="66"/>
      <c r="D15" s="66" t="s">
        <v>14</v>
      </c>
      <c r="E15" s="76" t="s">
        <v>165</v>
      </c>
      <c r="F15" s="77"/>
      <c r="G15" s="76" t="s">
        <v>165</v>
      </c>
      <c r="H15" s="76" t="s">
        <v>165</v>
      </c>
      <c r="I15" s="76" t="s">
        <v>165</v>
      </c>
      <c r="J15" s="76" t="s">
        <v>165</v>
      </c>
      <c r="K15" s="78" t="s">
        <v>165</v>
      </c>
      <c r="L15" s="76" t="s">
        <v>165</v>
      </c>
      <c r="M15" s="77"/>
      <c r="N15" s="78" t="s">
        <v>4</v>
      </c>
      <c r="O15" s="78" t="s">
        <v>4</v>
      </c>
      <c r="P15" s="78" t="s">
        <v>4</v>
      </c>
      <c r="Q15" s="78" t="s">
        <v>4</v>
      </c>
      <c r="R15" s="78" t="s">
        <v>4</v>
      </c>
      <c r="S15" s="78" t="s">
        <v>4</v>
      </c>
      <c r="T15" s="77"/>
      <c r="U15" s="78" t="s">
        <v>201</v>
      </c>
      <c r="V15" s="76" t="s">
        <v>201</v>
      </c>
      <c r="W15" s="76" t="s">
        <v>201</v>
      </c>
      <c r="X15" s="76" t="s">
        <v>165</v>
      </c>
      <c r="Y15" s="76" t="s">
        <v>165</v>
      </c>
      <c r="Z15" s="76" t="s">
        <v>165</v>
      </c>
      <c r="AA15" s="77"/>
      <c r="AB15" s="78" t="s">
        <v>165</v>
      </c>
      <c r="AC15" s="76" t="s">
        <v>165</v>
      </c>
      <c r="AD15" s="76" t="s">
        <v>165</v>
      </c>
      <c r="AE15" s="76" t="s">
        <v>165</v>
      </c>
      <c r="AF15" s="76" t="s">
        <v>165</v>
      </c>
      <c r="AG15" s="76" t="s">
        <v>165</v>
      </c>
      <c r="AH15" s="77"/>
      <c r="AI15" s="60"/>
      <c r="AJ15" s="46">
        <f t="shared" si="7"/>
        <v>0</v>
      </c>
      <c r="AK15" s="46">
        <f t="shared" si="8"/>
        <v>3</v>
      </c>
      <c r="AL15" s="46">
        <f t="shared" si="9"/>
        <v>0</v>
      </c>
      <c r="AM15" s="46">
        <f t="shared" si="10"/>
        <v>0</v>
      </c>
      <c r="AN15" s="46">
        <f t="shared" si="11"/>
        <v>0</v>
      </c>
      <c r="AO15" s="46">
        <f t="shared" si="12"/>
        <v>6</v>
      </c>
      <c r="AP15" s="46">
        <f t="shared" si="13"/>
        <v>16</v>
      </c>
      <c r="AQ15" s="64">
        <v>25</v>
      </c>
      <c r="AR15" s="66" t="s">
        <v>24</v>
      </c>
    </row>
    <row r="16" spans="1:44" x14ac:dyDescent="0.25">
      <c r="A16" s="49">
        <v>10</v>
      </c>
      <c r="B16" s="71">
        <v>9999</v>
      </c>
      <c r="C16" s="66"/>
      <c r="D16" s="67" t="s">
        <v>90</v>
      </c>
      <c r="E16" s="76" t="s">
        <v>165</v>
      </c>
      <c r="F16" s="77"/>
      <c r="G16" s="76" t="s">
        <v>165</v>
      </c>
      <c r="H16" s="76" t="s">
        <v>165</v>
      </c>
      <c r="I16" s="76" t="s">
        <v>165</v>
      </c>
      <c r="J16" s="76" t="s">
        <v>165</v>
      </c>
      <c r="K16" s="78" t="s">
        <v>165</v>
      </c>
      <c r="L16" s="76" t="s">
        <v>165</v>
      </c>
      <c r="M16" s="77"/>
      <c r="N16" s="78" t="s">
        <v>165</v>
      </c>
      <c r="O16" s="76" t="s">
        <v>165</v>
      </c>
      <c r="P16" s="76" t="s">
        <v>165</v>
      </c>
      <c r="Q16" s="76" t="s">
        <v>165</v>
      </c>
      <c r="R16" s="76" t="s">
        <v>165</v>
      </c>
      <c r="S16" s="76" t="s">
        <v>165</v>
      </c>
      <c r="T16" s="77"/>
      <c r="U16" s="78" t="s">
        <v>165</v>
      </c>
      <c r="V16" s="76" t="s">
        <v>165</v>
      </c>
      <c r="W16" s="76" t="s">
        <v>165</v>
      </c>
      <c r="X16" s="76" t="s">
        <v>165</v>
      </c>
      <c r="Y16" s="76" t="s">
        <v>165</v>
      </c>
      <c r="Z16" s="76" t="s">
        <v>165</v>
      </c>
      <c r="AA16" s="77"/>
      <c r="AB16" s="78" t="s">
        <v>165</v>
      </c>
      <c r="AC16" s="76" t="s">
        <v>165</v>
      </c>
      <c r="AD16" s="76" t="s">
        <v>165</v>
      </c>
      <c r="AE16" s="76" t="s">
        <v>165</v>
      </c>
      <c r="AF16" s="76" t="s">
        <v>165</v>
      </c>
      <c r="AG16" s="76" t="s">
        <v>165</v>
      </c>
      <c r="AH16" s="77"/>
      <c r="AI16" s="60"/>
      <c r="AJ16" s="46">
        <f t="shared" si="7"/>
        <v>0</v>
      </c>
      <c r="AK16" s="46">
        <f t="shared" si="8"/>
        <v>0</v>
      </c>
      <c r="AL16" s="46">
        <f t="shared" si="9"/>
        <v>0</v>
      </c>
      <c r="AM16" s="46">
        <f t="shared" si="10"/>
        <v>0</v>
      </c>
      <c r="AN16" s="46">
        <f t="shared" si="11"/>
        <v>0</v>
      </c>
      <c r="AO16" s="46">
        <f t="shared" si="12"/>
        <v>0</v>
      </c>
      <c r="AP16" s="46">
        <f t="shared" si="13"/>
        <v>0</v>
      </c>
      <c r="AQ16" s="64">
        <v>0</v>
      </c>
      <c r="AR16" s="66"/>
    </row>
    <row r="17" spans="1:44" x14ac:dyDescent="0.25">
      <c r="A17" s="49">
        <v>11</v>
      </c>
      <c r="B17" s="71">
        <v>7588</v>
      </c>
      <c r="C17" s="66"/>
      <c r="D17" s="66" t="s">
        <v>15</v>
      </c>
      <c r="E17" s="76" t="s">
        <v>165</v>
      </c>
      <c r="F17" s="77"/>
      <c r="G17" s="76" t="s">
        <v>165</v>
      </c>
      <c r="H17" s="76" t="s">
        <v>165</v>
      </c>
      <c r="I17" s="76" t="s">
        <v>165</v>
      </c>
      <c r="J17" s="76" t="s">
        <v>165</v>
      </c>
      <c r="K17" s="78" t="s">
        <v>165</v>
      </c>
      <c r="L17" s="76" t="s">
        <v>165</v>
      </c>
      <c r="M17" s="77"/>
      <c r="N17" s="78" t="s">
        <v>165</v>
      </c>
      <c r="O17" s="76" t="s">
        <v>165</v>
      </c>
      <c r="P17" s="76" t="s">
        <v>165</v>
      </c>
      <c r="Q17" s="76" t="s">
        <v>165</v>
      </c>
      <c r="R17" s="76" t="s">
        <v>165</v>
      </c>
      <c r="S17" s="76" t="s">
        <v>165</v>
      </c>
      <c r="T17" s="77"/>
      <c r="U17" s="78" t="s">
        <v>4</v>
      </c>
      <c r="V17" s="76" t="s">
        <v>4</v>
      </c>
      <c r="W17" s="76" t="s">
        <v>4</v>
      </c>
      <c r="X17" s="76" t="s">
        <v>4</v>
      </c>
      <c r="Y17" s="76" t="s">
        <v>4</v>
      </c>
      <c r="Z17" s="76" t="s">
        <v>4</v>
      </c>
      <c r="AA17" s="77"/>
      <c r="AB17" s="78" t="s">
        <v>166</v>
      </c>
      <c r="AC17" s="76" t="s">
        <v>166</v>
      </c>
      <c r="AD17" s="76" t="s">
        <v>166</v>
      </c>
      <c r="AE17" s="76" t="s">
        <v>165</v>
      </c>
      <c r="AF17" s="76" t="s">
        <v>165</v>
      </c>
      <c r="AG17" s="76" t="s">
        <v>165</v>
      </c>
      <c r="AH17" s="77"/>
      <c r="AI17" s="60"/>
      <c r="AJ17" s="46">
        <f t="shared" si="7"/>
        <v>0</v>
      </c>
      <c r="AK17" s="46">
        <f t="shared" si="8"/>
        <v>0</v>
      </c>
      <c r="AL17" s="46">
        <f t="shared" si="9"/>
        <v>0</v>
      </c>
      <c r="AM17" s="46">
        <f t="shared" si="10"/>
        <v>3</v>
      </c>
      <c r="AN17" s="46">
        <f t="shared" si="11"/>
        <v>0</v>
      </c>
      <c r="AO17" s="46">
        <f t="shared" si="12"/>
        <v>6</v>
      </c>
      <c r="AP17" s="46">
        <f t="shared" si="13"/>
        <v>16</v>
      </c>
      <c r="AQ17" s="64">
        <v>25</v>
      </c>
      <c r="AR17" s="66" t="s">
        <v>28</v>
      </c>
    </row>
    <row r="18" spans="1:44" x14ac:dyDescent="0.25">
      <c r="A18" s="49">
        <v>12</v>
      </c>
      <c r="B18" s="71">
        <v>5018</v>
      </c>
      <c r="C18" s="66"/>
      <c r="D18" s="68" t="s">
        <v>16</v>
      </c>
      <c r="E18" s="76" t="s">
        <v>165</v>
      </c>
      <c r="F18" s="77"/>
      <c r="G18" s="76" t="s">
        <v>165</v>
      </c>
      <c r="H18" s="76" t="s">
        <v>165</v>
      </c>
      <c r="I18" s="76" t="s">
        <v>165</v>
      </c>
      <c r="J18" s="76" t="s">
        <v>5</v>
      </c>
      <c r="K18" s="78" t="s">
        <v>5</v>
      </c>
      <c r="L18" s="76" t="s">
        <v>5</v>
      </c>
      <c r="M18" s="77"/>
      <c r="N18" s="78" t="s">
        <v>5</v>
      </c>
      <c r="O18" s="76" t="s">
        <v>5</v>
      </c>
      <c r="P18" s="76" t="s">
        <v>5</v>
      </c>
      <c r="Q18" s="76" t="s">
        <v>5</v>
      </c>
      <c r="R18" s="76" t="s">
        <v>5</v>
      </c>
      <c r="S18" s="76" t="s">
        <v>5</v>
      </c>
      <c r="T18" s="77"/>
      <c r="U18" s="78" t="s">
        <v>165</v>
      </c>
      <c r="V18" s="76" t="s">
        <v>165</v>
      </c>
      <c r="W18" s="76" t="s">
        <v>165</v>
      </c>
      <c r="X18" s="76" t="s">
        <v>165</v>
      </c>
      <c r="Y18" s="76" t="s">
        <v>165</v>
      </c>
      <c r="Z18" s="76" t="s">
        <v>165</v>
      </c>
      <c r="AA18" s="77"/>
      <c r="AB18" s="78" t="s">
        <v>165</v>
      </c>
      <c r="AC18" s="76" t="s">
        <v>165</v>
      </c>
      <c r="AD18" s="76" t="s">
        <v>165</v>
      </c>
      <c r="AE18" s="76" t="s">
        <v>165</v>
      </c>
      <c r="AF18" s="76" t="s">
        <v>165</v>
      </c>
      <c r="AG18" s="76" t="s">
        <v>165</v>
      </c>
      <c r="AH18" s="77"/>
      <c r="AI18" s="60"/>
      <c r="AJ18" s="46">
        <f t="shared" si="7"/>
        <v>0</v>
      </c>
      <c r="AK18" s="46">
        <f t="shared" si="8"/>
        <v>0</v>
      </c>
      <c r="AL18" s="46">
        <f t="shared" si="9"/>
        <v>0</v>
      </c>
      <c r="AM18" s="46">
        <f t="shared" si="10"/>
        <v>0</v>
      </c>
      <c r="AN18" s="46">
        <f t="shared" si="11"/>
        <v>9</v>
      </c>
      <c r="AO18" s="46">
        <f t="shared" si="12"/>
        <v>0</v>
      </c>
      <c r="AP18" s="46">
        <f t="shared" si="13"/>
        <v>16</v>
      </c>
      <c r="AQ18" s="64">
        <v>25</v>
      </c>
      <c r="AR18" s="66" t="s">
        <v>29</v>
      </c>
    </row>
    <row r="19" spans="1:44" x14ac:dyDescent="0.25">
      <c r="A19" s="49">
        <v>13</v>
      </c>
      <c r="B19" s="71">
        <v>5001</v>
      </c>
      <c r="C19" s="66"/>
      <c r="D19" s="68" t="s">
        <v>17</v>
      </c>
      <c r="E19" s="76" t="s">
        <v>165</v>
      </c>
      <c r="F19" s="77"/>
      <c r="G19" s="76" t="s">
        <v>165</v>
      </c>
      <c r="H19" s="76" t="s">
        <v>165</v>
      </c>
      <c r="I19" s="76" t="s">
        <v>165</v>
      </c>
      <c r="J19" s="76" t="s">
        <v>165</v>
      </c>
      <c r="K19" s="78" t="s">
        <v>165</v>
      </c>
      <c r="L19" s="76" t="s">
        <v>165</v>
      </c>
      <c r="M19" s="77"/>
      <c r="N19" s="78" t="s">
        <v>165</v>
      </c>
      <c r="O19" s="76" t="s">
        <v>165</v>
      </c>
      <c r="P19" s="76" t="s">
        <v>165</v>
      </c>
      <c r="Q19" s="76" t="s">
        <v>165</v>
      </c>
      <c r="R19" s="76" t="s">
        <v>165</v>
      </c>
      <c r="S19" s="76" t="s">
        <v>165</v>
      </c>
      <c r="T19" s="77"/>
      <c r="U19" s="78" t="s">
        <v>165</v>
      </c>
      <c r="V19" s="76" t="s">
        <v>165</v>
      </c>
      <c r="W19" s="76" t="s">
        <v>165</v>
      </c>
      <c r="X19" s="76" t="s">
        <v>165</v>
      </c>
      <c r="Y19" s="76" t="s">
        <v>165</v>
      </c>
      <c r="Z19" s="76" t="s">
        <v>165</v>
      </c>
      <c r="AA19" s="77"/>
      <c r="AB19" s="78" t="s">
        <v>165</v>
      </c>
      <c r="AC19" s="76" t="s">
        <v>165</v>
      </c>
      <c r="AD19" s="76" t="s">
        <v>165</v>
      </c>
      <c r="AE19" s="76" t="s">
        <v>165</v>
      </c>
      <c r="AF19" s="76" t="s">
        <v>165</v>
      </c>
      <c r="AG19" s="76" t="s">
        <v>165</v>
      </c>
      <c r="AH19" s="77"/>
      <c r="AI19" s="60"/>
      <c r="AJ19" s="46">
        <f t="shared" si="7"/>
        <v>0</v>
      </c>
      <c r="AK19" s="46">
        <f t="shared" si="8"/>
        <v>0</v>
      </c>
      <c r="AL19" s="46">
        <f t="shared" si="9"/>
        <v>0</v>
      </c>
      <c r="AM19" s="46">
        <f t="shared" si="10"/>
        <v>0</v>
      </c>
      <c r="AN19" s="46">
        <f t="shared" si="11"/>
        <v>0</v>
      </c>
      <c r="AO19" s="46">
        <f t="shared" si="12"/>
        <v>0</v>
      </c>
      <c r="AP19" s="46">
        <f t="shared" si="13"/>
        <v>25</v>
      </c>
      <c r="AQ19" s="64">
        <v>25</v>
      </c>
      <c r="AR19" s="66" t="s">
        <v>26</v>
      </c>
    </row>
    <row r="20" spans="1:44" x14ac:dyDescent="0.25">
      <c r="A20" s="49">
        <v>14</v>
      </c>
      <c r="B20" s="71">
        <v>5014</v>
      </c>
      <c r="C20" s="73" t="s">
        <v>146</v>
      </c>
      <c r="D20" s="68" t="s">
        <v>18</v>
      </c>
      <c r="E20" s="77"/>
      <c r="F20" s="77"/>
      <c r="G20" s="76" t="s">
        <v>165</v>
      </c>
      <c r="H20" s="76" t="s">
        <v>165</v>
      </c>
      <c r="I20" s="76" t="s">
        <v>165</v>
      </c>
      <c r="J20" s="76" t="s">
        <v>165</v>
      </c>
      <c r="K20" s="78" t="s">
        <v>165</v>
      </c>
      <c r="L20" s="77"/>
      <c r="M20" s="77"/>
      <c r="N20" s="78" t="s">
        <v>165</v>
      </c>
      <c r="O20" s="76" t="s">
        <v>165</v>
      </c>
      <c r="P20" s="76" t="s">
        <v>165</v>
      </c>
      <c r="Q20" s="76" t="s">
        <v>165</v>
      </c>
      <c r="R20" s="76" t="s">
        <v>165</v>
      </c>
      <c r="S20" s="77"/>
      <c r="T20" s="77"/>
      <c r="U20" s="78" t="s">
        <v>165</v>
      </c>
      <c r="V20" s="76" t="s">
        <v>165</v>
      </c>
      <c r="W20" s="76" t="s">
        <v>165</v>
      </c>
      <c r="X20" s="76" t="s">
        <v>165</v>
      </c>
      <c r="Y20" s="76" t="s">
        <v>165</v>
      </c>
      <c r="Z20" s="77"/>
      <c r="AA20" s="77"/>
      <c r="AB20" s="78" t="s">
        <v>165</v>
      </c>
      <c r="AC20" s="76" t="s">
        <v>165</v>
      </c>
      <c r="AD20" s="76" t="s">
        <v>165</v>
      </c>
      <c r="AE20" s="76" t="s">
        <v>165</v>
      </c>
      <c r="AF20" s="76" t="s">
        <v>165</v>
      </c>
      <c r="AG20" s="77"/>
      <c r="AH20" s="77"/>
      <c r="AI20" s="60"/>
      <c r="AJ20" s="46">
        <f t="shared" si="7"/>
        <v>0</v>
      </c>
      <c r="AK20" s="46">
        <f t="shared" si="8"/>
        <v>0</v>
      </c>
      <c r="AL20" s="46">
        <f t="shared" si="9"/>
        <v>0</v>
      </c>
      <c r="AM20" s="46">
        <f t="shared" si="10"/>
        <v>0</v>
      </c>
      <c r="AN20" s="46">
        <f t="shared" si="11"/>
        <v>0</v>
      </c>
      <c r="AO20" s="46">
        <f t="shared" si="12"/>
        <v>0</v>
      </c>
      <c r="AP20" s="46">
        <f t="shared" si="13"/>
        <v>20</v>
      </c>
      <c r="AQ20" s="64">
        <v>20</v>
      </c>
      <c r="AR20" s="66" t="s">
        <v>147</v>
      </c>
    </row>
    <row r="21" spans="1:44" ht="15.75" customHeight="1" x14ac:dyDescent="0.25">
      <c r="A21" s="49">
        <v>15</v>
      </c>
      <c r="B21" s="71">
        <v>5005</v>
      </c>
      <c r="C21" s="66"/>
      <c r="D21" s="68" t="s">
        <v>3</v>
      </c>
      <c r="E21" s="76" t="s">
        <v>165</v>
      </c>
      <c r="F21" s="77"/>
      <c r="G21" s="76" t="s">
        <v>165</v>
      </c>
      <c r="H21" s="76" t="s">
        <v>165</v>
      </c>
      <c r="I21" s="76" t="s">
        <v>5</v>
      </c>
      <c r="J21" s="76" t="s">
        <v>5</v>
      </c>
      <c r="K21" s="78" t="s">
        <v>5</v>
      </c>
      <c r="L21" s="76" t="s">
        <v>5</v>
      </c>
      <c r="M21" s="77"/>
      <c r="N21" s="78" t="s">
        <v>5</v>
      </c>
      <c r="O21" s="78" t="s">
        <v>5</v>
      </c>
      <c r="P21" s="78" t="s">
        <v>5</v>
      </c>
      <c r="Q21" s="78" t="s">
        <v>5</v>
      </c>
      <c r="R21" s="78" t="s">
        <v>5</v>
      </c>
      <c r="S21" s="78" t="s">
        <v>5</v>
      </c>
      <c r="T21" s="77"/>
      <c r="U21" s="78" t="s">
        <v>165</v>
      </c>
      <c r="V21" s="76" t="s">
        <v>165</v>
      </c>
      <c r="W21" s="76" t="s">
        <v>165</v>
      </c>
      <c r="X21" s="76" t="s">
        <v>165</v>
      </c>
      <c r="Y21" s="76" t="s">
        <v>165</v>
      </c>
      <c r="Z21" s="76" t="s">
        <v>165</v>
      </c>
      <c r="AA21" s="77"/>
      <c r="AB21" s="78" t="s">
        <v>165</v>
      </c>
      <c r="AC21" s="76" t="s">
        <v>165</v>
      </c>
      <c r="AD21" s="76" t="s">
        <v>165</v>
      </c>
      <c r="AE21" s="76" t="s">
        <v>165</v>
      </c>
      <c r="AF21" s="76" t="s">
        <v>165</v>
      </c>
      <c r="AG21" s="76" t="s">
        <v>165</v>
      </c>
      <c r="AH21" s="77"/>
      <c r="AI21" s="60"/>
      <c r="AJ21" s="46">
        <f t="shared" si="7"/>
        <v>0</v>
      </c>
      <c r="AK21" s="46">
        <f t="shared" si="8"/>
        <v>0</v>
      </c>
      <c r="AL21" s="46">
        <f t="shared" si="9"/>
        <v>0</v>
      </c>
      <c r="AM21" s="46">
        <f t="shared" si="10"/>
        <v>0</v>
      </c>
      <c r="AN21" s="46">
        <f t="shared" si="11"/>
        <v>10</v>
      </c>
      <c r="AO21" s="46">
        <f t="shared" si="12"/>
        <v>0</v>
      </c>
      <c r="AP21" s="46">
        <f t="shared" si="13"/>
        <v>15</v>
      </c>
      <c r="AQ21" s="64">
        <v>25</v>
      </c>
      <c r="AR21" s="66" t="s">
        <v>30</v>
      </c>
    </row>
    <row r="22" spans="1:44" ht="15.75" customHeight="1" x14ac:dyDescent="0.25">
      <c r="A22" s="49">
        <v>16</v>
      </c>
      <c r="B22" s="64">
        <v>7452</v>
      </c>
      <c r="C22" s="74" t="s">
        <v>141</v>
      </c>
      <c r="D22" s="69" t="s">
        <v>102</v>
      </c>
      <c r="E22" s="76" t="s">
        <v>165</v>
      </c>
      <c r="F22" s="77"/>
      <c r="G22" s="76" t="s">
        <v>165</v>
      </c>
      <c r="H22" s="76" t="s">
        <v>165</v>
      </c>
      <c r="I22" s="76" t="s">
        <v>165</v>
      </c>
      <c r="J22" s="76" t="s">
        <v>165</v>
      </c>
      <c r="K22" s="78" t="s">
        <v>165</v>
      </c>
      <c r="L22" s="76" t="s">
        <v>165</v>
      </c>
      <c r="M22" s="77"/>
      <c r="N22" s="78" t="s">
        <v>165</v>
      </c>
      <c r="O22" s="76" t="s">
        <v>165</v>
      </c>
      <c r="P22" s="76" t="s">
        <v>165</v>
      </c>
      <c r="Q22" s="76" t="s">
        <v>165</v>
      </c>
      <c r="R22" s="76" t="s">
        <v>165</v>
      </c>
      <c r="S22" s="76" t="s">
        <v>165</v>
      </c>
      <c r="T22" s="77"/>
      <c r="U22" s="78" t="s">
        <v>165</v>
      </c>
      <c r="V22" s="76" t="s">
        <v>165</v>
      </c>
      <c r="W22" s="76" t="s">
        <v>165</v>
      </c>
      <c r="X22" s="76" t="s">
        <v>165</v>
      </c>
      <c r="Y22" s="76" t="s">
        <v>165</v>
      </c>
      <c r="Z22" s="76" t="s">
        <v>165</v>
      </c>
      <c r="AA22" s="77"/>
      <c r="AB22" s="78" t="s">
        <v>165</v>
      </c>
      <c r="AC22" s="76" t="s">
        <v>165</v>
      </c>
      <c r="AD22" s="76" t="s">
        <v>165</v>
      </c>
      <c r="AE22" s="76" t="s">
        <v>165</v>
      </c>
      <c r="AF22" s="76" t="s">
        <v>165</v>
      </c>
      <c r="AG22" s="76" t="s">
        <v>165</v>
      </c>
      <c r="AH22" s="77"/>
      <c r="AI22" s="60"/>
      <c r="AJ22" s="46">
        <f t="shared" si="7"/>
        <v>0</v>
      </c>
      <c r="AK22" s="46">
        <f t="shared" si="8"/>
        <v>0</v>
      </c>
      <c r="AL22" s="46">
        <f t="shared" si="9"/>
        <v>0</v>
      </c>
      <c r="AM22" s="46">
        <f t="shared" si="10"/>
        <v>0</v>
      </c>
      <c r="AN22" s="46">
        <f t="shared" si="11"/>
        <v>0</v>
      </c>
      <c r="AO22" s="46">
        <f t="shared" si="12"/>
        <v>0</v>
      </c>
      <c r="AP22" s="46">
        <f t="shared" si="13"/>
        <v>25</v>
      </c>
      <c r="AQ22" s="64">
        <v>25</v>
      </c>
      <c r="AR22" s="66"/>
    </row>
    <row r="23" spans="1:44" ht="15.75" customHeight="1" x14ac:dyDescent="0.25">
      <c r="A23" s="49">
        <v>17</v>
      </c>
      <c r="B23" s="64">
        <v>6271</v>
      </c>
      <c r="C23" s="74" t="s">
        <v>141</v>
      </c>
      <c r="D23" s="69" t="s">
        <v>105</v>
      </c>
      <c r="E23" s="76" t="s">
        <v>165</v>
      </c>
      <c r="F23" s="77"/>
      <c r="G23" s="76" t="s">
        <v>165</v>
      </c>
      <c r="H23" s="76" t="s">
        <v>165</v>
      </c>
      <c r="I23" s="76" t="s">
        <v>165</v>
      </c>
      <c r="J23" s="76" t="s">
        <v>165</v>
      </c>
      <c r="K23" s="78" t="s">
        <v>165</v>
      </c>
      <c r="L23" s="76" t="s">
        <v>165</v>
      </c>
      <c r="M23" s="77"/>
      <c r="N23" s="78" t="s">
        <v>165</v>
      </c>
      <c r="O23" s="76" t="s">
        <v>165</v>
      </c>
      <c r="P23" s="76" t="s">
        <v>165</v>
      </c>
      <c r="Q23" s="76" t="s">
        <v>165</v>
      </c>
      <c r="R23" s="76" t="s">
        <v>165</v>
      </c>
      <c r="S23" s="76" t="s">
        <v>165</v>
      </c>
      <c r="T23" s="77"/>
      <c r="U23" s="78" t="s">
        <v>165</v>
      </c>
      <c r="V23" s="76" t="s">
        <v>165</v>
      </c>
      <c r="W23" s="76" t="s">
        <v>165</v>
      </c>
      <c r="X23" s="76" t="s">
        <v>165</v>
      </c>
      <c r="Y23" s="76" t="s">
        <v>165</v>
      </c>
      <c r="Z23" s="76" t="s">
        <v>165</v>
      </c>
      <c r="AA23" s="77"/>
      <c r="AB23" s="78" t="s">
        <v>165</v>
      </c>
      <c r="AC23" s="76" t="s">
        <v>165</v>
      </c>
      <c r="AD23" s="76" t="s">
        <v>165</v>
      </c>
      <c r="AE23" s="76" t="s">
        <v>165</v>
      </c>
      <c r="AF23" s="76" t="s">
        <v>165</v>
      </c>
      <c r="AG23" s="76" t="s">
        <v>165</v>
      </c>
      <c r="AH23" s="77"/>
      <c r="AI23" s="60"/>
      <c r="AJ23" s="46">
        <f t="shared" si="7"/>
        <v>0</v>
      </c>
      <c r="AK23" s="46">
        <f t="shared" si="8"/>
        <v>0</v>
      </c>
      <c r="AL23" s="46">
        <f t="shared" si="9"/>
        <v>0</v>
      </c>
      <c r="AM23" s="46">
        <f t="shared" si="10"/>
        <v>0</v>
      </c>
      <c r="AN23" s="46">
        <f t="shared" si="11"/>
        <v>0</v>
      </c>
      <c r="AO23" s="46">
        <f t="shared" si="12"/>
        <v>0</v>
      </c>
      <c r="AP23" s="46">
        <f t="shared" si="13"/>
        <v>25</v>
      </c>
      <c r="AQ23" s="64">
        <v>25</v>
      </c>
      <c r="AR23" s="66"/>
    </row>
    <row r="24" spans="1:44" ht="15.75" customHeight="1" x14ac:dyDescent="0.25">
      <c r="A24" s="49">
        <v>18</v>
      </c>
      <c r="B24" s="64">
        <v>9002</v>
      </c>
      <c r="C24" s="75" t="s">
        <v>141</v>
      </c>
      <c r="D24" s="70" t="s">
        <v>148</v>
      </c>
      <c r="E24" s="76" t="s">
        <v>165</v>
      </c>
      <c r="F24" s="77"/>
      <c r="G24" s="76" t="s">
        <v>165</v>
      </c>
      <c r="H24" s="76" t="s">
        <v>165</v>
      </c>
      <c r="I24" s="76" t="s">
        <v>165</v>
      </c>
      <c r="J24" s="76" t="s">
        <v>165</v>
      </c>
      <c r="K24" s="78" t="s">
        <v>165</v>
      </c>
      <c r="L24" s="76" t="s">
        <v>165</v>
      </c>
      <c r="M24" s="77"/>
      <c r="N24" s="78" t="s">
        <v>165</v>
      </c>
      <c r="O24" s="76" t="s">
        <v>165</v>
      </c>
      <c r="P24" s="76" t="s">
        <v>165</v>
      </c>
      <c r="Q24" s="76" t="s">
        <v>165</v>
      </c>
      <c r="R24" s="76" t="s">
        <v>165</v>
      </c>
      <c r="S24" s="76" t="s">
        <v>165</v>
      </c>
      <c r="T24" s="77"/>
      <c r="U24" s="78" t="s">
        <v>165</v>
      </c>
      <c r="V24" s="76" t="s">
        <v>165</v>
      </c>
      <c r="W24" s="76" t="s">
        <v>165</v>
      </c>
      <c r="X24" s="76" t="s">
        <v>165</v>
      </c>
      <c r="Y24" s="76" t="s">
        <v>165</v>
      </c>
      <c r="Z24" s="76" t="s">
        <v>165</v>
      </c>
      <c r="AA24" s="77"/>
      <c r="AB24" s="78" t="s">
        <v>165</v>
      </c>
      <c r="AC24" s="76" t="s">
        <v>165</v>
      </c>
      <c r="AD24" s="76" t="s">
        <v>165</v>
      </c>
      <c r="AE24" s="76" t="s">
        <v>165</v>
      </c>
      <c r="AF24" s="76" t="s">
        <v>165</v>
      </c>
      <c r="AG24" s="76" t="s">
        <v>165</v>
      </c>
      <c r="AH24" s="77"/>
      <c r="AI24" s="60"/>
      <c r="AJ24" s="46">
        <f t="shared" si="7"/>
        <v>0</v>
      </c>
      <c r="AK24" s="46">
        <f t="shared" si="8"/>
        <v>0</v>
      </c>
      <c r="AL24" s="46">
        <f t="shared" si="9"/>
        <v>0</v>
      </c>
      <c r="AM24" s="46">
        <f t="shared" si="10"/>
        <v>0</v>
      </c>
      <c r="AN24" s="46">
        <f t="shared" si="11"/>
        <v>0</v>
      </c>
      <c r="AO24" s="46">
        <f t="shared" si="12"/>
        <v>0</v>
      </c>
      <c r="AP24" s="46">
        <f t="shared" si="13"/>
        <v>10</v>
      </c>
      <c r="AQ24" s="64">
        <v>10</v>
      </c>
      <c r="AR24" s="67" t="s">
        <v>168</v>
      </c>
    </row>
    <row r="25" spans="1:44" ht="15.75" customHeight="1" x14ac:dyDescent="0.25">
      <c r="A25" s="49">
        <v>19</v>
      </c>
      <c r="B25" s="64">
        <v>9003</v>
      </c>
      <c r="C25" s="75" t="s">
        <v>141</v>
      </c>
      <c r="D25" s="70" t="s">
        <v>149</v>
      </c>
      <c r="E25" s="76" t="s">
        <v>165</v>
      </c>
      <c r="F25" s="77"/>
      <c r="G25" s="76" t="s">
        <v>165</v>
      </c>
      <c r="H25" s="76" t="s">
        <v>165</v>
      </c>
      <c r="I25" s="76" t="s">
        <v>165</v>
      </c>
      <c r="J25" s="76" t="s">
        <v>165</v>
      </c>
      <c r="K25" s="78" t="s">
        <v>165</v>
      </c>
      <c r="L25" s="76" t="s">
        <v>165</v>
      </c>
      <c r="M25" s="77"/>
      <c r="N25" s="78" t="s">
        <v>165</v>
      </c>
      <c r="O25" s="76" t="s">
        <v>165</v>
      </c>
      <c r="P25" s="76" t="s">
        <v>165</v>
      </c>
      <c r="Q25" s="76" t="s">
        <v>165</v>
      </c>
      <c r="R25" s="76" t="s">
        <v>165</v>
      </c>
      <c r="S25" s="76" t="s">
        <v>165</v>
      </c>
      <c r="T25" s="77"/>
      <c r="U25" s="78" t="s">
        <v>165</v>
      </c>
      <c r="V25" s="76" t="s">
        <v>165</v>
      </c>
      <c r="W25" s="76" t="s">
        <v>165</v>
      </c>
      <c r="X25" s="76" t="s">
        <v>165</v>
      </c>
      <c r="Y25" s="76" t="s">
        <v>165</v>
      </c>
      <c r="Z25" s="76" t="s">
        <v>165</v>
      </c>
      <c r="AA25" s="77"/>
      <c r="AB25" s="78" t="s">
        <v>165</v>
      </c>
      <c r="AC25" s="76" t="s">
        <v>165</v>
      </c>
      <c r="AD25" s="76" t="s">
        <v>165</v>
      </c>
      <c r="AE25" s="76" t="s">
        <v>165</v>
      </c>
      <c r="AF25" s="76" t="s">
        <v>165</v>
      </c>
      <c r="AG25" s="76" t="s">
        <v>165</v>
      </c>
      <c r="AH25" s="77"/>
      <c r="AI25" s="60"/>
      <c r="AJ25" s="46">
        <f t="shared" si="7"/>
        <v>0</v>
      </c>
      <c r="AK25" s="46">
        <f t="shared" si="8"/>
        <v>0</v>
      </c>
      <c r="AL25" s="46">
        <f t="shared" si="9"/>
        <v>0</v>
      </c>
      <c r="AM25" s="46">
        <f t="shared" si="10"/>
        <v>0</v>
      </c>
      <c r="AN25" s="46">
        <f t="shared" si="11"/>
        <v>0</v>
      </c>
      <c r="AO25" s="46">
        <f t="shared" si="12"/>
        <v>0</v>
      </c>
      <c r="AP25" s="46">
        <f t="shared" si="13"/>
        <v>17</v>
      </c>
      <c r="AQ25" s="64">
        <v>17</v>
      </c>
      <c r="AR25" s="67" t="s">
        <v>169</v>
      </c>
    </row>
    <row r="26" spans="1:44" ht="15.75" customHeight="1" x14ac:dyDescent="0.25">
      <c r="A26" s="49">
        <v>20</v>
      </c>
      <c r="B26" s="64">
        <v>9004</v>
      </c>
      <c r="C26" s="75" t="s">
        <v>141</v>
      </c>
      <c r="D26" s="70" t="s">
        <v>158</v>
      </c>
      <c r="E26" s="76" t="s">
        <v>165</v>
      </c>
      <c r="F26" s="77"/>
      <c r="G26" s="76" t="s">
        <v>165</v>
      </c>
      <c r="H26" s="76" t="s">
        <v>165</v>
      </c>
      <c r="I26" s="76" t="s">
        <v>165</v>
      </c>
      <c r="J26" s="76" t="s">
        <v>165</v>
      </c>
      <c r="K26" s="78" t="s">
        <v>165</v>
      </c>
      <c r="L26" s="76" t="s">
        <v>165</v>
      </c>
      <c r="M26" s="77"/>
      <c r="N26" s="78" t="s">
        <v>165</v>
      </c>
      <c r="O26" s="76" t="s">
        <v>165</v>
      </c>
      <c r="P26" s="76" t="s">
        <v>165</v>
      </c>
      <c r="Q26" s="76" t="s">
        <v>165</v>
      </c>
      <c r="R26" s="76" t="s">
        <v>165</v>
      </c>
      <c r="S26" s="76" t="s">
        <v>165</v>
      </c>
      <c r="T26" s="77"/>
      <c r="U26" s="78" t="s">
        <v>165</v>
      </c>
      <c r="V26" s="76" t="s">
        <v>165</v>
      </c>
      <c r="W26" s="76" t="s">
        <v>165</v>
      </c>
      <c r="X26" s="76" t="s">
        <v>165</v>
      </c>
      <c r="Y26" s="76" t="s">
        <v>165</v>
      </c>
      <c r="Z26" s="76" t="s">
        <v>165</v>
      </c>
      <c r="AA26" s="77"/>
      <c r="AB26" s="78" t="s">
        <v>165</v>
      </c>
      <c r="AC26" s="76" t="s">
        <v>165</v>
      </c>
      <c r="AD26" s="76" t="s">
        <v>165</v>
      </c>
      <c r="AE26" s="76" t="s">
        <v>165</v>
      </c>
      <c r="AF26" s="76" t="s">
        <v>165</v>
      </c>
      <c r="AG26" s="76" t="s">
        <v>165</v>
      </c>
      <c r="AH26" s="77"/>
      <c r="AI26" s="62"/>
      <c r="AJ26" s="46">
        <f t="shared" si="7"/>
        <v>0</v>
      </c>
      <c r="AK26" s="46">
        <f t="shared" si="8"/>
        <v>0</v>
      </c>
      <c r="AL26" s="46">
        <f t="shared" si="9"/>
        <v>0</v>
      </c>
      <c r="AM26" s="46">
        <f t="shared" si="10"/>
        <v>0</v>
      </c>
      <c r="AN26" s="46">
        <f t="shared" si="11"/>
        <v>0</v>
      </c>
      <c r="AO26" s="46">
        <f t="shared" si="12"/>
        <v>0</v>
      </c>
      <c r="AP26" s="46">
        <f t="shared" si="13"/>
        <v>30</v>
      </c>
      <c r="AQ26" s="64">
        <v>30</v>
      </c>
      <c r="AR26" s="67" t="s">
        <v>170</v>
      </c>
    </row>
    <row r="27" spans="1:44" ht="15.75" customHeight="1" x14ac:dyDescent="0.25">
      <c r="A27" s="49">
        <v>21</v>
      </c>
      <c r="B27" s="64">
        <v>9005</v>
      </c>
      <c r="C27" s="75" t="s">
        <v>141</v>
      </c>
      <c r="D27" s="70" t="s">
        <v>161</v>
      </c>
      <c r="E27" s="76" t="s">
        <v>165</v>
      </c>
      <c r="F27" s="77"/>
      <c r="G27" s="76" t="s">
        <v>165</v>
      </c>
      <c r="H27" s="76" t="s">
        <v>165</v>
      </c>
      <c r="I27" s="76" t="s">
        <v>165</v>
      </c>
      <c r="J27" s="76" t="s">
        <v>165</v>
      </c>
      <c r="K27" s="78" t="s">
        <v>165</v>
      </c>
      <c r="L27" s="76" t="s">
        <v>165</v>
      </c>
      <c r="M27" s="77"/>
      <c r="N27" s="78" t="s">
        <v>165</v>
      </c>
      <c r="O27" s="76" t="s">
        <v>165</v>
      </c>
      <c r="P27" s="76" t="s">
        <v>165</v>
      </c>
      <c r="Q27" s="76" t="s">
        <v>165</v>
      </c>
      <c r="R27" s="76" t="s">
        <v>165</v>
      </c>
      <c r="S27" s="76" t="s">
        <v>165</v>
      </c>
      <c r="T27" s="77"/>
      <c r="U27" s="78" t="s">
        <v>165</v>
      </c>
      <c r="V27" s="76" t="s">
        <v>165</v>
      </c>
      <c r="W27" s="76" t="s">
        <v>165</v>
      </c>
      <c r="X27" s="76" t="s">
        <v>165</v>
      </c>
      <c r="Y27" s="76" t="s">
        <v>165</v>
      </c>
      <c r="Z27" s="76" t="s">
        <v>165</v>
      </c>
      <c r="AA27" s="77"/>
      <c r="AB27" s="78" t="s">
        <v>165</v>
      </c>
      <c r="AC27" s="76" t="s">
        <v>165</v>
      </c>
      <c r="AD27" s="76" t="s">
        <v>165</v>
      </c>
      <c r="AE27" s="76" t="s">
        <v>165</v>
      </c>
      <c r="AF27" s="76" t="s">
        <v>165</v>
      </c>
      <c r="AG27" s="76" t="s">
        <v>165</v>
      </c>
      <c r="AH27" s="77"/>
      <c r="AI27" s="60"/>
      <c r="AJ27" s="46">
        <f t="shared" si="7"/>
        <v>0</v>
      </c>
      <c r="AK27" s="46">
        <f t="shared" si="8"/>
        <v>0</v>
      </c>
      <c r="AL27" s="46">
        <f t="shared" si="9"/>
        <v>0</v>
      </c>
      <c r="AM27" s="46">
        <f t="shared" si="10"/>
        <v>0</v>
      </c>
      <c r="AN27" s="46">
        <f t="shared" si="11"/>
        <v>0</v>
      </c>
      <c r="AO27" s="46">
        <f t="shared" si="12"/>
        <v>0</v>
      </c>
      <c r="AP27" s="46">
        <f t="shared" si="13"/>
        <v>20</v>
      </c>
      <c r="AQ27" s="64">
        <v>20</v>
      </c>
      <c r="AR27" s="67" t="s">
        <v>170</v>
      </c>
    </row>
    <row r="28" spans="1:44" ht="15.75" customHeight="1" x14ac:dyDescent="0.25">
      <c r="A28" s="52">
        <v>22</v>
      </c>
      <c r="B28" s="64">
        <v>5302</v>
      </c>
      <c r="C28" s="66"/>
      <c r="D28" s="66" t="s">
        <v>164</v>
      </c>
      <c r="E28" s="76" t="s">
        <v>165</v>
      </c>
      <c r="F28" s="77"/>
      <c r="G28" s="76" t="s">
        <v>165</v>
      </c>
      <c r="H28" s="76" t="s">
        <v>165</v>
      </c>
      <c r="I28" s="76" t="s">
        <v>165</v>
      </c>
      <c r="J28" s="76" t="s">
        <v>165</v>
      </c>
      <c r="K28" s="78" t="s">
        <v>165</v>
      </c>
      <c r="L28" s="76" t="s">
        <v>165</v>
      </c>
      <c r="M28" s="77"/>
      <c r="N28" s="78" t="s">
        <v>165</v>
      </c>
      <c r="O28" s="76" t="s">
        <v>165</v>
      </c>
      <c r="P28" s="76" t="s">
        <v>165</v>
      </c>
      <c r="Q28" s="76" t="s">
        <v>165</v>
      </c>
      <c r="R28" s="76" t="s">
        <v>165</v>
      </c>
      <c r="S28" s="76" t="s">
        <v>165</v>
      </c>
      <c r="T28" s="77"/>
      <c r="U28" s="78" t="s">
        <v>165</v>
      </c>
      <c r="V28" s="76" t="s">
        <v>165</v>
      </c>
      <c r="W28" s="76" t="s">
        <v>165</v>
      </c>
      <c r="X28" s="76" t="s">
        <v>165</v>
      </c>
      <c r="Y28" s="76" t="s">
        <v>165</v>
      </c>
      <c r="Z28" s="76" t="s">
        <v>165</v>
      </c>
      <c r="AA28" s="77"/>
      <c r="AB28" s="78" t="s">
        <v>165</v>
      </c>
      <c r="AC28" s="76" t="s">
        <v>165</v>
      </c>
      <c r="AD28" s="76" t="s">
        <v>165</v>
      </c>
      <c r="AE28" s="76" t="s">
        <v>165</v>
      </c>
      <c r="AF28" s="76" t="s">
        <v>165</v>
      </c>
      <c r="AG28" s="76" t="s">
        <v>165</v>
      </c>
      <c r="AH28" s="77"/>
      <c r="AI28" s="60"/>
      <c r="AJ28" s="46">
        <f t="shared" si="7"/>
        <v>0</v>
      </c>
      <c r="AK28" s="46">
        <f t="shared" si="8"/>
        <v>0</v>
      </c>
      <c r="AL28" s="46">
        <f t="shared" si="9"/>
        <v>0</v>
      </c>
      <c r="AM28" s="46">
        <f t="shared" si="10"/>
        <v>0</v>
      </c>
      <c r="AN28" s="46">
        <f t="shared" si="11"/>
        <v>0</v>
      </c>
      <c r="AO28" s="46">
        <f t="shared" si="12"/>
        <v>0</v>
      </c>
      <c r="AP28" s="46">
        <f t="shared" si="13"/>
        <v>25</v>
      </c>
      <c r="AQ28" s="64">
        <v>25</v>
      </c>
      <c r="AR28" s="67" t="s">
        <v>29</v>
      </c>
    </row>
    <row r="29" spans="1:44" ht="15.75" customHeight="1" x14ac:dyDescent="0.25">
      <c r="A29" s="54">
        <v>23</v>
      </c>
      <c r="B29" s="64">
        <v>5303</v>
      </c>
      <c r="C29" s="66"/>
      <c r="D29" s="66" t="s">
        <v>175</v>
      </c>
      <c r="E29" s="76" t="s">
        <v>165</v>
      </c>
      <c r="F29" s="77"/>
      <c r="G29" s="76" t="s">
        <v>165</v>
      </c>
      <c r="H29" s="76" t="s">
        <v>165</v>
      </c>
      <c r="I29" s="76" t="s">
        <v>165</v>
      </c>
      <c r="J29" s="76" t="s">
        <v>165</v>
      </c>
      <c r="K29" s="78" t="s">
        <v>165</v>
      </c>
      <c r="L29" s="76" t="s">
        <v>165</v>
      </c>
      <c r="M29" s="77"/>
      <c r="N29" s="78" t="s">
        <v>4</v>
      </c>
      <c r="O29" s="76" t="s">
        <v>4</v>
      </c>
      <c r="P29" s="76" t="s">
        <v>4</v>
      </c>
      <c r="Q29" s="76" t="s">
        <v>4</v>
      </c>
      <c r="R29" s="76" t="s">
        <v>4</v>
      </c>
      <c r="S29" s="76" t="s">
        <v>4</v>
      </c>
      <c r="T29" s="77"/>
      <c r="U29" s="78" t="s">
        <v>165</v>
      </c>
      <c r="V29" s="76" t="s">
        <v>165</v>
      </c>
      <c r="W29" s="76" t="s">
        <v>165</v>
      </c>
      <c r="X29" s="76" t="s">
        <v>165</v>
      </c>
      <c r="Y29" s="76" t="s">
        <v>165</v>
      </c>
      <c r="Z29" s="76" t="s">
        <v>165</v>
      </c>
      <c r="AA29" s="77"/>
      <c r="AB29" s="78" t="s">
        <v>165</v>
      </c>
      <c r="AC29" s="76" t="s">
        <v>165</v>
      </c>
      <c r="AD29" s="76" t="s">
        <v>165</v>
      </c>
      <c r="AE29" s="76" t="s">
        <v>165</v>
      </c>
      <c r="AF29" s="76" t="s">
        <v>165</v>
      </c>
      <c r="AG29" s="76" t="s">
        <v>165</v>
      </c>
      <c r="AH29" s="77"/>
      <c r="AI29" s="60"/>
      <c r="AJ29" s="46">
        <f t="shared" si="7"/>
        <v>0</v>
      </c>
      <c r="AK29" s="46">
        <f t="shared" si="8"/>
        <v>0</v>
      </c>
      <c r="AL29" s="46">
        <f t="shared" si="9"/>
        <v>0</v>
      </c>
      <c r="AM29" s="46">
        <f t="shared" si="10"/>
        <v>0</v>
      </c>
      <c r="AN29" s="46">
        <f t="shared" si="11"/>
        <v>0</v>
      </c>
      <c r="AO29" s="46">
        <f t="shared" si="12"/>
        <v>6</v>
      </c>
      <c r="AP29" s="46">
        <f t="shared" si="13"/>
        <v>19</v>
      </c>
      <c r="AQ29" s="64">
        <v>25</v>
      </c>
      <c r="AR29" s="67" t="s">
        <v>29</v>
      </c>
    </row>
    <row r="30" spans="1:44" ht="15.75" customHeight="1" x14ac:dyDescent="0.25">
      <c r="A30" s="55">
        <v>24</v>
      </c>
      <c r="B30" s="64">
        <v>9006</v>
      </c>
      <c r="C30" s="75" t="s">
        <v>141</v>
      </c>
      <c r="D30" s="70" t="s">
        <v>167</v>
      </c>
      <c r="E30" s="76" t="s">
        <v>165</v>
      </c>
      <c r="F30" s="77"/>
      <c r="G30" s="76" t="s">
        <v>165</v>
      </c>
      <c r="H30" s="76" t="s">
        <v>165</v>
      </c>
      <c r="I30" s="76" t="s">
        <v>165</v>
      </c>
      <c r="J30" s="76" t="s">
        <v>165</v>
      </c>
      <c r="K30" s="78" t="s">
        <v>165</v>
      </c>
      <c r="L30" s="76" t="s">
        <v>165</v>
      </c>
      <c r="M30" s="77"/>
      <c r="N30" s="78" t="s">
        <v>165</v>
      </c>
      <c r="O30" s="76" t="s">
        <v>165</v>
      </c>
      <c r="P30" s="76" t="s">
        <v>165</v>
      </c>
      <c r="Q30" s="76" t="s">
        <v>165</v>
      </c>
      <c r="R30" s="76" t="s">
        <v>165</v>
      </c>
      <c r="S30" s="76" t="s">
        <v>165</v>
      </c>
      <c r="T30" s="77"/>
      <c r="U30" s="78" t="s">
        <v>165</v>
      </c>
      <c r="V30" s="76" t="s">
        <v>165</v>
      </c>
      <c r="W30" s="76" t="s">
        <v>165</v>
      </c>
      <c r="X30" s="76" t="s">
        <v>165</v>
      </c>
      <c r="Y30" s="76" t="s">
        <v>165</v>
      </c>
      <c r="Z30" s="76" t="s">
        <v>165</v>
      </c>
      <c r="AA30" s="77"/>
      <c r="AB30" s="78" t="s">
        <v>165</v>
      </c>
      <c r="AC30" s="76" t="s">
        <v>165</v>
      </c>
      <c r="AD30" s="76" t="s">
        <v>165</v>
      </c>
      <c r="AE30" s="76" t="s">
        <v>165</v>
      </c>
      <c r="AF30" s="76" t="s">
        <v>165</v>
      </c>
      <c r="AG30" s="76" t="s">
        <v>165</v>
      </c>
      <c r="AH30" s="77"/>
      <c r="AI30" s="60"/>
      <c r="AJ30" s="46">
        <f t="shared" si="7"/>
        <v>0</v>
      </c>
      <c r="AK30" s="46">
        <f t="shared" si="8"/>
        <v>0</v>
      </c>
      <c r="AL30" s="46">
        <f t="shared" si="9"/>
        <v>0</v>
      </c>
      <c r="AM30" s="46">
        <f t="shared" si="10"/>
        <v>0</v>
      </c>
      <c r="AN30" s="46">
        <f t="shared" si="11"/>
        <v>0</v>
      </c>
      <c r="AO30" s="46">
        <f t="shared" si="12"/>
        <v>0</v>
      </c>
      <c r="AP30" s="46">
        <f t="shared" si="13"/>
        <v>20</v>
      </c>
      <c r="AQ30" s="64">
        <v>20</v>
      </c>
      <c r="AR30" s="67" t="s">
        <v>27</v>
      </c>
    </row>
    <row r="31" spans="1:44" ht="15.75" customHeight="1" x14ac:dyDescent="0.25">
      <c r="A31" s="55">
        <v>25</v>
      </c>
      <c r="B31" s="64">
        <v>9007</v>
      </c>
      <c r="C31" s="75" t="s">
        <v>141</v>
      </c>
      <c r="D31" s="70" t="s">
        <v>177</v>
      </c>
      <c r="E31" s="76" t="s">
        <v>165</v>
      </c>
      <c r="F31" s="77"/>
      <c r="G31" s="76" t="s">
        <v>165</v>
      </c>
      <c r="H31" s="76" t="s">
        <v>165</v>
      </c>
      <c r="I31" s="76" t="s">
        <v>165</v>
      </c>
      <c r="J31" s="76" t="s">
        <v>165</v>
      </c>
      <c r="K31" s="78" t="s">
        <v>165</v>
      </c>
      <c r="L31" s="76" t="s">
        <v>165</v>
      </c>
      <c r="M31" s="77"/>
      <c r="N31" s="78" t="s">
        <v>165</v>
      </c>
      <c r="O31" s="76" t="s">
        <v>165</v>
      </c>
      <c r="P31" s="76" t="s">
        <v>165</v>
      </c>
      <c r="Q31" s="76" t="s">
        <v>165</v>
      </c>
      <c r="R31" s="76" t="s">
        <v>165</v>
      </c>
      <c r="S31" s="76" t="s">
        <v>165</v>
      </c>
      <c r="T31" s="77"/>
      <c r="U31" s="78" t="s">
        <v>165</v>
      </c>
      <c r="V31" s="76" t="s">
        <v>165</v>
      </c>
      <c r="W31" s="76" t="s">
        <v>165</v>
      </c>
      <c r="X31" s="76" t="s">
        <v>165</v>
      </c>
      <c r="Y31" s="76" t="s">
        <v>165</v>
      </c>
      <c r="Z31" s="76" t="s">
        <v>165</v>
      </c>
      <c r="AA31" s="77"/>
      <c r="AB31" s="78" t="s">
        <v>165</v>
      </c>
      <c r="AC31" s="76" t="s">
        <v>165</v>
      </c>
      <c r="AD31" s="76" t="s">
        <v>165</v>
      </c>
      <c r="AE31" s="76" t="s">
        <v>165</v>
      </c>
      <c r="AF31" s="76" t="s">
        <v>165</v>
      </c>
      <c r="AG31" s="76" t="s">
        <v>165</v>
      </c>
      <c r="AH31" s="77"/>
      <c r="AI31" s="60"/>
      <c r="AJ31" s="46">
        <f t="shared" si="7"/>
        <v>0</v>
      </c>
      <c r="AK31" s="46">
        <f t="shared" si="8"/>
        <v>0</v>
      </c>
      <c r="AL31" s="46">
        <f t="shared" si="9"/>
        <v>0</v>
      </c>
      <c r="AM31" s="46">
        <f t="shared" si="10"/>
        <v>0</v>
      </c>
      <c r="AN31" s="46">
        <f t="shared" si="11"/>
        <v>0</v>
      </c>
      <c r="AO31" s="46">
        <f t="shared" si="12"/>
        <v>0</v>
      </c>
      <c r="AP31" s="46">
        <f t="shared" si="13"/>
        <v>20</v>
      </c>
      <c r="AQ31" s="64">
        <v>20</v>
      </c>
      <c r="AR31" s="67" t="s">
        <v>220</v>
      </c>
    </row>
    <row r="32" spans="1:44" ht="15.75" customHeight="1" x14ac:dyDescent="0.25">
      <c r="A32" s="54">
        <v>26</v>
      </c>
      <c r="B32" s="64">
        <v>9008</v>
      </c>
      <c r="C32" s="75" t="s">
        <v>141</v>
      </c>
      <c r="D32" s="70" t="s">
        <v>178</v>
      </c>
      <c r="E32" s="76" t="s">
        <v>165</v>
      </c>
      <c r="F32" s="77"/>
      <c r="G32" s="76" t="s">
        <v>165</v>
      </c>
      <c r="H32" s="76" t="s">
        <v>165</v>
      </c>
      <c r="I32" s="76" t="s">
        <v>165</v>
      </c>
      <c r="J32" s="76" t="s">
        <v>165</v>
      </c>
      <c r="K32" s="78" t="s">
        <v>165</v>
      </c>
      <c r="L32" s="76" t="s">
        <v>165</v>
      </c>
      <c r="M32" s="77"/>
      <c r="N32" s="78" t="s">
        <v>165</v>
      </c>
      <c r="O32" s="76" t="s">
        <v>165</v>
      </c>
      <c r="P32" s="76" t="s">
        <v>165</v>
      </c>
      <c r="Q32" s="76" t="s">
        <v>165</v>
      </c>
      <c r="R32" s="76" t="s">
        <v>165</v>
      </c>
      <c r="S32" s="76" t="s">
        <v>165</v>
      </c>
      <c r="T32" s="77"/>
      <c r="U32" s="78" t="s">
        <v>165</v>
      </c>
      <c r="V32" s="76" t="s">
        <v>165</v>
      </c>
      <c r="W32" s="76" t="s">
        <v>165</v>
      </c>
      <c r="X32" s="76" t="s">
        <v>165</v>
      </c>
      <c r="Y32" s="76" t="s">
        <v>165</v>
      </c>
      <c r="Z32" s="76" t="s">
        <v>165</v>
      </c>
      <c r="AA32" s="77"/>
      <c r="AB32" s="78" t="s">
        <v>165</v>
      </c>
      <c r="AC32" s="76" t="s">
        <v>165</v>
      </c>
      <c r="AD32" s="76" t="s">
        <v>165</v>
      </c>
      <c r="AE32" s="76" t="s">
        <v>165</v>
      </c>
      <c r="AF32" s="76" t="s">
        <v>165</v>
      </c>
      <c r="AG32" s="76" t="s">
        <v>165</v>
      </c>
      <c r="AH32" s="77"/>
      <c r="AI32" s="60"/>
      <c r="AJ32" s="46">
        <f t="shared" si="7"/>
        <v>0</v>
      </c>
      <c r="AK32" s="46">
        <f t="shared" si="8"/>
        <v>0</v>
      </c>
      <c r="AL32" s="46">
        <f t="shared" si="9"/>
        <v>0</v>
      </c>
      <c r="AM32" s="46">
        <f t="shared" si="10"/>
        <v>0</v>
      </c>
      <c r="AN32" s="46">
        <f t="shared" si="11"/>
        <v>0</v>
      </c>
      <c r="AO32" s="46">
        <f t="shared" si="12"/>
        <v>0</v>
      </c>
      <c r="AP32" s="46">
        <f t="shared" si="13"/>
        <v>18</v>
      </c>
      <c r="AQ32" s="64">
        <v>18</v>
      </c>
      <c r="AR32" s="67" t="s">
        <v>221</v>
      </c>
    </row>
    <row r="33" spans="1:44" ht="15.75" customHeight="1" x14ac:dyDescent="0.25">
      <c r="A33" s="55">
        <v>27</v>
      </c>
      <c r="B33" s="64">
        <v>9009</v>
      </c>
      <c r="C33" s="75" t="s">
        <v>141</v>
      </c>
      <c r="D33" s="70" t="s">
        <v>183</v>
      </c>
      <c r="E33" s="76" t="s">
        <v>165</v>
      </c>
      <c r="F33" s="77"/>
      <c r="G33" s="76" t="s">
        <v>165</v>
      </c>
      <c r="H33" s="76" t="s">
        <v>165</v>
      </c>
      <c r="I33" s="76" t="s">
        <v>165</v>
      </c>
      <c r="J33" s="76" t="s">
        <v>165</v>
      </c>
      <c r="K33" s="78" t="s">
        <v>165</v>
      </c>
      <c r="L33" s="76" t="s">
        <v>165</v>
      </c>
      <c r="M33" s="77"/>
      <c r="N33" s="78" t="s">
        <v>165</v>
      </c>
      <c r="O33" s="76" t="s">
        <v>165</v>
      </c>
      <c r="P33" s="76" t="s">
        <v>165</v>
      </c>
      <c r="Q33" s="76" t="s">
        <v>165</v>
      </c>
      <c r="R33" s="76" t="s">
        <v>165</v>
      </c>
      <c r="S33" s="76" t="s">
        <v>165</v>
      </c>
      <c r="T33" s="77"/>
      <c r="U33" s="78" t="s">
        <v>165</v>
      </c>
      <c r="V33" s="76" t="s">
        <v>165</v>
      </c>
      <c r="W33" s="76" t="s">
        <v>165</v>
      </c>
      <c r="X33" s="76" t="s">
        <v>165</v>
      </c>
      <c r="Y33" s="76" t="s">
        <v>165</v>
      </c>
      <c r="Z33" s="76" t="s">
        <v>165</v>
      </c>
      <c r="AA33" s="77"/>
      <c r="AB33" s="78" t="s">
        <v>165</v>
      </c>
      <c r="AC33" s="76" t="s">
        <v>165</v>
      </c>
      <c r="AD33" s="76" t="s">
        <v>165</v>
      </c>
      <c r="AE33" s="76" t="s">
        <v>165</v>
      </c>
      <c r="AF33" s="76" t="s">
        <v>165</v>
      </c>
      <c r="AG33" s="76" t="s">
        <v>165</v>
      </c>
      <c r="AH33" s="77"/>
      <c r="AI33" s="60"/>
      <c r="AJ33" s="46">
        <f t="shared" si="7"/>
        <v>0</v>
      </c>
      <c r="AK33" s="46">
        <f t="shared" si="8"/>
        <v>0</v>
      </c>
      <c r="AL33" s="46">
        <f t="shared" si="9"/>
        <v>0</v>
      </c>
      <c r="AM33" s="46">
        <f t="shared" si="10"/>
        <v>0</v>
      </c>
      <c r="AN33" s="46">
        <f t="shared" si="11"/>
        <v>0</v>
      </c>
      <c r="AO33" s="46">
        <f t="shared" si="12"/>
        <v>0</v>
      </c>
      <c r="AP33" s="46">
        <f t="shared" si="13"/>
        <v>19</v>
      </c>
      <c r="AQ33" s="64">
        <v>19</v>
      </c>
      <c r="AR33" s="67" t="s">
        <v>184</v>
      </c>
    </row>
    <row r="34" spans="1:44" ht="15.75" customHeight="1" x14ac:dyDescent="0.25">
      <c r="A34" s="54">
        <v>28</v>
      </c>
      <c r="B34" s="64">
        <v>900001</v>
      </c>
      <c r="C34" s="75"/>
      <c r="D34" s="70" t="s">
        <v>188</v>
      </c>
      <c r="E34" s="76" t="s">
        <v>165</v>
      </c>
      <c r="F34" s="77"/>
      <c r="G34" s="76" t="s">
        <v>165</v>
      </c>
      <c r="H34" s="76" t="s">
        <v>165</v>
      </c>
      <c r="I34" s="76" t="s">
        <v>165</v>
      </c>
      <c r="J34" s="76" t="s">
        <v>165</v>
      </c>
      <c r="K34" s="78" t="s">
        <v>165</v>
      </c>
      <c r="L34" s="76" t="s">
        <v>165</v>
      </c>
      <c r="M34" s="77"/>
      <c r="N34" s="78" t="s">
        <v>165</v>
      </c>
      <c r="O34" s="76" t="s">
        <v>165</v>
      </c>
      <c r="P34" s="76" t="s">
        <v>165</v>
      </c>
      <c r="Q34" s="76" t="s">
        <v>165</v>
      </c>
      <c r="R34" s="76" t="s">
        <v>165</v>
      </c>
      <c r="S34" s="76" t="s">
        <v>165</v>
      </c>
      <c r="T34" s="77"/>
      <c r="U34" s="78" t="s">
        <v>165</v>
      </c>
      <c r="V34" s="76" t="s">
        <v>165</v>
      </c>
      <c r="W34" s="76" t="s">
        <v>165</v>
      </c>
      <c r="X34" s="76" t="s">
        <v>165</v>
      </c>
      <c r="Y34" s="76" t="s">
        <v>165</v>
      </c>
      <c r="Z34" s="76" t="s">
        <v>165</v>
      </c>
      <c r="AA34" s="77"/>
      <c r="AB34" s="78" t="s">
        <v>165</v>
      </c>
      <c r="AC34" s="76" t="s">
        <v>165</v>
      </c>
      <c r="AD34" s="76" t="s">
        <v>165</v>
      </c>
      <c r="AE34" s="76" t="s">
        <v>165</v>
      </c>
      <c r="AF34" s="76" t="s">
        <v>165</v>
      </c>
      <c r="AG34" s="76" t="s">
        <v>165</v>
      </c>
      <c r="AH34" s="77"/>
      <c r="AI34" s="60"/>
      <c r="AJ34" s="46">
        <f t="shared" si="7"/>
        <v>0</v>
      </c>
      <c r="AK34" s="46">
        <f t="shared" si="8"/>
        <v>0</v>
      </c>
      <c r="AL34" s="46">
        <f t="shared" si="9"/>
        <v>0</v>
      </c>
      <c r="AM34" s="46">
        <f t="shared" si="10"/>
        <v>0</v>
      </c>
      <c r="AN34" s="46">
        <f t="shared" si="11"/>
        <v>0</v>
      </c>
      <c r="AO34" s="46">
        <f t="shared" si="12"/>
        <v>0</v>
      </c>
      <c r="AP34" s="46">
        <f t="shared" si="13"/>
        <v>25</v>
      </c>
      <c r="AQ34" s="64">
        <v>25</v>
      </c>
      <c r="AR34" s="67" t="s">
        <v>222</v>
      </c>
    </row>
    <row r="35" spans="1:44" ht="15.75" customHeight="1" x14ac:dyDescent="0.25">
      <c r="A35" s="55">
        <v>29</v>
      </c>
      <c r="B35" s="64">
        <v>900003</v>
      </c>
      <c r="C35" s="75"/>
      <c r="D35" s="70" t="s">
        <v>192</v>
      </c>
      <c r="E35" s="76" t="s">
        <v>165</v>
      </c>
      <c r="F35" s="77"/>
      <c r="G35" s="76" t="s">
        <v>165</v>
      </c>
      <c r="H35" s="76" t="s">
        <v>165</v>
      </c>
      <c r="I35" s="76" t="s">
        <v>165</v>
      </c>
      <c r="J35" s="76" t="s">
        <v>165</v>
      </c>
      <c r="K35" s="78" t="s">
        <v>165</v>
      </c>
      <c r="L35" s="76" t="s">
        <v>165</v>
      </c>
      <c r="M35" s="77"/>
      <c r="N35" s="78" t="s">
        <v>165</v>
      </c>
      <c r="O35" s="76" t="s">
        <v>165</v>
      </c>
      <c r="P35" s="76" t="s">
        <v>165</v>
      </c>
      <c r="Q35" s="76" t="s">
        <v>165</v>
      </c>
      <c r="R35" s="76" t="s">
        <v>165</v>
      </c>
      <c r="S35" s="76" t="s">
        <v>165</v>
      </c>
      <c r="T35" s="77"/>
      <c r="U35" s="78" t="s">
        <v>165</v>
      </c>
      <c r="V35" s="76" t="s">
        <v>165</v>
      </c>
      <c r="W35" s="76" t="s">
        <v>165</v>
      </c>
      <c r="X35" s="76" t="s">
        <v>165</v>
      </c>
      <c r="Y35" s="76" t="s">
        <v>165</v>
      </c>
      <c r="Z35" s="76" t="s">
        <v>165</v>
      </c>
      <c r="AA35" s="77"/>
      <c r="AB35" s="78" t="s">
        <v>165</v>
      </c>
      <c r="AC35" s="76" t="s">
        <v>165</v>
      </c>
      <c r="AD35" s="76" t="s">
        <v>165</v>
      </c>
      <c r="AE35" s="76" t="s">
        <v>165</v>
      </c>
      <c r="AF35" s="76" t="s">
        <v>165</v>
      </c>
      <c r="AG35" s="76" t="s">
        <v>165</v>
      </c>
      <c r="AH35" s="77"/>
      <c r="AI35" s="60"/>
      <c r="AJ35" s="46">
        <f t="shared" si="7"/>
        <v>0</v>
      </c>
      <c r="AK35" s="46">
        <f t="shared" si="8"/>
        <v>0</v>
      </c>
      <c r="AL35" s="46">
        <f t="shared" si="9"/>
        <v>0</v>
      </c>
      <c r="AM35" s="46">
        <f t="shared" si="10"/>
        <v>0</v>
      </c>
      <c r="AN35" s="46">
        <f t="shared" si="11"/>
        <v>0</v>
      </c>
      <c r="AO35" s="46">
        <f t="shared" si="12"/>
        <v>0</v>
      </c>
      <c r="AP35" s="46">
        <f t="shared" si="13"/>
        <v>25</v>
      </c>
      <c r="AQ35" s="64">
        <v>25</v>
      </c>
      <c r="AR35" s="67" t="s">
        <v>193</v>
      </c>
    </row>
    <row r="36" spans="1:44" ht="15.75" customHeight="1" x14ac:dyDescent="0.25">
      <c r="A36" s="54">
        <v>30</v>
      </c>
      <c r="B36" s="64">
        <v>900004</v>
      </c>
      <c r="C36" s="75"/>
      <c r="D36" s="70" t="s">
        <v>194</v>
      </c>
      <c r="E36" s="76" t="s">
        <v>165</v>
      </c>
      <c r="F36" s="77"/>
      <c r="G36" s="76" t="s">
        <v>165</v>
      </c>
      <c r="H36" s="76" t="s">
        <v>165</v>
      </c>
      <c r="I36" s="76" t="s">
        <v>165</v>
      </c>
      <c r="J36" s="76" t="s">
        <v>165</v>
      </c>
      <c r="K36" s="78" t="s">
        <v>165</v>
      </c>
      <c r="L36" s="76" t="s">
        <v>165</v>
      </c>
      <c r="M36" s="77"/>
      <c r="N36" s="78" t="s">
        <v>165</v>
      </c>
      <c r="O36" s="76" t="s">
        <v>165</v>
      </c>
      <c r="P36" s="76" t="s">
        <v>165</v>
      </c>
      <c r="Q36" s="76" t="s">
        <v>165</v>
      </c>
      <c r="R36" s="76" t="s">
        <v>165</v>
      </c>
      <c r="S36" s="76" t="s">
        <v>165</v>
      </c>
      <c r="T36" s="77"/>
      <c r="U36" s="78" t="s">
        <v>165</v>
      </c>
      <c r="V36" s="76" t="s">
        <v>165</v>
      </c>
      <c r="W36" s="76" t="s">
        <v>165</v>
      </c>
      <c r="X36" s="76" t="s">
        <v>165</v>
      </c>
      <c r="Y36" s="76" t="s">
        <v>165</v>
      </c>
      <c r="Z36" s="76" t="s">
        <v>165</v>
      </c>
      <c r="AA36" s="77"/>
      <c r="AB36" s="78" t="s">
        <v>165</v>
      </c>
      <c r="AC36" s="76" t="s">
        <v>165</v>
      </c>
      <c r="AD36" s="76" t="s">
        <v>165</v>
      </c>
      <c r="AE36" s="76" t="s">
        <v>165</v>
      </c>
      <c r="AF36" s="76" t="s">
        <v>165</v>
      </c>
      <c r="AG36" s="76" t="s">
        <v>201</v>
      </c>
      <c r="AH36" s="77"/>
      <c r="AI36" s="60"/>
      <c r="AJ36" s="46">
        <f t="shared" si="7"/>
        <v>0</v>
      </c>
      <c r="AK36" s="46">
        <f t="shared" si="8"/>
        <v>1</v>
      </c>
      <c r="AL36" s="46">
        <f t="shared" si="9"/>
        <v>0</v>
      </c>
      <c r="AM36" s="46">
        <f t="shared" si="10"/>
        <v>0</v>
      </c>
      <c r="AN36" s="46">
        <f t="shared" si="11"/>
        <v>0</v>
      </c>
      <c r="AO36" s="46">
        <f t="shared" si="12"/>
        <v>0</v>
      </c>
      <c r="AP36" s="46">
        <f t="shared" si="13"/>
        <v>24</v>
      </c>
      <c r="AQ36" s="64">
        <v>25</v>
      </c>
      <c r="AR36" s="67" t="s">
        <v>193</v>
      </c>
    </row>
    <row r="37" spans="1:44" ht="15.75" customHeight="1" x14ac:dyDescent="0.25">
      <c r="A37" s="55">
        <v>31</v>
      </c>
      <c r="B37" s="64">
        <v>900005</v>
      </c>
      <c r="C37" s="75"/>
      <c r="D37" s="70" t="s">
        <v>195</v>
      </c>
      <c r="E37" s="76" t="s">
        <v>165</v>
      </c>
      <c r="F37" s="77"/>
      <c r="G37" s="76" t="s">
        <v>165</v>
      </c>
      <c r="H37" s="76" t="s">
        <v>165</v>
      </c>
      <c r="I37" s="76" t="s">
        <v>165</v>
      </c>
      <c r="J37" s="76" t="s">
        <v>165</v>
      </c>
      <c r="K37" s="78" t="s">
        <v>165</v>
      </c>
      <c r="L37" s="76" t="s">
        <v>165</v>
      </c>
      <c r="M37" s="77"/>
      <c r="N37" s="78" t="s">
        <v>165</v>
      </c>
      <c r="O37" s="76" t="s">
        <v>165</v>
      </c>
      <c r="P37" s="76" t="s">
        <v>165</v>
      </c>
      <c r="Q37" s="76" t="s">
        <v>165</v>
      </c>
      <c r="R37" s="76" t="s">
        <v>165</v>
      </c>
      <c r="S37" s="76" t="s">
        <v>165</v>
      </c>
      <c r="T37" s="77"/>
      <c r="U37" s="78" t="s">
        <v>165</v>
      </c>
      <c r="V37" s="76" t="s">
        <v>165</v>
      </c>
      <c r="W37" s="76" t="s">
        <v>165</v>
      </c>
      <c r="X37" s="76" t="s">
        <v>165</v>
      </c>
      <c r="Y37" s="76" t="s">
        <v>165</v>
      </c>
      <c r="Z37" s="76" t="s">
        <v>165</v>
      </c>
      <c r="AA37" s="77"/>
      <c r="AB37" s="78" t="s">
        <v>165</v>
      </c>
      <c r="AC37" s="76" t="s">
        <v>165</v>
      </c>
      <c r="AD37" s="76" t="s">
        <v>165</v>
      </c>
      <c r="AE37" s="76" t="s">
        <v>165</v>
      </c>
      <c r="AF37" s="76" t="s">
        <v>165</v>
      </c>
      <c r="AG37" s="76" t="s">
        <v>165</v>
      </c>
      <c r="AH37" s="77"/>
      <c r="AI37" s="60"/>
      <c r="AJ37" s="46">
        <f t="shared" si="7"/>
        <v>0</v>
      </c>
      <c r="AK37" s="46">
        <f t="shared" si="8"/>
        <v>0</v>
      </c>
      <c r="AL37" s="46">
        <f t="shared" si="9"/>
        <v>0</v>
      </c>
      <c r="AM37" s="46">
        <f t="shared" si="10"/>
        <v>0</v>
      </c>
      <c r="AN37" s="46">
        <f t="shared" si="11"/>
        <v>0</v>
      </c>
      <c r="AO37" s="46">
        <f t="shared" si="12"/>
        <v>0</v>
      </c>
      <c r="AP37" s="46">
        <f t="shared" si="13"/>
        <v>25</v>
      </c>
      <c r="AQ37" s="64">
        <v>25</v>
      </c>
      <c r="AR37" s="67" t="s">
        <v>196</v>
      </c>
    </row>
    <row r="38" spans="1:44" ht="15.75" customHeight="1" x14ac:dyDescent="0.25">
      <c r="A38" s="54">
        <v>32</v>
      </c>
      <c r="B38" s="64">
        <v>900006</v>
      </c>
      <c r="C38" s="75"/>
      <c r="D38" s="70" t="s">
        <v>197</v>
      </c>
      <c r="E38" s="76" t="s">
        <v>165</v>
      </c>
      <c r="F38" s="77"/>
      <c r="G38" s="76" t="s">
        <v>165</v>
      </c>
      <c r="H38" s="76" t="s">
        <v>165</v>
      </c>
      <c r="I38" s="76" t="s">
        <v>165</v>
      </c>
      <c r="J38" s="76" t="s">
        <v>165</v>
      </c>
      <c r="K38" s="78" t="s">
        <v>165</v>
      </c>
      <c r="L38" s="76" t="s">
        <v>165</v>
      </c>
      <c r="M38" s="77"/>
      <c r="N38" s="78" t="s">
        <v>165</v>
      </c>
      <c r="O38" s="76" t="s">
        <v>165</v>
      </c>
      <c r="P38" s="76" t="s">
        <v>165</v>
      </c>
      <c r="Q38" s="76" t="s">
        <v>165</v>
      </c>
      <c r="R38" s="76" t="s">
        <v>165</v>
      </c>
      <c r="S38" s="76" t="s">
        <v>165</v>
      </c>
      <c r="T38" s="77"/>
      <c r="U38" s="78" t="s">
        <v>165</v>
      </c>
      <c r="V38" s="76" t="s">
        <v>165</v>
      </c>
      <c r="W38" s="76" t="s">
        <v>165</v>
      </c>
      <c r="X38" s="76" t="s">
        <v>165</v>
      </c>
      <c r="Y38" s="76" t="s">
        <v>165</v>
      </c>
      <c r="Z38" s="76" t="s">
        <v>165</v>
      </c>
      <c r="AA38" s="77"/>
      <c r="AB38" s="78" t="s">
        <v>165</v>
      </c>
      <c r="AC38" s="76" t="s">
        <v>165</v>
      </c>
      <c r="AD38" s="76" t="s">
        <v>165</v>
      </c>
      <c r="AE38" s="76" t="s">
        <v>165</v>
      </c>
      <c r="AF38" s="76" t="s">
        <v>165</v>
      </c>
      <c r="AG38" s="76" t="s">
        <v>165</v>
      </c>
      <c r="AH38" s="77"/>
      <c r="AI38" s="60"/>
      <c r="AJ38" s="46">
        <f t="shared" si="7"/>
        <v>0</v>
      </c>
      <c r="AK38" s="46">
        <f t="shared" si="8"/>
        <v>0</v>
      </c>
      <c r="AL38" s="46">
        <f t="shared" si="9"/>
        <v>0</v>
      </c>
      <c r="AM38" s="46">
        <f t="shared" si="10"/>
        <v>0</v>
      </c>
      <c r="AN38" s="46">
        <f t="shared" si="11"/>
        <v>0</v>
      </c>
      <c r="AO38" s="46">
        <f t="shared" si="12"/>
        <v>0</v>
      </c>
      <c r="AP38" s="46">
        <f t="shared" si="13"/>
        <v>25</v>
      </c>
      <c r="AQ38" s="64">
        <v>25</v>
      </c>
      <c r="AR38" s="67" t="s">
        <v>196</v>
      </c>
    </row>
    <row r="39" spans="1:44" ht="15.75" customHeight="1" x14ac:dyDescent="0.25">
      <c r="A39" s="55">
        <v>33</v>
      </c>
      <c r="B39" s="64">
        <v>900007</v>
      </c>
      <c r="C39" s="75"/>
      <c r="D39" s="70" t="s">
        <v>198</v>
      </c>
      <c r="E39" s="76" t="s">
        <v>165</v>
      </c>
      <c r="F39" s="77"/>
      <c r="G39" s="76" t="s">
        <v>165</v>
      </c>
      <c r="H39" s="76" t="s">
        <v>165</v>
      </c>
      <c r="I39" s="76" t="s">
        <v>165</v>
      </c>
      <c r="J39" s="76" t="s">
        <v>165</v>
      </c>
      <c r="K39" s="78" t="s">
        <v>165</v>
      </c>
      <c r="L39" s="76" t="s">
        <v>165</v>
      </c>
      <c r="M39" s="77"/>
      <c r="N39" s="78" t="s">
        <v>165</v>
      </c>
      <c r="O39" s="76" t="s">
        <v>165</v>
      </c>
      <c r="P39" s="76" t="s">
        <v>165</v>
      </c>
      <c r="Q39" s="76" t="s">
        <v>165</v>
      </c>
      <c r="R39" s="76" t="s">
        <v>165</v>
      </c>
      <c r="S39" s="76" t="s">
        <v>201</v>
      </c>
      <c r="T39" s="77"/>
      <c r="U39" s="78" t="s">
        <v>165</v>
      </c>
      <c r="V39" s="76" t="s">
        <v>165</v>
      </c>
      <c r="W39" s="76" t="s">
        <v>165</v>
      </c>
      <c r="X39" s="76" t="s">
        <v>165</v>
      </c>
      <c r="Y39" s="76" t="s">
        <v>165</v>
      </c>
      <c r="Z39" s="76" t="s">
        <v>165</v>
      </c>
      <c r="AA39" s="77"/>
      <c r="AB39" s="78" t="s">
        <v>165</v>
      </c>
      <c r="AC39" s="76" t="s">
        <v>165</v>
      </c>
      <c r="AD39" s="76" t="s">
        <v>165</v>
      </c>
      <c r="AE39" s="76" t="s">
        <v>165</v>
      </c>
      <c r="AF39" s="76" t="s">
        <v>165</v>
      </c>
      <c r="AG39" s="76" t="s">
        <v>165</v>
      </c>
      <c r="AH39" s="77"/>
      <c r="AI39" s="60"/>
      <c r="AJ39" s="46">
        <f t="shared" si="7"/>
        <v>0</v>
      </c>
      <c r="AK39" s="46">
        <f t="shared" si="8"/>
        <v>1</v>
      </c>
      <c r="AL39" s="46">
        <f t="shared" si="9"/>
        <v>0</v>
      </c>
      <c r="AM39" s="46">
        <f t="shared" si="10"/>
        <v>0</v>
      </c>
      <c r="AN39" s="46">
        <f t="shared" si="11"/>
        <v>0</v>
      </c>
      <c r="AO39" s="46">
        <f t="shared" si="12"/>
        <v>0</v>
      </c>
      <c r="AP39" s="46">
        <f t="shared" si="13"/>
        <v>24</v>
      </c>
      <c r="AQ39" s="64">
        <v>25</v>
      </c>
      <c r="AR39" s="67" t="s">
        <v>196</v>
      </c>
    </row>
    <row r="40" spans="1:44" ht="15.75" customHeight="1" x14ac:dyDescent="0.25">
      <c r="A40" s="55">
        <v>34</v>
      </c>
      <c r="B40" s="64">
        <v>900008</v>
      </c>
      <c r="C40" s="75"/>
      <c r="D40" s="70" t="s">
        <v>199</v>
      </c>
      <c r="E40" s="76" t="s">
        <v>165</v>
      </c>
      <c r="F40" s="77"/>
      <c r="G40" s="76" t="s">
        <v>165</v>
      </c>
      <c r="H40" s="76" t="s">
        <v>165</v>
      </c>
      <c r="I40" s="76" t="s">
        <v>165</v>
      </c>
      <c r="J40" s="76" t="s">
        <v>165</v>
      </c>
      <c r="K40" s="78" t="s">
        <v>165</v>
      </c>
      <c r="L40" s="76" t="s">
        <v>165</v>
      </c>
      <c r="M40" s="77"/>
      <c r="N40" s="78" t="s">
        <v>165</v>
      </c>
      <c r="O40" s="76" t="s">
        <v>165</v>
      </c>
      <c r="P40" s="76" t="s">
        <v>165</v>
      </c>
      <c r="Q40" s="76" t="s">
        <v>165</v>
      </c>
      <c r="R40" s="76" t="s">
        <v>165</v>
      </c>
      <c r="S40" s="76" t="s">
        <v>165</v>
      </c>
      <c r="T40" s="77"/>
      <c r="U40" s="78" t="s">
        <v>165</v>
      </c>
      <c r="V40" s="76" t="s">
        <v>165</v>
      </c>
      <c r="W40" s="76" t="s">
        <v>165</v>
      </c>
      <c r="X40" s="76" t="s">
        <v>165</v>
      </c>
      <c r="Y40" s="76" t="s">
        <v>165</v>
      </c>
      <c r="Z40" s="76" t="s">
        <v>165</v>
      </c>
      <c r="AA40" s="77"/>
      <c r="AB40" s="78" t="s">
        <v>165</v>
      </c>
      <c r="AC40" s="76" t="s">
        <v>165</v>
      </c>
      <c r="AD40" s="76" t="s">
        <v>165</v>
      </c>
      <c r="AE40" s="76" t="s">
        <v>165</v>
      </c>
      <c r="AF40" s="76" t="s">
        <v>165</v>
      </c>
      <c r="AG40" s="76" t="s">
        <v>165</v>
      </c>
      <c r="AH40" s="77"/>
      <c r="AI40" s="56"/>
      <c r="AJ40" s="46">
        <f t="shared" si="7"/>
        <v>0</v>
      </c>
      <c r="AK40" s="46">
        <f t="shared" si="8"/>
        <v>0</v>
      </c>
      <c r="AL40" s="46">
        <f t="shared" si="9"/>
        <v>0</v>
      </c>
      <c r="AM40" s="46">
        <f t="shared" si="10"/>
        <v>0</v>
      </c>
      <c r="AN40" s="46">
        <f t="shared" si="11"/>
        <v>0</v>
      </c>
      <c r="AO40" s="46">
        <f t="shared" si="12"/>
        <v>0</v>
      </c>
      <c r="AP40" s="46">
        <f t="shared" si="13"/>
        <v>25</v>
      </c>
      <c r="AQ40" s="64">
        <v>25</v>
      </c>
      <c r="AR40" s="67" t="s">
        <v>200</v>
      </c>
    </row>
    <row r="41" spans="1:44" ht="15.75" customHeight="1" x14ac:dyDescent="0.25">
      <c r="A41" s="55">
        <v>35</v>
      </c>
      <c r="B41" s="64">
        <v>9011</v>
      </c>
      <c r="C41" s="75"/>
      <c r="D41" s="70" t="s">
        <v>202</v>
      </c>
      <c r="E41" s="76" t="s">
        <v>165</v>
      </c>
      <c r="F41" s="77"/>
      <c r="G41" s="76" t="s">
        <v>165</v>
      </c>
      <c r="H41" s="76" t="s">
        <v>165</v>
      </c>
      <c r="I41" s="76" t="s">
        <v>165</v>
      </c>
      <c r="J41" s="76" t="s">
        <v>165</v>
      </c>
      <c r="K41" s="78" t="s">
        <v>165</v>
      </c>
      <c r="L41" s="76" t="s">
        <v>165</v>
      </c>
      <c r="M41" s="77"/>
      <c r="N41" s="78" t="s">
        <v>165</v>
      </c>
      <c r="O41" s="76" t="s">
        <v>165</v>
      </c>
      <c r="P41" s="76" t="s">
        <v>165</v>
      </c>
      <c r="Q41" s="76" t="s">
        <v>165</v>
      </c>
      <c r="R41" s="76" t="s">
        <v>165</v>
      </c>
      <c r="S41" s="76" t="s">
        <v>165</v>
      </c>
      <c r="T41" s="77"/>
      <c r="U41" s="78" t="s">
        <v>165</v>
      </c>
      <c r="V41" s="76" t="s">
        <v>165</v>
      </c>
      <c r="W41" s="76" t="s">
        <v>165</v>
      </c>
      <c r="X41" s="76" t="s">
        <v>165</v>
      </c>
      <c r="Y41" s="76" t="s">
        <v>165</v>
      </c>
      <c r="Z41" s="76" t="s">
        <v>165</v>
      </c>
      <c r="AA41" s="77"/>
      <c r="AB41" s="78" t="s">
        <v>165</v>
      </c>
      <c r="AC41" s="76" t="s">
        <v>165</v>
      </c>
      <c r="AD41" s="76" t="s">
        <v>165</v>
      </c>
      <c r="AE41" s="76" t="s">
        <v>165</v>
      </c>
      <c r="AF41" s="76" t="s">
        <v>165</v>
      </c>
      <c r="AG41" s="76" t="s">
        <v>165</v>
      </c>
      <c r="AH41" s="77"/>
      <c r="AI41" s="56"/>
      <c r="AJ41" s="46">
        <f t="shared" si="7"/>
        <v>0</v>
      </c>
      <c r="AK41" s="46">
        <f t="shared" si="8"/>
        <v>0</v>
      </c>
      <c r="AL41" s="46">
        <f t="shared" si="9"/>
        <v>0</v>
      </c>
      <c r="AM41" s="46">
        <f t="shared" si="10"/>
        <v>0</v>
      </c>
      <c r="AN41" s="46">
        <f t="shared" si="11"/>
        <v>0</v>
      </c>
      <c r="AO41" s="46">
        <f t="shared" si="12"/>
        <v>0</v>
      </c>
      <c r="AP41" s="46">
        <f t="shared" si="13"/>
        <v>25</v>
      </c>
      <c r="AQ41" s="64">
        <v>25</v>
      </c>
      <c r="AR41" s="67"/>
    </row>
    <row r="42" spans="1:44" ht="15.75" customHeight="1" x14ac:dyDescent="0.25">
      <c r="A42" s="55">
        <v>36</v>
      </c>
      <c r="B42" s="64" t="s">
        <v>217</v>
      </c>
      <c r="C42" s="75" t="s">
        <v>218</v>
      </c>
      <c r="D42" s="70" t="s">
        <v>208</v>
      </c>
      <c r="E42" s="76" t="s">
        <v>4</v>
      </c>
      <c r="F42" s="77"/>
      <c r="G42" s="76" t="s">
        <v>165</v>
      </c>
      <c r="H42" s="76" t="s">
        <v>165</v>
      </c>
      <c r="I42" s="76" t="s">
        <v>165</v>
      </c>
      <c r="J42" s="76" t="s">
        <v>165</v>
      </c>
      <c r="K42" s="78" t="s">
        <v>165</v>
      </c>
      <c r="L42" s="76" t="s">
        <v>165</v>
      </c>
      <c r="M42" s="77"/>
      <c r="N42" s="78" t="s">
        <v>165</v>
      </c>
      <c r="O42" s="76" t="s">
        <v>165</v>
      </c>
      <c r="P42" s="76" t="s">
        <v>165</v>
      </c>
      <c r="Q42" s="76" t="s">
        <v>165</v>
      </c>
      <c r="R42" s="76" t="s">
        <v>165</v>
      </c>
      <c r="S42" s="76" t="s">
        <v>165</v>
      </c>
      <c r="T42" s="77"/>
      <c r="U42" s="78" t="s">
        <v>165</v>
      </c>
      <c r="V42" s="76" t="s">
        <v>165</v>
      </c>
      <c r="W42" s="76" t="s">
        <v>165</v>
      </c>
      <c r="X42" s="76" t="s">
        <v>165</v>
      </c>
      <c r="Y42" s="76" t="s">
        <v>165</v>
      </c>
      <c r="Z42" s="76" t="s">
        <v>165</v>
      </c>
      <c r="AA42" s="77"/>
      <c r="AB42" s="78" t="s">
        <v>165</v>
      </c>
      <c r="AC42" s="76" t="s">
        <v>165</v>
      </c>
      <c r="AD42" s="76" t="s">
        <v>165</v>
      </c>
      <c r="AE42" s="76" t="s">
        <v>165</v>
      </c>
      <c r="AF42" s="76" t="s">
        <v>165</v>
      </c>
      <c r="AG42" s="76" t="s">
        <v>165</v>
      </c>
      <c r="AH42" s="77"/>
      <c r="AI42" s="56"/>
      <c r="AJ42" s="46">
        <f t="shared" si="7"/>
        <v>0</v>
      </c>
      <c r="AK42" s="46">
        <f t="shared" si="8"/>
        <v>0</v>
      </c>
      <c r="AL42" s="46">
        <f t="shared" si="9"/>
        <v>0</v>
      </c>
      <c r="AM42" s="46">
        <f t="shared" si="10"/>
        <v>0</v>
      </c>
      <c r="AN42" s="46">
        <f t="shared" si="11"/>
        <v>0</v>
      </c>
      <c r="AO42" s="46">
        <f t="shared" si="12"/>
        <v>1</v>
      </c>
      <c r="AP42" s="46">
        <f t="shared" ref="AP42:AP50" si="14">AQ42-(AJ42+AK42+AL42+AM42+AN42+AO42)</f>
        <v>24</v>
      </c>
      <c r="AQ42" s="64">
        <v>25</v>
      </c>
      <c r="AR42" s="67" t="s">
        <v>223</v>
      </c>
    </row>
    <row r="43" spans="1:44" ht="15.75" customHeight="1" x14ac:dyDescent="0.25">
      <c r="A43" s="55">
        <v>37</v>
      </c>
      <c r="B43" s="72">
        <v>900013</v>
      </c>
      <c r="C43" s="74"/>
      <c r="D43" s="69" t="s">
        <v>209</v>
      </c>
      <c r="E43" s="76"/>
      <c r="F43" s="77"/>
      <c r="G43" s="79" t="s">
        <v>165</v>
      </c>
      <c r="H43" s="76" t="s">
        <v>165</v>
      </c>
      <c r="I43" s="76" t="s">
        <v>165</v>
      </c>
      <c r="J43" s="76" t="s">
        <v>165</v>
      </c>
      <c r="K43" s="78" t="s">
        <v>165</v>
      </c>
      <c r="L43" s="76" t="s">
        <v>165</v>
      </c>
      <c r="M43" s="77"/>
      <c r="N43" s="78" t="s">
        <v>165</v>
      </c>
      <c r="O43" s="76" t="s">
        <v>165</v>
      </c>
      <c r="P43" s="76" t="s">
        <v>165</v>
      </c>
      <c r="Q43" s="76" t="s">
        <v>165</v>
      </c>
      <c r="R43" s="76" t="s">
        <v>165</v>
      </c>
      <c r="S43" s="76" t="s">
        <v>165</v>
      </c>
      <c r="T43" s="77"/>
      <c r="U43" s="78" t="s">
        <v>165</v>
      </c>
      <c r="V43" s="76" t="s">
        <v>165</v>
      </c>
      <c r="W43" s="76" t="s">
        <v>165</v>
      </c>
      <c r="X43" s="76" t="s">
        <v>165</v>
      </c>
      <c r="Y43" s="76" t="s">
        <v>165</v>
      </c>
      <c r="Z43" s="76" t="s">
        <v>165</v>
      </c>
      <c r="AA43" s="77"/>
      <c r="AB43" s="78" t="s">
        <v>165</v>
      </c>
      <c r="AC43" s="76" t="s">
        <v>165</v>
      </c>
      <c r="AD43" s="76" t="s">
        <v>165</v>
      </c>
      <c r="AE43" s="76" t="s">
        <v>165</v>
      </c>
      <c r="AF43" s="76" t="s">
        <v>165</v>
      </c>
      <c r="AG43" s="76" t="s">
        <v>165</v>
      </c>
      <c r="AH43" s="77"/>
      <c r="AI43" s="56"/>
      <c r="AJ43" s="46">
        <f t="shared" si="7"/>
        <v>0</v>
      </c>
      <c r="AK43" s="46">
        <f t="shared" si="8"/>
        <v>0</v>
      </c>
      <c r="AL43" s="46">
        <f t="shared" si="9"/>
        <v>0</v>
      </c>
      <c r="AM43" s="46">
        <f t="shared" si="10"/>
        <v>0</v>
      </c>
      <c r="AN43" s="46">
        <f t="shared" si="11"/>
        <v>0</v>
      </c>
      <c r="AO43" s="46">
        <f t="shared" si="12"/>
        <v>0</v>
      </c>
      <c r="AP43" s="46">
        <f t="shared" si="14"/>
        <v>24</v>
      </c>
      <c r="AQ43" s="64">
        <v>24</v>
      </c>
      <c r="AR43" s="67" t="s">
        <v>224</v>
      </c>
    </row>
    <row r="44" spans="1:44" ht="15.75" customHeight="1" x14ac:dyDescent="0.25">
      <c r="A44" s="55">
        <v>38</v>
      </c>
      <c r="B44" s="72">
        <v>900014</v>
      </c>
      <c r="C44" s="74"/>
      <c r="D44" s="69" t="s">
        <v>210</v>
      </c>
      <c r="E44" s="76"/>
      <c r="F44" s="77"/>
      <c r="G44" s="79" t="s">
        <v>165</v>
      </c>
      <c r="H44" s="76" t="s">
        <v>165</v>
      </c>
      <c r="I44" s="76" t="s">
        <v>165</v>
      </c>
      <c r="J44" s="76" t="s">
        <v>165</v>
      </c>
      <c r="K44" s="78" t="s">
        <v>165</v>
      </c>
      <c r="L44" s="76" t="s">
        <v>165</v>
      </c>
      <c r="M44" s="77"/>
      <c r="N44" s="78" t="s">
        <v>165</v>
      </c>
      <c r="O44" s="76" t="s">
        <v>165</v>
      </c>
      <c r="P44" s="76" t="s">
        <v>165</v>
      </c>
      <c r="Q44" s="76" t="s">
        <v>165</v>
      </c>
      <c r="R44" s="76" t="s">
        <v>165</v>
      </c>
      <c r="S44" s="76" t="s">
        <v>165</v>
      </c>
      <c r="T44" s="77"/>
      <c r="U44" s="78" t="s">
        <v>165</v>
      </c>
      <c r="V44" s="76" t="s">
        <v>165</v>
      </c>
      <c r="W44" s="76" t="s">
        <v>165</v>
      </c>
      <c r="X44" s="76" t="s">
        <v>165</v>
      </c>
      <c r="Y44" s="76" t="s">
        <v>165</v>
      </c>
      <c r="Z44" s="76" t="s">
        <v>165</v>
      </c>
      <c r="AA44" s="77"/>
      <c r="AB44" s="78" t="s">
        <v>165</v>
      </c>
      <c r="AC44" s="76" t="s">
        <v>165</v>
      </c>
      <c r="AD44" s="76" t="s">
        <v>165</v>
      </c>
      <c r="AE44" s="76" t="s">
        <v>165</v>
      </c>
      <c r="AF44" s="76" t="s">
        <v>165</v>
      </c>
      <c r="AG44" s="76" t="s">
        <v>165</v>
      </c>
      <c r="AH44" s="77"/>
      <c r="AI44" s="56"/>
      <c r="AJ44" s="46">
        <f t="shared" si="7"/>
        <v>0</v>
      </c>
      <c r="AK44" s="46">
        <f t="shared" si="8"/>
        <v>0</v>
      </c>
      <c r="AL44" s="46">
        <f t="shared" si="9"/>
        <v>0</v>
      </c>
      <c r="AM44" s="46">
        <f t="shared" si="10"/>
        <v>0</v>
      </c>
      <c r="AN44" s="46">
        <f t="shared" si="11"/>
        <v>0</v>
      </c>
      <c r="AO44" s="46">
        <f t="shared" si="12"/>
        <v>0</v>
      </c>
      <c r="AP44" s="46">
        <f t="shared" si="14"/>
        <v>24</v>
      </c>
      <c r="AQ44" s="64">
        <v>24</v>
      </c>
      <c r="AR44" s="67" t="s">
        <v>225</v>
      </c>
    </row>
    <row r="45" spans="1:44" ht="15.75" customHeight="1" x14ac:dyDescent="0.25">
      <c r="A45" s="55">
        <v>39</v>
      </c>
      <c r="B45" s="72">
        <v>900016</v>
      </c>
      <c r="C45" s="74"/>
      <c r="D45" s="69" t="s">
        <v>211</v>
      </c>
      <c r="E45" s="76"/>
      <c r="F45" s="77"/>
      <c r="G45" s="79" t="s">
        <v>165</v>
      </c>
      <c r="H45" s="76" t="s">
        <v>165</v>
      </c>
      <c r="I45" s="76" t="s">
        <v>165</v>
      </c>
      <c r="J45" s="76" t="s">
        <v>165</v>
      </c>
      <c r="K45" s="78" t="s">
        <v>165</v>
      </c>
      <c r="L45" s="76" t="s">
        <v>165</v>
      </c>
      <c r="M45" s="77"/>
      <c r="N45" s="78" t="s">
        <v>165</v>
      </c>
      <c r="O45" s="76" t="s">
        <v>165</v>
      </c>
      <c r="P45" s="76" t="s">
        <v>165</v>
      </c>
      <c r="Q45" s="76" t="s">
        <v>165</v>
      </c>
      <c r="R45" s="76" t="s">
        <v>165</v>
      </c>
      <c r="S45" s="76" t="s">
        <v>165</v>
      </c>
      <c r="T45" s="77"/>
      <c r="U45" s="78" t="s">
        <v>165</v>
      </c>
      <c r="V45" s="76" t="s">
        <v>165</v>
      </c>
      <c r="W45" s="76" t="s">
        <v>165</v>
      </c>
      <c r="X45" s="76" t="s">
        <v>165</v>
      </c>
      <c r="Y45" s="76" t="s">
        <v>165</v>
      </c>
      <c r="Z45" s="76" t="s">
        <v>165</v>
      </c>
      <c r="AA45" s="77"/>
      <c r="AB45" s="78" t="s">
        <v>165</v>
      </c>
      <c r="AC45" s="76" t="s">
        <v>165</v>
      </c>
      <c r="AD45" s="76" t="s">
        <v>165</v>
      </c>
      <c r="AE45" s="76" t="s">
        <v>165</v>
      </c>
      <c r="AF45" s="76" t="s">
        <v>165</v>
      </c>
      <c r="AG45" s="76" t="s">
        <v>165</v>
      </c>
      <c r="AH45" s="77"/>
      <c r="AI45" s="56"/>
      <c r="AJ45" s="46">
        <f t="shared" si="7"/>
        <v>0</v>
      </c>
      <c r="AK45" s="46">
        <f t="shared" si="8"/>
        <v>0</v>
      </c>
      <c r="AL45" s="46">
        <f t="shared" si="9"/>
        <v>0</v>
      </c>
      <c r="AM45" s="46">
        <f t="shared" si="10"/>
        <v>0</v>
      </c>
      <c r="AN45" s="46">
        <f t="shared" si="11"/>
        <v>0</v>
      </c>
      <c r="AO45" s="46">
        <f t="shared" si="12"/>
        <v>0</v>
      </c>
      <c r="AP45" s="46">
        <f t="shared" si="14"/>
        <v>24</v>
      </c>
      <c r="AQ45" s="64">
        <v>24</v>
      </c>
      <c r="AR45" s="67" t="s">
        <v>224</v>
      </c>
    </row>
    <row r="46" spans="1:44" ht="15.75" customHeight="1" x14ac:dyDescent="0.25">
      <c r="A46" s="55">
        <v>40</v>
      </c>
      <c r="B46" s="72">
        <v>900017</v>
      </c>
      <c r="C46" s="74"/>
      <c r="D46" s="69" t="s">
        <v>212</v>
      </c>
      <c r="E46" s="76"/>
      <c r="F46" s="77"/>
      <c r="G46" s="79" t="s">
        <v>165</v>
      </c>
      <c r="H46" s="76" t="s">
        <v>165</v>
      </c>
      <c r="I46" s="76" t="s">
        <v>165</v>
      </c>
      <c r="J46" s="76" t="s">
        <v>165</v>
      </c>
      <c r="K46" s="78" t="s">
        <v>165</v>
      </c>
      <c r="L46" s="76" t="s">
        <v>165</v>
      </c>
      <c r="M46" s="77"/>
      <c r="N46" s="78" t="s">
        <v>165</v>
      </c>
      <c r="O46" s="76" t="s">
        <v>165</v>
      </c>
      <c r="P46" s="76" t="s">
        <v>165</v>
      </c>
      <c r="Q46" s="76" t="s">
        <v>165</v>
      </c>
      <c r="R46" s="76" t="s">
        <v>165</v>
      </c>
      <c r="S46" s="76" t="s">
        <v>165</v>
      </c>
      <c r="T46" s="77"/>
      <c r="U46" s="78" t="s">
        <v>165</v>
      </c>
      <c r="V46" s="76" t="s">
        <v>165</v>
      </c>
      <c r="W46" s="76" t="s">
        <v>165</v>
      </c>
      <c r="X46" s="76" t="s">
        <v>165</v>
      </c>
      <c r="Y46" s="76" t="s">
        <v>165</v>
      </c>
      <c r="Z46" s="76" t="s">
        <v>165</v>
      </c>
      <c r="AA46" s="77"/>
      <c r="AB46" s="78" t="s">
        <v>165</v>
      </c>
      <c r="AC46" s="76" t="s">
        <v>165</v>
      </c>
      <c r="AD46" s="76" t="s">
        <v>165</v>
      </c>
      <c r="AE46" s="76" t="s">
        <v>165</v>
      </c>
      <c r="AF46" s="76" t="s">
        <v>165</v>
      </c>
      <c r="AG46" s="76" t="s">
        <v>165</v>
      </c>
      <c r="AH46" s="77"/>
      <c r="AI46" s="56"/>
      <c r="AJ46" s="46">
        <f t="shared" si="7"/>
        <v>0</v>
      </c>
      <c r="AK46" s="46">
        <f t="shared" si="8"/>
        <v>0</v>
      </c>
      <c r="AL46" s="46">
        <f t="shared" si="9"/>
        <v>0</v>
      </c>
      <c r="AM46" s="46">
        <f t="shared" si="10"/>
        <v>0</v>
      </c>
      <c r="AN46" s="46">
        <f t="shared" si="11"/>
        <v>0</v>
      </c>
      <c r="AO46" s="46">
        <f t="shared" si="12"/>
        <v>0</v>
      </c>
      <c r="AP46" s="46">
        <f t="shared" si="14"/>
        <v>24</v>
      </c>
      <c r="AQ46" s="64">
        <v>24</v>
      </c>
      <c r="AR46" s="67" t="s">
        <v>226</v>
      </c>
    </row>
    <row r="47" spans="1:44" ht="15.75" customHeight="1" x14ac:dyDescent="0.25">
      <c r="A47" s="55">
        <v>41</v>
      </c>
      <c r="B47" s="72">
        <v>900018</v>
      </c>
      <c r="C47" s="74"/>
      <c r="D47" s="69" t="s">
        <v>213</v>
      </c>
      <c r="E47" s="76"/>
      <c r="F47" s="77"/>
      <c r="G47" s="76"/>
      <c r="H47" s="76"/>
      <c r="I47" s="76"/>
      <c r="J47" s="76"/>
      <c r="K47" s="78"/>
      <c r="L47" s="76"/>
      <c r="M47" s="77"/>
      <c r="N47" s="78"/>
      <c r="O47" s="76"/>
      <c r="P47" s="76"/>
      <c r="Q47" s="76"/>
      <c r="R47" s="76"/>
      <c r="S47" s="76"/>
      <c r="T47" s="77"/>
      <c r="U47" s="80" t="s">
        <v>165</v>
      </c>
      <c r="V47" s="76" t="s">
        <v>165</v>
      </c>
      <c r="W47" s="76" t="s">
        <v>165</v>
      </c>
      <c r="X47" s="76" t="s">
        <v>165</v>
      </c>
      <c r="Y47" s="76" t="s">
        <v>165</v>
      </c>
      <c r="Z47" s="76" t="s">
        <v>165</v>
      </c>
      <c r="AA47" s="77"/>
      <c r="AB47" s="78" t="s">
        <v>165</v>
      </c>
      <c r="AC47" s="76" t="s">
        <v>165</v>
      </c>
      <c r="AD47" s="76" t="s">
        <v>165</v>
      </c>
      <c r="AE47" s="76" t="s">
        <v>165</v>
      </c>
      <c r="AF47" s="76" t="s">
        <v>165</v>
      </c>
      <c r="AG47" s="76" t="s">
        <v>165</v>
      </c>
      <c r="AH47" s="77"/>
      <c r="AI47" s="56"/>
      <c r="AJ47" s="46">
        <f t="shared" si="7"/>
        <v>0</v>
      </c>
      <c r="AK47" s="46">
        <f t="shared" si="8"/>
        <v>0</v>
      </c>
      <c r="AL47" s="46">
        <f t="shared" si="9"/>
        <v>0</v>
      </c>
      <c r="AM47" s="46">
        <f t="shared" si="10"/>
        <v>0</v>
      </c>
      <c r="AN47" s="46">
        <f t="shared" si="11"/>
        <v>0</v>
      </c>
      <c r="AO47" s="46">
        <f t="shared" si="12"/>
        <v>0</v>
      </c>
      <c r="AP47" s="46">
        <f t="shared" si="14"/>
        <v>12</v>
      </c>
      <c r="AQ47" s="64">
        <v>12</v>
      </c>
      <c r="AR47" s="67" t="s">
        <v>227</v>
      </c>
    </row>
    <row r="48" spans="1:44" ht="15.75" customHeight="1" x14ac:dyDescent="0.25">
      <c r="A48" s="55">
        <v>42</v>
      </c>
      <c r="B48" s="72">
        <v>900019</v>
      </c>
      <c r="C48" s="74"/>
      <c r="D48" s="69" t="s">
        <v>214</v>
      </c>
      <c r="E48" s="76"/>
      <c r="F48" s="77"/>
      <c r="G48" s="76"/>
      <c r="H48" s="76"/>
      <c r="I48" s="76"/>
      <c r="J48" s="76"/>
      <c r="K48" s="78"/>
      <c r="L48" s="76"/>
      <c r="M48" s="77"/>
      <c r="N48" s="78"/>
      <c r="O48" s="76"/>
      <c r="P48" s="76"/>
      <c r="Q48" s="76"/>
      <c r="R48" s="76"/>
      <c r="S48" s="76"/>
      <c r="T48" s="77"/>
      <c r="U48" s="80" t="s">
        <v>165</v>
      </c>
      <c r="V48" s="76" t="s">
        <v>165</v>
      </c>
      <c r="W48" s="76" t="s">
        <v>165</v>
      </c>
      <c r="X48" s="76" t="s">
        <v>165</v>
      </c>
      <c r="Y48" s="76" t="s">
        <v>165</v>
      </c>
      <c r="Z48" s="76" t="s">
        <v>165</v>
      </c>
      <c r="AA48" s="77"/>
      <c r="AB48" s="78" t="s">
        <v>165</v>
      </c>
      <c r="AC48" s="76" t="s">
        <v>165</v>
      </c>
      <c r="AD48" s="76" t="s">
        <v>165</v>
      </c>
      <c r="AE48" s="76" t="s">
        <v>165</v>
      </c>
      <c r="AF48" s="76" t="s">
        <v>165</v>
      </c>
      <c r="AG48" s="76" t="s">
        <v>165</v>
      </c>
      <c r="AH48" s="77"/>
      <c r="AI48" s="56"/>
      <c r="AJ48" s="46">
        <f t="shared" si="7"/>
        <v>0</v>
      </c>
      <c r="AK48" s="46">
        <f t="shared" si="8"/>
        <v>0</v>
      </c>
      <c r="AL48" s="46">
        <f t="shared" si="9"/>
        <v>0</v>
      </c>
      <c r="AM48" s="46">
        <f t="shared" si="10"/>
        <v>0</v>
      </c>
      <c r="AN48" s="46">
        <f t="shared" si="11"/>
        <v>0</v>
      </c>
      <c r="AO48" s="46">
        <f t="shared" si="12"/>
        <v>0</v>
      </c>
      <c r="AP48" s="46">
        <f t="shared" si="14"/>
        <v>12</v>
      </c>
      <c r="AQ48" s="64">
        <v>12</v>
      </c>
      <c r="AR48" s="67" t="s">
        <v>228</v>
      </c>
    </row>
    <row r="49" spans="1:44" ht="15.75" customHeight="1" x14ac:dyDescent="0.25">
      <c r="A49" s="55">
        <v>43</v>
      </c>
      <c r="B49" s="72">
        <v>900020</v>
      </c>
      <c r="C49" s="74"/>
      <c r="D49" s="69" t="s">
        <v>215</v>
      </c>
      <c r="E49" s="76"/>
      <c r="F49" s="77"/>
      <c r="G49" s="76"/>
      <c r="H49" s="76"/>
      <c r="I49" s="76"/>
      <c r="J49" s="76"/>
      <c r="K49" s="78"/>
      <c r="L49" s="76"/>
      <c r="M49" s="77"/>
      <c r="N49" s="78"/>
      <c r="O49" s="76"/>
      <c r="P49" s="76"/>
      <c r="Q49" s="76"/>
      <c r="R49" s="76"/>
      <c r="S49" s="76"/>
      <c r="T49" s="77"/>
      <c r="U49" s="78"/>
      <c r="V49" s="76"/>
      <c r="W49" s="76"/>
      <c r="X49" s="79" t="s">
        <v>165</v>
      </c>
      <c r="Y49" s="76" t="s">
        <v>165</v>
      </c>
      <c r="Z49" s="76" t="s">
        <v>165</v>
      </c>
      <c r="AA49" s="77"/>
      <c r="AB49" s="78" t="s">
        <v>165</v>
      </c>
      <c r="AC49" s="76" t="s">
        <v>165</v>
      </c>
      <c r="AD49" s="76" t="s">
        <v>165</v>
      </c>
      <c r="AE49" s="76" t="s">
        <v>165</v>
      </c>
      <c r="AF49" s="76" t="s">
        <v>165</v>
      </c>
      <c r="AG49" s="76" t="s">
        <v>165</v>
      </c>
      <c r="AH49" s="77"/>
      <c r="AI49" s="56"/>
      <c r="AJ49" s="46">
        <f t="shared" si="7"/>
        <v>0</v>
      </c>
      <c r="AK49" s="46">
        <f t="shared" si="8"/>
        <v>0</v>
      </c>
      <c r="AL49" s="46">
        <f t="shared" si="9"/>
        <v>0</v>
      </c>
      <c r="AM49" s="46">
        <f t="shared" si="10"/>
        <v>0</v>
      </c>
      <c r="AN49" s="46">
        <f t="shared" si="11"/>
        <v>0</v>
      </c>
      <c r="AO49" s="46">
        <f t="shared" si="12"/>
        <v>0</v>
      </c>
      <c r="AP49" s="46">
        <f t="shared" si="14"/>
        <v>9</v>
      </c>
      <c r="AQ49" s="64">
        <v>9</v>
      </c>
      <c r="AR49" s="67" t="s">
        <v>229</v>
      </c>
    </row>
    <row r="50" spans="1:44" ht="15.75" customHeight="1" x14ac:dyDescent="0.25">
      <c r="A50" s="55">
        <v>44</v>
      </c>
      <c r="B50" s="72">
        <v>900021</v>
      </c>
      <c r="C50" s="74"/>
      <c r="D50" s="69" t="s">
        <v>216</v>
      </c>
      <c r="E50" s="76"/>
      <c r="F50" s="77"/>
      <c r="G50" s="76"/>
      <c r="H50" s="76"/>
      <c r="I50" s="76"/>
      <c r="J50" s="76"/>
      <c r="K50" s="78"/>
      <c r="L50" s="76"/>
      <c r="M50" s="77"/>
      <c r="N50" s="78"/>
      <c r="O50" s="76"/>
      <c r="P50" s="76"/>
      <c r="Q50" s="76"/>
      <c r="R50" s="76"/>
      <c r="S50" s="76"/>
      <c r="T50" s="77"/>
      <c r="U50" s="78"/>
      <c r="V50" s="76"/>
      <c r="W50" s="76"/>
      <c r="X50" s="76"/>
      <c r="Y50" s="79" t="s">
        <v>165</v>
      </c>
      <c r="Z50" s="76" t="s">
        <v>201</v>
      </c>
      <c r="AA50" s="77"/>
      <c r="AB50" s="78" t="s">
        <v>165</v>
      </c>
      <c r="AC50" s="76" t="s">
        <v>165</v>
      </c>
      <c r="AD50" s="76" t="s">
        <v>165</v>
      </c>
      <c r="AE50" s="76" t="s">
        <v>201</v>
      </c>
      <c r="AF50" s="76" t="s">
        <v>165</v>
      </c>
      <c r="AG50" s="76" t="s">
        <v>165</v>
      </c>
      <c r="AH50" s="77"/>
      <c r="AI50" s="56"/>
      <c r="AJ50" s="46">
        <f t="shared" si="7"/>
        <v>0</v>
      </c>
      <c r="AK50" s="46">
        <f t="shared" si="8"/>
        <v>2</v>
      </c>
      <c r="AL50" s="46">
        <f t="shared" si="9"/>
        <v>0</v>
      </c>
      <c r="AM50" s="46">
        <f t="shared" si="10"/>
        <v>0</v>
      </c>
      <c r="AN50" s="46">
        <f t="shared" si="11"/>
        <v>0</v>
      </c>
      <c r="AO50" s="46">
        <f t="shared" si="12"/>
        <v>0</v>
      </c>
      <c r="AP50" s="46">
        <f t="shared" si="14"/>
        <v>6</v>
      </c>
      <c r="AQ50" s="64">
        <v>8</v>
      </c>
      <c r="AR50" s="67" t="s">
        <v>230</v>
      </c>
    </row>
    <row r="51" spans="1:44" ht="15.75" customHeight="1" x14ac:dyDescent="0.2">
      <c r="A51" s="43"/>
      <c r="B51" s="43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</row>
    <row r="52" spans="1:44" ht="15.75" customHeight="1" x14ac:dyDescent="0.2">
      <c r="A52" s="43"/>
      <c r="B52" s="43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</row>
    <row r="53" spans="1:44" ht="15.75" customHeight="1" x14ac:dyDescent="0.2">
      <c r="A53" s="43"/>
      <c r="B53" s="43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</row>
    <row r="54" spans="1:44" ht="15.75" customHeight="1" x14ac:dyDescent="0.2">
      <c r="A54" s="43"/>
      <c r="B54" s="43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</row>
    <row r="55" spans="1:44" ht="15.75" customHeight="1" x14ac:dyDescent="0.2">
      <c r="A55" s="43"/>
      <c r="B55" s="43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</row>
    <row r="56" spans="1:44" ht="15.75" customHeight="1" x14ac:dyDescent="0.2">
      <c r="A56" s="43"/>
      <c r="B56" s="43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</row>
    <row r="57" spans="1:44" ht="15.75" customHeight="1" x14ac:dyDescent="0.2">
      <c r="A57" s="43"/>
      <c r="B57" s="43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</row>
    <row r="58" spans="1:44" ht="15.75" customHeight="1" x14ac:dyDescent="0.2">
      <c r="A58" s="43"/>
      <c r="B58" s="43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</row>
    <row r="59" spans="1:44" ht="15.75" customHeight="1" x14ac:dyDescent="0.2">
      <c r="A59" s="43"/>
      <c r="B59" s="43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</row>
    <row r="60" spans="1:44" ht="15.75" customHeight="1" x14ac:dyDescent="0.2">
      <c r="A60" s="43"/>
      <c r="B60" s="43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</row>
    <row r="61" spans="1:44" ht="15.75" customHeight="1" x14ac:dyDescent="0.2">
      <c r="A61" s="43"/>
      <c r="B61" s="43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</row>
    <row r="62" spans="1:44" ht="15.75" customHeight="1" x14ac:dyDescent="0.2">
      <c r="A62" s="43"/>
      <c r="B62" s="43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</row>
    <row r="63" spans="1:44" ht="15.75" customHeight="1" x14ac:dyDescent="0.2">
      <c r="A63" s="43"/>
      <c r="B63" s="43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</row>
    <row r="64" spans="1:44" ht="15.75" customHeight="1" x14ac:dyDescent="0.2">
      <c r="A64" s="43"/>
      <c r="B64" s="43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</row>
    <row r="65" spans="1:43" ht="15.75" customHeight="1" x14ac:dyDescent="0.2">
      <c r="A65" s="43"/>
      <c r="B65" s="43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</row>
    <row r="66" spans="1:43" ht="15.75" customHeight="1" x14ac:dyDescent="0.2">
      <c r="A66" s="43"/>
      <c r="B66" s="43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</row>
    <row r="67" spans="1:43" ht="15.75" customHeight="1" x14ac:dyDescent="0.2">
      <c r="A67" s="43"/>
      <c r="B67" s="43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</row>
    <row r="68" spans="1:43" ht="15.75" customHeight="1" x14ac:dyDescent="0.2">
      <c r="A68" s="43"/>
      <c r="B68" s="43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</row>
    <row r="69" spans="1:43" ht="15.75" customHeight="1" x14ac:dyDescent="0.2">
      <c r="A69" s="43"/>
      <c r="B69" s="43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</row>
    <row r="70" spans="1:43" ht="15.75" customHeight="1" x14ac:dyDescent="0.2">
      <c r="A70" s="43"/>
      <c r="B70" s="43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</row>
    <row r="71" spans="1:43" ht="15.75" customHeight="1" x14ac:dyDescent="0.2">
      <c r="A71" s="43"/>
      <c r="B71" s="43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</row>
    <row r="72" spans="1:43" ht="15.75" customHeight="1" x14ac:dyDescent="0.2">
      <c r="A72" s="43"/>
      <c r="B72" s="43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</row>
    <row r="73" spans="1:43" ht="15.75" customHeight="1" x14ac:dyDescent="0.2">
      <c r="A73" s="43"/>
      <c r="B73" s="43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</row>
    <row r="74" spans="1:43" ht="15.75" customHeight="1" x14ac:dyDescent="0.2">
      <c r="A74" s="43"/>
      <c r="B74" s="43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</row>
    <row r="75" spans="1:43" ht="15.75" customHeight="1" x14ac:dyDescent="0.2">
      <c r="A75" s="43"/>
      <c r="B75" s="43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</row>
    <row r="76" spans="1:43" ht="15.75" customHeight="1" x14ac:dyDescent="0.2">
      <c r="A76" s="43"/>
      <c r="B76" s="43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</row>
    <row r="77" spans="1:43" ht="15.75" customHeight="1" x14ac:dyDescent="0.2">
      <c r="A77" s="43"/>
      <c r="B77" s="43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</row>
    <row r="78" spans="1:43" ht="15.75" customHeight="1" x14ac:dyDescent="0.2">
      <c r="A78" s="43"/>
      <c r="B78" s="43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</row>
    <row r="79" spans="1:43" ht="15.75" customHeight="1" x14ac:dyDescent="0.2">
      <c r="A79" s="43"/>
      <c r="B79" s="43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</row>
    <row r="80" spans="1:43" ht="15.75" customHeight="1" x14ac:dyDescent="0.2">
      <c r="A80" s="43"/>
      <c r="B80" s="43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</row>
    <row r="81" spans="1:43" ht="15.75" customHeight="1" x14ac:dyDescent="0.2">
      <c r="A81" s="43"/>
      <c r="B81" s="43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</row>
    <row r="82" spans="1:43" ht="15.75" customHeight="1" x14ac:dyDescent="0.2">
      <c r="A82" s="43"/>
      <c r="B82" s="43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</row>
    <row r="83" spans="1:43" ht="15.75" customHeight="1" x14ac:dyDescent="0.2">
      <c r="A83" s="43"/>
      <c r="B83" s="43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</row>
    <row r="84" spans="1:43" ht="15.75" customHeight="1" x14ac:dyDescent="0.2">
      <c r="A84" s="43"/>
      <c r="B84" s="43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</row>
    <row r="85" spans="1:43" ht="15.75" customHeight="1" x14ac:dyDescent="0.2">
      <c r="A85" s="43"/>
      <c r="B85" s="43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</row>
    <row r="86" spans="1:43" ht="15.75" customHeight="1" x14ac:dyDescent="0.2">
      <c r="A86" s="43"/>
      <c r="B86" s="43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</row>
    <row r="87" spans="1:43" ht="15.75" customHeight="1" x14ac:dyDescent="0.2">
      <c r="A87" s="43"/>
      <c r="B87" s="43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</row>
    <row r="88" spans="1:43" ht="15.75" customHeight="1" x14ac:dyDescent="0.2">
      <c r="A88" s="43"/>
      <c r="B88" s="43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</row>
    <row r="89" spans="1:43" ht="15.75" customHeight="1" x14ac:dyDescent="0.2">
      <c r="A89" s="43"/>
      <c r="B89" s="43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</row>
    <row r="90" spans="1:43" ht="15.75" customHeight="1" x14ac:dyDescent="0.2">
      <c r="A90" s="43"/>
      <c r="B90" s="43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</row>
    <row r="91" spans="1:43" ht="15.75" customHeight="1" x14ac:dyDescent="0.2">
      <c r="A91" s="43"/>
      <c r="B91" s="43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</row>
    <row r="92" spans="1:43" ht="15.75" customHeight="1" x14ac:dyDescent="0.2">
      <c r="A92" s="43"/>
      <c r="B92" s="43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</row>
    <row r="93" spans="1:43" ht="15.75" customHeight="1" x14ac:dyDescent="0.2">
      <c r="A93" s="43"/>
      <c r="B93" s="43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</row>
    <row r="94" spans="1:43" ht="15.75" customHeight="1" x14ac:dyDescent="0.2">
      <c r="A94" s="43"/>
      <c r="B94" s="43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</row>
    <row r="95" spans="1:43" ht="15.75" customHeight="1" x14ac:dyDescent="0.2">
      <c r="A95" s="43"/>
      <c r="B95" s="43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</row>
    <row r="96" spans="1:43" ht="15.75" customHeight="1" x14ac:dyDescent="0.2">
      <c r="A96" s="43"/>
      <c r="B96" s="43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</row>
    <row r="97" spans="1:43" ht="15.75" customHeight="1" x14ac:dyDescent="0.2">
      <c r="A97" s="43"/>
      <c r="B97" s="43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</row>
    <row r="98" spans="1:43" ht="15.75" customHeight="1" x14ac:dyDescent="0.2">
      <c r="A98" s="43"/>
      <c r="B98" s="43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</row>
    <row r="99" spans="1:43" ht="15.75" customHeight="1" x14ac:dyDescent="0.2">
      <c r="A99" s="43"/>
      <c r="B99" s="43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</row>
    <row r="100" spans="1:43" ht="15.75" customHeight="1" x14ac:dyDescent="0.2">
      <c r="A100" s="43"/>
      <c r="B100" s="43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</row>
    <row r="101" spans="1:43" ht="15.75" customHeight="1" x14ac:dyDescent="0.2">
      <c r="A101" s="43"/>
      <c r="B101" s="43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</row>
    <row r="102" spans="1:43" ht="15.75" customHeight="1" x14ac:dyDescent="0.2">
      <c r="A102" s="43"/>
      <c r="B102" s="43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</row>
    <row r="103" spans="1:43" ht="15.75" customHeight="1" x14ac:dyDescent="0.2">
      <c r="A103" s="43"/>
      <c r="B103" s="43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</row>
    <row r="104" spans="1:43" ht="15.75" customHeight="1" x14ac:dyDescent="0.2">
      <c r="A104" s="43"/>
      <c r="B104" s="43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</row>
    <row r="105" spans="1:43" ht="15.75" customHeight="1" x14ac:dyDescent="0.2">
      <c r="A105" s="43"/>
      <c r="B105" s="43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</row>
    <row r="106" spans="1:43" ht="15.75" customHeight="1" x14ac:dyDescent="0.2">
      <c r="A106" s="43"/>
      <c r="B106" s="43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</row>
    <row r="107" spans="1:43" ht="15.75" customHeight="1" x14ac:dyDescent="0.2">
      <c r="A107" s="43"/>
      <c r="B107" s="43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</row>
    <row r="108" spans="1:43" ht="15.75" customHeight="1" x14ac:dyDescent="0.2">
      <c r="A108" s="43"/>
      <c r="B108" s="43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</row>
    <row r="109" spans="1:43" ht="15.75" customHeight="1" x14ac:dyDescent="0.2">
      <c r="A109" s="43"/>
      <c r="B109" s="43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</row>
    <row r="110" spans="1:43" ht="15.75" customHeight="1" x14ac:dyDescent="0.2">
      <c r="A110" s="43"/>
      <c r="B110" s="43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</row>
    <row r="111" spans="1:43" ht="15.75" customHeight="1" x14ac:dyDescent="0.2">
      <c r="A111" s="43"/>
      <c r="B111" s="43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</row>
    <row r="112" spans="1:43" ht="15.75" customHeight="1" x14ac:dyDescent="0.2">
      <c r="A112" s="43"/>
      <c r="B112" s="43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</row>
    <row r="113" spans="1:43" ht="15.75" customHeight="1" x14ac:dyDescent="0.2">
      <c r="A113" s="43"/>
      <c r="B113" s="43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</row>
    <row r="114" spans="1:43" ht="15.75" customHeight="1" x14ac:dyDescent="0.2">
      <c r="A114" s="43"/>
      <c r="B114" s="43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</row>
    <row r="115" spans="1:43" ht="15.75" customHeight="1" x14ac:dyDescent="0.2">
      <c r="A115" s="43"/>
      <c r="B115" s="43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</row>
    <row r="116" spans="1:43" ht="15.75" customHeight="1" x14ac:dyDescent="0.2">
      <c r="A116" s="43"/>
      <c r="B116" s="43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</row>
    <row r="117" spans="1:43" ht="15.75" customHeight="1" x14ac:dyDescent="0.2">
      <c r="A117" s="43"/>
      <c r="B117" s="43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</row>
    <row r="118" spans="1:43" ht="15.75" customHeight="1" x14ac:dyDescent="0.2">
      <c r="A118" s="43"/>
      <c r="B118" s="43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</row>
    <row r="119" spans="1:43" ht="15.75" customHeight="1" x14ac:dyDescent="0.2">
      <c r="A119" s="43"/>
      <c r="B119" s="43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</row>
    <row r="120" spans="1:43" ht="15.75" customHeight="1" x14ac:dyDescent="0.2">
      <c r="A120" s="43"/>
      <c r="B120" s="43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</row>
    <row r="121" spans="1:43" ht="15.75" customHeight="1" x14ac:dyDescent="0.2">
      <c r="A121" s="43"/>
      <c r="B121" s="43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</row>
    <row r="122" spans="1:43" ht="15.75" customHeight="1" x14ac:dyDescent="0.2">
      <c r="A122" s="43"/>
      <c r="B122" s="43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</row>
    <row r="123" spans="1:43" ht="15.75" customHeight="1" x14ac:dyDescent="0.2">
      <c r="A123" s="43"/>
      <c r="B123" s="43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</row>
    <row r="124" spans="1:43" ht="15.75" customHeight="1" x14ac:dyDescent="0.2">
      <c r="A124" s="43"/>
      <c r="B124" s="43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</row>
    <row r="125" spans="1:43" ht="15.75" customHeight="1" x14ac:dyDescent="0.2">
      <c r="A125" s="43"/>
      <c r="B125" s="43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</row>
    <row r="126" spans="1:43" ht="15.75" customHeight="1" x14ac:dyDescent="0.2">
      <c r="A126" s="43"/>
      <c r="B126" s="43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</row>
    <row r="127" spans="1:43" ht="15.75" customHeight="1" x14ac:dyDescent="0.2">
      <c r="A127" s="43"/>
      <c r="B127" s="43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</row>
    <row r="128" spans="1:43" ht="15.75" customHeight="1" x14ac:dyDescent="0.2">
      <c r="A128" s="43"/>
      <c r="B128" s="43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</row>
    <row r="129" spans="1:43" ht="15.75" customHeight="1" x14ac:dyDescent="0.2">
      <c r="A129" s="43"/>
      <c r="B129" s="43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</row>
    <row r="130" spans="1:43" ht="15.75" customHeight="1" x14ac:dyDescent="0.2">
      <c r="A130" s="43"/>
      <c r="B130" s="43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</row>
    <row r="131" spans="1:43" ht="15.75" customHeight="1" x14ac:dyDescent="0.2">
      <c r="A131" s="43"/>
      <c r="B131" s="43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</row>
    <row r="132" spans="1:43" ht="15.75" customHeight="1" x14ac:dyDescent="0.2">
      <c r="A132" s="43"/>
      <c r="B132" s="43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</row>
    <row r="133" spans="1:43" ht="15.75" customHeight="1" x14ac:dyDescent="0.2">
      <c r="A133" s="43"/>
      <c r="B133" s="43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</row>
    <row r="134" spans="1:43" ht="15.75" customHeight="1" x14ac:dyDescent="0.2">
      <c r="A134" s="43"/>
      <c r="B134" s="43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</row>
    <row r="135" spans="1:43" ht="15.75" customHeight="1" x14ac:dyDescent="0.2">
      <c r="A135" s="43"/>
      <c r="B135" s="43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</row>
    <row r="136" spans="1:43" ht="15.75" customHeight="1" x14ac:dyDescent="0.2">
      <c r="A136" s="43"/>
      <c r="B136" s="43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</row>
    <row r="137" spans="1:43" ht="15.75" customHeight="1" x14ac:dyDescent="0.2">
      <c r="A137" s="43"/>
      <c r="B137" s="43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</row>
    <row r="138" spans="1:43" ht="15.75" customHeight="1" x14ac:dyDescent="0.2">
      <c r="A138" s="43"/>
      <c r="B138" s="43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</row>
    <row r="139" spans="1:43" ht="15.75" customHeight="1" x14ac:dyDescent="0.2">
      <c r="A139" s="43"/>
      <c r="B139" s="43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</row>
    <row r="140" spans="1:43" ht="15.75" customHeight="1" x14ac:dyDescent="0.2">
      <c r="A140" s="43"/>
      <c r="B140" s="43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</row>
    <row r="141" spans="1:43" ht="15.75" customHeight="1" x14ac:dyDescent="0.2">
      <c r="A141" s="43"/>
      <c r="B141" s="43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</row>
    <row r="142" spans="1:43" ht="15.75" customHeight="1" x14ac:dyDescent="0.2">
      <c r="A142" s="43"/>
      <c r="B142" s="43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</row>
    <row r="143" spans="1:43" ht="15.75" customHeight="1" x14ac:dyDescent="0.2">
      <c r="A143" s="43"/>
      <c r="B143" s="43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</row>
    <row r="144" spans="1:43" ht="15.75" customHeight="1" x14ac:dyDescent="0.2">
      <c r="A144" s="43"/>
      <c r="B144" s="43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</row>
    <row r="145" spans="1:43" ht="15.75" customHeight="1" x14ac:dyDescent="0.2">
      <c r="A145" s="43"/>
      <c r="B145" s="43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</row>
    <row r="146" spans="1:43" ht="15.75" customHeight="1" x14ac:dyDescent="0.2">
      <c r="A146" s="43"/>
      <c r="B146" s="43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</row>
    <row r="147" spans="1:43" ht="15.75" customHeight="1" x14ac:dyDescent="0.2">
      <c r="A147" s="43"/>
      <c r="B147" s="43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</row>
    <row r="148" spans="1:43" ht="15.75" customHeight="1" x14ac:dyDescent="0.2">
      <c r="A148" s="43"/>
      <c r="B148" s="43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</row>
    <row r="149" spans="1:43" ht="15.75" customHeight="1" x14ac:dyDescent="0.2">
      <c r="A149" s="43"/>
      <c r="B149" s="43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</row>
    <row r="150" spans="1:43" ht="15.75" customHeight="1" x14ac:dyDescent="0.2">
      <c r="A150" s="43"/>
      <c r="B150" s="43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</row>
    <row r="151" spans="1:43" ht="15.75" customHeight="1" x14ac:dyDescent="0.2">
      <c r="A151" s="43"/>
      <c r="B151" s="43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</row>
    <row r="152" spans="1:43" ht="15.75" customHeight="1" x14ac:dyDescent="0.2">
      <c r="A152" s="43"/>
      <c r="B152" s="43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</row>
    <row r="153" spans="1:43" ht="15.75" customHeight="1" x14ac:dyDescent="0.2">
      <c r="A153" s="43"/>
      <c r="B153" s="43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</row>
    <row r="154" spans="1:43" ht="15.75" customHeight="1" x14ac:dyDescent="0.2">
      <c r="A154" s="43"/>
      <c r="B154" s="43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</row>
    <row r="155" spans="1:43" ht="15.75" customHeight="1" x14ac:dyDescent="0.2">
      <c r="A155" s="43"/>
      <c r="B155" s="43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</row>
    <row r="156" spans="1:43" ht="15.75" customHeight="1" x14ac:dyDescent="0.2">
      <c r="A156" s="43"/>
      <c r="B156" s="43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</row>
    <row r="157" spans="1:43" ht="15.75" customHeight="1" x14ac:dyDescent="0.2">
      <c r="A157" s="43"/>
      <c r="B157" s="43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</row>
    <row r="158" spans="1:43" ht="15.75" customHeight="1" x14ac:dyDescent="0.2">
      <c r="A158" s="43"/>
      <c r="B158" s="43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</row>
    <row r="159" spans="1:43" ht="15.75" customHeight="1" x14ac:dyDescent="0.2">
      <c r="A159" s="43"/>
      <c r="B159" s="43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</row>
    <row r="160" spans="1:43" ht="15.75" customHeight="1" x14ac:dyDescent="0.2">
      <c r="A160" s="43"/>
      <c r="B160" s="43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</row>
    <row r="161" spans="1:43" ht="15.75" customHeight="1" x14ac:dyDescent="0.2">
      <c r="A161" s="43"/>
      <c r="B161" s="43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</row>
    <row r="162" spans="1:43" ht="15.75" customHeight="1" x14ac:dyDescent="0.2">
      <c r="A162" s="43"/>
      <c r="B162" s="43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</row>
    <row r="163" spans="1:43" ht="15.75" customHeight="1" x14ac:dyDescent="0.2">
      <c r="A163" s="43"/>
      <c r="B163" s="43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</row>
    <row r="164" spans="1:43" ht="15.75" customHeight="1" x14ac:dyDescent="0.2">
      <c r="A164" s="43"/>
      <c r="B164" s="43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</row>
    <row r="165" spans="1:43" ht="15.75" customHeight="1" x14ac:dyDescent="0.2">
      <c r="A165" s="43"/>
      <c r="B165" s="43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</row>
    <row r="166" spans="1:43" ht="15.75" customHeight="1" x14ac:dyDescent="0.2">
      <c r="A166" s="43"/>
      <c r="B166" s="43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</row>
    <row r="167" spans="1:43" ht="15.75" customHeight="1" x14ac:dyDescent="0.2">
      <c r="A167" s="43"/>
      <c r="B167" s="43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</row>
    <row r="168" spans="1:43" ht="15.75" customHeight="1" x14ac:dyDescent="0.2">
      <c r="A168" s="43"/>
      <c r="B168" s="43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</row>
    <row r="169" spans="1:43" ht="15.75" customHeight="1" x14ac:dyDescent="0.2">
      <c r="A169" s="43"/>
      <c r="B169" s="43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</row>
    <row r="170" spans="1:43" ht="15.75" customHeight="1" x14ac:dyDescent="0.2">
      <c r="A170" s="43"/>
      <c r="B170" s="43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</row>
    <row r="171" spans="1:43" ht="15.75" customHeight="1" x14ac:dyDescent="0.2">
      <c r="A171" s="43"/>
      <c r="B171" s="43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</row>
    <row r="172" spans="1:43" ht="15.75" customHeight="1" x14ac:dyDescent="0.2">
      <c r="A172" s="43"/>
      <c r="B172" s="43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</row>
    <row r="173" spans="1:43" ht="15.75" customHeight="1" x14ac:dyDescent="0.2">
      <c r="A173" s="43"/>
      <c r="B173" s="43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</row>
    <row r="174" spans="1:43" ht="15.75" customHeight="1" x14ac:dyDescent="0.2">
      <c r="A174" s="43"/>
      <c r="B174" s="43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</row>
    <row r="175" spans="1:43" ht="15.75" customHeight="1" x14ac:dyDescent="0.2">
      <c r="A175" s="43"/>
      <c r="B175" s="43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</row>
    <row r="176" spans="1:43" ht="15.75" customHeight="1" x14ac:dyDescent="0.2">
      <c r="A176" s="43"/>
      <c r="B176" s="43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</row>
    <row r="177" spans="1:43" ht="15.75" customHeight="1" x14ac:dyDescent="0.2">
      <c r="A177" s="43"/>
      <c r="B177" s="43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</row>
    <row r="178" spans="1:43" ht="15.75" customHeight="1" x14ac:dyDescent="0.2">
      <c r="A178" s="43"/>
      <c r="B178" s="43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</row>
    <row r="179" spans="1:43" ht="15.75" customHeight="1" x14ac:dyDescent="0.2">
      <c r="A179" s="43"/>
      <c r="B179" s="43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</row>
    <row r="180" spans="1:43" ht="15.75" customHeight="1" x14ac:dyDescent="0.2">
      <c r="A180" s="43"/>
      <c r="B180" s="43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</row>
    <row r="181" spans="1:43" ht="15.75" customHeight="1" x14ac:dyDescent="0.2">
      <c r="A181" s="43"/>
      <c r="B181" s="43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</row>
    <row r="182" spans="1:43" ht="15.75" customHeight="1" x14ac:dyDescent="0.2">
      <c r="A182" s="43"/>
      <c r="B182" s="43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</row>
    <row r="183" spans="1:43" ht="15.75" customHeight="1" x14ac:dyDescent="0.2">
      <c r="A183" s="43"/>
      <c r="B183" s="43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</row>
    <row r="184" spans="1:43" ht="15.75" customHeight="1" x14ac:dyDescent="0.2">
      <c r="A184" s="43"/>
      <c r="B184" s="43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</row>
    <row r="185" spans="1:43" ht="15.75" customHeight="1" x14ac:dyDescent="0.2">
      <c r="A185" s="43"/>
      <c r="B185" s="43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</row>
    <row r="186" spans="1:43" ht="15.75" customHeight="1" x14ac:dyDescent="0.2">
      <c r="A186" s="43"/>
      <c r="B186" s="43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</row>
    <row r="187" spans="1:43" ht="15.75" customHeight="1" x14ac:dyDescent="0.2">
      <c r="A187" s="43"/>
      <c r="B187" s="43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</row>
    <row r="188" spans="1:43" ht="15.75" customHeight="1" x14ac:dyDescent="0.2">
      <c r="A188" s="43"/>
      <c r="B188" s="43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</row>
    <row r="189" spans="1:43" ht="15.75" customHeight="1" x14ac:dyDescent="0.2">
      <c r="A189" s="43"/>
      <c r="B189" s="43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</row>
    <row r="190" spans="1:43" ht="15.75" customHeight="1" x14ac:dyDescent="0.2">
      <c r="A190" s="43"/>
      <c r="B190" s="43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</row>
    <row r="191" spans="1:43" ht="15.75" customHeight="1" x14ac:dyDescent="0.2">
      <c r="A191" s="43"/>
      <c r="B191" s="43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</row>
    <row r="192" spans="1:43" ht="15.75" customHeight="1" x14ac:dyDescent="0.2">
      <c r="A192" s="43"/>
      <c r="B192" s="43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</row>
    <row r="193" spans="1:43" ht="15.75" customHeight="1" x14ac:dyDescent="0.2">
      <c r="A193" s="43"/>
      <c r="B193" s="43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</row>
    <row r="194" spans="1:43" ht="15.75" customHeight="1" x14ac:dyDescent="0.2">
      <c r="A194" s="43"/>
      <c r="B194" s="43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</row>
    <row r="195" spans="1:43" ht="15.75" customHeight="1" x14ac:dyDescent="0.2">
      <c r="A195" s="43"/>
      <c r="B195" s="43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</row>
    <row r="196" spans="1:43" ht="15.75" customHeight="1" x14ac:dyDescent="0.2">
      <c r="A196" s="43"/>
      <c r="B196" s="43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</row>
    <row r="197" spans="1:43" ht="15.75" customHeight="1" x14ac:dyDescent="0.2">
      <c r="A197" s="43"/>
      <c r="B197" s="43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</row>
    <row r="198" spans="1:43" ht="15.75" customHeight="1" x14ac:dyDescent="0.2">
      <c r="A198" s="43"/>
      <c r="B198" s="43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</row>
    <row r="199" spans="1:43" ht="15.75" customHeight="1" x14ac:dyDescent="0.2">
      <c r="A199" s="43"/>
      <c r="B199" s="43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</row>
    <row r="200" spans="1:43" ht="15.75" customHeight="1" x14ac:dyDescent="0.2">
      <c r="A200" s="43"/>
      <c r="B200" s="43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</row>
    <row r="201" spans="1:43" ht="15.75" customHeight="1" x14ac:dyDescent="0.2">
      <c r="A201" s="43"/>
      <c r="B201" s="43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</row>
    <row r="202" spans="1:43" ht="15.75" customHeight="1" x14ac:dyDescent="0.2">
      <c r="A202" s="43"/>
      <c r="B202" s="43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</row>
    <row r="203" spans="1:43" ht="15.75" customHeight="1" x14ac:dyDescent="0.2">
      <c r="A203" s="43"/>
      <c r="B203" s="43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</row>
    <row r="204" spans="1:43" ht="15.75" customHeight="1" x14ac:dyDescent="0.2">
      <c r="A204" s="43"/>
      <c r="B204" s="43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</row>
    <row r="205" spans="1:43" ht="15.75" customHeight="1" x14ac:dyDescent="0.2">
      <c r="A205" s="43"/>
      <c r="B205" s="43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</row>
    <row r="206" spans="1:43" ht="15.75" customHeight="1" x14ac:dyDescent="0.2">
      <c r="A206" s="43"/>
      <c r="B206" s="43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</row>
    <row r="207" spans="1:43" ht="15.75" customHeight="1" x14ac:dyDescent="0.2">
      <c r="A207" s="43"/>
      <c r="B207" s="43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</row>
    <row r="208" spans="1:43" ht="15.75" customHeight="1" x14ac:dyDescent="0.2">
      <c r="A208" s="43"/>
      <c r="B208" s="43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</row>
    <row r="209" spans="1:43" ht="15.75" customHeight="1" x14ac:dyDescent="0.2">
      <c r="A209" s="43"/>
      <c r="B209" s="43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</row>
    <row r="210" spans="1:43" ht="15.75" customHeight="1" x14ac:dyDescent="0.2">
      <c r="A210" s="43"/>
      <c r="B210" s="43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</row>
    <row r="211" spans="1:43" ht="15.75" customHeight="1" x14ac:dyDescent="0.2">
      <c r="A211" s="43"/>
      <c r="B211" s="43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</row>
    <row r="212" spans="1:43" ht="15.75" customHeight="1" x14ac:dyDescent="0.2">
      <c r="A212" s="43"/>
      <c r="B212" s="43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</row>
    <row r="213" spans="1:43" ht="15.75" customHeight="1" x14ac:dyDescent="0.2">
      <c r="A213" s="43"/>
      <c r="B213" s="43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</row>
    <row r="214" spans="1:43" ht="15.75" customHeight="1" x14ac:dyDescent="0.2">
      <c r="A214" s="43"/>
      <c r="B214" s="43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</row>
    <row r="215" spans="1:43" ht="15.75" customHeight="1" x14ac:dyDescent="0.2">
      <c r="A215" s="43"/>
      <c r="B215" s="43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</row>
    <row r="216" spans="1:43" ht="15.75" customHeight="1" x14ac:dyDescent="0.2">
      <c r="A216" s="43"/>
      <c r="B216" s="43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</row>
    <row r="217" spans="1:43" ht="15.75" customHeight="1" x14ac:dyDescent="0.2">
      <c r="A217" s="43"/>
      <c r="B217" s="43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</row>
    <row r="218" spans="1:43" ht="15.75" customHeight="1" x14ac:dyDescent="0.2">
      <c r="A218" s="43"/>
      <c r="B218" s="43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</row>
    <row r="219" spans="1:43" ht="15.75" customHeight="1" x14ac:dyDescent="0.2">
      <c r="A219" s="43"/>
      <c r="B219" s="43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</row>
    <row r="220" spans="1:43" ht="15.75" customHeight="1" x14ac:dyDescent="0.2">
      <c r="A220" s="43"/>
      <c r="B220" s="43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</row>
    <row r="221" spans="1:43" ht="15.75" customHeight="1" x14ac:dyDescent="0.2">
      <c r="A221" s="43"/>
      <c r="B221" s="43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</row>
    <row r="222" spans="1:43" ht="15.75" customHeight="1" x14ac:dyDescent="0.2">
      <c r="A222" s="43"/>
      <c r="B222" s="43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</row>
    <row r="223" spans="1:43" ht="15.75" customHeight="1" x14ac:dyDescent="0.2">
      <c r="A223" s="43"/>
      <c r="B223" s="43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</row>
    <row r="224" spans="1:43" ht="15.75" customHeight="1" x14ac:dyDescent="0.2">
      <c r="A224" s="43"/>
      <c r="B224" s="43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</row>
    <row r="225" spans="1:43" ht="15.75" customHeight="1" x14ac:dyDescent="0.2">
      <c r="A225" s="43"/>
      <c r="B225" s="43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</row>
    <row r="226" spans="1:43" ht="15.75" customHeight="1" x14ac:dyDescent="0.2">
      <c r="A226" s="43"/>
      <c r="B226" s="43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</row>
    <row r="227" spans="1:43" ht="15.75" customHeight="1" x14ac:dyDescent="0.2">
      <c r="A227" s="43"/>
      <c r="B227" s="43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</row>
    <row r="228" spans="1:43" ht="15.75" customHeight="1" x14ac:dyDescent="0.2">
      <c r="A228" s="43"/>
      <c r="B228" s="43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</row>
    <row r="229" spans="1:43" ht="15.75" customHeight="1" x14ac:dyDescent="0.2">
      <c r="A229" s="43"/>
      <c r="B229" s="43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</row>
    <row r="230" spans="1:43" ht="15.75" customHeight="1" x14ac:dyDescent="0.2">
      <c r="A230" s="43"/>
      <c r="B230" s="43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</row>
    <row r="231" spans="1:43" ht="15.75" customHeight="1" x14ac:dyDescent="0.2">
      <c r="A231" s="43"/>
      <c r="B231" s="43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</row>
    <row r="232" spans="1:43" ht="15.75" customHeight="1" x14ac:dyDescent="0.2">
      <c r="A232" s="43"/>
      <c r="B232" s="43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</row>
    <row r="233" spans="1:43" ht="15.75" customHeight="1" x14ac:dyDescent="0.2">
      <c r="A233" s="43"/>
      <c r="B233" s="43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</row>
    <row r="234" spans="1:43" ht="15.75" customHeight="1" x14ac:dyDescent="0.2">
      <c r="A234" s="43"/>
      <c r="B234" s="43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</row>
    <row r="235" spans="1:43" ht="15.75" customHeight="1" x14ac:dyDescent="0.2">
      <c r="A235" s="43"/>
      <c r="B235" s="43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</row>
    <row r="236" spans="1:43" ht="15.75" customHeight="1" x14ac:dyDescent="0.2">
      <c r="A236" s="43"/>
      <c r="B236" s="43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</row>
    <row r="237" spans="1:43" ht="15.75" customHeight="1" x14ac:dyDescent="0.2">
      <c r="A237" s="43"/>
      <c r="B237" s="43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</row>
    <row r="238" spans="1:43" ht="15.75" customHeight="1" x14ac:dyDescent="0.2">
      <c r="A238" s="43"/>
      <c r="B238" s="43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</row>
    <row r="239" spans="1:43" ht="15.75" customHeight="1" x14ac:dyDescent="0.2">
      <c r="A239" s="43"/>
      <c r="B239" s="43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</row>
    <row r="240" spans="1:43" ht="15.75" customHeight="1" x14ac:dyDescent="0.2">
      <c r="A240" s="43"/>
      <c r="B240" s="43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</row>
    <row r="241" spans="1:43" ht="15.75" customHeight="1" x14ac:dyDescent="0.2">
      <c r="A241" s="43"/>
      <c r="B241" s="43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</row>
    <row r="242" spans="1:43" ht="15.75" customHeight="1" x14ac:dyDescent="0.2">
      <c r="A242" s="43"/>
      <c r="B242" s="43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</row>
    <row r="243" spans="1:43" ht="15.75" customHeight="1" x14ac:dyDescent="0.2">
      <c r="A243" s="43"/>
      <c r="B243" s="43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</row>
    <row r="244" spans="1:43" ht="15.75" customHeight="1" x14ac:dyDescent="0.2">
      <c r="A244" s="43"/>
      <c r="B244" s="43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</row>
    <row r="245" spans="1:43" ht="15.75" customHeight="1" x14ac:dyDescent="0.2">
      <c r="A245" s="43"/>
      <c r="B245" s="43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</row>
    <row r="246" spans="1:43" ht="15.75" customHeight="1" x14ac:dyDescent="0.2">
      <c r="A246" s="43"/>
      <c r="B246" s="43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</row>
    <row r="247" spans="1:43" ht="15.75" customHeight="1" x14ac:dyDescent="0.2">
      <c r="A247" s="43"/>
      <c r="B247" s="43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</row>
    <row r="248" spans="1:43" ht="15.75" customHeight="1" x14ac:dyDescent="0.2">
      <c r="A248" s="43"/>
      <c r="B248" s="43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</row>
    <row r="249" spans="1:43" ht="15.75" customHeight="1" x14ac:dyDescent="0.2">
      <c r="A249" s="43"/>
      <c r="B249" s="43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</row>
    <row r="250" spans="1:43" ht="15.75" customHeight="1" x14ac:dyDescent="0.2">
      <c r="A250" s="43"/>
      <c r="B250" s="43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</row>
    <row r="251" spans="1:43" ht="15.75" customHeight="1" x14ac:dyDescent="0.2">
      <c r="A251" s="43"/>
      <c r="B251" s="43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</row>
    <row r="252" spans="1:43" ht="15.75" customHeight="1" x14ac:dyDescent="0.2">
      <c r="A252" s="43"/>
      <c r="B252" s="43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</row>
    <row r="253" spans="1:43" ht="15.75" customHeight="1" x14ac:dyDescent="0.2">
      <c r="A253" s="43"/>
      <c r="B253" s="43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</row>
    <row r="254" spans="1:43" ht="15.75" customHeight="1" x14ac:dyDescent="0.2">
      <c r="A254" s="43"/>
      <c r="B254" s="43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</row>
    <row r="255" spans="1:43" ht="15.75" customHeight="1" x14ac:dyDescent="0.2">
      <c r="A255" s="43"/>
      <c r="B255" s="43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</row>
    <row r="256" spans="1:43" ht="15.75" customHeight="1" x14ac:dyDescent="0.2">
      <c r="A256" s="43"/>
      <c r="B256" s="43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</row>
    <row r="257" spans="1:43" ht="15.75" customHeight="1" x14ac:dyDescent="0.2">
      <c r="A257" s="43"/>
      <c r="B257" s="43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</row>
    <row r="258" spans="1:43" ht="15.75" customHeight="1" x14ac:dyDescent="0.2">
      <c r="A258" s="43"/>
      <c r="B258" s="43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</row>
    <row r="259" spans="1:43" ht="15.75" customHeight="1" x14ac:dyDescent="0.2">
      <c r="A259" s="43"/>
      <c r="B259" s="43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</row>
    <row r="260" spans="1:43" ht="15.75" customHeight="1" x14ac:dyDescent="0.2">
      <c r="A260" s="43"/>
      <c r="B260" s="43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</row>
    <row r="261" spans="1:43" ht="15.75" customHeight="1" x14ac:dyDescent="0.2">
      <c r="A261" s="43"/>
      <c r="B261" s="43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</row>
    <row r="262" spans="1:43" ht="15.75" customHeight="1" x14ac:dyDescent="0.2">
      <c r="A262" s="43"/>
      <c r="B262" s="43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</row>
    <row r="263" spans="1:43" ht="15.75" customHeight="1" x14ac:dyDescent="0.2">
      <c r="A263" s="43"/>
      <c r="B263" s="43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</row>
    <row r="264" spans="1:43" ht="15.75" customHeight="1" x14ac:dyDescent="0.2">
      <c r="A264" s="43"/>
      <c r="B264" s="43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</row>
    <row r="265" spans="1:43" ht="15.75" customHeight="1" x14ac:dyDescent="0.2">
      <c r="A265" s="43"/>
      <c r="B265" s="43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</row>
    <row r="266" spans="1:43" ht="15.75" customHeight="1" x14ac:dyDescent="0.2">
      <c r="A266" s="43"/>
      <c r="B266" s="43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</row>
    <row r="267" spans="1:43" ht="15.75" customHeight="1" x14ac:dyDescent="0.2">
      <c r="A267" s="43"/>
      <c r="B267" s="43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</row>
    <row r="268" spans="1:43" ht="15.75" customHeight="1" x14ac:dyDescent="0.2">
      <c r="A268" s="43"/>
      <c r="B268" s="43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</row>
    <row r="269" spans="1:43" ht="15.75" customHeight="1" x14ac:dyDescent="0.2">
      <c r="A269" s="43"/>
      <c r="B269" s="43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</row>
    <row r="270" spans="1:43" ht="15.75" customHeight="1" x14ac:dyDescent="0.2">
      <c r="A270" s="43"/>
      <c r="B270" s="43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</row>
    <row r="271" spans="1:43" ht="15.75" customHeight="1" x14ac:dyDescent="0.2">
      <c r="A271" s="43"/>
      <c r="B271" s="43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</row>
    <row r="272" spans="1:43" ht="15.75" customHeight="1" x14ac:dyDescent="0.2">
      <c r="A272" s="43"/>
      <c r="B272" s="43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</row>
    <row r="273" spans="1:43" ht="15.75" customHeight="1" x14ac:dyDescent="0.2">
      <c r="A273" s="43"/>
      <c r="B273" s="43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</row>
    <row r="274" spans="1:43" ht="15.75" customHeight="1" x14ac:dyDescent="0.2">
      <c r="A274" s="43"/>
      <c r="B274" s="43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</row>
    <row r="275" spans="1:43" ht="15.75" customHeight="1" x14ac:dyDescent="0.2">
      <c r="A275" s="43"/>
      <c r="B275" s="43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</row>
    <row r="276" spans="1:43" ht="15.75" customHeight="1" x14ac:dyDescent="0.2">
      <c r="A276" s="43"/>
      <c r="B276" s="43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</row>
    <row r="277" spans="1:43" ht="15.75" customHeight="1" x14ac:dyDescent="0.2">
      <c r="A277" s="43"/>
      <c r="B277" s="43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</row>
    <row r="278" spans="1:43" ht="15.75" customHeight="1" x14ac:dyDescent="0.2">
      <c r="A278" s="43"/>
      <c r="B278" s="43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</row>
    <row r="279" spans="1:43" ht="15.75" customHeight="1" x14ac:dyDescent="0.2">
      <c r="A279" s="43"/>
      <c r="B279" s="43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</row>
    <row r="280" spans="1:43" ht="15.75" customHeight="1" x14ac:dyDescent="0.2">
      <c r="A280" s="43"/>
      <c r="B280" s="43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</row>
    <row r="281" spans="1:43" ht="15.75" customHeight="1" x14ac:dyDescent="0.2">
      <c r="A281" s="43"/>
      <c r="B281" s="43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</row>
    <row r="282" spans="1:43" ht="15.75" customHeight="1" x14ac:dyDescent="0.2">
      <c r="A282" s="43"/>
      <c r="B282" s="43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</row>
    <row r="283" spans="1:43" ht="15.75" customHeight="1" x14ac:dyDescent="0.2">
      <c r="A283" s="43"/>
      <c r="B283" s="43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</row>
    <row r="284" spans="1:43" ht="15.75" customHeight="1" x14ac:dyDescent="0.2">
      <c r="A284" s="43"/>
      <c r="B284" s="43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</row>
    <row r="285" spans="1:43" ht="15.75" customHeight="1" x14ac:dyDescent="0.2">
      <c r="A285" s="43"/>
      <c r="B285" s="43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</row>
    <row r="286" spans="1:43" ht="15.75" customHeight="1" x14ac:dyDescent="0.2">
      <c r="A286" s="43"/>
      <c r="B286" s="43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</row>
    <row r="287" spans="1:43" ht="15.75" customHeight="1" x14ac:dyDescent="0.2">
      <c r="A287" s="43"/>
      <c r="B287" s="43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</row>
    <row r="288" spans="1:43" ht="15.75" customHeight="1" x14ac:dyDescent="0.2">
      <c r="A288" s="43"/>
      <c r="B288" s="43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</row>
    <row r="289" spans="1:43" ht="15.75" customHeight="1" x14ac:dyDescent="0.2">
      <c r="A289" s="43"/>
      <c r="B289" s="43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</row>
    <row r="290" spans="1:43" ht="15.75" customHeight="1" x14ac:dyDescent="0.2">
      <c r="A290" s="43"/>
      <c r="B290" s="43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</row>
    <row r="291" spans="1:43" ht="15.75" customHeight="1" x14ac:dyDescent="0.2">
      <c r="A291" s="43"/>
      <c r="B291" s="43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</row>
    <row r="292" spans="1:43" ht="15.75" customHeight="1" x14ac:dyDescent="0.2">
      <c r="A292" s="43"/>
      <c r="B292" s="43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</row>
    <row r="293" spans="1:43" ht="15.75" customHeight="1" x14ac:dyDescent="0.2">
      <c r="A293" s="43"/>
      <c r="B293" s="43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</row>
    <row r="294" spans="1:43" ht="15.75" customHeight="1" x14ac:dyDescent="0.2">
      <c r="A294" s="43"/>
      <c r="B294" s="43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</row>
    <row r="295" spans="1:43" ht="15.75" customHeight="1" x14ac:dyDescent="0.2">
      <c r="A295" s="43"/>
      <c r="B295" s="43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</row>
    <row r="296" spans="1:43" ht="15.75" customHeight="1" x14ac:dyDescent="0.2">
      <c r="A296" s="43"/>
      <c r="B296" s="43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</row>
    <row r="297" spans="1:43" ht="15.75" customHeight="1" x14ac:dyDescent="0.2">
      <c r="A297" s="43"/>
      <c r="B297" s="43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</row>
    <row r="298" spans="1:43" ht="15.75" customHeight="1" x14ac:dyDescent="0.2">
      <c r="A298" s="43"/>
      <c r="B298" s="43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</row>
    <row r="299" spans="1:43" ht="15.75" customHeight="1" x14ac:dyDescent="0.2">
      <c r="A299" s="43"/>
      <c r="B299" s="43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</row>
    <row r="300" spans="1:43" ht="15.75" customHeight="1" x14ac:dyDescent="0.2">
      <c r="A300" s="43"/>
      <c r="B300" s="43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</row>
    <row r="301" spans="1:43" ht="15.75" customHeight="1" x14ac:dyDescent="0.2">
      <c r="A301" s="43"/>
      <c r="B301" s="43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</row>
    <row r="302" spans="1:43" ht="15.75" customHeight="1" x14ac:dyDescent="0.2">
      <c r="A302" s="43"/>
      <c r="B302" s="43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</row>
    <row r="303" spans="1:43" ht="15.75" customHeight="1" x14ac:dyDescent="0.2">
      <c r="A303" s="43"/>
      <c r="B303" s="43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</row>
    <row r="304" spans="1:43" ht="15.75" customHeight="1" x14ac:dyDescent="0.2">
      <c r="A304" s="43"/>
      <c r="B304" s="43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</row>
    <row r="305" spans="1:43" ht="15.75" customHeight="1" x14ac:dyDescent="0.2">
      <c r="A305" s="43"/>
      <c r="B305" s="43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</row>
    <row r="306" spans="1:43" ht="15.75" customHeight="1" x14ac:dyDescent="0.2">
      <c r="A306" s="43"/>
      <c r="B306" s="43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</row>
    <row r="307" spans="1:43" ht="15.75" customHeight="1" x14ac:dyDescent="0.2">
      <c r="A307" s="43"/>
      <c r="B307" s="43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</row>
    <row r="308" spans="1:43" ht="15.75" customHeight="1" x14ac:dyDescent="0.2">
      <c r="A308" s="43"/>
      <c r="B308" s="43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</row>
    <row r="309" spans="1:43" ht="15.75" customHeight="1" x14ac:dyDescent="0.2">
      <c r="A309" s="43"/>
      <c r="B309" s="43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</row>
    <row r="310" spans="1:43" ht="15.75" customHeight="1" x14ac:dyDescent="0.2">
      <c r="A310" s="43"/>
      <c r="B310" s="43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</row>
    <row r="311" spans="1:43" ht="15.75" customHeight="1" x14ac:dyDescent="0.2">
      <c r="A311" s="43"/>
      <c r="B311" s="43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</row>
    <row r="312" spans="1:43" ht="15.75" customHeight="1" x14ac:dyDescent="0.2">
      <c r="A312" s="43"/>
      <c r="B312" s="43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</row>
    <row r="313" spans="1:43" ht="15.75" customHeight="1" x14ac:dyDescent="0.2">
      <c r="A313" s="43"/>
      <c r="B313" s="43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</row>
    <row r="314" spans="1:43" ht="15.75" customHeight="1" x14ac:dyDescent="0.2">
      <c r="A314" s="43"/>
      <c r="B314" s="43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</row>
    <row r="315" spans="1:43" ht="15.75" customHeight="1" x14ac:dyDescent="0.2">
      <c r="A315" s="43"/>
      <c r="B315" s="43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</row>
    <row r="316" spans="1:43" ht="15.75" customHeight="1" x14ac:dyDescent="0.2">
      <c r="A316" s="43"/>
      <c r="B316" s="43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</row>
    <row r="317" spans="1:43" ht="15.75" customHeight="1" x14ac:dyDescent="0.2">
      <c r="A317" s="43"/>
      <c r="B317" s="43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</row>
    <row r="318" spans="1:43" ht="15.75" customHeight="1" x14ac:dyDescent="0.2">
      <c r="A318" s="43"/>
      <c r="B318" s="43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</row>
    <row r="319" spans="1:43" ht="15.75" customHeight="1" x14ac:dyDescent="0.2">
      <c r="A319" s="43"/>
      <c r="B319" s="43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</row>
    <row r="320" spans="1:43" ht="15.75" customHeight="1" x14ac:dyDescent="0.2">
      <c r="A320" s="43"/>
      <c r="B320" s="43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</row>
    <row r="321" spans="1:43" ht="15.75" customHeight="1" x14ac:dyDescent="0.2">
      <c r="A321" s="43"/>
      <c r="B321" s="43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</row>
    <row r="322" spans="1:43" ht="15.75" customHeight="1" x14ac:dyDescent="0.2">
      <c r="A322" s="43"/>
      <c r="B322" s="43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</row>
    <row r="323" spans="1:43" ht="15.75" customHeight="1" x14ac:dyDescent="0.2">
      <c r="A323" s="43"/>
      <c r="B323" s="43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</row>
    <row r="324" spans="1:43" ht="15.75" customHeight="1" x14ac:dyDescent="0.2">
      <c r="A324" s="43"/>
      <c r="B324" s="43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</row>
    <row r="325" spans="1:43" ht="15.75" customHeight="1" x14ac:dyDescent="0.2">
      <c r="A325" s="43"/>
      <c r="B325" s="43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</row>
    <row r="326" spans="1:43" ht="15.75" customHeight="1" x14ac:dyDescent="0.2">
      <c r="A326" s="43"/>
      <c r="B326" s="43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</row>
    <row r="327" spans="1:43" ht="15.75" customHeight="1" x14ac:dyDescent="0.2">
      <c r="A327" s="43"/>
      <c r="B327" s="43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</row>
    <row r="328" spans="1:43" ht="15.75" customHeight="1" x14ac:dyDescent="0.2">
      <c r="A328" s="43"/>
      <c r="B328" s="43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</row>
    <row r="329" spans="1:43" ht="15.75" customHeight="1" x14ac:dyDescent="0.2">
      <c r="A329" s="43"/>
      <c r="B329" s="43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</row>
    <row r="330" spans="1:43" ht="15.75" customHeight="1" x14ac:dyDescent="0.2">
      <c r="A330" s="43"/>
      <c r="B330" s="43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</row>
    <row r="331" spans="1:43" ht="15.75" customHeight="1" x14ac:dyDescent="0.2">
      <c r="A331" s="43"/>
      <c r="B331" s="43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</row>
    <row r="332" spans="1:43" ht="15.75" customHeight="1" x14ac:dyDescent="0.2">
      <c r="A332" s="43"/>
      <c r="B332" s="43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</row>
    <row r="333" spans="1:43" ht="15.75" customHeight="1" x14ac:dyDescent="0.2">
      <c r="A333" s="43"/>
      <c r="B333" s="43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</row>
    <row r="334" spans="1:43" ht="15.75" customHeight="1" x14ac:dyDescent="0.2">
      <c r="A334" s="43"/>
      <c r="B334" s="43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</row>
    <row r="335" spans="1:43" ht="15.75" customHeight="1" x14ac:dyDescent="0.2">
      <c r="A335" s="43"/>
      <c r="B335" s="43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</row>
    <row r="336" spans="1:43" ht="15.75" customHeight="1" x14ac:dyDescent="0.2">
      <c r="A336" s="43"/>
      <c r="B336" s="43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</row>
    <row r="337" spans="1:43" ht="15.75" customHeight="1" x14ac:dyDescent="0.2">
      <c r="A337" s="43"/>
      <c r="B337" s="43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</row>
    <row r="338" spans="1:43" ht="15.75" customHeight="1" x14ac:dyDescent="0.2">
      <c r="A338" s="43"/>
      <c r="B338" s="43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</row>
    <row r="339" spans="1:43" ht="15.75" customHeight="1" x14ac:dyDescent="0.2">
      <c r="A339" s="43"/>
      <c r="B339" s="43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</row>
    <row r="340" spans="1:43" ht="15.75" customHeight="1" x14ac:dyDescent="0.2">
      <c r="A340" s="43"/>
      <c r="B340" s="43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</row>
    <row r="341" spans="1:43" ht="15.75" customHeight="1" x14ac:dyDescent="0.2">
      <c r="A341" s="43"/>
      <c r="B341" s="43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</row>
    <row r="342" spans="1:43" ht="15.75" customHeight="1" x14ac:dyDescent="0.2">
      <c r="A342" s="43"/>
      <c r="B342" s="43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</row>
    <row r="343" spans="1:43" ht="15.75" customHeight="1" x14ac:dyDescent="0.2">
      <c r="A343" s="43"/>
      <c r="B343" s="43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</row>
    <row r="344" spans="1:43" ht="15.75" customHeight="1" x14ac:dyDescent="0.2">
      <c r="A344" s="43"/>
      <c r="B344" s="43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</row>
    <row r="345" spans="1:43" ht="15.75" customHeight="1" x14ac:dyDescent="0.2">
      <c r="A345" s="43"/>
      <c r="B345" s="43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</row>
    <row r="346" spans="1:43" ht="15.75" customHeight="1" x14ac:dyDescent="0.2">
      <c r="A346" s="43"/>
      <c r="B346" s="43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</row>
    <row r="347" spans="1:43" ht="15.75" customHeight="1" x14ac:dyDescent="0.2">
      <c r="A347" s="43"/>
      <c r="B347" s="43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</row>
    <row r="348" spans="1:43" ht="15.75" customHeight="1" x14ac:dyDescent="0.2">
      <c r="A348" s="43"/>
      <c r="B348" s="43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</row>
    <row r="349" spans="1:43" ht="15.75" customHeight="1" x14ac:dyDescent="0.2">
      <c r="A349" s="43"/>
      <c r="B349" s="43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</row>
    <row r="350" spans="1:43" ht="15.75" customHeight="1" x14ac:dyDescent="0.2">
      <c r="A350" s="43"/>
      <c r="B350" s="43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</row>
    <row r="351" spans="1:43" ht="15.75" customHeight="1" x14ac:dyDescent="0.2">
      <c r="A351" s="43"/>
      <c r="B351" s="43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</row>
    <row r="352" spans="1:43" ht="15.75" customHeight="1" x14ac:dyDescent="0.2">
      <c r="A352" s="43"/>
      <c r="B352" s="43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</row>
    <row r="353" spans="1:43" ht="15.75" customHeight="1" x14ac:dyDescent="0.2">
      <c r="A353" s="43"/>
      <c r="B353" s="43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</row>
    <row r="354" spans="1:43" ht="15.75" customHeight="1" x14ac:dyDescent="0.2">
      <c r="A354" s="43"/>
      <c r="B354" s="43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</row>
    <row r="355" spans="1:43" ht="15.75" customHeight="1" x14ac:dyDescent="0.2">
      <c r="A355" s="43"/>
      <c r="B355" s="43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</row>
    <row r="356" spans="1:43" ht="15.75" customHeight="1" x14ac:dyDescent="0.2">
      <c r="A356" s="43"/>
      <c r="B356" s="43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</row>
    <row r="357" spans="1:43" ht="15.75" customHeight="1" x14ac:dyDescent="0.2">
      <c r="A357" s="43"/>
      <c r="B357" s="43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</row>
    <row r="358" spans="1:43" ht="15.75" customHeight="1" x14ac:dyDescent="0.2">
      <c r="A358" s="43"/>
      <c r="B358" s="43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</row>
    <row r="359" spans="1:43" ht="15.75" customHeight="1" x14ac:dyDescent="0.2">
      <c r="A359" s="43"/>
      <c r="B359" s="43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</row>
    <row r="360" spans="1:43" ht="15.75" customHeight="1" x14ac:dyDescent="0.2">
      <c r="A360" s="43"/>
      <c r="B360" s="43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</row>
    <row r="361" spans="1:43" ht="15.75" customHeight="1" x14ac:dyDescent="0.2">
      <c r="A361" s="43"/>
      <c r="B361" s="43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</row>
    <row r="362" spans="1:43" ht="15.75" customHeight="1" x14ac:dyDescent="0.2">
      <c r="A362" s="43"/>
      <c r="B362" s="43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</row>
    <row r="363" spans="1:43" ht="15.75" customHeight="1" x14ac:dyDescent="0.2">
      <c r="A363" s="43"/>
      <c r="B363" s="43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</row>
    <row r="364" spans="1:43" ht="15.75" customHeight="1" x14ac:dyDescent="0.2">
      <c r="A364" s="43"/>
      <c r="B364" s="43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</row>
    <row r="365" spans="1:43" ht="15.75" customHeight="1" x14ac:dyDescent="0.2">
      <c r="A365" s="43"/>
      <c r="B365" s="43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</row>
    <row r="366" spans="1:43" ht="15.75" customHeight="1" x14ac:dyDescent="0.2">
      <c r="A366" s="43"/>
      <c r="B366" s="43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</row>
    <row r="367" spans="1:43" ht="15.75" customHeight="1" x14ac:dyDescent="0.2">
      <c r="A367" s="43"/>
      <c r="B367" s="43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</row>
    <row r="368" spans="1:43" ht="15.75" customHeight="1" x14ac:dyDescent="0.2">
      <c r="A368" s="43"/>
      <c r="B368" s="43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</row>
    <row r="369" spans="1:43" ht="15.75" customHeight="1" x14ac:dyDescent="0.2">
      <c r="A369" s="43"/>
      <c r="B369" s="43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</row>
    <row r="370" spans="1:43" ht="15.75" customHeight="1" x14ac:dyDescent="0.2">
      <c r="A370" s="43"/>
      <c r="B370" s="43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</row>
    <row r="371" spans="1:43" ht="15.75" customHeight="1" x14ac:dyDescent="0.2">
      <c r="A371" s="43"/>
      <c r="B371" s="43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</row>
    <row r="372" spans="1:43" ht="15.75" customHeight="1" x14ac:dyDescent="0.2">
      <c r="A372" s="43"/>
      <c r="B372" s="43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</row>
    <row r="373" spans="1:43" ht="15.75" customHeight="1" x14ac:dyDescent="0.2">
      <c r="A373" s="43"/>
      <c r="B373" s="43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</row>
    <row r="374" spans="1:43" ht="15.75" customHeight="1" x14ac:dyDescent="0.2">
      <c r="A374" s="43"/>
      <c r="B374" s="43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</row>
    <row r="375" spans="1:43" ht="15.75" customHeight="1" x14ac:dyDescent="0.2">
      <c r="A375" s="43"/>
      <c r="B375" s="43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</row>
    <row r="376" spans="1:43" ht="15.75" customHeight="1" x14ac:dyDescent="0.2">
      <c r="A376" s="43"/>
      <c r="B376" s="43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</row>
    <row r="377" spans="1:43" ht="15.75" customHeight="1" x14ac:dyDescent="0.2">
      <c r="A377" s="43"/>
      <c r="B377" s="43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</row>
    <row r="378" spans="1:43" ht="15.75" customHeight="1" x14ac:dyDescent="0.2">
      <c r="A378" s="43"/>
      <c r="B378" s="43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5"/>
      <c r="AO378" s="45"/>
      <c r="AP378" s="45"/>
      <c r="AQ378" s="45"/>
    </row>
    <row r="379" spans="1:43" ht="15.75" customHeight="1" x14ac:dyDescent="0.2">
      <c r="A379" s="43"/>
      <c r="B379" s="43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</row>
    <row r="380" spans="1:43" ht="15.75" customHeight="1" x14ac:dyDescent="0.2">
      <c r="A380" s="43"/>
      <c r="B380" s="43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</row>
    <row r="381" spans="1:43" ht="15.75" customHeight="1" x14ac:dyDescent="0.2">
      <c r="A381" s="43"/>
      <c r="B381" s="43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</row>
    <row r="382" spans="1:43" ht="15.75" customHeight="1" x14ac:dyDescent="0.2">
      <c r="A382" s="43"/>
      <c r="B382" s="43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</row>
    <row r="383" spans="1:43" ht="15.75" customHeight="1" x14ac:dyDescent="0.2">
      <c r="A383" s="43"/>
      <c r="B383" s="43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</row>
    <row r="384" spans="1:43" ht="15.75" customHeight="1" x14ac:dyDescent="0.2">
      <c r="A384" s="43"/>
      <c r="B384" s="43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</row>
    <row r="385" spans="1:43" ht="15.75" customHeight="1" x14ac:dyDescent="0.2">
      <c r="A385" s="43"/>
      <c r="B385" s="43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</row>
    <row r="386" spans="1:43" ht="15.75" customHeight="1" x14ac:dyDescent="0.2">
      <c r="A386" s="43"/>
      <c r="B386" s="43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</row>
    <row r="387" spans="1:43" ht="15.75" customHeight="1" x14ac:dyDescent="0.2">
      <c r="A387" s="43"/>
      <c r="B387" s="43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/>
      <c r="AQ387" s="45"/>
    </row>
    <row r="388" spans="1:43" ht="15.75" customHeight="1" x14ac:dyDescent="0.2">
      <c r="A388" s="43"/>
      <c r="B388" s="43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</row>
    <row r="389" spans="1:43" ht="15.75" customHeight="1" x14ac:dyDescent="0.2">
      <c r="A389" s="43"/>
      <c r="B389" s="43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5"/>
      <c r="AO389" s="45"/>
      <c r="AP389" s="45"/>
      <c r="AQ389" s="45"/>
    </row>
    <row r="390" spans="1:43" ht="15.75" customHeight="1" x14ac:dyDescent="0.2">
      <c r="A390" s="43"/>
      <c r="B390" s="43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</row>
    <row r="391" spans="1:43" ht="15.75" customHeight="1" x14ac:dyDescent="0.2">
      <c r="A391" s="43"/>
      <c r="B391" s="43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/>
      <c r="AQ391" s="45"/>
    </row>
    <row r="392" spans="1:43" ht="15.75" customHeight="1" x14ac:dyDescent="0.2">
      <c r="A392" s="43"/>
      <c r="B392" s="43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/>
      <c r="AQ392" s="45"/>
    </row>
    <row r="393" spans="1:43" ht="15.75" customHeight="1" x14ac:dyDescent="0.2">
      <c r="A393" s="43"/>
      <c r="B393" s="43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  <c r="AM393" s="45"/>
      <c r="AN393" s="45"/>
      <c r="AO393" s="45"/>
      <c r="AP393" s="45"/>
      <c r="AQ393" s="45"/>
    </row>
    <row r="394" spans="1:43" ht="15.75" customHeight="1" x14ac:dyDescent="0.2">
      <c r="A394" s="43"/>
      <c r="B394" s="43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/>
      <c r="AQ394" s="45"/>
    </row>
    <row r="395" spans="1:43" ht="15.75" customHeight="1" x14ac:dyDescent="0.2">
      <c r="A395" s="43"/>
      <c r="B395" s="43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</row>
    <row r="396" spans="1:43" ht="15.75" customHeight="1" x14ac:dyDescent="0.2">
      <c r="A396" s="43"/>
      <c r="B396" s="43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  <c r="AM396" s="45"/>
      <c r="AN396" s="45"/>
      <c r="AO396" s="45"/>
      <c r="AP396" s="45"/>
      <c r="AQ396" s="45"/>
    </row>
    <row r="397" spans="1:43" ht="15.75" customHeight="1" x14ac:dyDescent="0.2">
      <c r="A397" s="43"/>
      <c r="B397" s="43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5"/>
      <c r="AO397" s="45"/>
      <c r="AP397" s="45"/>
      <c r="AQ397" s="45"/>
    </row>
    <row r="398" spans="1:43" ht="15.75" customHeight="1" x14ac:dyDescent="0.2">
      <c r="A398" s="43"/>
      <c r="B398" s="43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  <c r="AM398" s="45"/>
      <c r="AN398" s="45"/>
      <c r="AO398" s="45"/>
      <c r="AP398" s="45"/>
      <c r="AQ398" s="45"/>
    </row>
    <row r="399" spans="1:43" ht="15.75" customHeight="1" x14ac:dyDescent="0.2">
      <c r="A399" s="43"/>
      <c r="B399" s="43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5"/>
      <c r="AO399" s="45"/>
      <c r="AP399" s="45"/>
      <c r="AQ399" s="45"/>
    </row>
    <row r="400" spans="1:43" ht="15.75" customHeight="1" x14ac:dyDescent="0.2">
      <c r="A400" s="43"/>
      <c r="B400" s="43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  <c r="AM400" s="45"/>
      <c r="AN400" s="45"/>
      <c r="AO400" s="45"/>
      <c r="AP400" s="45"/>
      <c r="AQ400" s="45"/>
    </row>
    <row r="401" spans="1:43" ht="15.75" customHeight="1" x14ac:dyDescent="0.2">
      <c r="A401" s="43"/>
      <c r="B401" s="43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5"/>
      <c r="AO401" s="45"/>
      <c r="AP401" s="45"/>
      <c r="AQ401" s="45"/>
    </row>
    <row r="402" spans="1:43" ht="15.75" customHeight="1" x14ac:dyDescent="0.2">
      <c r="A402" s="43"/>
      <c r="B402" s="43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  <c r="AM402" s="45"/>
      <c r="AN402" s="45"/>
      <c r="AO402" s="45"/>
      <c r="AP402" s="45"/>
      <c r="AQ402" s="45"/>
    </row>
    <row r="403" spans="1:43" ht="15.75" customHeight="1" x14ac:dyDescent="0.2">
      <c r="A403" s="43"/>
      <c r="B403" s="43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5"/>
      <c r="AO403" s="45"/>
      <c r="AP403" s="45"/>
      <c r="AQ403" s="45"/>
    </row>
    <row r="404" spans="1:43" ht="15.75" customHeight="1" x14ac:dyDescent="0.2">
      <c r="A404" s="43"/>
      <c r="B404" s="43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</row>
    <row r="405" spans="1:43" ht="15.75" customHeight="1" x14ac:dyDescent="0.2">
      <c r="A405" s="43"/>
      <c r="B405" s="43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</row>
    <row r="406" spans="1:43" ht="15.75" customHeight="1" x14ac:dyDescent="0.2">
      <c r="A406" s="43"/>
      <c r="B406" s="43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/>
      <c r="AQ406" s="45"/>
    </row>
    <row r="407" spans="1:43" ht="15.75" customHeight="1" x14ac:dyDescent="0.2">
      <c r="A407" s="43"/>
      <c r="B407" s="43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5"/>
      <c r="AO407" s="45"/>
      <c r="AP407" s="45"/>
      <c r="AQ407" s="45"/>
    </row>
    <row r="408" spans="1:43" ht="15.75" customHeight="1" x14ac:dyDescent="0.2">
      <c r="A408" s="43"/>
      <c r="B408" s="43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5"/>
      <c r="AO408" s="45"/>
      <c r="AP408" s="45"/>
      <c r="AQ408" s="45"/>
    </row>
    <row r="409" spans="1:43" ht="15.75" customHeight="1" x14ac:dyDescent="0.2">
      <c r="A409" s="43"/>
      <c r="B409" s="43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  <c r="AM409" s="45"/>
      <c r="AN409" s="45"/>
      <c r="AO409" s="45"/>
      <c r="AP409" s="45"/>
      <c r="AQ409" s="45"/>
    </row>
    <row r="410" spans="1:43" ht="15.75" customHeight="1" x14ac:dyDescent="0.2">
      <c r="A410" s="43"/>
      <c r="B410" s="43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</row>
    <row r="411" spans="1:43" ht="15.75" customHeight="1" x14ac:dyDescent="0.2">
      <c r="A411" s="43"/>
      <c r="B411" s="43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  <c r="AM411" s="45"/>
      <c r="AN411" s="45"/>
      <c r="AO411" s="45"/>
      <c r="AP411" s="45"/>
      <c r="AQ411" s="45"/>
    </row>
    <row r="412" spans="1:43" ht="15.75" customHeight="1" x14ac:dyDescent="0.2">
      <c r="A412" s="43"/>
      <c r="B412" s="43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  <c r="AM412" s="45"/>
      <c r="AN412" s="45"/>
      <c r="AO412" s="45"/>
      <c r="AP412" s="45"/>
      <c r="AQ412" s="45"/>
    </row>
    <row r="413" spans="1:43" ht="15.75" customHeight="1" x14ac:dyDescent="0.2">
      <c r="A413" s="43"/>
      <c r="B413" s="43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</row>
    <row r="414" spans="1:43" ht="15.75" customHeight="1" x14ac:dyDescent="0.2">
      <c r="A414" s="43"/>
      <c r="B414" s="43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5"/>
      <c r="AO414" s="45"/>
      <c r="AP414" s="45"/>
      <c r="AQ414" s="45"/>
    </row>
    <row r="415" spans="1:43" ht="15.75" customHeight="1" x14ac:dyDescent="0.2">
      <c r="A415" s="43"/>
      <c r="B415" s="43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45"/>
      <c r="AP415" s="45"/>
      <c r="AQ415" s="45"/>
    </row>
    <row r="416" spans="1:43" ht="15.75" customHeight="1" x14ac:dyDescent="0.2">
      <c r="A416" s="43"/>
      <c r="B416" s="43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  <c r="AM416" s="45"/>
      <c r="AN416" s="45"/>
      <c r="AO416" s="45"/>
      <c r="AP416" s="45"/>
      <c r="AQ416" s="45"/>
    </row>
    <row r="417" spans="1:43" ht="15.75" customHeight="1" x14ac:dyDescent="0.2">
      <c r="A417" s="43"/>
      <c r="B417" s="43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  <c r="AQ417" s="45"/>
    </row>
    <row r="418" spans="1:43" ht="15.75" customHeight="1" x14ac:dyDescent="0.2">
      <c r="A418" s="43"/>
      <c r="B418" s="43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</row>
    <row r="419" spans="1:43" ht="15.75" customHeight="1" x14ac:dyDescent="0.2">
      <c r="A419" s="43"/>
      <c r="B419" s="43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</row>
    <row r="420" spans="1:43" ht="15.75" customHeight="1" x14ac:dyDescent="0.2">
      <c r="A420" s="43"/>
      <c r="B420" s="43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45"/>
      <c r="AP420" s="45"/>
      <c r="AQ420" s="45"/>
    </row>
    <row r="421" spans="1:43" ht="15.75" customHeight="1" x14ac:dyDescent="0.2">
      <c r="A421" s="43"/>
      <c r="B421" s="43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</row>
    <row r="422" spans="1:43" ht="15.75" customHeight="1" x14ac:dyDescent="0.2">
      <c r="A422" s="43"/>
      <c r="B422" s="43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</row>
    <row r="423" spans="1:43" ht="15.75" customHeight="1" x14ac:dyDescent="0.2">
      <c r="A423" s="43"/>
      <c r="B423" s="43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</row>
    <row r="424" spans="1:43" ht="15.75" customHeight="1" x14ac:dyDescent="0.2">
      <c r="A424" s="43"/>
      <c r="B424" s="43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</row>
    <row r="425" spans="1:43" ht="15.75" customHeight="1" x14ac:dyDescent="0.2">
      <c r="A425" s="43"/>
      <c r="B425" s="43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</row>
    <row r="426" spans="1:43" ht="15.75" customHeight="1" x14ac:dyDescent="0.2">
      <c r="A426" s="43"/>
      <c r="B426" s="43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/>
      <c r="AQ426" s="45"/>
    </row>
    <row r="427" spans="1:43" ht="15.75" customHeight="1" x14ac:dyDescent="0.2">
      <c r="A427" s="43"/>
      <c r="B427" s="43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/>
      <c r="AQ427" s="45"/>
    </row>
    <row r="428" spans="1:43" ht="15.75" customHeight="1" x14ac:dyDescent="0.2">
      <c r="A428" s="43"/>
      <c r="B428" s="43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</row>
    <row r="429" spans="1:43" ht="15.75" customHeight="1" x14ac:dyDescent="0.2">
      <c r="A429" s="43"/>
      <c r="B429" s="43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  <c r="AM429" s="45"/>
      <c r="AN429" s="45"/>
      <c r="AO429" s="45"/>
      <c r="AP429" s="45"/>
      <c r="AQ429" s="45"/>
    </row>
    <row r="430" spans="1:43" ht="15.75" customHeight="1" x14ac:dyDescent="0.2">
      <c r="A430" s="43"/>
      <c r="B430" s="43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/>
      <c r="AQ430" s="45"/>
    </row>
    <row r="431" spans="1:43" ht="15.75" customHeight="1" x14ac:dyDescent="0.2">
      <c r="A431" s="43"/>
      <c r="B431" s="43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</row>
    <row r="432" spans="1:43" ht="15.75" customHeight="1" x14ac:dyDescent="0.2">
      <c r="A432" s="43"/>
      <c r="B432" s="43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</row>
    <row r="433" spans="1:43" ht="15.75" customHeight="1" x14ac:dyDescent="0.2">
      <c r="A433" s="43"/>
      <c r="B433" s="43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</row>
    <row r="434" spans="1:43" ht="15.75" customHeight="1" x14ac:dyDescent="0.2">
      <c r="A434" s="43"/>
      <c r="B434" s="43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5"/>
      <c r="AO434" s="45"/>
      <c r="AP434" s="45"/>
      <c r="AQ434" s="45"/>
    </row>
    <row r="435" spans="1:43" ht="15.75" customHeight="1" x14ac:dyDescent="0.2">
      <c r="A435" s="43"/>
      <c r="B435" s="43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/>
      <c r="AQ435" s="45"/>
    </row>
    <row r="436" spans="1:43" ht="15.75" customHeight="1" x14ac:dyDescent="0.2">
      <c r="A436" s="43"/>
      <c r="B436" s="43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</row>
    <row r="437" spans="1:43" ht="15.75" customHeight="1" x14ac:dyDescent="0.2">
      <c r="A437" s="43"/>
      <c r="B437" s="43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</row>
    <row r="438" spans="1:43" ht="15.75" customHeight="1" x14ac:dyDescent="0.2">
      <c r="A438" s="43"/>
      <c r="B438" s="43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</row>
    <row r="439" spans="1:43" ht="15.75" customHeight="1" x14ac:dyDescent="0.2">
      <c r="A439" s="43"/>
      <c r="B439" s="43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</row>
    <row r="440" spans="1:43" ht="15.75" customHeight="1" x14ac:dyDescent="0.2">
      <c r="A440" s="43"/>
      <c r="B440" s="43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</row>
    <row r="441" spans="1:43" ht="15.75" customHeight="1" x14ac:dyDescent="0.2">
      <c r="A441" s="43"/>
      <c r="B441" s="43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</row>
    <row r="442" spans="1:43" ht="15.75" customHeight="1" x14ac:dyDescent="0.2">
      <c r="A442" s="43"/>
      <c r="B442" s="43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</row>
    <row r="443" spans="1:43" ht="15.75" customHeight="1" x14ac:dyDescent="0.2">
      <c r="A443" s="43"/>
      <c r="B443" s="43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/>
      <c r="AQ443" s="45"/>
    </row>
    <row r="444" spans="1:43" ht="15.75" customHeight="1" x14ac:dyDescent="0.2">
      <c r="A444" s="43"/>
      <c r="B444" s="43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  <c r="AM444" s="45"/>
      <c r="AN444" s="45"/>
      <c r="AO444" s="45"/>
      <c r="AP444" s="45"/>
      <c r="AQ444" s="45"/>
    </row>
    <row r="445" spans="1:43" ht="15.75" customHeight="1" x14ac:dyDescent="0.2">
      <c r="A445" s="43"/>
      <c r="B445" s="43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5"/>
      <c r="AO445" s="45"/>
      <c r="AP445" s="45"/>
      <c r="AQ445" s="45"/>
    </row>
    <row r="446" spans="1:43" ht="15.75" customHeight="1" x14ac:dyDescent="0.2">
      <c r="A446" s="43"/>
      <c r="B446" s="43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/>
      <c r="AQ446" s="45"/>
    </row>
    <row r="447" spans="1:43" ht="15.75" customHeight="1" x14ac:dyDescent="0.2">
      <c r="A447" s="43"/>
      <c r="B447" s="43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5"/>
      <c r="AO447" s="45"/>
      <c r="AP447" s="45"/>
      <c r="AQ447" s="45"/>
    </row>
    <row r="448" spans="1:43" ht="15.75" customHeight="1" x14ac:dyDescent="0.2">
      <c r="A448" s="43"/>
      <c r="B448" s="43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5"/>
      <c r="AO448" s="45"/>
      <c r="AP448" s="45"/>
      <c r="AQ448" s="45"/>
    </row>
    <row r="449" spans="1:43" ht="15.75" customHeight="1" x14ac:dyDescent="0.2">
      <c r="A449" s="43"/>
      <c r="B449" s="43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5"/>
      <c r="AO449" s="45"/>
      <c r="AP449" s="45"/>
      <c r="AQ449" s="45"/>
    </row>
    <row r="450" spans="1:43" ht="15.75" customHeight="1" x14ac:dyDescent="0.2">
      <c r="A450" s="43"/>
      <c r="B450" s="43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</row>
    <row r="451" spans="1:43" ht="15.75" customHeight="1" x14ac:dyDescent="0.2">
      <c r="A451" s="43"/>
      <c r="B451" s="43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  <c r="AQ451" s="45"/>
    </row>
    <row r="452" spans="1:43" ht="15.75" customHeight="1" x14ac:dyDescent="0.2">
      <c r="A452" s="43"/>
      <c r="B452" s="43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</row>
    <row r="453" spans="1:43" ht="15.75" customHeight="1" x14ac:dyDescent="0.2">
      <c r="A453" s="43"/>
      <c r="B453" s="43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  <c r="AQ453" s="45"/>
    </row>
    <row r="454" spans="1:43" ht="15.75" customHeight="1" x14ac:dyDescent="0.2">
      <c r="A454" s="43"/>
      <c r="B454" s="43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</row>
    <row r="455" spans="1:43" ht="15.75" customHeight="1" x14ac:dyDescent="0.2">
      <c r="A455" s="43"/>
      <c r="B455" s="43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</row>
    <row r="456" spans="1:43" ht="15.75" customHeight="1" x14ac:dyDescent="0.2">
      <c r="A456" s="43"/>
      <c r="B456" s="43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5"/>
      <c r="AO456" s="45"/>
      <c r="AP456" s="45"/>
      <c r="AQ456" s="45"/>
    </row>
    <row r="457" spans="1:43" ht="15.75" customHeight="1" x14ac:dyDescent="0.2">
      <c r="A457" s="43"/>
      <c r="B457" s="43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/>
      <c r="AQ457" s="45"/>
    </row>
    <row r="458" spans="1:43" ht="15.75" customHeight="1" x14ac:dyDescent="0.2">
      <c r="A458" s="43"/>
      <c r="B458" s="43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</row>
    <row r="459" spans="1:43" ht="15.75" customHeight="1" x14ac:dyDescent="0.2">
      <c r="A459" s="43"/>
      <c r="B459" s="43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  <c r="AM459" s="45"/>
      <c r="AN459" s="45"/>
      <c r="AO459" s="45"/>
      <c r="AP459" s="45"/>
      <c r="AQ459" s="45"/>
    </row>
    <row r="460" spans="1:43" ht="15.75" customHeight="1" x14ac:dyDescent="0.2">
      <c r="A460" s="43"/>
      <c r="B460" s="43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  <c r="AQ460" s="45"/>
    </row>
    <row r="461" spans="1:43" ht="15.75" customHeight="1" x14ac:dyDescent="0.2">
      <c r="A461" s="43"/>
      <c r="B461" s="43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  <c r="AQ461" s="45"/>
    </row>
    <row r="462" spans="1:43" ht="15.75" customHeight="1" x14ac:dyDescent="0.2">
      <c r="A462" s="43"/>
      <c r="B462" s="43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  <c r="AM462" s="45"/>
      <c r="AN462" s="45"/>
      <c r="AO462" s="45"/>
      <c r="AP462" s="45"/>
      <c r="AQ462" s="45"/>
    </row>
    <row r="463" spans="1:43" ht="15.75" customHeight="1" x14ac:dyDescent="0.2">
      <c r="A463" s="43"/>
      <c r="B463" s="43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  <c r="AM463" s="45"/>
      <c r="AN463" s="45"/>
      <c r="AO463" s="45"/>
      <c r="AP463" s="45"/>
      <c r="AQ463" s="45"/>
    </row>
    <row r="464" spans="1:43" ht="15.75" customHeight="1" x14ac:dyDescent="0.2">
      <c r="A464" s="43"/>
      <c r="B464" s="43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</row>
    <row r="465" spans="1:43" ht="15.75" customHeight="1" x14ac:dyDescent="0.2">
      <c r="A465" s="43"/>
      <c r="B465" s="43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  <c r="AM465" s="45"/>
      <c r="AN465" s="45"/>
      <c r="AO465" s="45"/>
      <c r="AP465" s="45"/>
      <c r="AQ465" s="45"/>
    </row>
    <row r="466" spans="1:43" ht="15.75" customHeight="1" x14ac:dyDescent="0.2">
      <c r="A466" s="43"/>
      <c r="B466" s="43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/>
      <c r="AQ466" s="45"/>
    </row>
    <row r="467" spans="1:43" ht="15.75" customHeight="1" x14ac:dyDescent="0.2">
      <c r="A467" s="43"/>
      <c r="B467" s="43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5"/>
      <c r="AO467" s="45"/>
      <c r="AP467" s="45"/>
      <c r="AQ467" s="45"/>
    </row>
    <row r="468" spans="1:43" ht="15.75" customHeight="1" x14ac:dyDescent="0.2">
      <c r="A468" s="43"/>
      <c r="B468" s="43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</row>
    <row r="469" spans="1:43" ht="15.75" customHeight="1" x14ac:dyDescent="0.2">
      <c r="A469" s="43"/>
      <c r="B469" s="43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/>
      <c r="AQ469" s="45"/>
    </row>
    <row r="470" spans="1:43" ht="15.75" customHeight="1" x14ac:dyDescent="0.2">
      <c r="A470" s="43"/>
      <c r="B470" s="43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5"/>
      <c r="AO470" s="45"/>
      <c r="AP470" s="45"/>
      <c r="AQ470" s="45"/>
    </row>
    <row r="471" spans="1:43" ht="15.75" customHeight="1" x14ac:dyDescent="0.2">
      <c r="A471" s="43"/>
      <c r="B471" s="43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  <c r="AM471" s="45"/>
      <c r="AN471" s="45"/>
      <c r="AO471" s="45"/>
      <c r="AP471" s="45"/>
      <c r="AQ471" s="45"/>
    </row>
    <row r="472" spans="1:43" ht="15.75" customHeight="1" x14ac:dyDescent="0.2">
      <c r="A472" s="43"/>
      <c r="B472" s="43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5"/>
      <c r="AO472" s="45"/>
      <c r="AP472" s="45"/>
      <c r="AQ472" s="45"/>
    </row>
    <row r="473" spans="1:43" ht="15.75" customHeight="1" x14ac:dyDescent="0.2">
      <c r="A473" s="43"/>
      <c r="B473" s="43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5"/>
      <c r="AO473" s="45"/>
      <c r="AP473" s="45"/>
      <c r="AQ473" s="45"/>
    </row>
    <row r="474" spans="1:43" ht="15.75" customHeight="1" x14ac:dyDescent="0.2">
      <c r="A474" s="43"/>
      <c r="B474" s="43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5"/>
      <c r="AO474" s="45"/>
      <c r="AP474" s="45"/>
      <c r="AQ474" s="45"/>
    </row>
    <row r="475" spans="1:43" ht="15.75" customHeight="1" x14ac:dyDescent="0.2">
      <c r="A475" s="43"/>
      <c r="B475" s="43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/>
      <c r="AP475" s="45"/>
      <c r="AQ475" s="45"/>
    </row>
    <row r="476" spans="1:43" ht="15.75" customHeight="1" x14ac:dyDescent="0.2">
      <c r="A476" s="43"/>
      <c r="B476" s="43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5"/>
      <c r="AO476" s="45"/>
      <c r="AP476" s="45"/>
      <c r="AQ476" s="45"/>
    </row>
    <row r="477" spans="1:43" ht="15.75" customHeight="1" x14ac:dyDescent="0.2">
      <c r="A477" s="43"/>
      <c r="B477" s="43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  <c r="AM477" s="45"/>
      <c r="AN477" s="45"/>
      <c r="AO477" s="45"/>
      <c r="AP477" s="45"/>
      <c r="AQ477" s="45"/>
    </row>
    <row r="478" spans="1:43" ht="15.75" customHeight="1" x14ac:dyDescent="0.2">
      <c r="A478" s="43"/>
      <c r="B478" s="43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/>
      <c r="AQ478" s="45"/>
    </row>
    <row r="479" spans="1:43" ht="15.75" customHeight="1" x14ac:dyDescent="0.2">
      <c r="A479" s="43"/>
      <c r="B479" s="43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45"/>
      <c r="AP479" s="45"/>
      <c r="AQ479" s="45"/>
    </row>
    <row r="480" spans="1:43" ht="15.75" customHeight="1" x14ac:dyDescent="0.2">
      <c r="A480" s="43"/>
      <c r="B480" s="43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45"/>
      <c r="AP480" s="45"/>
      <c r="AQ480" s="45"/>
    </row>
    <row r="481" spans="1:43" ht="15.75" customHeight="1" x14ac:dyDescent="0.2">
      <c r="A481" s="43"/>
      <c r="B481" s="43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45"/>
      <c r="AP481" s="45"/>
      <c r="AQ481" s="45"/>
    </row>
    <row r="482" spans="1:43" ht="15.75" customHeight="1" x14ac:dyDescent="0.2">
      <c r="A482" s="43"/>
      <c r="B482" s="43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  <c r="AQ482" s="45"/>
    </row>
    <row r="483" spans="1:43" ht="15.75" customHeight="1" x14ac:dyDescent="0.2">
      <c r="A483" s="43"/>
      <c r="B483" s="43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</row>
    <row r="484" spans="1:43" ht="15.75" customHeight="1" x14ac:dyDescent="0.2">
      <c r="A484" s="43"/>
      <c r="B484" s="43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  <c r="AM484" s="45"/>
      <c r="AN484" s="45"/>
      <c r="AO484" s="45"/>
      <c r="AP484" s="45"/>
      <c r="AQ484" s="45"/>
    </row>
    <row r="485" spans="1:43" ht="15.75" customHeight="1" x14ac:dyDescent="0.2">
      <c r="A485" s="43"/>
      <c r="B485" s="43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  <c r="AM485" s="45"/>
      <c r="AN485" s="45"/>
      <c r="AO485" s="45"/>
      <c r="AP485" s="45"/>
      <c r="AQ485" s="45"/>
    </row>
    <row r="486" spans="1:43" ht="15.75" customHeight="1" x14ac:dyDescent="0.2">
      <c r="A486" s="43"/>
      <c r="B486" s="43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  <c r="AM486" s="45"/>
      <c r="AN486" s="45"/>
      <c r="AO486" s="45"/>
      <c r="AP486" s="45"/>
      <c r="AQ486" s="45"/>
    </row>
    <row r="487" spans="1:43" ht="15.75" customHeight="1" x14ac:dyDescent="0.2">
      <c r="A487" s="43"/>
      <c r="B487" s="43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  <c r="AM487" s="45"/>
      <c r="AN487" s="45"/>
      <c r="AO487" s="45"/>
      <c r="AP487" s="45"/>
      <c r="AQ487" s="45"/>
    </row>
    <row r="488" spans="1:43" ht="15.75" customHeight="1" x14ac:dyDescent="0.2">
      <c r="A488" s="43"/>
      <c r="B488" s="43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  <c r="AM488" s="45"/>
      <c r="AN488" s="45"/>
      <c r="AO488" s="45"/>
      <c r="AP488" s="45"/>
      <c r="AQ488" s="45"/>
    </row>
    <row r="489" spans="1:43" ht="15.75" customHeight="1" x14ac:dyDescent="0.2">
      <c r="A489" s="43"/>
      <c r="B489" s="43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  <c r="AM489" s="45"/>
      <c r="AN489" s="45"/>
      <c r="AO489" s="45"/>
      <c r="AP489" s="45"/>
      <c r="AQ489" s="45"/>
    </row>
    <row r="490" spans="1:43" ht="15.75" customHeight="1" x14ac:dyDescent="0.2">
      <c r="A490" s="43"/>
      <c r="B490" s="43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  <c r="AM490" s="45"/>
      <c r="AN490" s="45"/>
      <c r="AO490" s="45"/>
      <c r="AP490" s="45"/>
      <c r="AQ490" s="45"/>
    </row>
    <row r="491" spans="1:43" ht="15.75" customHeight="1" x14ac:dyDescent="0.2">
      <c r="A491" s="43"/>
      <c r="B491" s="43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  <c r="AM491" s="45"/>
      <c r="AN491" s="45"/>
      <c r="AO491" s="45"/>
      <c r="AP491" s="45"/>
      <c r="AQ491" s="45"/>
    </row>
    <row r="492" spans="1:43" ht="15.75" customHeight="1" x14ac:dyDescent="0.2">
      <c r="A492" s="43"/>
      <c r="B492" s="43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  <c r="AM492" s="45"/>
      <c r="AN492" s="45"/>
      <c r="AO492" s="45"/>
      <c r="AP492" s="45"/>
      <c r="AQ492" s="45"/>
    </row>
    <row r="493" spans="1:43" ht="15.75" customHeight="1" x14ac:dyDescent="0.2">
      <c r="A493" s="43"/>
      <c r="B493" s="43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  <c r="AM493" s="45"/>
      <c r="AN493" s="45"/>
      <c r="AO493" s="45"/>
      <c r="AP493" s="45"/>
      <c r="AQ493" s="45"/>
    </row>
    <row r="494" spans="1:43" ht="15.75" customHeight="1" x14ac:dyDescent="0.2">
      <c r="A494" s="43"/>
      <c r="B494" s="43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  <c r="AM494" s="45"/>
      <c r="AN494" s="45"/>
      <c r="AO494" s="45"/>
      <c r="AP494" s="45"/>
      <c r="AQ494" s="45"/>
    </row>
    <row r="495" spans="1:43" ht="15.75" customHeight="1" x14ac:dyDescent="0.2">
      <c r="A495" s="43"/>
      <c r="B495" s="43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  <c r="AM495" s="45"/>
      <c r="AN495" s="45"/>
      <c r="AO495" s="45"/>
      <c r="AP495" s="45"/>
      <c r="AQ495" s="45"/>
    </row>
    <row r="496" spans="1:43" ht="15.75" customHeight="1" x14ac:dyDescent="0.2">
      <c r="A496" s="43"/>
      <c r="B496" s="43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  <c r="AM496" s="45"/>
      <c r="AN496" s="45"/>
      <c r="AO496" s="45"/>
      <c r="AP496" s="45"/>
      <c r="AQ496" s="45"/>
    </row>
    <row r="497" spans="1:43" ht="15.75" customHeight="1" x14ac:dyDescent="0.2">
      <c r="A497" s="43"/>
      <c r="B497" s="43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  <c r="AM497" s="45"/>
      <c r="AN497" s="45"/>
      <c r="AO497" s="45"/>
      <c r="AP497" s="45"/>
      <c r="AQ497" s="45"/>
    </row>
    <row r="498" spans="1:43" ht="15.75" customHeight="1" x14ac:dyDescent="0.2">
      <c r="A498" s="43"/>
      <c r="B498" s="43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  <c r="AM498" s="45"/>
      <c r="AN498" s="45"/>
      <c r="AO498" s="45"/>
      <c r="AP498" s="45"/>
      <c r="AQ498" s="45"/>
    </row>
    <row r="499" spans="1:43" ht="15.75" customHeight="1" x14ac:dyDescent="0.2">
      <c r="A499" s="43"/>
      <c r="B499" s="43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  <c r="AM499" s="45"/>
      <c r="AN499" s="45"/>
      <c r="AO499" s="45"/>
      <c r="AP499" s="45"/>
      <c r="AQ499" s="45"/>
    </row>
    <row r="500" spans="1:43" ht="15.75" customHeight="1" x14ac:dyDescent="0.2">
      <c r="A500" s="43"/>
      <c r="B500" s="43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5"/>
      <c r="AO500" s="45"/>
      <c r="AP500" s="45"/>
      <c r="AQ500" s="45"/>
    </row>
    <row r="501" spans="1:43" ht="15.75" customHeight="1" x14ac:dyDescent="0.2">
      <c r="A501" s="43"/>
      <c r="B501" s="43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45"/>
      <c r="AP501" s="45"/>
      <c r="AQ501" s="45"/>
    </row>
    <row r="502" spans="1:43" ht="15.75" customHeight="1" x14ac:dyDescent="0.2">
      <c r="A502" s="43"/>
      <c r="B502" s="43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45"/>
      <c r="AP502" s="45"/>
      <c r="AQ502" s="45"/>
    </row>
    <row r="503" spans="1:43" ht="15.75" customHeight="1" x14ac:dyDescent="0.2">
      <c r="A503" s="43"/>
      <c r="B503" s="43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  <c r="AM503" s="45"/>
      <c r="AN503" s="45"/>
      <c r="AO503" s="45"/>
      <c r="AP503" s="45"/>
      <c r="AQ503" s="45"/>
    </row>
    <row r="504" spans="1:43" ht="15.75" customHeight="1" x14ac:dyDescent="0.2">
      <c r="A504" s="43"/>
      <c r="B504" s="43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5"/>
      <c r="AO504" s="45"/>
      <c r="AP504" s="45"/>
      <c r="AQ504" s="45"/>
    </row>
    <row r="505" spans="1:43" ht="15.75" customHeight="1" x14ac:dyDescent="0.2">
      <c r="A505" s="43"/>
      <c r="B505" s="43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  <c r="AM505" s="45"/>
      <c r="AN505" s="45"/>
      <c r="AO505" s="45"/>
      <c r="AP505" s="45"/>
      <c r="AQ505" s="45"/>
    </row>
    <row r="506" spans="1:43" ht="15.75" customHeight="1" x14ac:dyDescent="0.2">
      <c r="A506" s="43"/>
      <c r="B506" s="43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  <c r="AM506" s="45"/>
      <c r="AN506" s="45"/>
      <c r="AO506" s="45"/>
      <c r="AP506" s="45"/>
      <c r="AQ506" s="45"/>
    </row>
    <row r="507" spans="1:43" ht="15.75" customHeight="1" x14ac:dyDescent="0.2">
      <c r="A507" s="43"/>
      <c r="B507" s="43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5"/>
      <c r="AO507" s="45"/>
      <c r="AP507" s="45"/>
      <c r="AQ507" s="45"/>
    </row>
    <row r="508" spans="1:43" ht="15.75" customHeight="1" x14ac:dyDescent="0.2">
      <c r="A508" s="43"/>
      <c r="B508" s="43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  <c r="AM508" s="45"/>
      <c r="AN508" s="45"/>
      <c r="AO508" s="45"/>
      <c r="AP508" s="45"/>
      <c r="AQ508" s="45"/>
    </row>
    <row r="509" spans="1:43" ht="15.75" customHeight="1" x14ac:dyDescent="0.2">
      <c r="A509" s="43"/>
      <c r="B509" s="43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  <c r="AM509" s="45"/>
      <c r="AN509" s="45"/>
      <c r="AO509" s="45"/>
      <c r="AP509" s="45"/>
      <c r="AQ509" s="45"/>
    </row>
    <row r="510" spans="1:43" ht="15.75" customHeight="1" x14ac:dyDescent="0.2">
      <c r="A510" s="43"/>
      <c r="B510" s="43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5"/>
      <c r="AO510" s="45"/>
      <c r="AP510" s="45"/>
      <c r="AQ510" s="45"/>
    </row>
    <row r="511" spans="1:43" ht="15.75" customHeight="1" x14ac:dyDescent="0.2">
      <c r="A511" s="43"/>
      <c r="B511" s="43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  <c r="AM511" s="45"/>
      <c r="AN511" s="45"/>
      <c r="AO511" s="45"/>
      <c r="AP511" s="45"/>
      <c r="AQ511" s="45"/>
    </row>
    <row r="512" spans="1:43" ht="15.75" customHeight="1" x14ac:dyDescent="0.2">
      <c r="A512" s="43"/>
      <c r="B512" s="43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  <c r="AM512" s="45"/>
      <c r="AN512" s="45"/>
      <c r="AO512" s="45"/>
      <c r="AP512" s="45"/>
      <c r="AQ512" s="45"/>
    </row>
    <row r="513" spans="1:43" ht="15.75" customHeight="1" x14ac:dyDescent="0.2">
      <c r="A513" s="43"/>
      <c r="B513" s="43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  <c r="AM513" s="45"/>
      <c r="AN513" s="45"/>
      <c r="AO513" s="45"/>
      <c r="AP513" s="45"/>
      <c r="AQ513" s="45"/>
    </row>
    <row r="514" spans="1:43" ht="15.75" customHeight="1" x14ac:dyDescent="0.2">
      <c r="A514" s="43"/>
      <c r="B514" s="43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  <c r="AM514" s="45"/>
      <c r="AN514" s="45"/>
      <c r="AO514" s="45"/>
      <c r="AP514" s="45"/>
      <c r="AQ514" s="45"/>
    </row>
    <row r="515" spans="1:43" ht="15.75" customHeight="1" x14ac:dyDescent="0.2">
      <c r="A515" s="43"/>
      <c r="B515" s="43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5"/>
      <c r="AO515" s="45"/>
      <c r="AP515" s="45"/>
      <c r="AQ515" s="45"/>
    </row>
    <row r="516" spans="1:43" ht="15.75" customHeight="1" x14ac:dyDescent="0.2">
      <c r="A516" s="43"/>
      <c r="B516" s="43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  <c r="AM516" s="45"/>
      <c r="AN516" s="45"/>
      <c r="AO516" s="45"/>
      <c r="AP516" s="45"/>
      <c r="AQ516" s="45"/>
    </row>
    <row r="517" spans="1:43" ht="15.75" customHeight="1" x14ac:dyDescent="0.2">
      <c r="A517" s="43"/>
      <c r="B517" s="43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  <c r="AM517" s="45"/>
      <c r="AN517" s="45"/>
      <c r="AO517" s="45"/>
      <c r="AP517" s="45"/>
      <c r="AQ517" s="45"/>
    </row>
    <row r="518" spans="1:43" ht="15.75" customHeight="1" x14ac:dyDescent="0.2">
      <c r="A518" s="43"/>
      <c r="B518" s="43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  <c r="AM518" s="45"/>
      <c r="AN518" s="45"/>
      <c r="AO518" s="45"/>
      <c r="AP518" s="45"/>
      <c r="AQ518" s="45"/>
    </row>
    <row r="519" spans="1:43" ht="15.75" customHeight="1" x14ac:dyDescent="0.2">
      <c r="A519" s="43"/>
      <c r="B519" s="43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  <c r="AM519" s="45"/>
      <c r="AN519" s="45"/>
      <c r="AO519" s="45"/>
      <c r="AP519" s="45"/>
      <c r="AQ519" s="45"/>
    </row>
    <row r="520" spans="1:43" ht="15.75" customHeight="1" x14ac:dyDescent="0.2">
      <c r="A520" s="43"/>
      <c r="B520" s="43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  <c r="AM520" s="45"/>
      <c r="AN520" s="45"/>
      <c r="AO520" s="45"/>
      <c r="AP520" s="45"/>
      <c r="AQ520" s="45"/>
    </row>
    <row r="521" spans="1:43" ht="15.75" customHeight="1" x14ac:dyDescent="0.2">
      <c r="A521" s="43"/>
      <c r="B521" s="43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  <c r="AM521" s="45"/>
      <c r="AN521" s="45"/>
      <c r="AO521" s="45"/>
      <c r="AP521" s="45"/>
      <c r="AQ521" s="45"/>
    </row>
    <row r="522" spans="1:43" ht="15.75" customHeight="1" x14ac:dyDescent="0.2">
      <c r="A522" s="43"/>
      <c r="B522" s="43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5"/>
      <c r="AO522" s="45"/>
      <c r="AP522" s="45"/>
      <c r="AQ522" s="45"/>
    </row>
    <row r="523" spans="1:43" ht="15.75" customHeight="1" x14ac:dyDescent="0.2">
      <c r="A523" s="43"/>
      <c r="B523" s="43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  <c r="AM523" s="45"/>
      <c r="AN523" s="45"/>
      <c r="AO523" s="45"/>
      <c r="AP523" s="45"/>
      <c r="AQ523" s="45"/>
    </row>
    <row r="524" spans="1:43" ht="15.75" customHeight="1" x14ac:dyDescent="0.2">
      <c r="A524" s="43"/>
      <c r="B524" s="43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  <c r="AM524" s="45"/>
      <c r="AN524" s="45"/>
      <c r="AO524" s="45"/>
      <c r="AP524" s="45"/>
      <c r="AQ524" s="45"/>
    </row>
    <row r="525" spans="1:43" ht="15.75" customHeight="1" x14ac:dyDescent="0.2">
      <c r="A525" s="43"/>
      <c r="B525" s="43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  <c r="AM525" s="45"/>
      <c r="AN525" s="45"/>
      <c r="AO525" s="45"/>
      <c r="AP525" s="45"/>
      <c r="AQ525" s="45"/>
    </row>
    <row r="526" spans="1:43" ht="15.75" customHeight="1" x14ac:dyDescent="0.2">
      <c r="A526" s="43"/>
      <c r="B526" s="43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  <c r="AM526" s="45"/>
      <c r="AN526" s="45"/>
      <c r="AO526" s="45"/>
      <c r="AP526" s="45"/>
      <c r="AQ526" s="45"/>
    </row>
    <row r="527" spans="1:43" ht="15.75" customHeight="1" x14ac:dyDescent="0.2">
      <c r="A527" s="43"/>
      <c r="B527" s="43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  <c r="AM527" s="45"/>
      <c r="AN527" s="45"/>
      <c r="AO527" s="45"/>
      <c r="AP527" s="45"/>
      <c r="AQ527" s="45"/>
    </row>
    <row r="528" spans="1:43" ht="15.75" customHeight="1" x14ac:dyDescent="0.2">
      <c r="A528" s="43"/>
      <c r="B528" s="43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  <c r="AM528" s="45"/>
      <c r="AN528" s="45"/>
      <c r="AO528" s="45"/>
      <c r="AP528" s="45"/>
      <c r="AQ528" s="45"/>
    </row>
    <row r="529" spans="1:43" ht="15.75" customHeight="1" x14ac:dyDescent="0.2">
      <c r="A529" s="43"/>
      <c r="B529" s="43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  <c r="AM529" s="45"/>
      <c r="AN529" s="45"/>
      <c r="AO529" s="45"/>
      <c r="AP529" s="45"/>
      <c r="AQ529" s="45"/>
    </row>
    <row r="530" spans="1:43" ht="15.75" customHeight="1" x14ac:dyDescent="0.2">
      <c r="A530" s="43"/>
      <c r="B530" s="43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  <c r="AM530" s="45"/>
      <c r="AN530" s="45"/>
      <c r="AO530" s="45"/>
      <c r="AP530" s="45"/>
      <c r="AQ530" s="45"/>
    </row>
    <row r="531" spans="1:43" ht="15.75" customHeight="1" x14ac:dyDescent="0.2">
      <c r="A531" s="43"/>
      <c r="B531" s="43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  <c r="AM531" s="45"/>
      <c r="AN531" s="45"/>
      <c r="AO531" s="45"/>
      <c r="AP531" s="45"/>
      <c r="AQ531" s="45"/>
    </row>
    <row r="532" spans="1:43" ht="15.75" customHeight="1" x14ac:dyDescent="0.2">
      <c r="A532" s="43"/>
      <c r="B532" s="43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  <c r="AM532" s="45"/>
      <c r="AN532" s="45"/>
      <c r="AO532" s="45"/>
      <c r="AP532" s="45"/>
      <c r="AQ532" s="45"/>
    </row>
    <row r="533" spans="1:43" ht="15.75" customHeight="1" x14ac:dyDescent="0.2">
      <c r="A533" s="43"/>
      <c r="B533" s="43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  <c r="AM533" s="45"/>
      <c r="AN533" s="45"/>
      <c r="AO533" s="45"/>
      <c r="AP533" s="45"/>
      <c r="AQ533" s="45"/>
    </row>
    <row r="534" spans="1:43" ht="15.75" customHeight="1" x14ac:dyDescent="0.2">
      <c r="A534" s="43"/>
      <c r="B534" s="43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  <c r="AM534" s="45"/>
      <c r="AN534" s="45"/>
      <c r="AO534" s="45"/>
      <c r="AP534" s="45"/>
      <c r="AQ534" s="45"/>
    </row>
    <row r="535" spans="1:43" ht="15.75" customHeight="1" x14ac:dyDescent="0.2">
      <c r="A535" s="43"/>
      <c r="B535" s="43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  <c r="AM535" s="45"/>
      <c r="AN535" s="45"/>
      <c r="AO535" s="45"/>
      <c r="AP535" s="45"/>
      <c r="AQ535" s="45"/>
    </row>
    <row r="536" spans="1:43" ht="15.75" customHeight="1" x14ac:dyDescent="0.2">
      <c r="A536" s="43"/>
      <c r="B536" s="43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  <c r="AM536" s="45"/>
      <c r="AN536" s="45"/>
      <c r="AO536" s="45"/>
      <c r="AP536" s="45"/>
      <c r="AQ536" s="45"/>
    </row>
    <row r="537" spans="1:43" ht="15.75" customHeight="1" x14ac:dyDescent="0.2">
      <c r="A537" s="43"/>
      <c r="B537" s="43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  <c r="AM537" s="45"/>
      <c r="AN537" s="45"/>
      <c r="AO537" s="45"/>
      <c r="AP537" s="45"/>
      <c r="AQ537" s="45"/>
    </row>
    <row r="538" spans="1:43" ht="15.75" customHeight="1" x14ac:dyDescent="0.2">
      <c r="A538" s="43"/>
      <c r="B538" s="43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  <c r="AM538" s="45"/>
      <c r="AN538" s="45"/>
      <c r="AO538" s="45"/>
      <c r="AP538" s="45"/>
      <c r="AQ538" s="45"/>
    </row>
    <row r="539" spans="1:43" ht="15.75" customHeight="1" x14ac:dyDescent="0.2">
      <c r="A539" s="43"/>
      <c r="B539" s="43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  <c r="AM539" s="45"/>
      <c r="AN539" s="45"/>
      <c r="AO539" s="45"/>
      <c r="AP539" s="45"/>
      <c r="AQ539" s="45"/>
    </row>
    <row r="540" spans="1:43" ht="15.75" customHeight="1" x14ac:dyDescent="0.2">
      <c r="A540" s="43"/>
      <c r="B540" s="43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  <c r="AM540" s="45"/>
      <c r="AN540" s="45"/>
      <c r="AO540" s="45"/>
      <c r="AP540" s="45"/>
      <c r="AQ540" s="45"/>
    </row>
    <row r="541" spans="1:43" ht="15.75" customHeight="1" x14ac:dyDescent="0.2">
      <c r="A541" s="43"/>
      <c r="B541" s="43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  <c r="AM541" s="45"/>
      <c r="AN541" s="45"/>
      <c r="AO541" s="45"/>
      <c r="AP541" s="45"/>
      <c r="AQ541" s="45"/>
    </row>
    <row r="542" spans="1:43" ht="15.75" customHeight="1" x14ac:dyDescent="0.2">
      <c r="A542" s="43"/>
      <c r="B542" s="43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  <c r="AM542" s="45"/>
      <c r="AN542" s="45"/>
      <c r="AO542" s="45"/>
      <c r="AP542" s="45"/>
      <c r="AQ542" s="45"/>
    </row>
    <row r="543" spans="1:43" ht="15.75" customHeight="1" x14ac:dyDescent="0.2">
      <c r="A543" s="43"/>
      <c r="B543" s="43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  <c r="AM543" s="45"/>
      <c r="AN543" s="45"/>
      <c r="AO543" s="45"/>
      <c r="AP543" s="45"/>
      <c r="AQ543" s="45"/>
    </row>
    <row r="544" spans="1:43" ht="15.75" customHeight="1" x14ac:dyDescent="0.2">
      <c r="A544" s="43"/>
      <c r="B544" s="43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5"/>
      <c r="AO544" s="45"/>
      <c r="AP544" s="45"/>
      <c r="AQ544" s="45"/>
    </row>
    <row r="545" spans="1:43" ht="15.75" customHeight="1" x14ac:dyDescent="0.2">
      <c r="A545" s="43"/>
      <c r="B545" s="43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  <c r="AM545" s="45"/>
      <c r="AN545" s="45"/>
      <c r="AO545" s="45"/>
      <c r="AP545" s="45"/>
      <c r="AQ545" s="45"/>
    </row>
    <row r="546" spans="1:43" ht="15.75" customHeight="1" x14ac:dyDescent="0.2">
      <c r="A546" s="43"/>
      <c r="B546" s="43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  <c r="AM546" s="45"/>
      <c r="AN546" s="45"/>
      <c r="AO546" s="45"/>
      <c r="AP546" s="45"/>
      <c r="AQ546" s="45"/>
    </row>
    <row r="547" spans="1:43" ht="15.75" customHeight="1" x14ac:dyDescent="0.2">
      <c r="A547" s="43"/>
      <c r="B547" s="43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  <c r="AM547" s="45"/>
      <c r="AN547" s="45"/>
      <c r="AO547" s="45"/>
      <c r="AP547" s="45"/>
      <c r="AQ547" s="45"/>
    </row>
    <row r="548" spans="1:43" ht="15.75" customHeight="1" x14ac:dyDescent="0.2">
      <c r="A548" s="43"/>
      <c r="B548" s="43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45"/>
      <c r="AP548" s="45"/>
      <c r="AQ548" s="45"/>
    </row>
    <row r="549" spans="1:43" ht="15.75" customHeight="1" x14ac:dyDescent="0.2">
      <c r="A549" s="43"/>
      <c r="B549" s="43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  <c r="AM549" s="45"/>
      <c r="AN549" s="45"/>
      <c r="AO549" s="45"/>
      <c r="AP549" s="45"/>
      <c r="AQ549" s="45"/>
    </row>
    <row r="550" spans="1:43" ht="15.75" customHeight="1" x14ac:dyDescent="0.2">
      <c r="A550" s="43"/>
      <c r="B550" s="43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  <c r="AM550" s="45"/>
      <c r="AN550" s="45"/>
      <c r="AO550" s="45"/>
      <c r="AP550" s="45"/>
      <c r="AQ550" s="45"/>
    </row>
    <row r="551" spans="1:43" ht="15.75" customHeight="1" x14ac:dyDescent="0.2">
      <c r="A551" s="43"/>
      <c r="B551" s="43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  <c r="AM551" s="45"/>
      <c r="AN551" s="45"/>
      <c r="AO551" s="45"/>
      <c r="AP551" s="45"/>
      <c r="AQ551" s="45"/>
    </row>
    <row r="552" spans="1:43" ht="15.75" customHeight="1" x14ac:dyDescent="0.2">
      <c r="A552" s="43"/>
      <c r="B552" s="43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  <c r="AM552" s="45"/>
      <c r="AN552" s="45"/>
      <c r="AO552" s="45"/>
      <c r="AP552" s="45"/>
      <c r="AQ552" s="45"/>
    </row>
    <row r="553" spans="1:43" ht="15.75" customHeight="1" x14ac:dyDescent="0.2">
      <c r="A553" s="43"/>
      <c r="B553" s="43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  <c r="AM553" s="45"/>
      <c r="AN553" s="45"/>
      <c r="AO553" s="45"/>
      <c r="AP553" s="45"/>
      <c r="AQ553" s="45"/>
    </row>
    <row r="554" spans="1:43" ht="15.75" customHeight="1" x14ac:dyDescent="0.2">
      <c r="A554" s="43"/>
      <c r="B554" s="43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  <c r="AM554" s="45"/>
      <c r="AN554" s="45"/>
      <c r="AO554" s="45"/>
      <c r="AP554" s="45"/>
      <c r="AQ554" s="45"/>
    </row>
    <row r="555" spans="1:43" ht="15.75" customHeight="1" x14ac:dyDescent="0.2">
      <c r="A555" s="43"/>
      <c r="B555" s="43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  <c r="AM555" s="45"/>
      <c r="AN555" s="45"/>
      <c r="AO555" s="45"/>
      <c r="AP555" s="45"/>
      <c r="AQ555" s="45"/>
    </row>
    <row r="556" spans="1:43" ht="15.75" customHeight="1" x14ac:dyDescent="0.2">
      <c r="A556" s="43"/>
      <c r="B556" s="43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  <c r="AM556" s="45"/>
      <c r="AN556" s="45"/>
      <c r="AO556" s="45"/>
      <c r="AP556" s="45"/>
      <c r="AQ556" s="45"/>
    </row>
    <row r="557" spans="1:43" ht="15.75" customHeight="1" x14ac:dyDescent="0.2">
      <c r="A557" s="43"/>
      <c r="B557" s="43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  <c r="AM557" s="45"/>
      <c r="AN557" s="45"/>
      <c r="AO557" s="45"/>
      <c r="AP557" s="45"/>
      <c r="AQ557" s="45"/>
    </row>
    <row r="558" spans="1:43" ht="15.75" customHeight="1" x14ac:dyDescent="0.2">
      <c r="A558" s="43"/>
      <c r="B558" s="43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  <c r="AM558" s="45"/>
      <c r="AN558" s="45"/>
      <c r="AO558" s="45"/>
      <c r="AP558" s="45"/>
      <c r="AQ558" s="45"/>
    </row>
    <row r="559" spans="1:43" ht="15.75" customHeight="1" x14ac:dyDescent="0.2">
      <c r="A559" s="43"/>
      <c r="B559" s="43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  <c r="AM559" s="45"/>
      <c r="AN559" s="45"/>
      <c r="AO559" s="45"/>
      <c r="AP559" s="45"/>
      <c r="AQ559" s="45"/>
    </row>
    <row r="560" spans="1:43" ht="15.75" customHeight="1" x14ac:dyDescent="0.2">
      <c r="A560" s="43"/>
      <c r="B560" s="43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  <c r="AM560" s="45"/>
      <c r="AN560" s="45"/>
      <c r="AO560" s="45"/>
      <c r="AP560" s="45"/>
      <c r="AQ560" s="45"/>
    </row>
    <row r="561" spans="1:43" ht="15.75" customHeight="1" x14ac:dyDescent="0.2">
      <c r="A561" s="43"/>
      <c r="B561" s="43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  <c r="AM561" s="45"/>
      <c r="AN561" s="45"/>
      <c r="AO561" s="45"/>
      <c r="AP561" s="45"/>
      <c r="AQ561" s="45"/>
    </row>
    <row r="562" spans="1:43" ht="15.75" customHeight="1" x14ac:dyDescent="0.2">
      <c r="A562" s="43"/>
      <c r="B562" s="43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  <c r="AM562" s="45"/>
      <c r="AN562" s="45"/>
      <c r="AO562" s="45"/>
      <c r="AP562" s="45"/>
      <c r="AQ562" s="45"/>
    </row>
    <row r="563" spans="1:43" ht="15.75" customHeight="1" x14ac:dyDescent="0.2">
      <c r="A563" s="43"/>
      <c r="B563" s="43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  <c r="AM563" s="45"/>
      <c r="AN563" s="45"/>
      <c r="AO563" s="45"/>
      <c r="AP563" s="45"/>
      <c r="AQ563" s="45"/>
    </row>
    <row r="564" spans="1:43" ht="15.75" customHeight="1" x14ac:dyDescent="0.2">
      <c r="A564" s="43"/>
      <c r="B564" s="43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  <c r="AM564" s="45"/>
      <c r="AN564" s="45"/>
      <c r="AO564" s="45"/>
      <c r="AP564" s="45"/>
      <c r="AQ564" s="45"/>
    </row>
    <row r="565" spans="1:43" ht="15.75" customHeight="1" x14ac:dyDescent="0.2">
      <c r="A565" s="43"/>
      <c r="B565" s="43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  <c r="AM565" s="45"/>
      <c r="AN565" s="45"/>
      <c r="AO565" s="45"/>
      <c r="AP565" s="45"/>
      <c r="AQ565" s="45"/>
    </row>
    <row r="566" spans="1:43" ht="15.75" customHeight="1" x14ac:dyDescent="0.2">
      <c r="A566" s="43"/>
      <c r="B566" s="43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  <c r="AM566" s="45"/>
      <c r="AN566" s="45"/>
      <c r="AO566" s="45"/>
      <c r="AP566" s="45"/>
      <c r="AQ566" s="45"/>
    </row>
    <row r="567" spans="1:43" ht="15.75" customHeight="1" x14ac:dyDescent="0.2">
      <c r="A567" s="43"/>
      <c r="B567" s="43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  <c r="AM567" s="45"/>
      <c r="AN567" s="45"/>
      <c r="AO567" s="45"/>
      <c r="AP567" s="45"/>
      <c r="AQ567" s="45"/>
    </row>
    <row r="568" spans="1:43" ht="15.75" customHeight="1" x14ac:dyDescent="0.2">
      <c r="A568" s="43"/>
      <c r="B568" s="43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  <c r="AM568" s="45"/>
      <c r="AN568" s="45"/>
      <c r="AO568" s="45"/>
      <c r="AP568" s="45"/>
      <c r="AQ568" s="45"/>
    </row>
    <row r="569" spans="1:43" ht="15.75" customHeight="1" x14ac:dyDescent="0.2">
      <c r="A569" s="43"/>
      <c r="B569" s="43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  <c r="AM569" s="45"/>
      <c r="AN569" s="45"/>
      <c r="AO569" s="45"/>
      <c r="AP569" s="45"/>
      <c r="AQ569" s="45"/>
    </row>
    <row r="570" spans="1:43" ht="15.75" customHeight="1" x14ac:dyDescent="0.2">
      <c r="A570" s="43"/>
      <c r="B570" s="43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  <c r="AM570" s="45"/>
      <c r="AN570" s="45"/>
      <c r="AO570" s="45"/>
      <c r="AP570" s="45"/>
      <c r="AQ570" s="45"/>
    </row>
    <row r="571" spans="1:43" ht="15.75" customHeight="1" x14ac:dyDescent="0.2">
      <c r="A571" s="43"/>
      <c r="B571" s="43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  <c r="AM571" s="45"/>
      <c r="AN571" s="45"/>
      <c r="AO571" s="45"/>
      <c r="AP571" s="45"/>
      <c r="AQ571" s="45"/>
    </row>
    <row r="572" spans="1:43" ht="15.75" customHeight="1" x14ac:dyDescent="0.2">
      <c r="A572" s="43"/>
      <c r="B572" s="43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5"/>
      <c r="AO572" s="45"/>
      <c r="AP572" s="45"/>
      <c r="AQ572" s="45"/>
    </row>
    <row r="573" spans="1:43" ht="15.75" customHeight="1" x14ac:dyDescent="0.2">
      <c r="A573" s="43"/>
      <c r="B573" s="43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  <c r="AM573" s="45"/>
      <c r="AN573" s="45"/>
      <c r="AO573" s="45"/>
      <c r="AP573" s="45"/>
      <c r="AQ573" s="45"/>
    </row>
    <row r="574" spans="1:43" ht="15.75" customHeight="1" x14ac:dyDescent="0.2">
      <c r="A574" s="43"/>
      <c r="B574" s="43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  <c r="AM574" s="45"/>
      <c r="AN574" s="45"/>
      <c r="AO574" s="45"/>
      <c r="AP574" s="45"/>
      <c r="AQ574" s="45"/>
    </row>
    <row r="575" spans="1:43" ht="15.75" customHeight="1" x14ac:dyDescent="0.2">
      <c r="A575" s="43"/>
      <c r="B575" s="43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  <c r="AM575" s="45"/>
      <c r="AN575" s="45"/>
      <c r="AO575" s="45"/>
      <c r="AP575" s="45"/>
      <c r="AQ575" s="45"/>
    </row>
    <row r="576" spans="1:43" ht="15.75" customHeight="1" x14ac:dyDescent="0.2">
      <c r="A576" s="43"/>
      <c r="B576" s="43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  <c r="AM576" s="45"/>
      <c r="AN576" s="45"/>
      <c r="AO576" s="45"/>
      <c r="AP576" s="45"/>
      <c r="AQ576" s="45"/>
    </row>
    <row r="577" spans="1:43" ht="15.75" customHeight="1" x14ac:dyDescent="0.2">
      <c r="A577" s="43"/>
      <c r="B577" s="43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  <c r="AM577" s="45"/>
      <c r="AN577" s="45"/>
      <c r="AO577" s="45"/>
      <c r="AP577" s="45"/>
      <c r="AQ577" s="45"/>
    </row>
    <row r="578" spans="1:43" ht="15.75" customHeight="1" x14ac:dyDescent="0.2">
      <c r="A578" s="43"/>
      <c r="B578" s="43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  <c r="AM578" s="45"/>
      <c r="AN578" s="45"/>
      <c r="AO578" s="45"/>
      <c r="AP578" s="45"/>
      <c r="AQ578" s="45"/>
    </row>
    <row r="579" spans="1:43" ht="15.75" customHeight="1" x14ac:dyDescent="0.2">
      <c r="A579" s="43"/>
      <c r="B579" s="43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  <c r="AM579" s="45"/>
      <c r="AN579" s="45"/>
      <c r="AO579" s="45"/>
      <c r="AP579" s="45"/>
      <c r="AQ579" s="45"/>
    </row>
    <row r="580" spans="1:43" ht="15.75" customHeight="1" x14ac:dyDescent="0.2">
      <c r="A580" s="43"/>
      <c r="B580" s="43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  <c r="AM580" s="45"/>
      <c r="AN580" s="45"/>
      <c r="AO580" s="45"/>
      <c r="AP580" s="45"/>
      <c r="AQ580" s="45"/>
    </row>
    <row r="581" spans="1:43" ht="15.75" customHeight="1" x14ac:dyDescent="0.2">
      <c r="A581" s="43"/>
      <c r="B581" s="43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5"/>
      <c r="AM581" s="45"/>
      <c r="AN581" s="45"/>
      <c r="AO581" s="45"/>
      <c r="AP581" s="45"/>
      <c r="AQ581" s="45"/>
    </row>
    <row r="582" spans="1:43" ht="15.75" customHeight="1" x14ac:dyDescent="0.2">
      <c r="A582" s="43"/>
      <c r="B582" s="43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5"/>
      <c r="AM582" s="45"/>
      <c r="AN582" s="45"/>
      <c r="AO582" s="45"/>
      <c r="AP582" s="45"/>
      <c r="AQ582" s="45"/>
    </row>
    <row r="583" spans="1:43" ht="15.75" customHeight="1" x14ac:dyDescent="0.2">
      <c r="A583" s="43"/>
      <c r="B583" s="43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  <c r="AM583" s="45"/>
      <c r="AN583" s="45"/>
      <c r="AO583" s="45"/>
      <c r="AP583" s="45"/>
      <c r="AQ583" s="45"/>
    </row>
    <row r="584" spans="1:43" ht="15.75" customHeight="1" x14ac:dyDescent="0.2">
      <c r="A584" s="43"/>
      <c r="B584" s="43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  <c r="AM584" s="45"/>
      <c r="AN584" s="45"/>
      <c r="AO584" s="45"/>
      <c r="AP584" s="45"/>
      <c r="AQ584" s="45"/>
    </row>
    <row r="585" spans="1:43" ht="15.75" customHeight="1" x14ac:dyDescent="0.2">
      <c r="A585" s="43"/>
      <c r="B585" s="43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  <c r="AM585" s="45"/>
      <c r="AN585" s="45"/>
      <c r="AO585" s="45"/>
      <c r="AP585" s="45"/>
      <c r="AQ585" s="45"/>
    </row>
    <row r="586" spans="1:43" ht="15.75" customHeight="1" x14ac:dyDescent="0.2">
      <c r="A586" s="43"/>
      <c r="B586" s="43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  <c r="AM586" s="45"/>
      <c r="AN586" s="45"/>
      <c r="AO586" s="45"/>
      <c r="AP586" s="45"/>
      <c r="AQ586" s="45"/>
    </row>
    <row r="587" spans="1:43" ht="15.75" customHeight="1" x14ac:dyDescent="0.2">
      <c r="A587" s="43"/>
      <c r="B587" s="43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  <c r="AM587" s="45"/>
      <c r="AN587" s="45"/>
      <c r="AO587" s="45"/>
      <c r="AP587" s="45"/>
      <c r="AQ587" s="45"/>
    </row>
    <row r="588" spans="1:43" ht="15.75" customHeight="1" x14ac:dyDescent="0.2">
      <c r="A588" s="43"/>
      <c r="B588" s="43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  <c r="AM588" s="45"/>
      <c r="AN588" s="45"/>
      <c r="AO588" s="45"/>
      <c r="AP588" s="45"/>
      <c r="AQ588" s="45"/>
    </row>
    <row r="589" spans="1:43" ht="15.75" customHeight="1" x14ac:dyDescent="0.2">
      <c r="A589" s="43"/>
      <c r="B589" s="43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  <c r="AM589" s="45"/>
      <c r="AN589" s="45"/>
      <c r="AO589" s="45"/>
      <c r="AP589" s="45"/>
      <c r="AQ589" s="45"/>
    </row>
    <row r="590" spans="1:43" ht="15.75" customHeight="1" x14ac:dyDescent="0.2">
      <c r="A590" s="43"/>
      <c r="B590" s="43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  <c r="AM590" s="45"/>
      <c r="AN590" s="45"/>
      <c r="AO590" s="45"/>
      <c r="AP590" s="45"/>
      <c r="AQ590" s="45"/>
    </row>
    <row r="591" spans="1:43" ht="15.75" customHeight="1" x14ac:dyDescent="0.2">
      <c r="A591" s="43"/>
      <c r="B591" s="43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  <c r="AM591" s="45"/>
      <c r="AN591" s="45"/>
      <c r="AO591" s="45"/>
      <c r="AP591" s="45"/>
      <c r="AQ591" s="45"/>
    </row>
    <row r="592" spans="1:43" ht="15.75" customHeight="1" x14ac:dyDescent="0.2">
      <c r="A592" s="43"/>
      <c r="B592" s="43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  <c r="AM592" s="45"/>
      <c r="AN592" s="45"/>
      <c r="AO592" s="45"/>
      <c r="AP592" s="45"/>
      <c r="AQ592" s="45"/>
    </row>
    <row r="593" spans="1:43" ht="15.75" customHeight="1" x14ac:dyDescent="0.2">
      <c r="A593" s="43"/>
      <c r="B593" s="43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  <c r="AM593" s="45"/>
      <c r="AN593" s="45"/>
      <c r="AO593" s="45"/>
      <c r="AP593" s="45"/>
      <c r="AQ593" s="45"/>
    </row>
    <row r="594" spans="1:43" ht="15.75" customHeight="1" x14ac:dyDescent="0.2">
      <c r="A594" s="43"/>
      <c r="B594" s="43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  <c r="AM594" s="45"/>
      <c r="AN594" s="45"/>
      <c r="AO594" s="45"/>
      <c r="AP594" s="45"/>
      <c r="AQ594" s="45"/>
    </row>
    <row r="595" spans="1:43" ht="15.75" customHeight="1" x14ac:dyDescent="0.2">
      <c r="A595" s="43"/>
      <c r="B595" s="43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  <c r="AM595" s="45"/>
      <c r="AN595" s="45"/>
      <c r="AO595" s="45"/>
      <c r="AP595" s="45"/>
      <c r="AQ595" s="45"/>
    </row>
    <row r="596" spans="1:43" ht="15.75" customHeight="1" x14ac:dyDescent="0.2">
      <c r="A596" s="43"/>
      <c r="B596" s="43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  <c r="AM596" s="45"/>
      <c r="AN596" s="45"/>
      <c r="AO596" s="45"/>
      <c r="AP596" s="45"/>
      <c r="AQ596" s="45"/>
    </row>
    <row r="597" spans="1:43" ht="15.75" customHeight="1" x14ac:dyDescent="0.2">
      <c r="A597" s="43"/>
      <c r="B597" s="43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  <c r="AM597" s="45"/>
      <c r="AN597" s="45"/>
      <c r="AO597" s="45"/>
      <c r="AP597" s="45"/>
      <c r="AQ597" s="45"/>
    </row>
    <row r="598" spans="1:43" ht="15.75" customHeight="1" x14ac:dyDescent="0.2">
      <c r="A598" s="43"/>
      <c r="B598" s="43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  <c r="AM598" s="45"/>
      <c r="AN598" s="45"/>
      <c r="AO598" s="45"/>
      <c r="AP598" s="45"/>
      <c r="AQ598" s="45"/>
    </row>
    <row r="599" spans="1:43" ht="15.75" customHeight="1" x14ac:dyDescent="0.2">
      <c r="A599" s="43"/>
      <c r="B599" s="43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  <c r="AM599" s="45"/>
      <c r="AN599" s="45"/>
      <c r="AO599" s="45"/>
      <c r="AP599" s="45"/>
      <c r="AQ599" s="45"/>
    </row>
    <row r="600" spans="1:43" ht="15.75" customHeight="1" x14ac:dyDescent="0.2">
      <c r="A600" s="43"/>
      <c r="B600" s="43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  <c r="AM600" s="45"/>
      <c r="AN600" s="45"/>
      <c r="AO600" s="45"/>
      <c r="AP600" s="45"/>
      <c r="AQ600" s="45"/>
    </row>
    <row r="601" spans="1:43" ht="15.75" customHeight="1" x14ac:dyDescent="0.2">
      <c r="A601" s="43"/>
      <c r="B601" s="43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  <c r="AM601" s="45"/>
      <c r="AN601" s="45"/>
      <c r="AO601" s="45"/>
      <c r="AP601" s="45"/>
      <c r="AQ601" s="45"/>
    </row>
    <row r="602" spans="1:43" ht="15.75" customHeight="1" x14ac:dyDescent="0.2">
      <c r="A602" s="43"/>
      <c r="B602" s="43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  <c r="AM602" s="45"/>
      <c r="AN602" s="45"/>
      <c r="AO602" s="45"/>
      <c r="AP602" s="45"/>
      <c r="AQ602" s="45"/>
    </row>
    <row r="603" spans="1:43" ht="15.75" customHeight="1" x14ac:dyDescent="0.2">
      <c r="A603" s="43"/>
      <c r="B603" s="43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5"/>
      <c r="AM603" s="45"/>
      <c r="AN603" s="45"/>
      <c r="AO603" s="45"/>
      <c r="AP603" s="45"/>
      <c r="AQ603" s="45"/>
    </row>
    <row r="604" spans="1:43" ht="15.75" customHeight="1" x14ac:dyDescent="0.2">
      <c r="A604" s="43"/>
      <c r="B604" s="43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  <c r="AM604" s="45"/>
      <c r="AN604" s="45"/>
      <c r="AO604" s="45"/>
      <c r="AP604" s="45"/>
      <c r="AQ604" s="45"/>
    </row>
    <row r="605" spans="1:43" ht="15.75" customHeight="1" x14ac:dyDescent="0.2">
      <c r="A605" s="43"/>
      <c r="B605" s="43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  <c r="AM605" s="45"/>
      <c r="AN605" s="45"/>
      <c r="AO605" s="45"/>
      <c r="AP605" s="45"/>
      <c r="AQ605" s="45"/>
    </row>
    <row r="606" spans="1:43" ht="15.75" customHeight="1" x14ac:dyDescent="0.2">
      <c r="A606" s="43"/>
      <c r="B606" s="43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  <c r="AM606" s="45"/>
      <c r="AN606" s="45"/>
      <c r="AO606" s="45"/>
      <c r="AP606" s="45"/>
      <c r="AQ606" s="45"/>
    </row>
    <row r="607" spans="1:43" ht="15.75" customHeight="1" x14ac:dyDescent="0.2">
      <c r="A607" s="43"/>
      <c r="B607" s="43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  <c r="AM607" s="45"/>
      <c r="AN607" s="45"/>
      <c r="AO607" s="45"/>
      <c r="AP607" s="45"/>
      <c r="AQ607" s="45"/>
    </row>
    <row r="608" spans="1:43" ht="15.75" customHeight="1" x14ac:dyDescent="0.2">
      <c r="A608" s="43"/>
      <c r="B608" s="43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  <c r="AM608" s="45"/>
      <c r="AN608" s="45"/>
      <c r="AO608" s="45"/>
      <c r="AP608" s="45"/>
      <c r="AQ608" s="45"/>
    </row>
    <row r="609" spans="1:43" ht="15.75" customHeight="1" x14ac:dyDescent="0.2">
      <c r="A609" s="43"/>
      <c r="B609" s="43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  <c r="AM609" s="45"/>
      <c r="AN609" s="45"/>
      <c r="AO609" s="45"/>
      <c r="AP609" s="45"/>
      <c r="AQ609" s="45"/>
    </row>
    <row r="610" spans="1:43" ht="15.75" customHeight="1" x14ac:dyDescent="0.2">
      <c r="A610" s="43"/>
      <c r="B610" s="43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5"/>
      <c r="AM610" s="45"/>
      <c r="AN610" s="45"/>
      <c r="AO610" s="45"/>
      <c r="AP610" s="45"/>
      <c r="AQ610" s="45"/>
    </row>
    <row r="611" spans="1:43" ht="15.75" customHeight="1" x14ac:dyDescent="0.2">
      <c r="A611" s="43"/>
      <c r="B611" s="43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  <c r="AM611" s="45"/>
      <c r="AN611" s="45"/>
      <c r="AO611" s="45"/>
      <c r="AP611" s="45"/>
      <c r="AQ611" s="45"/>
    </row>
    <row r="612" spans="1:43" ht="15.75" customHeight="1" x14ac:dyDescent="0.2">
      <c r="A612" s="43"/>
      <c r="B612" s="43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5"/>
      <c r="AM612" s="45"/>
      <c r="AN612" s="45"/>
      <c r="AO612" s="45"/>
      <c r="AP612" s="45"/>
      <c r="AQ612" s="45"/>
    </row>
    <row r="613" spans="1:43" ht="15.75" customHeight="1" x14ac:dyDescent="0.2">
      <c r="A613" s="43"/>
      <c r="B613" s="43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  <c r="AM613" s="45"/>
      <c r="AN613" s="45"/>
      <c r="AO613" s="45"/>
      <c r="AP613" s="45"/>
      <c r="AQ613" s="45"/>
    </row>
    <row r="614" spans="1:43" ht="15.75" customHeight="1" x14ac:dyDescent="0.2">
      <c r="A614" s="43"/>
      <c r="B614" s="43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  <c r="AM614" s="45"/>
      <c r="AN614" s="45"/>
      <c r="AO614" s="45"/>
      <c r="AP614" s="45"/>
      <c r="AQ614" s="45"/>
    </row>
    <row r="615" spans="1:43" ht="15.75" customHeight="1" x14ac:dyDescent="0.2">
      <c r="A615" s="43"/>
      <c r="B615" s="43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  <c r="AM615" s="45"/>
      <c r="AN615" s="45"/>
      <c r="AO615" s="45"/>
      <c r="AP615" s="45"/>
      <c r="AQ615" s="45"/>
    </row>
    <row r="616" spans="1:43" ht="15.75" customHeight="1" x14ac:dyDescent="0.2">
      <c r="A616" s="43"/>
      <c r="B616" s="43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  <c r="AM616" s="45"/>
      <c r="AN616" s="45"/>
      <c r="AO616" s="45"/>
      <c r="AP616" s="45"/>
      <c r="AQ616" s="45"/>
    </row>
    <row r="617" spans="1:43" ht="15.75" customHeight="1" x14ac:dyDescent="0.2">
      <c r="A617" s="43"/>
      <c r="B617" s="43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  <c r="AM617" s="45"/>
      <c r="AN617" s="45"/>
      <c r="AO617" s="45"/>
      <c r="AP617" s="45"/>
      <c r="AQ617" s="45"/>
    </row>
    <row r="618" spans="1:43" ht="15.75" customHeight="1" x14ac:dyDescent="0.2">
      <c r="A618" s="43"/>
      <c r="B618" s="43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  <c r="AM618" s="45"/>
      <c r="AN618" s="45"/>
      <c r="AO618" s="45"/>
      <c r="AP618" s="45"/>
      <c r="AQ618" s="45"/>
    </row>
    <row r="619" spans="1:43" ht="15.75" customHeight="1" x14ac:dyDescent="0.2">
      <c r="A619" s="43"/>
      <c r="B619" s="43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  <c r="AM619" s="45"/>
      <c r="AN619" s="45"/>
      <c r="AO619" s="45"/>
      <c r="AP619" s="45"/>
      <c r="AQ619" s="45"/>
    </row>
    <row r="620" spans="1:43" ht="15.75" customHeight="1" x14ac:dyDescent="0.2">
      <c r="A620" s="43"/>
      <c r="B620" s="43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  <c r="AM620" s="45"/>
      <c r="AN620" s="45"/>
      <c r="AO620" s="45"/>
      <c r="AP620" s="45"/>
      <c r="AQ620" s="45"/>
    </row>
    <row r="621" spans="1:43" ht="15.75" customHeight="1" x14ac:dyDescent="0.2">
      <c r="A621" s="43"/>
      <c r="B621" s="43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  <c r="AM621" s="45"/>
      <c r="AN621" s="45"/>
      <c r="AO621" s="45"/>
      <c r="AP621" s="45"/>
      <c r="AQ621" s="45"/>
    </row>
    <row r="622" spans="1:43" ht="15.75" customHeight="1" x14ac:dyDescent="0.2">
      <c r="A622" s="43"/>
      <c r="B622" s="43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</row>
    <row r="623" spans="1:43" ht="15.75" customHeight="1" x14ac:dyDescent="0.2">
      <c r="A623" s="43"/>
      <c r="B623" s="43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  <c r="AM623" s="45"/>
      <c r="AN623" s="45"/>
      <c r="AO623" s="45"/>
      <c r="AP623" s="45"/>
      <c r="AQ623" s="45"/>
    </row>
    <row r="624" spans="1:43" ht="15.75" customHeight="1" x14ac:dyDescent="0.2">
      <c r="A624" s="43"/>
      <c r="B624" s="43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  <c r="AM624" s="45"/>
      <c r="AN624" s="45"/>
      <c r="AO624" s="45"/>
      <c r="AP624" s="45"/>
      <c r="AQ624" s="45"/>
    </row>
    <row r="625" spans="1:43" ht="15.75" customHeight="1" x14ac:dyDescent="0.2">
      <c r="A625" s="43"/>
      <c r="B625" s="43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  <c r="AM625" s="45"/>
      <c r="AN625" s="45"/>
      <c r="AO625" s="45"/>
      <c r="AP625" s="45"/>
      <c r="AQ625" s="45"/>
    </row>
    <row r="626" spans="1:43" ht="15.75" customHeight="1" x14ac:dyDescent="0.2">
      <c r="A626" s="43"/>
      <c r="B626" s="43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  <c r="AM626" s="45"/>
      <c r="AN626" s="45"/>
      <c r="AO626" s="45"/>
      <c r="AP626" s="45"/>
      <c r="AQ626" s="45"/>
    </row>
    <row r="627" spans="1:43" ht="15.75" customHeight="1" x14ac:dyDescent="0.2">
      <c r="A627" s="43"/>
      <c r="B627" s="43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  <c r="AM627" s="45"/>
      <c r="AN627" s="45"/>
      <c r="AO627" s="45"/>
      <c r="AP627" s="45"/>
      <c r="AQ627" s="45"/>
    </row>
    <row r="628" spans="1:43" ht="15.75" customHeight="1" x14ac:dyDescent="0.2">
      <c r="A628" s="43"/>
      <c r="B628" s="43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  <c r="AM628" s="45"/>
      <c r="AN628" s="45"/>
      <c r="AO628" s="45"/>
      <c r="AP628" s="45"/>
      <c r="AQ628" s="45"/>
    </row>
    <row r="629" spans="1:43" ht="15.75" customHeight="1" x14ac:dyDescent="0.2">
      <c r="A629" s="43"/>
      <c r="B629" s="43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  <c r="AM629" s="45"/>
      <c r="AN629" s="45"/>
      <c r="AO629" s="45"/>
      <c r="AP629" s="45"/>
      <c r="AQ629" s="45"/>
    </row>
    <row r="630" spans="1:43" ht="15.75" customHeight="1" x14ac:dyDescent="0.2">
      <c r="A630" s="43"/>
      <c r="B630" s="43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  <c r="AM630" s="45"/>
      <c r="AN630" s="45"/>
      <c r="AO630" s="45"/>
      <c r="AP630" s="45"/>
      <c r="AQ630" s="45"/>
    </row>
    <row r="631" spans="1:43" ht="15.75" customHeight="1" x14ac:dyDescent="0.2">
      <c r="A631" s="43"/>
      <c r="B631" s="43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  <c r="AM631" s="45"/>
      <c r="AN631" s="45"/>
      <c r="AO631" s="45"/>
      <c r="AP631" s="45"/>
      <c r="AQ631" s="45"/>
    </row>
    <row r="632" spans="1:43" ht="15.75" customHeight="1" x14ac:dyDescent="0.2">
      <c r="A632" s="43"/>
      <c r="B632" s="43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  <c r="AM632" s="45"/>
      <c r="AN632" s="45"/>
      <c r="AO632" s="45"/>
      <c r="AP632" s="45"/>
      <c r="AQ632" s="45"/>
    </row>
    <row r="633" spans="1:43" ht="15.75" customHeight="1" x14ac:dyDescent="0.2">
      <c r="A633" s="43"/>
      <c r="B633" s="43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  <c r="AM633" s="45"/>
      <c r="AN633" s="45"/>
      <c r="AO633" s="45"/>
      <c r="AP633" s="45"/>
      <c r="AQ633" s="45"/>
    </row>
    <row r="634" spans="1:43" ht="15.75" customHeight="1" x14ac:dyDescent="0.2">
      <c r="A634" s="43"/>
      <c r="B634" s="43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  <c r="AM634" s="45"/>
      <c r="AN634" s="45"/>
      <c r="AO634" s="45"/>
      <c r="AP634" s="45"/>
      <c r="AQ634" s="45"/>
    </row>
    <row r="635" spans="1:43" ht="15.75" customHeight="1" x14ac:dyDescent="0.2">
      <c r="A635" s="43"/>
      <c r="B635" s="43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  <c r="AM635" s="45"/>
      <c r="AN635" s="45"/>
      <c r="AO635" s="45"/>
      <c r="AP635" s="45"/>
      <c r="AQ635" s="45"/>
    </row>
    <row r="636" spans="1:43" ht="15.75" customHeight="1" x14ac:dyDescent="0.2">
      <c r="A636" s="43"/>
      <c r="B636" s="43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  <c r="AM636" s="45"/>
      <c r="AN636" s="45"/>
      <c r="AO636" s="45"/>
      <c r="AP636" s="45"/>
      <c r="AQ636" s="45"/>
    </row>
    <row r="637" spans="1:43" ht="15.75" customHeight="1" x14ac:dyDescent="0.2">
      <c r="A637" s="43"/>
      <c r="B637" s="43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  <c r="AM637" s="45"/>
      <c r="AN637" s="45"/>
      <c r="AO637" s="45"/>
      <c r="AP637" s="45"/>
      <c r="AQ637" s="45"/>
    </row>
    <row r="638" spans="1:43" ht="15.75" customHeight="1" x14ac:dyDescent="0.2">
      <c r="A638" s="43"/>
      <c r="B638" s="43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  <c r="AM638" s="45"/>
      <c r="AN638" s="45"/>
      <c r="AO638" s="45"/>
      <c r="AP638" s="45"/>
      <c r="AQ638" s="45"/>
    </row>
    <row r="639" spans="1:43" ht="15.75" customHeight="1" x14ac:dyDescent="0.2">
      <c r="A639" s="43"/>
      <c r="B639" s="43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5"/>
      <c r="AM639" s="45"/>
      <c r="AN639" s="45"/>
      <c r="AO639" s="45"/>
      <c r="AP639" s="45"/>
      <c r="AQ639" s="45"/>
    </row>
    <row r="640" spans="1:43" ht="15.75" customHeight="1" x14ac:dyDescent="0.2">
      <c r="A640" s="43"/>
      <c r="B640" s="43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5"/>
      <c r="AM640" s="45"/>
      <c r="AN640" s="45"/>
      <c r="AO640" s="45"/>
      <c r="AP640" s="45"/>
      <c r="AQ640" s="45"/>
    </row>
    <row r="641" spans="1:43" ht="15.75" customHeight="1" x14ac:dyDescent="0.2">
      <c r="A641" s="43"/>
      <c r="B641" s="43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  <c r="AM641" s="45"/>
      <c r="AN641" s="45"/>
      <c r="AO641" s="45"/>
      <c r="AP641" s="45"/>
      <c r="AQ641" s="45"/>
    </row>
    <row r="642" spans="1:43" ht="15.75" customHeight="1" x14ac:dyDescent="0.2">
      <c r="A642" s="43"/>
      <c r="B642" s="43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  <c r="AM642" s="45"/>
      <c r="AN642" s="45"/>
      <c r="AO642" s="45"/>
      <c r="AP642" s="45"/>
      <c r="AQ642" s="45"/>
    </row>
    <row r="643" spans="1:43" ht="15.75" customHeight="1" x14ac:dyDescent="0.2">
      <c r="A643" s="43"/>
      <c r="B643" s="43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  <c r="AM643" s="45"/>
      <c r="AN643" s="45"/>
      <c r="AO643" s="45"/>
      <c r="AP643" s="45"/>
      <c r="AQ643" s="45"/>
    </row>
    <row r="644" spans="1:43" ht="15.75" customHeight="1" x14ac:dyDescent="0.2">
      <c r="A644" s="43"/>
      <c r="B644" s="43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  <c r="AM644" s="45"/>
      <c r="AN644" s="45"/>
      <c r="AO644" s="45"/>
      <c r="AP644" s="45"/>
      <c r="AQ644" s="45"/>
    </row>
    <row r="645" spans="1:43" ht="15.75" customHeight="1" x14ac:dyDescent="0.2">
      <c r="A645" s="43"/>
      <c r="B645" s="43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  <c r="AM645" s="45"/>
      <c r="AN645" s="45"/>
      <c r="AO645" s="45"/>
      <c r="AP645" s="45"/>
      <c r="AQ645" s="45"/>
    </row>
    <row r="646" spans="1:43" ht="15.75" customHeight="1" x14ac:dyDescent="0.2">
      <c r="A646" s="43"/>
      <c r="B646" s="43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  <c r="AM646" s="45"/>
      <c r="AN646" s="45"/>
      <c r="AO646" s="45"/>
      <c r="AP646" s="45"/>
      <c r="AQ646" s="45"/>
    </row>
    <row r="647" spans="1:43" ht="15.75" customHeight="1" x14ac:dyDescent="0.2">
      <c r="A647" s="43"/>
      <c r="B647" s="43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  <c r="AM647" s="45"/>
      <c r="AN647" s="45"/>
      <c r="AO647" s="45"/>
      <c r="AP647" s="45"/>
      <c r="AQ647" s="45"/>
    </row>
    <row r="648" spans="1:43" ht="15.75" customHeight="1" x14ac:dyDescent="0.2">
      <c r="A648" s="43"/>
      <c r="B648" s="43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  <c r="AM648" s="45"/>
      <c r="AN648" s="45"/>
      <c r="AO648" s="45"/>
      <c r="AP648" s="45"/>
      <c r="AQ648" s="45"/>
    </row>
    <row r="649" spans="1:43" ht="15.75" customHeight="1" x14ac:dyDescent="0.2">
      <c r="A649" s="43"/>
      <c r="B649" s="43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  <c r="AM649" s="45"/>
      <c r="AN649" s="45"/>
      <c r="AO649" s="45"/>
      <c r="AP649" s="45"/>
      <c r="AQ649" s="45"/>
    </row>
    <row r="650" spans="1:43" ht="15.75" customHeight="1" x14ac:dyDescent="0.2">
      <c r="A650" s="43"/>
      <c r="B650" s="43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  <c r="AM650" s="45"/>
      <c r="AN650" s="45"/>
      <c r="AO650" s="45"/>
      <c r="AP650" s="45"/>
      <c r="AQ650" s="45"/>
    </row>
    <row r="651" spans="1:43" ht="15.75" customHeight="1" x14ac:dyDescent="0.2">
      <c r="A651" s="43"/>
      <c r="B651" s="43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  <c r="AM651" s="45"/>
      <c r="AN651" s="45"/>
      <c r="AO651" s="45"/>
      <c r="AP651" s="45"/>
      <c r="AQ651" s="45"/>
    </row>
    <row r="652" spans="1:43" ht="15.75" customHeight="1" x14ac:dyDescent="0.2">
      <c r="A652" s="43"/>
      <c r="B652" s="43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  <c r="AM652" s="45"/>
      <c r="AN652" s="45"/>
      <c r="AO652" s="45"/>
      <c r="AP652" s="45"/>
      <c r="AQ652" s="45"/>
    </row>
    <row r="653" spans="1:43" ht="15.75" customHeight="1" x14ac:dyDescent="0.2">
      <c r="A653" s="43"/>
      <c r="B653" s="43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  <c r="AM653" s="45"/>
      <c r="AN653" s="45"/>
      <c r="AO653" s="45"/>
      <c r="AP653" s="45"/>
      <c r="AQ653" s="45"/>
    </row>
    <row r="654" spans="1:43" ht="15.75" customHeight="1" x14ac:dyDescent="0.2">
      <c r="A654" s="43"/>
      <c r="B654" s="43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  <c r="AM654" s="45"/>
      <c r="AN654" s="45"/>
      <c r="AO654" s="45"/>
      <c r="AP654" s="45"/>
      <c r="AQ654" s="45"/>
    </row>
    <row r="655" spans="1:43" ht="15.75" customHeight="1" x14ac:dyDescent="0.2">
      <c r="A655" s="43"/>
      <c r="B655" s="43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  <c r="AM655" s="45"/>
      <c r="AN655" s="45"/>
      <c r="AO655" s="45"/>
      <c r="AP655" s="45"/>
      <c r="AQ655" s="45"/>
    </row>
    <row r="656" spans="1:43" ht="15.75" customHeight="1" x14ac:dyDescent="0.2">
      <c r="A656" s="43"/>
      <c r="B656" s="43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  <c r="AM656" s="45"/>
      <c r="AN656" s="45"/>
      <c r="AO656" s="45"/>
      <c r="AP656" s="45"/>
      <c r="AQ656" s="45"/>
    </row>
    <row r="657" spans="1:43" ht="15.75" customHeight="1" x14ac:dyDescent="0.2">
      <c r="A657" s="43"/>
      <c r="B657" s="43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  <c r="AM657" s="45"/>
      <c r="AN657" s="45"/>
      <c r="AO657" s="45"/>
      <c r="AP657" s="45"/>
      <c r="AQ657" s="45"/>
    </row>
    <row r="658" spans="1:43" ht="15.75" customHeight="1" x14ac:dyDescent="0.2">
      <c r="A658" s="43"/>
      <c r="B658" s="43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  <c r="AM658" s="45"/>
      <c r="AN658" s="45"/>
      <c r="AO658" s="45"/>
      <c r="AP658" s="45"/>
      <c r="AQ658" s="45"/>
    </row>
    <row r="659" spans="1:43" ht="15.75" customHeight="1" x14ac:dyDescent="0.2">
      <c r="A659" s="43"/>
      <c r="B659" s="43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  <c r="AM659" s="45"/>
      <c r="AN659" s="45"/>
      <c r="AO659" s="45"/>
      <c r="AP659" s="45"/>
      <c r="AQ659" s="45"/>
    </row>
    <row r="660" spans="1:43" ht="15.75" customHeight="1" x14ac:dyDescent="0.2">
      <c r="A660" s="43"/>
      <c r="B660" s="43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  <c r="AM660" s="45"/>
      <c r="AN660" s="45"/>
      <c r="AO660" s="45"/>
      <c r="AP660" s="45"/>
      <c r="AQ660" s="45"/>
    </row>
    <row r="661" spans="1:43" ht="15.75" customHeight="1" x14ac:dyDescent="0.2">
      <c r="A661" s="43"/>
      <c r="B661" s="43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  <c r="AM661" s="45"/>
      <c r="AN661" s="45"/>
      <c r="AO661" s="45"/>
      <c r="AP661" s="45"/>
      <c r="AQ661" s="45"/>
    </row>
    <row r="662" spans="1:43" ht="15.75" customHeight="1" x14ac:dyDescent="0.2">
      <c r="A662" s="43"/>
      <c r="B662" s="43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  <c r="AM662" s="45"/>
      <c r="AN662" s="45"/>
      <c r="AO662" s="45"/>
      <c r="AP662" s="45"/>
      <c r="AQ662" s="45"/>
    </row>
    <row r="663" spans="1:43" ht="15.75" customHeight="1" x14ac:dyDescent="0.2">
      <c r="A663" s="43"/>
      <c r="B663" s="43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  <c r="AM663" s="45"/>
      <c r="AN663" s="45"/>
      <c r="AO663" s="45"/>
      <c r="AP663" s="45"/>
      <c r="AQ663" s="45"/>
    </row>
    <row r="664" spans="1:43" ht="15.75" customHeight="1" x14ac:dyDescent="0.2">
      <c r="A664" s="43"/>
      <c r="B664" s="43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  <c r="AM664" s="45"/>
      <c r="AN664" s="45"/>
      <c r="AO664" s="45"/>
      <c r="AP664" s="45"/>
      <c r="AQ664" s="45"/>
    </row>
    <row r="665" spans="1:43" ht="15.75" customHeight="1" x14ac:dyDescent="0.2">
      <c r="A665" s="43"/>
      <c r="B665" s="43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  <c r="AM665" s="45"/>
      <c r="AN665" s="45"/>
      <c r="AO665" s="45"/>
      <c r="AP665" s="45"/>
      <c r="AQ665" s="45"/>
    </row>
    <row r="666" spans="1:43" ht="15.75" customHeight="1" x14ac:dyDescent="0.2">
      <c r="A666" s="43"/>
      <c r="B666" s="43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  <c r="AM666" s="45"/>
      <c r="AN666" s="45"/>
      <c r="AO666" s="45"/>
      <c r="AP666" s="45"/>
      <c r="AQ666" s="45"/>
    </row>
    <row r="667" spans="1:43" ht="15.75" customHeight="1" x14ac:dyDescent="0.2">
      <c r="A667" s="43"/>
      <c r="B667" s="43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  <c r="AM667" s="45"/>
      <c r="AN667" s="45"/>
      <c r="AO667" s="45"/>
      <c r="AP667" s="45"/>
      <c r="AQ667" s="45"/>
    </row>
    <row r="668" spans="1:43" ht="15.75" customHeight="1" x14ac:dyDescent="0.2">
      <c r="A668" s="43"/>
      <c r="B668" s="43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/>
      <c r="AQ668" s="45"/>
    </row>
    <row r="669" spans="1:43" ht="15.75" customHeight="1" x14ac:dyDescent="0.2">
      <c r="A669" s="43"/>
      <c r="B669" s="43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  <c r="AM669" s="45"/>
      <c r="AN669" s="45"/>
      <c r="AO669" s="45"/>
      <c r="AP669" s="45"/>
      <c r="AQ669" s="45"/>
    </row>
    <row r="670" spans="1:43" ht="15.75" customHeight="1" x14ac:dyDescent="0.2">
      <c r="A670" s="43"/>
      <c r="B670" s="43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  <c r="AM670" s="45"/>
      <c r="AN670" s="45"/>
      <c r="AO670" s="45"/>
      <c r="AP670" s="45"/>
      <c r="AQ670" s="45"/>
    </row>
    <row r="671" spans="1:43" ht="15.75" customHeight="1" x14ac:dyDescent="0.2">
      <c r="A671" s="43"/>
      <c r="B671" s="43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  <c r="AM671" s="45"/>
      <c r="AN671" s="45"/>
      <c r="AO671" s="45"/>
      <c r="AP671" s="45"/>
      <c r="AQ671" s="45"/>
    </row>
    <row r="672" spans="1:43" ht="15.75" customHeight="1" x14ac:dyDescent="0.2">
      <c r="A672" s="43"/>
      <c r="B672" s="43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5"/>
      <c r="AM672" s="45"/>
      <c r="AN672" s="45"/>
      <c r="AO672" s="45"/>
      <c r="AP672" s="45"/>
      <c r="AQ672" s="45"/>
    </row>
    <row r="673" spans="1:43" ht="15.75" customHeight="1" x14ac:dyDescent="0.2">
      <c r="A673" s="43"/>
      <c r="B673" s="43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  <c r="AM673" s="45"/>
      <c r="AN673" s="45"/>
      <c r="AO673" s="45"/>
      <c r="AP673" s="45"/>
      <c r="AQ673" s="45"/>
    </row>
    <row r="674" spans="1:43" ht="15.75" customHeight="1" x14ac:dyDescent="0.2">
      <c r="A674" s="43"/>
      <c r="B674" s="43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  <c r="AM674" s="45"/>
      <c r="AN674" s="45"/>
      <c r="AO674" s="45"/>
      <c r="AP674" s="45"/>
      <c r="AQ674" s="45"/>
    </row>
    <row r="675" spans="1:43" ht="15.75" customHeight="1" x14ac:dyDescent="0.2">
      <c r="A675" s="43"/>
      <c r="B675" s="43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  <c r="AM675" s="45"/>
      <c r="AN675" s="45"/>
      <c r="AO675" s="45"/>
      <c r="AP675" s="45"/>
      <c r="AQ675" s="45"/>
    </row>
    <row r="676" spans="1:43" ht="15.75" customHeight="1" x14ac:dyDescent="0.2">
      <c r="A676" s="43"/>
      <c r="B676" s="43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  <c r="AM676" s="45"/>
      <c r="AN676" s="45"/>
      <c r="AO676" s="45"/>
      <c r="AP676" s="45"/>
      <c r="AQ676" s="45"/>
    </row>
    <row r="677" spans="1:43" ht="15.75" customHeight="1" x14ac:dyDescent="0.2">
      <c r="A677" s="43"/>
      <c r="B677" s="43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  <c r="AM677" s="45"/>
      <c r="AN677" s="45"/>
      <c r="AO677" s="45"/>
      <c r="AP677" s="45"/>
      <c r="AQ677" s="45"/>
    </row>
    <row r="678" spans="1:43" ht="15.75" customHeight="1" x14ac:dyDescent="0.2">
      <c r="A678" s="43"/>
      <c r="B678" s="43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5"/>
      <c r="AM678" s="45"/>
      <c r="AN678" s="45"/>
      <c r="AO678" s="45"/>
      <c r="AP678" s="45"/>
      <c r="AQ678" s="45"/>
    </row>
    <row r="679" spans="1:43" ht="15.75" customHeight="1" x14ac:dyDescent="0.2">
      <c r="A679" s="43"/>
      <c r="B679" s="43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/>
      <c r="AQ679" s="45"/>
    </row>
    <row r="680" spans="1:43" ht="15.75" customHeight="1" x14ac:dyDescent="0.2">
      <c r="A680" s="43"/>
      <c r="B680" s="43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  <c r="AM680" s="45"/>
      <c r="AN680" s="45"/>
      <c r="AO680" s="45"/>
      <c r="AP680" s="45"/>
      <c r="AQ680" s="45"/>
    </row>
    <row r="681" spans="1:43" ht="15.75" customHeight="1" x14ac:dyDescent="0.2">
      <c r="A681" s="43"/>
      <c r="B681" s="43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  <c r="AM681" s="45"/>
      <c r="AN681" s="45"/>
      <c r="AO681" s="45"/>
      <c r="AP681" s="45"/>
      <c r="AQ681" s="45"/>
    </row>
    <row r="682" spans="1:43" ht="15.75" customHeight="1" x14ac:dyDescent="0.2">
      <c r="A682" s="43"/>
      <c r="B682" s="43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5"/>
      <c r="AM682" s="45"/>
      <c r="AN682" s="45"/>
      <c r="AO682" s="45"/>
      <c r="AP682" s="45"/>
      <c r="AQ682" s="45"/>
    </row>
    <row r="683" spans="1:43" ht="15.75" customHeight="1" x14ac:dyDescent="0.2">
      <c r="A683" s="43"/>
      <c r="B683" s="43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  <c r="AM683" s="45"/>
      <c r="AN683" s="45"/>
      <c r="AO683" s="45"/>
      <c r="AP683" s="45"/>
      <c r="AQ683" s="45"/>
    </row>
    <row r="684" spans="1:43" ht="15.75" customHeight="1" x14ac:dyDescent="0.2">
      <c r="A684" s="43"/>
      <c r="B684" s="43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  <c r="AM684" s="45"/>
      <c r="AN684" s="45"/>
      <c r="AO684" s="45"/>
      <c r="AP684" s="45"/>
      <c r="AQ684" s="45"/>
    </row>
    <row r="685" spans="1:43" ht="15.75" customHeight="1" x14ac:dyDescent="0.2">
      <c r="A685" s="43"/>
      <c r="B685" s="43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  <c r="AM685" s="45"/>
      <c r="AN685" s="45"/>
      <c r="AO685" s="45"/>
      <c r="AP685" s="45"/>
      <c r="AQ685" s="45"/>
    </row>
    <row r="686" spans="1:43" ht="15.75" customHeight="1" x14ac:dyDescent="0.2">
      <c r="A686" s="43"/>
      <c r="B686" s="43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  <c r="AM686" s="45"/>
      <c r="AN686" s="45"/>
      <c r="AO686" s="45"/>
      <c r="AP686" s="45"/>
      <c r="AQ686" s="45"/>
    </row>
    <row r="687" spans="1:43" ht="15.75" customHeight="1" x14ac:dyDescent="0.2">
      <c r="A687" s="43"/>
      <c r="B687" s="43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  <c r="AM687" s="45"/>
      <c r="AN687" s="45"/>
      <c r="AO687" s="45"/>
      <c r="AP687" s="45"/>
      <c r="AQ687" s="45"/>
    </row>
    <row r="688" spans="1:43" ht="15.75" customHeight="1" x14ac:dyDescent="0.2">
      <c r="A688" s="43"/>
      <c r="B688" s="43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  <c r="AM688" s="45"/>
      <c r="AN688" s="45"/>
      <c r="AO688" s="45"/>
      <c r="AP688" s="45"/>
      <c r="AQ688" s="45"/>
    </row>
    <row r="689" spans="1:43" ht="15.75" customHeight="1" x14ac:dyDescent="0.2">
      <c r="A689" s="43"/>
      <c r="B689" s="43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  <c r="AM689" s="45"/>
      <c r="AN689" s="45"/>
      <c r="AO689" s="45"/>
      <c r="AP689" s="45"/>
      <c r="AQ689" s="45"/>
    </row>
    <row r="690" spans="1:43" ht="15.75" customHeight="1" x14ac:dyDescent="0.2">
      <c r="A690" s="43"/>
      <c r="B690" s="43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5"/>
      <c r="AO690" s="45"/>
      <c r="AP690" s="45"/>
      <c r="AQ690" s="45"/>
    </row>
    <row r="691" spans="1:43" ht="15.75" customHeight="1" x14ac:dyDescent="0.2">
      <c r="A691" s="43"/>
      <c r="B691" s="43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  <c r="AM691" s="45"/>
      <c r="AN691" s="45"/>
      <c r="AO691" s="45"/>
      <c r="AP691" s="45"/>
      <c r="AQ691" s="45"/>
    </row>
    <row r="692" spans="1:43" ht="15.75" customHeight="1" x14ac:dyDescent="0.2">
      <c r="A692" s="43"/>
      <c r="B692" s="43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5"/>
      <c r="AM692" s="45"/>
      <c r="AN692" s="45"/>
      <c r="AO692" s="45"/>
      <c r="AP692" s="45"/>
      <c r="AQ692" s="45"/>
    </row>
    <row r="693" spans="1:43" ht="15.75" customHeight="1" x14ac:dyDescent="0.2">
      <c r="A693" s="43"/>
      <c r="B693" s="43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  <c r="AM693" s="45"/>
      <c r="AN693" s="45"/>
      <c r="AO693" s="45"/>
      <c r="AP693" s="45"/>
      <c r="AQ693" s="45"/>
    </row>
    <row r="694" spans="1:43" ht="15.75" customHeight="1" x14ac:dyDescent="0.2">
      <c r="A694" s="43"/>
      <c r="B694" s="43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  <c r="AM694" s="45"/>
      <c r="AN694" s="45"/>
      <c r="AO694" s="45"/>
      <c r="AP694" s="45"/>
      <c r="AQ694" s="45"/>
    </row>
    <row r="695" spans="1:43" ht="15.75" customHeight="1" x14ac:dyDescent="0.2">
      <c r="A695" s="43"/>
      <c r="B695" s="43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  <c r="AM695" s="45"/>
      <c r="AN695" s="45"/>
      <c r="AO695" s="45"/>
      <c r="AP695" s="45"/>
      <c r="AQ695" s="45"/>
    </row>
    <row r="696" spans="1:43" ht="15.75" customHeight="1" x14ac:dyDescent="0.2">
      <c r="A696" s="43"/>
      <c r="B696" s="43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5"/>
      <c r="AM696" s="45"/>
      <c r="AN696" s="45"/>
      <c r="AO696" s="45"/>
      <c r="AP696" s="45"/>
      <c r="AQ696" s="45"/>
    </row>
    <row r="697" spans="1:43" ht="15.75" customHeight="1" x14ac:dyDescent="0.2">
      <c r="A697" s="43"/>
      <c r="B697" s="43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  <c r="AM697" s="45"/>
      <c r="AN697" s="45"/>
      <c r="AO697" s="45"/>
      <c r="AP697" s="45"/>
      <c r="AQ697" s="45"/>
    </row>
    <row r="698" spans="1:43" ht="15.75" customHeight="1" x14ac:dyDescent="0.2">
      <c r="A698" s="43"/>
      <c r="B698" s="43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  <c r="AM698" s="45"/>
      <c r="AN698" s="45"/>
      <c r="AO698" s="45"/>
      <c r="AP698" s="45"/>
      <c r="AQ698" s="45"/>
    </row>
    <row r="699" spans="1:43" ht="15.75" customHeight="1" x14ac:dyDescent="0.2">
      <c r="A699" s="43"/>
      <c r="B699" s="43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5"/>
      <c r="AM699" s="45"/>
      <c r="AN699" s="45"/>
      <c r="AO699" s="45"/>
      <c r="AP699" s="45"/>
      <c r="AQ699" s="45"/>
    </row>
    <row r="700" spans="1:43" ht="15.75" customHeight="1" x14ac:dyDescent="0.2">
      <c r="A700" s="43"/>
      <c r="B700" s="43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5"/>
      <c r="AO700" s="45"/>
      <c r="AP700" s="45"/>
      <c r="AQ700" s="45"/>
    </row>
    <row r="701" spans="1:43" ht="15.75" customHeight="1" x14ac:dyDescent="0.2">
      <c r="A701" s="43"/>
      <c r="B701" s="43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5"/>
      <c r="AM701" s="45"/>
      <c r="AN701" s="45"/>
      <c r="AO701" s="45"/>
      <c r="AP701" s="45"/>
      <c r="AQ701" s="45"/>
    </row>
    <row r="702" spans="1:43" ht="15.75" customHeight="1" x14ac:dyDescent="0.2">
      <c r="A702" s="43"/>
      <c r="B702" s="43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  <c r="AM702" s="45"/>
      <c r="AN702" s="45"/>
      <c r="AO702" s="45"/>
      <c r="AP702" s="45"/>
      <c r="AQ702" s="45"/>
    </row>
    <row r="703" spans="1:43" ht="15.75" customHeight="1" x14ac:dyDescent="0.2">
      <c r="A703" s="43"/>
      <c r="B703" s="43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  <c r="AM703" s="45"/>
      <c r="AN703" s="45"/>
      <c r="AO703" s="45"/>
      <c r="AP703" s="45"/>
      <c r="AQ703" s="45"/>
    </row>
    <row r="704" spans="1:43" ht="15.75" customHeight="1" x14ac:dyDescent="0.2">
      <c r="A704" s="43"/>
      <c r="B704" s="43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  <c r="AM704" s="45"/>
      <c r="AN704" s="45"/>
      <c r="AO704" s="45"/>
      <c r="AP704" s="45"/>
      <c r="AQ704" s="45"/>
    </row>
    <row r="705" spans="1:43" ht="15.75" customHeight="1" x14ac:dyDescent="0.2">
      <c r="A705" s="43"/>
      <c r="B705" s="43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  <c r="AM705" s="45"/>
      <c r="AN705" s="45"/>
      <c r="AO705" s="45"/>
      <c r="AP705" s="45"/>
      <c r="AQ705" s="45"/>
    </row>
    <row r="706" spans="1:43" ht="15.75" customHeight="1" x14ac:dyDescent="0.2">
      <c r="A706" s="43"/>
      <c r="B706" s="43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  <c r="AM706" s="45"/>
      <c r="AN706" s="45"/>
      <c r="AO706" s="45"/>
      <c r="AP706" s="45"/>
      <c r="AQ706" s="45"/>
    </row>
    <row r="707" spans="1:43" ht="15.75" customHeight="1" x14ac:dyDescent="0.2">
      <c r="A707" s="43"/>
      <c r="B707" s="43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  <c r="AM707" s="45"/>
      <c r="AN707" s="45"/>
      <c r="AO707" s="45"/>
      <c r="AP707" s="45"/>
      <c r="AQ707" s="45"/>
    </row>
    <row r="708" spans="1:43" ht="15.75" customHeight="1" x14ac:dyDescent="0.2">
      <c r="A708" s="43"/>
      <c r="B708" s="43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  <c r="AM708" s="45"/>
      <c r="AN708" s="45"/>
      <c r="AO708" s="45"/>
      <c r="AP708" s="45"/>
      <c r="AQ708" s="45"/>
    </row>
    <row r="709" spans="1:43" ht="15.75" customHeight="1" x14ac:dyDescent="0.2">
      <c r="A709" s="43"/>
      <c r="B709" s="43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  <c r="AM709" s="45"/>
      <c r="AN709" s="45"/>
      <c r="AO709" s="45"/>
      <c r="AP709" s="45"/>
      <c r="AQ709" s="45"/>
    </row>
    <row r="710" spans="1:43" ht="15.75" customHeight="1" x14ac:dyDescent="0.2">
      <c r="A710" s="43"/>
      <c r="B710" s="43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/>
      <c r="AP710" s="45"/>
      <c r="AQ710" s="45"/>
    </row>
    <row r="711" spans="1:43" ht="15.75" customHeight="1" x14ac:dyDescent="0.2">
      <c r="A711" s="43"/>
      <c r="B711" s="43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5"/>
      <c r="AM711" s="45"/>
      <c r="AN711" s="45"/>
      <c r="AO711" s="45"/>
      <c r="AP711" s="45"/>
      <c r="AQ711" s="45"/>
    </row>
    <row r="712" spans="1:43" ht="15.75" customHeight="1" x14ac:dyDescent="0.2">
      <c r="A712" s="43"/>
      <c r="B712" s="43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  <c r="AM712" s="45"/>
      <c r="AN712" s="45"/>
      <c r="AO712" s="45"/>
      <c r="AP712" s="45"/>
      <c r="AQ712" s="45"/>
    </row>
    <row r="713" spans="1:43" ht="15.75" customHeight="1" x14ac:dyDescent="0.2">
      <c r="A713" s="43"/>
      <c r="B713" s="43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5"/>
      <c r="AM713" s="45"/>
      <c r="AN713" s="45"/>
      <c r="AO713" s="45"/>
      <c r="AP713" s="45"/>
      <c r="AQ713" s="45"/>
    </row>
    <row r="714" spans="1:43" ht="15.75" customHeight="1" x14ac:dyDescent="0.2">
      <c r="A714" s="43"/>
      <c r="B714" s="43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5"/>
      <c r="AM714" s="45"/>
      <c r="AN714" s="45"/>
      <c r="AO714" s="45"/>
      <c r="AP714" s="45"/>
      <c r="AQ714" s="45"/>
    </row>
    <row r="715" spans="1:43" ht="15.75" customHeight="1" x14ac:dyDescent="0.2">
      <c r="A715" s="43"/>
      <c r="B715" s="43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5"/>
      <c r="AM715" s="45"/>
      <c r="AN715" s="45"/>
      <c r="AO715" s="45"/>
      <c r="AP715" s="45"/>
      <c r="AQ715" s="45"/>
    </row>
    <row r="716" spans="1:43" ht="15.75" customHeight="1" x14ac:dyDescent="0.2">
      <c r="A716" s="43"/>
      <c r="B716" s="43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  <c r="AM716" s="45"/>
      <c r="AN716" s="45"/>
      <c r="AO716" s="45"/>
      <c r="AP716" s="45"/>
      <c r="AQ716" s="45"/>
    </row>
    <row r="717" spans="1:43" ht="15.75" customHeight="1" x14ac:dyDescent="0.2">
      <c r="A717" s="43"/>
      <c r="B717" s="43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5"/>
      <c r="AM717" s="45"/>
      <c r="AN717" s="45"/>
      <c r="AO717" s="45"/>
      <c r="AP717" s="45"/>
      <c r="AQ717" s="45"/>
    </row>
    <row r="718" spans="1:43" ht="15.75" customHeight="1" x14ac:dyDescent="0.2">
      <c r="A718" s="43"/>
      <c r="B718" s="43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  <c r="AM718" s="45"/>
      <c r="AN718" s="45"/>
      <c r="AO718" s="45"/>
      <c r="AP718" s="45"/>
      <c r="AQ718" s="45"/>
    </row>
    <row r="719" spans="1:43" ht="15.75" customHeight="1" x14ac:dyDescent="0.2">
      <c r="A719" s="43"/>
      <c r="B719" s="43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  <c r="AM719" s="45"/>
      <c r="AN719" s="45"/>
      <c r="AO719" s="45"/>
      <c r="AP719" s="45"/>
      <c r="AQ719" s="45"/>
    </row>
    <row r="720" spans="1:43" ht="15.75" customHeight="1" x14ac:dyDescent="0.2">
      <c r="A720" s="43"/>
      <c r="B720" s="43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/>
      <c r="AQ720" s="45"/>
    </row>
    <row r="721" spans="1:43" ht="15.75" customHeight="1" x14ac:dyDescent="0.2">
      <c r="A721" s="43"/>
      <c r="B721" s="43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  <c r="AM721" s="45"/>
      <c r="AN721" s="45"/>
      <c r="AO721" s="45"/>
      <c r="AP721" s="45"/>
      <c r="AQ721" s="45"/>
    </row>
    <row r="722" spans="1:43" ht="15.75" customHeight="1" x14ac:dyDescent="0.2">
      <c r="A722" s="43"/>
      <c r="B722" s="43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  <c r="AM722" s="45"/>
      <c r="AN722" s="45"/>
      <c r="AO722" s="45"/>
      <c r="AP722" s="45"/>
      <c r="AQ722" s="45"/>
    </row>
    <row r="723" spans="1:43" ht="15.75" customHeight="1" x14ac:dyDescent="0.2">
      <c r="A723" s="43"/>
      <c r="B723" s="43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  <c r="AM723" s="45"/>
      <c r="AN723" s="45"/>
      <c r="AO723" s="45"/>
      <c r="AP723" s="45"/>
      <c r="AQ723" s="45"/>
    </row>
    <row r="724" spans="1:43" ht="15.75" customHeight="1" x14ac:dyDescent="0.2">
      <c r="A724" s="43"/>
      <c r="B724" s="43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  <c r="AM724" s="45"/>
      <c r="AN724" s="45"/>
      <c r="AO724" s="45"/>
      <c r="AP724" s="45"/>
      <c r="AQ724" s="45"/>
    </row>
    <row r="725" spans="1:43" ht="15.75" customHeight="1" x14ac:dyDescent="0.2">
      <c r="A725" s="43"/>
      <c r="B725" s="43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  <c r="AM725" s="45"/>
      <c r="AN725" s="45"/>
      <c r="AO725" s="45"/>
      <c r="AP725" s="45"/>
      <c r="AQ725" s="45"/>
    </row>
    <row r="726" spans="1:43" ht="15.75" customHeight="1" x14ac:dyDescent="0.2">
      <c r="A726" s="43"/>
      <c r="B726" s="43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  <c r="AM726" s="45"/>
      <c r="AN726" s="45"/>
      <c r="AO726" s="45"/>
      <c r="AP726" s="45"/>
      <c r="AQ726" s="45"/>
    </row>
    <row r="727" spans="1:43" ht="15.75" customHeight="1" x14ac:dyDescent="0.2">
      <c r="A727" s="43"/>
      <c r="B727" s="43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  <c r="AM727" s="45"/>
      <c r="AN727" s="45"/>
      <c r="AO727" s="45"/>
      <c r="AP727" s="45"/>
      <c r="AQ727" s="45"/>
    </row>
    <row r="728" spans="1:43" ht="15.75" customHeight="1" x14ac:dyDescent="0.2">
      <c r="A728" s="43"/>
      <c r="B728" s="43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  <c r="AM728" s="45"/>
      <c r="AN728" s="45"/>
      <c r="AO728" s="45"/>
      <c r="AP728" s="45"/>
      <c r="AQ728" s="45"/>
    </row>
    <row r="729" spans="1:43" ht="15.75" customHeight="1" x14ac:dyDescent="0.2">
      <c r="A729" s="43"/>
      <c r="B729" s="43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  <c r="AM729" s="45"/>
      <c r="AN729" s="45"/>
      <c r="AO729" s="45"/>
      <c r="AP729" s="45"/>
      <c r="AQ729" s="45"/>
    </row>
    <row r="730" spans="1:43" ht="15.75" customHeight="1" x14ac:dyDescent="0.2">
      <c r="A730" s="43"/>
      <c r="B730" s="43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</row>
    <row r="731" spans="1:43" ht="15.75" customHeight="1" x14ac:dyDescent="0.2">
      <c r="A731" s="43"/>
      <c r="B731" s="43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  <c r="AM731" s="45"/>
      <c r="AN731" s="45"/>
      <c r="AO731" s="45"/>
      <c r="AP731" s="45"/>
      <c r="AQ731" s="45"/>
    </row>
    <row r="732" spans="1:43" ht="15.75" customHeight="1" x14ac:dyDescent="0.2">
      <c r="A732" s="43"/>
      <c r="B732" s="43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  <c r="AM732" s="45"/>
      <c r="AN732" s="45"/>
      <c r="AO732" s="45"/>
      <c r="AP732" s="45"/>
      <c r="AQ732" s="45"/>
    </row>
    <row r="733" spans="1:43" ht="15.75" customHeight="1" x14ac:dyDescent="0.2">
      <c r="A733" s="43"/>
      <c r="B733" s="43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  <c r="AM733" s="45"/>
      <c r="AN733" s="45"/>
      <c r="AO733" s="45"/>
      <c r="AP733" s="45"/>
      <c r="AQ733" s="45"/>
    </row>
    <row r="734" spans="1:43" ht="15.75" customHeight="1" x14ac:dyDescent="0.2">
      <c r="A734" s="43"/>
      <c r="B734" s="43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  <c r="AM734" s="45"/>
      <c r="AN734" s="45"/>
      <c r="AO734" s="45"/>
      <c r="AP734" s="45"/>
      <c r="AQ734" s="45"/>
    </row>
    <row r="735" spans="1:43" ht="15.75" customHeight="1" x14ac:dyDescent="0.2">
      <c r="A735" s="43"/>
      <c r="B735" s="43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  <c r="AM735" s="45"/>
      <c r="AN735" s="45"/>
      <c r="AO735" s="45"/>
      <c r="AP735" s="45"/>
      <c r="AQ735" s="45"/>
    </row>
    <row r="736" spans="1:43" ht="15.75" customHeight="1" x14ac:dyDescent="0.2">
      <c r="A736" s="43"/>
      <c r="B736" s="43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  <c r="AM736" s="45"/>
      <c r="AN736" s="45"/>
      <c r="AO736" s="45"/>
      <c r="AP736" s="45"/>
      <c r="AQ736" s="45"/>
    </row>
    <row r="737" spans="1:43" ht="15.75" customHeight="1" x14ac:dyDescent="0.2">
      <c r="A737" s="43"/>
      <c r="B737" s="43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  <c r="AM737" s="45"/>
      <c r="AN737" s="45"/>
      <c r="AO737" s="45"/>
      <c r="AP737" s="45"/>
      <c r="AQ737" s="45"/>
    </row>
    <row r="738" spans="1:43" ht="15.75" customHeight="1" x14ac:dyDescent="0.2">
      <c r="A738" s="43"/>
      <c r="B738" s="43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  <c r="AM738" s="45"/>
      <c r="AN738" s="45"/>
      <c r="AO738" s="45"/>
      <c r="AP738" s="45"/>
      <c r="AQ738" s="45"/>
    </row>
    <row r="739" spans="1:43" ht="15.75" customHeight="1" x14ac:dyDescent="0.2">
      <c r="A739" s="43"/>
      <c r="B739" s="43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  <c r="AM739" s="45"/>
      <c r="AN739" s="45"/>
      <c r="AO739" s="45"/>
      <c r="AP739" s="45"/>
      <c r="AQ739" s="45"/>
    </row>
    <row r="740" spans="1:43" ht="15.75" customHeight="1" x14ac:dyDescent="0.2">
      <c r="A740" s="43"/>
      <c r="B740" s="43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</row>
    <row r="741" spans="1:43" ht="15.75" customHeight="1" x14ac:dyDescent="0.2">
      <c r="A741" s="43"/>
      <c r="B741" s="43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  <c r="AM741" s="45"/>
      <c r="AN741" s="45"/>
      <c r="AO741" s="45"/>
      <c r="AP741" s="45"/>
      <c r="AQ741" s="45"/>
    </row>
    <row r="742" spans="1:43" ht="15.75" customHeight="1" x14ac:dyDescent="0.2">
      <c r="A742" s="43"/>
      <c r="B742" s="43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  <c r="AM742" s="45"/>
      <c r="AN742" s="45"/>
      <c r="AO742" s="45"/>
      <c r="AP742" s="45"/>
      <c r="AQ742" s="45"/>
    </row>
    <row r="743" spans="1:43" ht="15.75" customHeight="1" x14ac:dyDescent="0.2">
      <c r="A743" s="43"/>
      <c r="B743" s="43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  <c r="AM743" s="45"/>
      <c r="AN743" s="45"/>
      <c r="AO743" s="45"/>
      <c r="AP743" s="45"/>
      <c r="AQ743" s="45"/>
    </row>
    <row r="744" spans="1:43" ht="15.75" customHeight="1" x14ac:dyDescent="0.2">
      <c r="A744" s="43"/>
      <c r="B744" s="43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  <c r="AM744" s="45"/>
      <c r="AN744" s="45"/>
      <c r="AO744" s="45"/>
      <c r="AP744" s="45"/>
      <c r="AQ744" s="45"/>
    </row>
    <row r="745" spans="1:43" ht="15.75" customHeight="1" x14ac:dyDescent="0.2">
      <c r="A745" s="43"/>
      <c r="B745" s="43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  <c r="AM745" s="45"/>
      <c r="AN745" s="45"/>
      <c r="AO745" s="45"/>
      <c r="AP745" s="45"/>
      <c r="AQ745" s="45"/>
    </row>
    <row r="746" spans="1:43" ht="15.75" customHeight="1" x14ac:dyDescent="0.2">
      <c r="A746" s="43"/>
      <c r="B746" s="43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  <c r="AM746" s="45"/>
      <c r="AN746" s="45"/>
      <c r="AO746" s="45"/>
      <c r="AP746" s="45"/>
      <c r="AQ746" s="45"/>
    </row>
    <row r="747" spans="1:43" ht="15.75" customHeight="1" x14ac:dyDescent="0.2">
      <c r="A747" s="43"/>
      <c r="B747" s="43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  <c r="AM747" s="45"/>
      <c r="AN747" s="45"/>
      <c r="AO747" s="45"/>
      <c r="AP747" s="45"/>
      <c r="AQ747" s="45"/>
    </row>
    <row r="748" spans="1:43" ht="15.75" customHeight="1" x14ac:dyDescent="0.2">
      <c r="A748" s="43"/>
      <c r="B748" s="43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  <c r="AM748" s="45"/>
      <c r="AN748" s="45"/>
      <c r="AO748" s="45"/>
      <c r="AP748" s="45"/>
      <c r="AQ748" s="45"/>
    </row>
    <row r="749" spans="1:43" ht="15.75" customHeight="1" x14ac:dyDescent="0.2">
      <c r="A749" s="43"/>
      <c r="B749" s="43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  <c r="AM749" s="45"/>
      <c r="AN749" s="45"/>
      <c r="AO749" s="45"/>
      <c r="AP749" s="45"/>
      <c r="AQ749" s="45"/>
    </row>
    <row r="750" spans="1:43" ht="15.75" customHeight="1" x14ac:dyDescent="0.2">
      <c r="A750" s="43"/>
      <c r="B750" s="43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  <c r="AM750" s="45"/>
      <c r="AN750" s="45"/>
      <c r="AO750" s="45"/>
      <c r="AP750" s="45"/>
      <c r="AQ750" s="45"/>
    </row>
    <row r="751" spans="1:43" ht="15.75" customHeight="1" x14ac:dyDescent="0.2">
      <c r="A751" s="43"/>
      <c r="B751" s="43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</row>
    <row r="752" spans="1:43" ht="15.75" customHeight="1" x14ac:dyDescent="0.2">
      <c r="A752" s="43"/>
      <c r="B752" s="43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  <c r="AM752" s="45"/>
      <c r="AN752" s="45"/>
      <c r="AO752" s="45"/>
      <c r="AP752" s="45"/>
      <c r="AQ752" s="45"/>
    </row>
    <row r="753" spans="1:43" ht="15.75" customHeight="1" x14ac:dyDescent="0.2">
      <c r="A753" s="43"/>
      <c r="B753" s="43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  <c r="AM753" s="45"/>
      <c r="AN753" s="45"/>
      <c r="AO753" s="45"/>
      <c r="AP753" s="45"/>
      <c r="AQ753" s="45"/>
    </row>
    <row r="754" spans="1:43" ht="15.75" customHeight="1" x14ac:dyDescent="0.2">
      <c r="A754" s="43"/>
      <c r="B754" s="43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  <c r="AM754" s="45"/>
      <c r="AN754" s="45"/>
      <c r="AO754" s="45"/>
      <c r="AP754" s="45"/>
      <c r="AQ754" s="45"/>
    </row>
    <row r="755" spans="1:43" ht="15.75" customHeight="1" x14ac:dyDescent="0.2">
      <c r="A755" s="43"/>
      <c r="B755" s="43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  <c r="AM755" s="45"/>
      <c r="AN755" s="45"/>
      <c r="AO755" s="45"/>
      <c r="AP755" s="45"/>
      <c r="AQ755" s="45"/>
    </row>
    <row r="756" spans="1:43" ht="15.75" customHeight="1" x14ac:dyDescent="0.2">
      <c r="A756" s="43"/>
      <c r="B756" s="43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  <c r="AM756" s="45"/>
      <c r="AN756" s="45"/>
      <c r="AO756" s="45"/>
      <c r="AP756" s="45"/>
      <c r="AQ756" s="45"/>
    </row>
    <row r="757" spans="1:43" ht="15.75" customHeight="1" x14ac:dyDescent="0.2">
      <c r="A757" s="43"/>
      <c r="B757" s="43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  <c r="AM757" s="45"/>
      <c r="AN757" s="45"/>
      <c r="AO757" s="45"/>
      <c r="AP757" s="45"/>
      <c r="AQ757" s="45"/>
    </row>
    <row r="758" spans="1:43" ht="15.75" customHeight="1" x14ac:dyDescent="0.2">
      <c r="A758" s="43"/>
      <c r="B758" s="43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  <c r="AM758" s="45"/>
      <c r="AN758" s="45"/>
      <c r="AO758" s="45"/>
      <c r="AP758" s="45"/>
      <c r="AQ758" s="45"/>
    </row>
    <row r="759" spans="1:43" ht="15.75" customHeight="1" x14ac:dyDescent="0.2">
      <c r="A759" s="43"/>
      <c r="B759" s="43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  <c r="AM759" s="45"/>
      <c r="AN759" s="45"/>
      <c r="AO759" s="45"/>
      <c r="AP759" s="45"/>
      <c r="AQ759" s="45"/>
    </row>
    <row r="760" spans="1:43" ht="15.75" customHeight="1" x14ac:dyDescent="0.2">
      <c r="A760" s="43"/>
      <c r="B760" s="43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  <c r="AM760" s="45"/>
      <c r="AN760" s="45"/>
      <c r="AO760" s="45"/>
      <c r="AP760" s="45"/>
      <c r="AQ760" s="45"/>
    </row>
    <row r="761" spans="1:43" ht="15.75" customHeight="1" x14ac:dyDescent="0.2">
      <c r="A761" s="43"/>
      <c r="B761" s="43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  <c r="AM761" s="45"/>
      <c r="AN761" s="45"/>
      <c r="AO761" s="45"/>
      <c r="AP761" s="45"/>
      <c r="AQ761" s="45"/>
    </row>
    <row r="762" spans="1:43" ht="15.75" customHeight="1" x14ac:dyDescent="0.2">
      <c r="A762" s="43"/>
      <c r="B762" s="43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</row>
    <row r="763" spans="1:43" ht="15.75" customHeight="1" x14ac:dyDescent="0.2">
      <c r="A763" s="43"/>
      <c r="B763" s="43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  <c r="AM763" s="45"/>
      <c r="AN763" s="45"/>
      <c r="AO763" s="45"/>
      <c r="AP763" s="45"/>
      <c r="AQ763" s="45"/>
    </row>
    <row r="764" spans="1:43" ht="15.75" customHeight="1" x14ac:dyDescent="0.2">
      <c r="A764" s="43"/>
      <c r="B764" s="43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  <c r="AM764" s="45"/>
      <c r="AN764" s="45"/>
      <c r="AO764" s="45"/>
      <c r="AP764" s="45"/>
      <c r="AQ764" s="45"/>
    </row>
    <row r="765" spans="1:43" ht="15.75" customHeight="1" x14ac:dyDescent="0.2">
      <c r="A765" s="43"/>
      <c r="B765" s="43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  <c r="AM765" s="45"/>
      <c r="AN765" s="45"/>
      <c r="AO765" s="45"/>
      <c r="AP765" s="45"/>
      <c r="AQ765" s="45"/>
    </row>
    <row r="766" spans="1:43" ht="15.75" customHeight="1" x14ac:dyDescent="0.2">
      <c r="A766" s="43"/>
      <c r="B766" s="43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  <c r="AM766" s="45"/>
      <c r="AN766" s="45"/>
      <c r="AO766" s="45"/>
      <c r="AP766" s="45"/>
      <c r="AQ766" s="45"/>
    </row>
    <row r="767" spans="1:43" ht="15.75" customHeight="1" x14ac:dyDescent="0.2">
      <c r="A767" s="43"/>
      <c r="B767" s="43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  <c r="AM767" s="45"/>
      <c r="AN767" s="45"/>
      <c r="AO767" s="45"/>
      <c r="AP767" s="45"/>
      <c r="AQ767" s="45"/>
    </row>
    <row r="768" spans="1:43" ht="15.75" customHeight="1" x14ac:dyDescent="0.2">
      <c r="A768" s="43"/>
      <c r="B768" s="43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  <c r="AM768" s="45"/>
      <c r="AN768" s="45"/>
      <c r="AO768" s="45"/>
      <c r="AP768" s="45"/>
      <c r="AQ768" s="45"/>
    </row>
    <row r="769" spans="1:43" ht="15.75" customHeight="1" x14ac:dyDescent="0.2">
      <c r="A769" s="43"/>
      <c r="B769" s="43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  <c r="AM769" s="45"/>
      <c r="AN769" s="45"/>
      <c r="AO769" s="45"/>
      <c r="AP769" s="45"/>
      <c r="AQ769" s="45"/>
    </row>
    <row r="770" spans="1:43" ht="15.75" customHeight="1" x14ac:dyDescent="0.2">
      <c r="A770" s="43"/>
      <c r="B770" s="43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  <c r="AM770" s="45"/>
      <c r="AN770" s="45"/>
      <c r="AO770" s="45"/>
      <c r="AP770" s="45"/>
      <c r="AQ770" s="45"/>
    </row>
    <row r="771" spans="1:43" ht="15.75" customHeight="1" x14ac:dyDescent="0.2">
      <c r="A771" s="43"/>
      <c r="B771" s="43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  <c r="AM771" s="45"/>
      <c r="AN771" s="45"/>
      <c r="AO771" s="45"/>
      <c r="AP771" s="45"/>
      <c r="AQ771" s="45"/>
    </row>
    <row r="772" spans="1:43" ht="15.75" customHeight="1" x14ac:dyDescent="0.2">
      <c r="A772" s="43"/>
      <c r="B772" s="43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  <c r="AM772" s="45"/>
      <c r="AN772" s="45"/>
      <c r="AO772" s="45"/>
      <c r="AP772" s="45"/>
      <c r="AQ772" s="45"/>
    </row>
    <row r="773" spans="1:43" ht="15.75" customHeight="1" x14ac:dyDescent="0.2">
      <c r="A773" s="43"/>
      <c r="B773" s="43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</row>
    <row r="774" spans="1:43" ht="15.75" customHeight="1" x14ac:dyDescent="0.2">
      <c r="A774" s="43"/>
      <c r="B774" s="43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  <c r="AM774" s="45"/>
      <c r="AN774" s="45"/>
      <c r="AO774" s="45"/>
      <c r="AP774" s="45"/>
      <c r="AQ774" s="45"/>
    </row>
    <row r="775" spans="1:43" ht="15.75" customHeight="1" x14ac:dyDescent="0.2">
      <c r="A775" s="43"/>
      <c r="B775" s="43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  <c r="AM775" s="45"/>
      <c r="AN775" s="45"/>
      <c r="AO775" s="45"/>
      <c r="AP775" s="45"/>
      <c r="AQ775" s="45"/>
    </row>
    <row r="776" spans="1:43" ht="15.75" customHeight="1" x14ac:dyDescent="0.2">
      <c r="A776" s="43"/>
      <c r="B776" s="43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  <c r="AM776" s="45"/>
      <c r="AN776" s="45"/>
      <c r="AO776" s="45"/>
      <c r="AP776" s="45"/>
      <c r="AQ776" s="45"/>
    </row>
    <row r="777" spans="1:43" ht="15.75" customHeight="1" x14ac:dyDescent="0.2">
      <c r="A777" s="43"/>
      <c r="B777" s="43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  <c r="AM777" s="45"/>
      <c r="AN777" s="45"/>
      <c r="AO777" s="45"/>
      <c r="AP777" s="45"/>
      <c r="AQ777" s="45"/>
    </row>
    <row r="778" spans="1:43" ht="15.75" customHeight="1" x14ac:dyDescent="0.2">
      <c r="A778" s="43"/>
      <c r="B778" s="43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  <c r="AM778" s="45"/>
      <c r="AN778" s="45"/>
      <c r="AO778" s="45"/>
      <c r="AP778" s="45"/>
      <c r="AQ778" s="45"/>
    </row>
    <row r="779" spans="1:43" ht="15.75" customHeight="1" x14ac:dyDescent="0.2">
      <c r="A779" s="43"/>
      <c r="B779" s="43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  <c r="AM779" s="45"/>
      <c r="AN779" s="45"/>
      <c r="AO779" s="45"/>
      <c r="AP779" s="45"/>
      <c r="AQ779" s="45"/>
    </row>
    <row r="780" spans="1:43" ht="15.75" customHeight="1" x14ac:dyDescent="0.2">
      <c r="A780" s="43"/>
      <c r="B780" s="43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  <c r="AM780" s="45"/>
      <c r="AN780" s="45"/>
      <c r="AO780" s="45"/>
      <c r="AP780" s="45"/>
      <c r="AQ780" s="45"/>
    </row>
    <row r="781" spans="1:43" ht="15.75" customHeight="1" x14ac:dyDescent="0.2">
      <c r="A781" s="43"/>
      <c r="B781" s="43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  <c r="AM781" s="45"/>
      <c r="AN781" s="45"/>
      <c r="AO781" s="45"/>
      <c r="AP781" s="45"/>
      <c r="AQ781" s="45"/>
    </row>
    <row r="782" spans="1:43" ht="15.75" customHeight="1" x14ac:dyDescent="0.2">
      <c r="A782" s="43"/>
      <c r="B782" s="43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  <c r="AM782" s="45"/>
      <c r="AN782" s="45"/>
      <c r="AO782" s="45"/>
      <c r="AP782" s="45"/>
      <c r="AQ782" s="45"/>
    </row>
    <row r="783" spans="1:43" ht="15.75" customHeight="1" x14ac:dyDescent="0.2">
      <c r="A783" s="43"/>
      <c r="B783" s="43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  <c r="AM783" s="45"/>
      <c r="AN783" s="45"/>
      <c r="AO783" s="45"/>
      <c r="AP783" s="45"/>
      <c r="AQ783" s="45"/>
    </row>
    <row r="784" spans="1:43" ht="15.75" customHeight="1" x14ac:dyDescent="0.2">
      <c r="A784" s="43"/>
      <c r="B784" s="43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  <c r="AM784" s="45"/>
      <c r="AN784" s="45"/>
      <c r="AO784" s="45"/>
      <c r="AP784" s="45"/>
      <c r="AQ784" s="45"/>
    </row>
    <row r="785" spans="1:43" ht="15.75" customHeight="1" x14ac:dyDescent="0.2">
      <c r="A785" s="43"/>
      <c r="B785" s="43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  <c r="AM785" s="45"/>
      <c r="AN785" s="45"/>
      <c r="AO785" s="45"/>
      <c r="AP785" s="45"/>
      <c r="AQ785" s="45"/>
    </row>
    <row r="786" spans="1:43" ht="15.75" customHeight="1" x14ac:dyDescent="0.2">
      <c r="A786" s="43"/>
      <c r="B786" s="43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/>
      <c r="AQ786" s="45"/>
    </row>
    <row r="787" spans="1:43" ht="15.75" customHeight="1" x14ac:dyDescent="0.2">
      <c r="A787" s="43"/>
      <c r="B787" s="43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  <c r="AM787" s="45"/>
      <c r="AN787" s="45"/>
      <c r="AO787" s="45"/>
      <c r="AP787" s="45"/>
      <c r="AQ787" s="45"/>
    </row>
    <row r="788" spans="1:43" ht="15.75" customHeight="1" x14ac:dyDescent="0.2">
      <c r="A788" s="43"/>
      <c r="B788" s="43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  <c r="AM788" s="45"/>
      <c r="AN788" s="45"/>
      <c r="AO788" s="45"/>
      <c r="AP788" s="45"/>
      <c r="AQ788" s="45"/>
    </row>
    <row r="789" spans="1:43" ht="15.75" customHeight="1" x14ac:dyDescent="0.2">
      <c r="A789" s="43"/>
      <c r="B789" s="43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  <c r="AM789" s="45"/>
      <c r="AN789" s="45"/>
      <c r="AO789" s="45"/>
      <c r="AP789" s="45"/>
      <c r="AQ789" s="45"/>
    </row>
    <row r="790" spans="1:43" ht="15.75" customHeight="1" x14ac:dyDescent="0.2">
      <c r="A790" s="43"/>
      <c r="B790" s="43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  <c r="AM790" s="45"/>
      <c r="AN790" s="45"/>
      <c r="AO790" s="45"/>
      <c r="AP790" s="45"/>
      <c r="AQ790" s="45"/>
    </row>
    <row r="791" spans="1:43" ht="15.75" customHeight="1" x14ac:dyDescent="0.2">
      <c r="A791" s="43"/>
      <c r="B791" s="43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  <c r="AM791" s="45"/>
      <c r="AN791" s="45"/>
      <c r="AO791" s="45"/>
      <c r="AP791" s="45"/>
      <c r="AQ791" s="45"/>
    </row>
    <row r="792" spans="1:43" ht="15.75" customHeight="1" x14ac:dyDescent="0.2">
      <c r="A792" s="43"/>
      <c r="B792" s="43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  <c r="AM792" s="45"/>
      <c r="AN792" s="45"/>
      <c r="AO792" s="45"/>
      <c r="AP792" s="45"/>
      <c r="AQ792" s="45"/>
    </row>
    <row r="793" spans="1:43" ht="15.75" customHeight="1" x14ac:dyDescent="0.2">
      <c r="A793" s="43"/>
      <c r="B793" s="43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  <c r="AM793" s="45"/>
      <c r="AN793" s="45"/>
      <c r="AO793" s="45"/>
      <c r="AP793" s="45"/>
      <c r="AQ793" s="45"/>
    </row>
    <row r="794" spans="1:43" ht="15.75" customHeight="1" x14ac:dyDescent="0.2">
      <c r="A794" s="43"/>
      <c r="B794" s="43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  <c r="AM794" s="45"/>
      <c r="AN794" s="45"/>
      <c r="AO794" s="45"/>
      <c r="AP794" s="45"/>
      <c r="AQ794" s="45"/>
    </row>
    <row r="795" spans="1:43" ht="15.75" customHeight="1" x14ac:dyDescent="0.2">
      <c r="A795" s="43"/>
      <c r="B795" s="43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  <c r="AM795" s="45"/>
      <c r="AN795" s="45"/>
      <c r="AO795" s="45"/>
      <c r="AP795" s="45"/>
      <c r="AQ795" s="45"/>
    </row>
    <row r="796" spans="1:43" ht="15.75" customHeight="1" x14ac:dyDescent="0.2">
      <c r="A796" s="43"/>
      <c r="B796" s="43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  <c r="AM796" s="45"/>
      <c r="AN796" s="45"/>
      <c r="AO796" s="45"/>
      <c r="AP796" s="45"/>
      <c r="AQ796" s="45"/>
    </row>
    <row r="797" spans="1:43" ht="15.75" customHeight="1" x14ac:dyDescent="0.2">
      <c r="A797" s="43"/>
      <c r="B797" s="43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  <c r="AM797" s="45"/>
      <c r="AN797" s="45"/>
      <c r="AO797" s="45"/>
      <c r="AP797" s="45"/>
      <c r="AQ797" s="45"/>
    </row>
    <row r="798" spans="1:43" ht="15.75" customHeight="1" x14ac:dyDescent="0.2">
      <c r="A798" s="43"/>
      <c r="B798" s="43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  <c r="AM798" s="45"/>
      <c r="AN798" s="45"/>
      <c r="AO798" s="45"/>
      <c r="AP798" s="45"/>
      <c r="AQ798" s="45"/>
    </row>
    <row r="799" spans="1:43" ht="15.75" customHeight="1" x14ac:dyDescent="0.2">
      <c r="A799" s="43"/>
      <c r="B799" s="43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  <c r="AM799" s="45"/>
      <c r="AN799" s="45"/>
      <c r="AO799" s="45"/>
      <c r="AP799" s="45"/>
      <c r="AQ799" s="45"/>
    </row>
    <row r="800" spans="1:43" ht="15.75" customHeight="1" x14ac:dyDescent="0.2">
      <c r="A800" s="43"/>
      <c r="B800" s="43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  <c r="AM800" s="45"/>
      <c r="AN800" s="45"/>
      <c r="AO800" s="45"/>
      <c r="AP800" s="45"/>
      <c r="AQ800" s="45"/>
    </row>
    <row r="801" spans="1:43" ht="15.75" customHeight="1" x14ac:dyDescent="0.2">
      <c r="A801" s="43"/>
      <c r="B801" s="43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/>
      <c r="AQ801" s="45"/>
    </row>
    <row r="802" spans="1:43" ht="15.75" customHeight="1" x14ac:dyDescent="0.2">
      <c r="A802" s="43"/>
      <c r="B802" s="43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  <c r="AM802" s="45"/>
      <c r="AN802" s="45"/>
      <c r="AO802" s="45"/>
      <c r="AP802" s="45"/>
      <c r="AQ802" s="45"/>
    </row>
    <row r="803" spans="1:43" ht="15.75" customHeight="1" x14ac:dyDescent="0.2">
      <c r="A803" s="43"/>
      <c r="B803" s="43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  <c r="AM803" s="45"/>
      <c r="AN803" s="45"/>
      <c r="AO803" s="45"/>
      <c r="AP803" s="45"/>
      <c r="AQ803" s="45"/>
    </row>
    <row r="804" spans="1:43" ht="15.75" customHeight="1" x14ac:dyDescent="0.2">
      <c r="A804" s="43"/>
      <c r="B804" s="43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  <c r="AM804" s="45"/>
      <c r="AN804" s="45"/>
      <c r="AO804" s="45"/>
      <c r="AP804" s="45"/>
      <c r="AQ804" s="45"/>
    </row>
    <row r="805" spans="1:43" ht="15.75" customHeight="1" x14ac:dyDescent="0.2">
      <c r="A805" s="43"/>
      <c r="B805" s="43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  <c r="AM805" s="45"/>
      <c r="AN805" s="45"/>
      <c r="AO805" s="45"/>
      <c r="AP805" s="45"/>
      <c r="AQ805" s="45"/>
    </row>
    <row r="806" spans="1:43" ht="15.75" customHeight="1" x14ac:dyDescent="0.2">
      <c r="A806" s="43"/>
      <c r="B806" s="43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  <c r="AM806" s="45"/>
      <c r="AN806" s="45"/>
      <c r="AO806" s="45"/>
      <c r="AP806" s="45"/>
      <c r="AQ806" s="45"/>
    </row>
    <row r="807" spans="1:43" ht="15.75" customHeight="1" x14ac:dyDescent="0.2">
      <c r="A807" s="43"/>
      <c r="B807" s="43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  <c r="AM807" s="45"/>
      <c r="AN807" s="45"/>
      <c r="AO807" s="45"/>
      <c r="AP807" s="45"/>
      <c r="AQ807" s="45"/>
    </row>
    <row r="808" spans="1:43" ht="15.75" customHeight="1" x14ac:dyDescent="0.2">
      <c r="A808" s="43"/>
      <c r="B808" s="43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  <c r="AM808" s="45"/>
      <c r="AN808" s="45"/>
      <c r="AO808" s="45"/>
      <c r="AP808" s="45"/>
      <c r="AQ808" s="45"/>
    </row>
    <row r="809" spans="1:43" ht="15.75" customHeight="1" x14ac:dyDescent="0.2">
      <c r="A809" s="43"/>
      <c r="B809" s="43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  <c r="AM809" s="45"/>
      <c r="AN809" s="45"/>
      <c r="AO809" s="45"/>
      <c r="AP809" s="45"/>
      <c r="AQ809" s="45"/>
    </row>
    <row r="810" spans="1:43" ht="15.75" customHeight="1" x14ac:dyDescent="0.2">
      <c r="A810" s="43"/>
      <c r="B810" s="43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  <c r="AM810" s="45"/>
      <c r="AN810" s="45"/>
      <c r="AO810" s="45"/>
      <c r="AP810" s="45"/>
      <c r="AQ810" s="45"/>
    </row>
    <row r="811" spans="1:43" ht="15.75" customHeight="1" x14ac:dyDescent="0.2">
      <c r="A811" s="43"/>
      <c r="B811" s="43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  <c r="AM811" s="45"/>
      <c r="AN811" s="45"/>
      <c r="AO811" s="45"/>
      <c r="AP811" s="45"/>
      <c r="AQ811" s="45"/>
    </row>
    <row r="812" spans="1:43" ht="15.75" customHeight="1" x14ac:dyDescent="0.2">
      <c r="A812" s="43"/>
      <c r="B812" s="43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  <c r="AM812" s="45"/>
      <c r="AN812" s="45"/>
      <c r="AO812" s="45"/>
      <c r="AP812" s="45"/>
      <c r="AQ812" s="45"/>
    </row>
    <row r="813" spans="1:43" ht="15.75" customHeight="1" x14ac:dyDescent="0.2">
      <c r="A813" s="43"/>
      <c r="B813" s="43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  <c r="AM813" s="45"/>
      <c r="AN813" s="45"/>
      <c r="AO813" s="45"/>
      <c r="AP813" s="45"/>
      <c r="AQ813" s="45"/>
    </row>
    <row r="814" spans="1:43" ht="15.75" customHeight="1" x14ac:dyDescent="0.2">
      <c r="A814" s="43"/>
      <c r="B814" s="43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/>
      <c r="AQ814" s="45"/>
    </row>
    <row r="815" spans="1:43" ht="15.75" customHeight="1" x14ac:dyDescent="0.2">
      <c r="A815" s="43"/>
      <c r="B815" s="43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  <c r="AM815" s="45"/>
      <c r="AN815" s="45"/>
      <c r="AO815" s="45"/>
      <c r="AP815" s="45"/>
      <c r="AQ815" s="45"/>
    </row>
    <row r="816" spans="1:43" ht="15.75" customHeight="1" x14ac:dyDescent="0.2">
      <c r="A816" s="43"/>
      <c r="B816" s="43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  <c r="AM816" s="45"/>
      <c r="AN816" s="45"/>
      <c r="AO816" s="45"/>
      <c r="AP816" s="45"/>
      <c r="AQ816" s="45"/>
    </row>
    <row r="817" spans="1:43" ht="15.75" customHeight="1" x14ac:dyDescent="0.2">
      <c r="A817" s="43"/>
      <c r="B817" s="43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  <c r="AM817" s="45"/>
      <c r="AN817" s="45"/>
      <c r="AO817" s="45"/>
      <c r="AP817" s="45"/>
      <c r="AQ817" s="45"/>
    </row>
    <row r="818" spans="1:43" ht="15.75" customHeight="1" x14ac:dyDescent="0.2">
      <c r="A818" s="43"/>
      <c r="B818" s="43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  <c r="AM818" s="45"/>
      <c r="AN818" s="45"/>
      <c r="AO818" s="45"/>
      <c r="AP818" s="45"/>
      <c r="AQ818" s="45"/>
    </row>
    <row r="819" spans="1:43" ht="15.75" customHeight="1" x14ac:dyDescent="0.2">
      <c r="A819" s="43"/>
      <c r="B819" s="43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  <c r="AM819" s="45"/>
      <c r="AN819" s="45"/>
      <c r="AO819" s="45"/>
      <c r="AP819" s="45"/>
      <c r="AQ819" s="45"/>
    </row>
    <row r="820" spans="1:43" ht="15.75" customHeight="1" x14ac:dyDescent="0.2">
      <c r="A820" s="43"/>
      <c r="B820" s="43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  <c r="AM820" s="45"/>
      <c r="AN820" s="45"/>
      <c r="AO820" s="45"/>
      <c r="AP820" s="45"/>
      <c r="AQ820" s="45"/>
    </row>
    <row r="821" spans="1:43" ht="15.75" customHeight="1" x14ac:dyDescent="0.2">
      <c r="A821" s="43"/>
      <c r="B821" s="43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  <c r="AM821" s="45"/>
      <c r="AN821" s="45"/>
      <c r="AO821" s="45"/>
      <c r="AP821" s="45"/>
      <c r="AQ821" s="45"/>
    </row>
    <row r="822" spans="1:43" ht="15.75" customHeight="1" x14ac:dyDescent="0.2">
      <c r="A822" s="43"/>
      <c r="B822" s="43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  <c r="AM822" s="45"/>
      <c r="AN822" s="45"/>
      <c r="AO822" s="45"/>
      <c r="AP822" s="45"/>
      <c r="AQ822" s="45"/>
    </row>
    <row r="823" spans="1:43" ht="15.75" customHeight="1" x14ac:dyDescent="0.2">
      <c r="A823" s="43"/>
      <c r="B823" s="43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  <c r="AM823" s="45"/>
      <c r="AN823" s="45"/>
      <c r="AO823" s="45"/>
      <c r="AP823" s="45"/>
      <c r="AQ823" s="45"/>
    </row>
    <row r="824" spans="1:43" ht="15.75" customHeight="1" x14ac:dyDescent="0.2">
      <c r="A824" s="43"/>
      <c r="B824" s="43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  <c r="AM824" s="45"/>
      <c r="AN824" s="45"/>
      <c r="AO824" s="45"/>
      <c r="AP824" s="45"/>
      <c r="AQ824" s="45"/>
    </row>
    <row r="825" spans="1:43" ht="15.75" customHeight="1" x14ac:dyDescent="0.2">
      <c r="A825" s="43"/>
      <c r="B825" s="43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  <c r="AM825" s="45"/>
      <c r="AN825" s="45"/>
      <c r="AO825" s="45"/>
      <c r="AP825" s="45"/>
      <c r="AQ825" s="45"/>
    </row>
    <row r="826" spans="1:43" ht="15.75" customHeight="1" x14ac:dyDescent="0.2">
      <c r="A826" s="43"/>
      <c r="B826" s="43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  <c r="AM826" s="45"/>
      <c r="AN826" s="45"/>
      <c r="AO826" s="45"/>
      <c r="AP826" s="45"/>
      <c r="AQ826" s="45"/>
    </row>
    <row r="827" spans="1:43" ht="15.75" customHeight="1" x14ac:dyDescent="0.2">
      <c r="A827" s="43"/>
      <c r="B827" s="43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  <c r="AM827" s="45"/>
      <c r="AN827" s="45"/>
      <c r="AO827" s="45"/>
      <c r="AP827" s="45"/>
      <c r="AQ827" s="45"/>
    </row>
    <row r="828" spans="1:43" ht="15.75" customHeight="1" x14ac:dyDescent="0.2">
      <c r="A828" s="43"/>
      <c r="B828" s="43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</row>
    <row r="829" spans="1:43" ht="15.75" customHeight="1" x14ac:dyDescent="0.2">
      <c r="A829" s="43"/>
      <c r="B829" s="43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  <c r="AM829" s="45"/>
      <c r="AN829" s="45"/>
      <c r="AO829" s="45"/>
      <c r="AP829" s="45"/>
      <c r="AQ829" s="45"/>
    </row>
    <row r="830" spans="1:43" ht="15.75" customHeight="1" x14ac:dyDescent="0.2">
      <c r="A830" s="43"/>
      <c r="B830" s="43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  <c r="AM830" s="45"/>
      <c r="AN830" s="45"/>
      <c r="AO830" s="45"/>
      <c r="AP830" s="45"/>
      <c r="AQ830" s="45"/>
    </row>
    <row r="831" spans="1:43" ht="15.75" customHeight="1" x14ac:dyDescent="0.2">
      <c r="A831" s="43"/>
      <c r="B831" s="43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  <c r="AM831" s="45"/>
      <c r="AN831" s="45"/>
      <c r="AO831" s="45"/>
      <c r="AP831" s="45"/>
      <c r="AQ831" s="45"/>
    </row>
    <row r="832" spans="1:43" ht="15.75" customHeight="1" x14ac:dyDescent="0.2">
      <c r="A832" s="43"/>
      <c r="B832" s="43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  <c r="AM832" s="45"/>
      <c r="AN832" s="45"/>
      <c r="AO832" s="45"/>
      <c r="AP832" s="45"/>
      <c r="AQ832" s="45"/>
    </row>
    <row r="833" spans="1:43" ht="15.75" customHeight="1" x14ac:dyDescent="0.2">
      <c r="A833" s="43"/>
      <c r="B833" s="43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  <c r="AM833" s="45"/>
      <c r="AN833" s="45"/>
      <c r="AO833" s="45"/>
      <c r="AP833" s="45"/>
      <c r="AQ833" s="45"/>
    </row>
    <row r="834" spans="1:43" ht="15.75" customHeight="1" x14ac:dyDescent="0.2">
      <c r="A834" s="43"/>
      <c r="B834" s="43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  <c r="AM834" s="45"/>
      <c r="AN834" s="45"/>
      <c r="AO834" s="45"/>
      <c r="AP834" s="45"/>
      <c r="AQ834" s="45"/>
    </row>
    <row r="835" spans="1:43" ht="15.75" customHeight="1" x14ac:dyDescent="0.2">
      <c r="A835" s="43"/>
      <c r="B835" s="43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  <c r="AM835" s="45"/>
      <c r="AN835" s="45"/>
      <c r="AO835" s="45"/>
      <c r="AP835" s="45"/>
      <c r="AQ835" s="45"/>
    </row>
    <row r="836" spans="1:43" ht="15.75" customHeight="1" x14ac:dyDescent="0.2">
      <c r="A836" s="43"/>
      <c r="B836" s="43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  <c r="AM836" s="45"/>
      <c r="AN836" s="45"/>
      <c r="AO836" s="45"/>
      <c r="AP836" s="45"/>
      <c r="AQ836" s="45"/>
    </row>
    <row r="837" spans="1:43" ht="15.75" customHeight="1" x14ac:dyDescent="0.2">
      <c r="A837" s="43"/>
      <c r="B837" s="43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  <c r="AM837" s="45"/>
      <c r="AN837" s="45"/>
      <c r="AO837" s="45"/>
      <c r="AP837" s="45"/>
      <c r="AQ837" s="45"/>
    </row>
    <row r="838" spans="1:43" ht="15.75" customHeight="1" x14ac:dyDescent="0.2">
      <c r="A838" s="43"/>
      <c r="B838" s="43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  <c r="AM838" s="45"/>
      <c r="AN838" s="45"/>
      <c r="AO838" s="45"/>
      <c r="AP838" s="45"/>
      <c r="AQ838" s="45"/>
    </row>
    <row r="839" spans="1:43" ht="15.75" customHeight="1" x14ac:dyDescent="0.2">
      <c r="A839" s="43"/>
      <c r="B839" s="43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  <c r="AM839" s="45"/>
      <c r="AN839" s="45"/>
      <c r="AO839" s="45"/>
      <c r="AP839" s="45"/>
      <c r="AQ839" s="45"/>
    </row>
    <row r="840" spans="1:43" ht="15.75" customHeight="1" x14ac:dyDescent="0.2">
      <c r="A840" s="43"/>
      <c r="B840" s="43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  <c r="AM840" s="45"/>
      <c r="AN840" s="45"/>
      <c r="AO840" s="45"/>
      <c r="AP840" s="45"/>
      <c r="AQ840" s="45"/>
    </row>
    <row r="841" spans="1:43" ht="15.75" customHeight="1" x14ac:dyDescent="0.2">
      <c r="A841" s="43"/>
      <c r="B841" s="43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</row>
    <row r="842" spans="1:43" ht="15.75" customHeight="1" x14ac:dyDescent="0.2">
      <c r="A842" s="43"/>
      <c r="B842" s="43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  <c r="AM842" s="45"/>
      <c r="AN842" s="45"/>
      <c r="AO842" s="45"/>
      <c r="AP842" s="45"/>
      <c r="AQ842" s="45"/>
    </row>
    <row r="843" spans="1:43" ht="15.75" customHeight="1" x14ac:dyDescent="0.2">
      <c r="A843" s="43"/>
      <c r="B843" s="43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  <c r="AM843" s="45"/>
      <c r="AN843" s="45"/>
      <c r="AO843" s="45"/>
      <c r="AP843" s="45"/>
      <c r="AQ843" s="45"/>
    </row>
    <row r="844" spans="1:43" ht="15.75" customHeight="1" x14ac:dyDescent="0.2">
      <c r="A844" s="43"/>
      <c r="B844" s="43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  <c r="AM844" s="45"/>
      <c r="AN844" s="45"/>
      <c r="AO844" s="45"/>
      <c r="AP844" s="45"/>
      <c r="AQ844" s="45"/>
    </row>
    <row r="845" spans="1:43" ht="15.75" customHeight="1" x14ac:dyDescent="0.2">
      <c r="A845" s="43"/>
      <c r="B845" s="43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  <c r="AM845" s="45"/>
      <c r="AN845" s="45"/>
      <c r="AO845" s="45"/>
      <c r="AP845" s="45"/>
      <c r="AQ845" s="45"/>
    </row>
    <row r="846" spans="1:43" ht="15.75" customHeight="1" x14ac:dyDescent="0.2">
      <c r="A846" s="43"/>
      <c r="B846" s="43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  <c r="AM846" s="45"/>
      <c r="AN846" s="45"/>
      <c r="AO846" s="45"/>
      <c r="AP846" s="45"/>
      <c r="AQ846" s="45"/>
    </row>
    <row r="847" spans="1:43" ht="15.75" customHeight="1" x14ac:dyDescent="0.2">
      <c r="A847" s="43"/>
      <c r="B847" s="43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  <c r="AM847" s="45"/>
      <c r="AN847" s="45"/>
      <c r="AO847" s="45"/>
      <c r="AP847" s="45"/>
      <c r="AQ847" s="45"/>
    </row>
    <row r="848" spans="1:43" ht="15.75" customHeight="1" x14ac:dyDescent="0.2">
      <c r="A848" s="43"/>
      <c r="B848" s="43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  <c r="AM848" s="45"/>
      <c r="AN848" s="45"/>
      <c r="AO848" s="45"/>
      <c r="AP848" s="45"/>
      <c r="AQ848" s="45"/>
    </row>
    <row r="849" spans="1:43" ht="15.75" customHeight="1" x14ac:dyDescent="0.2">
      <c r="A849" s="43"/>
      <c r="B849" s="43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  <c r="AM849" s="45"/>
      <c r="AN849" s="45"/>
      <c r="AO849" s="45"/>
      <c r="AP849" s="45"/>
      <c r="AQ849" s="45"/>
    </row>
    <row r="850" spans="1:43" ht="15.75" customHeight="1" x14ac:dyDescent="0.2">
      <c r="A850" s="43"/>
      <c r="B850" s="43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  <c r="AM850" s="45"/>
      <c r="AN850" s="45"/>
      <c r="AO850" s="45"/>
      <c r="AP850" s="45"/>
      <c r="AQ850" s="45"/>
    </row>
    <row r="851" spans="1:43" ht="15.75" customHeight="1" x14ac:dyDescent="0.2">
      <c r="A851" s="43"/>
      <c r="B851" s="43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/>
      <c r="AQ851" s="45"/>
    </row>
    <row r="852" spans="1:43" ht="15.75" customHeight="1" x14ac:dyDescent="0.2">
      <c r="A852" s="43"/>
      <c r="B852" s="43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  <c r="AM852" s="45"/>
      <c r="AN852" s="45"/>
      <c r="AO852" s="45"/>
      <c r="AP852" s="45"/>
      <c r="AQ852" s="45"/>
    </row>
    <row r="853" spans="1:43" ht="15.75" customHeight="1" x14ac:dyDescent="0.2">
      <c r="A853" s="43"/>
      <c r="B853" s="43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  <c r="AM853" s="45"/>
      <c r="AN853" s="45"/>
      <c r="AO853" s="45"/>
      <c r="AP853" s="45"/>
      <c r="AQ853" s="45"/>
    </row>
    <row r="854" spans="1:43" ht="15.75" customHeight="1" x14ac:dyDescent="0.2">
      <c r="A854" s="43"/>
      <c r="B854" s="43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  <c r="AM854" s="45"/>
      <c r="AN854" s="45"/>
      <c r="AO854" s="45"/>
      <c r="AP854" s="45"/>
      <c r="AQ854" s="45"/>
    </row>
    <row r="855" spans="1:43" ht="15.75" customHeight="1" x14ac:dyDescent="0.2">
      <c r="A855" s="43"/>
      <c r="B855" s="43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  <c r="AM855" s="45"/>
      <c r="AN855" s="45"/>
      <c r="AO855" s="45"/>
      <c r="AP855" s="45"/>
      <c r="AQ855" s="45"/>
    </row>
    <row r="856" spans="1:43" ht="15.75" customHeight="1" x14ac:dyDescent="0.2">
      <c r="A856" s="43"/>
      <c r="B856" s="43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  <c r="AM856" s="45"/>
      <c r="AN856" s="45"/>
      <c r="AO856" s="45"/>
      <c r="AP856" s="45"/>
      <c r="AQ856" s="45"/>
    </row>
    <row r="857" spans="1:43" ht="15.75" customHeight="1" x14ac:dyDescent="0.2">
      <c r="A857" s="43"/>
      <c r="B857" s="43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  <c r="AM857" s="45"/>
      <c r="AN857" s="45"/>
      <c r="AO857" s="45"/>
      <c r="AP857" s="45"/>
      <c r="AQ857" s="45"/>
    </row>
    <row r="858" spans="1:43" ht="15.75" customHeight="1" x14ac:dyDescent="0.2">
      <c r="A858" s="43"/>
      <c r="B858" s="43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  <c r="AM858" s="45"/>
      <c r="AN858" s="45"/>
      <c r="AO858" s="45"/>
      <c r="AP858" s="45"/>
      <c r="AQ858" s="45"/>
    </row>
    <row r="859" spans="1:43" ht="15.75" customHeight="1" x14ac:dyDescent="0.2">
      <c r="A859" s="43"/>
      <c r="B859" s="43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5"/>
      <c r="AO859" s="45"/>
      <c r="AP859" s="45"/>
      <c r="AQ859" s="45"/>
    </row>
    <row r="860" spans="1:43" ht="15.75" customHeight="1" x14ac:dyDescent="0.2">
      <c r="A860" s="43"/>
      <c r="B860" s="43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5"/>
      <c r="AO860" s="45"/>
      <c r="AP860" s="45"/>
      <c r="AQ860" s="45"/>
    </row>
    <row r="861" spans="1:43" ht="15.75" customHeight="1" x14ac:dyDescent="0.2">
      <c r="A861" s="43"/>
      <c r="B861" s="43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  <c r="AM861" s="45"/>
      <c r="AN861" s="45"/>
      <c r="AO861" s="45"/>
      <c r="AP861" s="45"/>
      <c r="AQ861" s="45"/>
    </row>
    <row r="862" spans="1:43" ht="15.75" customHeight="1" x14ac:dyDescent="0.2">
      <c r="A862" s="43"/>
      <c r="B862" s="43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</row>
    <row r="863" spans="1:43" ht="15.75" customHeight="1" x14ac:dyDescent="0.2">
      <c r="A863" s="43"/>
      <c r="B863" s="43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  <c r="AM863" s="45"/>
      <c r="AN863" s="45"/>
      <c r="AO863" s="45"/>
      <c r="AP863" s="45"/>
      <c r="AQ863" s="45"/>
    </row>
    <row r="864" spans="1:43" ht="15.75" customHeight="1" x14ac:dyDescent="0.2">
      <c r="A864" s="43"/>
      <c r="B864" s="43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  <c r="AM864" s="45"/>
      <c r="AN864" s="45"/>
      <c r="AO864" s="45"/>
      <c r="AP864" s="45"/>
      <c r="AQ864" s="45"/>
    </row>
    <row r="865" spans="1:43" ht="15.75" customHeight="1" x14ac:dyDescent="0.2">
      <c r="A865" s="43"/>
      <c r="B865" s="43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  <c r="AM865" s="45"/>
      <c r="AN865" s="45"/>
      <c r="AO865" s="45"/>
      <c r="AP865" s="45"/>
      <c r="AQ865" s="45"/>
    </row>
    <row r="866" spans="1:43" ht="15.75" customHeight="1" x14ac:dyDescent="0.2">
      <c r="A866" s="43"/>
      <c r="B866" s="43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  <c r="AM866" s="45"/>
      <c r="AN866" s="45"/>
      <c r="AO866" s="45"/>
      <c r="AP866" s="45"/>
      <c r="AQ866" s="45"/>
    </row>
    <row r="867" spans="1:43" ht="15.75" customHeight="1" x14ac:dyDescent="0.2">
      <c r="A867" s="43"/>
      <c r="B867" s="43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  <c r="AM867" s="45"/>
      <c r="AN867" s="45"/>
      <c r="AO867" s="45"/>
      <c r="AP867" s="45"/>
      <c r="AQ867" s="45"/>
    </row>
    <row r="868" spans="1:43" ht="15.75" customHeight="1" x14ac:dyDescent="0.2">
      <c r="A868" s="43"/>
      <c r="B868" s="43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  <c r="AM868" s="45"/>
      <c r="AN868" s="45"/>
      <c r="AO868" s="45"/>
      <c r="AP868" s="45"/>
      <c r="AQ868" s="45"/>
    </row>
    <row r="869" spans="1:43" ht="15.75" customHeight="1" x14ac:dyDescent="0.2">
      <c r="A869" s="43"/>
      <c r="B869" s="43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  <c r="AM869" s="45"/>
      <c r="AN869" s="45"/>
      <c r="AO869" s="45"/>
      <c r="AP869" s="45"/>
      <c r="AQ869" s="45"/>
    </row>
    <row r="870" spans="1:43" ht="15.75" customHeight="1" x14ac:dyDescent="0.2">
      <c r="A870" s="43"/>
      <c r="B870" s="43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  <c r="AM870" s="45"/>
      <c r="AN870" s="45"/>
      <c r="AO870" s="45"/>
      <c r="AP870" s="45"/>
      <c r="AQ870" s="45"/>
    </row>
    <row r="871" spans="1:43" ht="15.75" customHeight="1" x14ac:dyDescent="0.2">
      <c r="A871" s="43"/>
      <c r="B871" s="43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  <c r="AM871" s="45"/>
      <c r="AN871" s="45"/>
      <c r="AO871" s="45"/>
      <c r="AP871" s="45"/>
      <c r="AQ871" s="45"/>
    </row>
    <row r="872" spans="1:43" ht="15.75" customHeight="1" x14ac:dyDescent="0.2">
      <c r="A872" s="43"/>
      <c r="B872" s="43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  <c r="AM872" s="45"/>
      <c r="AN872" s="45"/>
      <c r="AO872" s="45"/>
      <c r="AP872" s="45"/>
      <c r="AQ872" s="45"/>
    </row>
    <row r="873" spans="1:43" ht="15.75" customHeight="1" x14ac:dyDescent="0.2">
      <c r="A873" s="43"/>
      <c r="B873" s="43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  <c r="AM873" s="45"/>
      <c r="AN873" s="45"/>
      <c r="AO873" s="45"/>
      <c r="AP873" s="45"/>
      <c r="AQ873" s="45"/>
    </row>
    <row r="874" spans="1:43" ht="15.75" customHeight="1" x14ac:dyDescent="0.2">
      <c r="A874" s="43"/>
      <c r="B874" s="43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  <c r="AM874" s="45"/>
      <c r="AN874" s="45"/>
      <c r="AO874" s="45"/>
      <c r="AP874" s="45"/>
      <c r="AQ874" s="45"/>
    </row>
    <row r="875" spans="1:43" ht="15.75" customHeight="1" x14ac:dyDescent="0.2">
      <c r="A875" s="43"/>
      <c r="B875" s="43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  <c r="AM875" s="45"/>
      <c r="AN875" s="45"/>
      <c r="AO875" s="45"/>
      <c r="AP875" s="45"/>
      <c r="AQ875" s="45"/>
    </row>
    <row r="876" spans="1:43" ht="15.75" customHeight="1" x14ac:dyDescent="0.2">
      <c r="A876" s="43"/>
      <c r="B876" s="43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  <c r="AM876" s="45"/>
      <c r="AN876" s="45"/>
      <c r="AO876" s="45"/>
      <c r="AP876" s="45"/>
      <c r="AQ876" s="45"/>
    </row>
    <row r="877" spans="1:43" ht="15.75" customHeight="1" x14ac:dyDescent="0.2">
      <c r="A877" s="43"/>
      <c r="B877" s="43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</row>
    <row r="878" spans="1:43" ht="15.75" customHeight="1" x14ac:dyDescent="0.2">
      <c r="A878" s="43"/>
      <c r="B878" s="43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</row>
    <row r="879" spans="1:43" ht="15.75" customHeight="1" x14ac:dyDescent="0.2">
      <c r="A879" s="43"/>
      <c r="B879" s="43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  <c r="AM879" s="45"/>
      <c r="AN879" s="45"/>
      <c r="AO879" s="45"/>
      <c r="AP879" s="45"/>
      <c r="AQ879" s="45"/>
    </row>
    <row r="880" spans="1:43" ht="15.75" customHeight="1" x14ac:dyDescent="0.2">
      <c r="A880" s="43"/>
      <c r="B880" s="43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  <c r="AM880" s="45"/>
      <c r="AN880" s="45"/>
      <c r="AO880" s="45"/>
      <c r="AP880" s="45"/>
      <c r="AQ880" s="45"/>
    </row>
    <row r="881" spans="1:43" ht="15.75" customHeight="1" x14ac:dyDescent="0.2">
      <c r="A881" s="43"/>
      <c r="B881" s="43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  <c r="AM881" s="45"/>
      <c r="AN881" s="45"/>
      <c r="AO881" s="45"/>
      <c r="AP881" s="45"/>
      <c r="AQ881" s="45"/>
    </row>
    <row r="882" spans="1:43" ht="15.75" customHeight="1" x14ac:dyDescent="0.2">
      <c r="A882" s="43"/>
      <c r="B882" s="43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  <c r="AM882" s="45"/>
      <c r="AN882" s="45"/>
      <c r="AO882" s="45"/>
      <c r="AP882" s="45"/>
      <c r="AQ882" s="45"/>
    </row>
    <row r="883" spans="1:43" ht="15.75" customHeight="1" x14ac:dyDescent="0.2">
      <c r="A883" s="43"/>
      <c r="B883" s="43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  <c r="AM883" s="45"/>
      <c r="AN883" s="45"/>
      <c r="AO883" s="45"/>
      <c r="AP883" s="45"/>
      <c r="AQ883" s="45"/>
    </row>
    <row r="884" spans="1:43" ht="15.75" customHeight="1" x14ac:dyDescent="0.2">
      <c r="A884" s="43"/>
      <c r="B884" s="43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  <c r="AM884" s="45"/>
      <c r="AN884" s="45"/>
      <c r="AO884" s="45"/>
      <c r="AP884" s="45"/>
      <c r="AQ884" s="45"/>
    </row>
    <row r="885" spans="1:43" ht="15.75" customHeight="1" x14ac:dyDescent="0.2">
      <c r="A885" s="43"/>
      <c r="B885" s="43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  <c r="AM885" s="45"/>
      <c r="AN885" s="45"/>
      <c r="AO885" s="45"/>
      <c r="AP885" s="45"/>
      <c r="AQ885" s="45"/>
    </row>
    <row r="886" spans="1:43" ht="15.75" customHeight="1" x14ac:dyDescent="0.2">
      <c r="A886" s="43"/>
      <c r="B886" s="43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  <c r="AM886" s="45"/>
      <c r="AN886" s="45"/>
      <c r="AO886" s="45"/>
      <c r="AP886" s="45"/>
      <c r="AQ886" s="45"/>
    </row>
    <row r="887" spans="1:43" ht="15.75" customHeight="1" x14ac:dyDescent="0.2">
      <c r="A887" s="43"/>
      <c r="B887" s="43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  <c r="AM887" s="45"/>
      <c r="AN887" s="45"/>
      <c r="AO887" s="45"/>
      <c r="AP887" s="45"/>
      <c r="AQ887" s="45"/>
    </row>
    <row r="888" spans="1:43" ht="15.75" customHeight="1" x14ac:dyDescent="0.2">
      <c r="A888" s="43"/>
      <c r="B888" s="43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  <c r="AM888" s="45"/>
      <c r="AN888" s="45"/>
      <c r="AO888" s="45"/>
      <c r="AP888" s="45"/>
      <c r="AQ888" s="45"/>
    </row>
    <row r="889" spans="1:43" ht="15.75" customHeight="1" x14ac:dyDescent="0.2">
      <c r="A889" s="43"/>
      <c r="B889" s="43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  <c r="AM889" s="45"/>
      <c r="AN889" s="45"/>
      <c r="AO889" s="45"/>
      <c r="AP889" s="45"/>
      <c r="AQ889" s="45"/>
    </row>
    <row r="890" spans="1:43" ht="15.75" customHeight="1" x14ac:dyDescent="0.2">
      <c r="A890" s="43"/>
      <c r="B890" s="43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  <c r="AM890" s="45"/>
      <c r="AN890" s="45"/>
      <c r="AO890" s="45"/>
      <c r="AP890" s="45"/>
      <c r="AQ890" s="45"/>
    </row>
    <row r="891" spans="1:43" ht="15.75" customHeight="1" x14ac:dyDescent="0.2">
      <c r="A891" s="43"/>
      <c r="B891" s="43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/>
      <c r="AP891" s="45"/>
      <c r="AQ891" s="45"/>
    </row>
    <row r="892" spans="1:43" ht="15.75" customHeight="1" x14ac:dyDescent="0.2">
      <c r="A892" s="43"/>
      <c r="B892" s="43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  <c r="AM892" s="45"/>
      <c r="AN892" s="45"/>
      <c r="AO892" s="45"/>
      <c r="AP892" s="45"/>
      <c r="AQ892" s="45"/>
    </row>
    <row r="893" spans="1:43" ht="15.75" customHeight="1" x14ac:dyDescent="0.2">
      <c r="A893" s="43"/>
      <c r="B893" s="43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  <c r="AM893" s="45"/>
      <c r="AN893" s="45"/>
      <c r="AO893" s="45"/>
      <c r="AP893" s="45"/>
      <c r="AQ893" s="45"/>
    </row>
    <row r="894" spans="1:43" ht="15.75" customHeight="1" x14ac:dyDescent="0.2">
      <c r="A894" s="43"/>
      <c r="B894" s="43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  <c r="AM894" s="45"/>
      <c r="AN894" s="45"/>
      <c r="AO894" s="45"/>
      <c r="AP894" s="45"/>
      <c r="AQ894" s="45"/>
    </row>
    <row r="895" spans="1:43" ht="15.75" customHeight="1" x14ac:dyDescent="0.2">
      <c r="A895" s="43"/>
      <c r="B895" s="43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  <c r="AM895" s="45"/>
      <c r="AN895" s="45"/>
      <c r="AO895" s="45"/>
      <c r="AP895" s="45"/>
      <c r="AQ895" s="45"/>
    </row>
    <row r="896" spans="1:43" ht="15.75" customHeight="1" x14ac:dyDescent="0.2">
      <c r="A896" s="43"/>
      <c r="B896" s="43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  <c r="AM896" s="45"/>
      <c r="AN896" s="45"/>
      <c r="AO896" s="45"/>
      <c r="AP896" s="45"/>
      <c r="AQ896" s="45"/>
    </row>
    <row r="897" spans="1:43" ht="15.75" customHeight="1" x14ac:dyDescent="0.2">
      <c r="A897" s="43"/>
      <c r="B897" s="43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  <c r="AM897" s="45"/>
      <c r="AN897" s="45"/>
      <c r="AO897" s="45"/>
      <c r="AP897" s="45"/>
      <c r="AQ897" s="45"/>
    </row>
    <row r="898" spans="1:43" ht="15.75" customHeight="1" x14ac:dyDescent="0.2">
      <c r="A898" s="43"/>
      <c r="B898" s="43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  <c r="AM898" s="45"/>
      <c r="AN898" s="45"/>
      <c r="AO898" s="45"/>
      <c r="AP898" s="45"/>
      <c r="AQ898" s="45"/>
    </row>
    <row r="899" spans="1:43" ht="15.75" customHeight="1" x14ac:dyDescent="0.2">
      <c r="A899" s="43"/>
      <c r="B899" s="43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  <c r="AM899" s="45"/>
      <c r="AN899" s="45"/>
      <c r="AO899" s="45"/>
      <c r="AP899" s="45"/>
      <c r="AQ899" s="45"/>
    </row>
    <row r="900" spans="1:43" ht="15.75" customHeight="1" x14ac:dyDescent="0.2">
      <c r="A900" s="43"/>
      <c r="B900" s="43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  <c r="AM900" s="45"/>
      <c r="AN900" s="45"/>
      <c r="AO900" s="45"/>
      <c r="AP900" s="45"/>
      <c r="AQ900" s="45"/>
    </row>
    <row r="901" spans="1:43" ht="15.75" customHeight="1" x14ac:dyDescent="0.2">
      <c r="A901" s="43"/>
      <c r="B901" s="43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  <c r="AM901" s="45"/>
      <c r="AN901" s="45"/>
      <c r="AO901" s="45"/>
      <c r="AP901" s="45"/>
      <c r="AQ901" s="45"/>
    </row>
    <row r="902" spans="1:43" ht="15.75" customHeight="1" x14ac:dyDescent="0.2">
      <c r="A902" s="43"/>
      <c r="B902" s="43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  <c r="AM902" s="45"/>
      <c r="AN902" s="45"/>
      <c r="AO902" s="45"/>
      <c r="AP902" s="45"/>
      <c r="AQ902" s="45"/>
    </row>
    <row r="903" spans="1:43" ht="15.75" customHeight="1" x14ac:dyDescent="0.2">
      <c r="A903" s="43"/>
      <c r="B903" s="43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  <c r="AM903" s="45"/>
      <c r="AN903" s="45"/>
      <c r="AO903" s="45"/>
      <c r="AP903" s="45"/>
      <c r="AQ903" s="45"/>
    </row>
    <row r="904" spans="1:43" ht="15.75" customHeight="1" x14ac:dyDescent="0.2">
      <c r="A904" s="43"/>
      <c r="B904" s="43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5"/>
      <c r="AO904" s="45"/>
      <c r="AP904" s="45"/>
      <c r="AQ904" s="45"/>
    </row>
    <row r="905" spans="1:43" ht="15.75" customHeight="1" x14ac:dyDescent="0.2">
      <c r="A905" s="43"/>
      <c r="B905" s="43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  <c r="AM905" s="45"/>
      <c r="AN905" s="45"/>
      <c r="AO905" s="45"/>
      <c r="AP905" s="45"/>
      <c r="AQ905" s="45"/>
    </row>
    <row r="906" spans="1:43" ht="15.75" customHeight="1" x14ac:dyDescent="0.2">
      <c r="A906" s="43"/>
      <c r="B906" s="43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  <c r="AM906" s="45"/>
      <c r="AN906" s="45"/>
      <c r="AO906" s="45"/>
      <c r="AP906" s="45"/>
      <c r="AQ906" s="45"/>
    </row>
    <row r="907" spans="1:43" ht="15.75" customHeight="1" x14ac:dyDescent="0.2">
      <c r="A907" s="43"/>
      <c r="B907" s="43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  <c r="AM907" s="45"/>
      <c r="AN907" s="45"/>
      <c r="AO907" s="45"/>
      <c r="AP907" s="45"/>
      <c r="AQ907" s="45"/>
    </row>
    <row r="908" spans="1:43" ht="15.75" customHeight="1" x14ac:dyDescent="0.2">
      <c r="A908" s="43"/>
      <c r="B908" s="43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  <c r="AM908" s="45"/>
      <c r="AN908" s="45"/>
      <c r="AO908" s="45"/>
      <c r="AP908" s="45"/>
      <c r="AQ908" s="45"/>
    </row>
    <row r="909" spans="1:43" ht="15.75" customHeight="1" x14ac:dyDescent="0.2">
      <c r="A909" s="43"/>
      <c r="B909" s="43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  <c r="AM909" s="45"/>
      <c r="AN909" s="45"/>
      <c r="AO909" s="45"/>
      <c r="AP909" s="45"/>
      <c r="AQ909" s="45"/>
    </row>
    <row r="910" spans="1:43" ht="15.75" customHeight="1" x14ac:dyDescent="0.2">
      <c r="A910" s="43"/>
      <c r="B910" s="43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  <c r="AM910" s="45"/>
      <c r="AN910" s="45"/>
      <c r="AO910" s="45"/>
      <c r="AP910" s="45"/>
      <c r="AQ910" s="45"/>
    </row>
    <row r="911" spans="1:43" ht="15.75" customHeight="1" x14ac:dyDescent="0.2">
      <c r="A911" s="43"/>
      <c r="B911" s="43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  <c r="AM911" s="45"/>
      <c r="AN911" s="45"/>
      <c r="AO911" s="45"/>
      <c r="AP911" s="45"/>
      <c r="AQ911" s="45"/>
    </row>
    <row r="912" spans="1:43" ht="15.75" customHeight="1" x14ac:dyDescent="0.2">
      <c r="A912" s="43"/>
      <c r="B912" s="43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  <c r="AM912" s="45"/>
      <c r="AN912" s="45"/>
      <c r="AO912" s="45"/>
      <c r="AP912" s="45"/>
      <c r="AQ912" s="45"/>
    </row>
    <row r="913" spans="1:43" ht="15.75" customHeight="1" x14ac:dyDescent="0.2">
      <c r="A913" s="43"/>
      <c r="B913" s="43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  <c r="AM913" s="45"/>
      <c r="AN913" s="45"/>
      <c r="AO913" s="45"/>
      <c r="AP913" s="45"/>
      <c r="AQ913" s="45"/>
    </row>
    <row r="914" spans="1:43" ht="15.75" customHeight="1" x14ac:dyDescent="0.2">
      <c r="A914" s="43"/>
      <c r="B914" s="43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/>
      <c r="AQ914" s="45"/>
    </row>
    <row r="915" spans="1:43" ht="15.75" customHeight="1" x14ac:dyDescent="0.2">
      <c r="A915" s="43"/>
      <c r="B915" s="43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  <c r="AM915" s="45"/>
      <c r="AN915" s="45"/>
      <c r="AO915" s="45"/>
      <c r="AP915" s="45"/>
      <c r="AQ915" s="45"/>
    </row>
    <row r="916" spans="1:43" ht="15.75" customHeight="1" x14ac:dyDescent="0.2">
      <c r="A916" s="43"/>
      <c r="B916" s="43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  <c r="AM916" s="45"/>
      <c r="AN916" s="45"/>
      <c r="AO916" s="45"/>
      <c r="AP916" s="45"/>
      <c r="AQ916" s="45"/>
    </row>
    <row r="917" spans="1:43" ht="15.75" customHeight="1" x14ac:dyDescent="0.2">
      <c r="A917" s="43"/>
      <c r="B917" s="43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  <c r="AM917" s="45"/>
      <c r="AN917" s="45"/>
      <c r="AO917" s="45"/>
      <c r="AP917" s="45"/>
      <c r="AQ917" s="45"/>
    </row>
    <row r="918" spans="1:43" ht="15.75" customHeight="1" x14ac:dyDescent="0.2">
      <c r="A918" s="43"/>
      <c r="B918" s="43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  <c r="AM918" s="45"/>
      <c r="AN918" s="45"/>
      <c r="AO918" s="45"/>
      <c r="AP918" s="45"/>
      <c r="AQ918" s="45"/>
    </row>
    <row r="919" spans="1:43" ht="15.75" customHeight="1" x14ac:dyDescent="0.2">
      <c r="A919" s="43"/>
      <c r="B919" s="43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  <c r="AM919" s="45"/>
      <c r="AN919" s="45"/>
      <c r="AO919" s="45"/>
      <c r="AP919" s="45"/>
      <c r="AQ919" s="45"/>
    </row>
    <row r="920" spans="1:43" ht="15.75" customHeight="1" x14ac:dyDescent="0.2">
      <c r="A920" s="43"/>
      <c r="B920" s="43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  <c r="AM920" s="45"/>
      <c r="AN920" s="45"/>
      <c r="AO920" s="45"/>
      <c r="AP920" s="45"/>
      <c r="AQ920" s="45"/>
    </row>
    <row r="921" spans="1:43" ht="15.75" customHeight="1" x14ac:dyDescent="0.2">
      <c r="A921" s="43"/>
      <c r="B921" s="43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  <c r="AM921" s="45"/>
      <c r="AN921" s="45"/>
      <c r="AO921" s="45"/>
      <c r="AP921" s="45"/>
      <c r="AQ921" s="45"/>
    </row>
    <row r="922" spans="1:43" ht="15.75" customHeight="1" x14ac:dyDescent="0.2">
      <c r="A922" s="43"/>
      <c r="B922" s="43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  <c r="AM922" s="45"/>
      <c r="AN922" s="45"/>
      <c r="AO922" s="45"/>
      <c r="AP922" s="45"/>
      <c r="AQ922" s="45"/>
    </row>
    <row r="923" spans="1:43" ht="15.75" customHeight="1" x14ac:dyDescent="0.2">
      <c r="A923" s="43"/>
      <c r="B923" s="43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  <c r="AM923" s="45"/>
      <c r="AN923" s="45"/>
      <c r="AO923" s="45"/>
      <c r="AP923" s="45"/>
      <c r="AQ923" s="45"/>
    </row>
    <row r="924" spans="1:43" ht="15.75" customHeight="1" x14ac:dyDescent="0.2">
      <c r="A924" s="43"/>
      <c r="B924" s="43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5"/>
      <c r="AO924" s="45"/>
      <c r="AP924" s="45"/>
      <c r="AQ924" s="45"/>
    </row>
    <row r="925" spans="1:43" ht="15.75" customHeight="1" x14ac:dyDescent="0.2">
      <c r="A925" s="43"/>
      <c r="B925" s="43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  <c r="AM925" s="45"/>
      <c r="AN925" s="45"/>
      <c r="AO925" s="45"/>
      <c r="AP925" s="45"/>
      <c r="AQ925" s="45"/>
    </row>
    <row r="926" spans="1:43" ht="15.75" customHeight="1" x14ac:dyDescent="0.2">
      <c r="A926" s="43"/>
      <c r="B926" s="43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  <c r="AM926" s="45"/>
      <c r="AN926" s="45"/>
      <c r="AO926" s="45"/>
      <c r="AP926" s="45"/>
      <c r="AQ926" s="45"/>
    </row>
    <row r="927" spans="1:43" ht="15.75" customHeight="1" x14ac:dyDescent="0.2">
      <c r="A927" s="43"/>
      <c r="B927" s="43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  <c r="AM927" s="45"/>
      <c r="AN927" s="45"/>
      <c r="AO927" s="45"/>
      <c r="AP927" s="45"/>
      <c r="AQ927" s="45"/>
    </row>
    <row r="928" spans="1:43" ht="15.75" customHeight="1" x14ac:dyDescent="0.2">
      <c r="A928" s="43"/>
      <c r="B928" s="43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  <c r="AM928" s="45"/>
      <c r="AN928" s="45"/>
      <c r="AO928" s="45"/>
      <c r="AP928" s="45"/>
      <c r="AQ928" s="45"/>
    </row>
    <row r="929" spans="1:43" ht="15.75" customHeight="1" x14ac:dyDescent="0.2">
      <c r="A929" s="43"/>
      <c r="B929" s="43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  <c r="AM929" s="45"/>
      <c r="AN929" s="45"/>
      <c r="AO929" s="45"/>
      <c r="AP929" s="45"/>
      <c r="AQ929" s="45"/>
    </row>
    <row r="930" spans="1:43" ht="15.75" customHeight="1" x14ac:dyDescent="0.2">
      <c r="A930" s="43"/>
      <c r="B930" s="43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  <c r="AM930" s="45"/>
      <c r="AN930" s="45"/>
      <c r="AO930" s="45"/>
      <c r="AP930" s="45"/>
      <c r="AQ930" s="45"/>
    </row>
    <row r="931" spans="1:43" ht="15.75" customHeight="1" x14ac:dyDescent="0.2">
      <c r="A931" s="43"/>
      <c r="B931" s="43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  <c r="AM931" s="45"/>
      <c r="AN931" s="45"/>
      <c r="AO931" s="45"/>
      <c r="AP931" s="45"/>
      <c r="AQ931" s="45"/>
    </row>
    <row r="932" spans="1:43" ht="15.75" customHeight="1" x14ac:dyDescent="0.2">
      <c r="A932" s="43"/>
      <c r="B932" s="43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  <c r="AM932" s="45"/>
      <c r="AN932" s="45"/>
      <c r="AO932" s="45"/>
      <c r="AP932" s="45"/>
      <c r="AQ932" s="45"/>
    </row>
    <row r="933" spans="1:43" ht="15.75" customHeight="1" x14ac:dyDescent="0.2">
      <c r="A933" s="43"/>
      <c r="B933" s="43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  <c r="AM933" s="45"/>
      <c r="AN933" s="45"/>
      <c r="AO933" s="45"/>
      <c r="AP933" s="45"/>
      <c r="AQ933" s="45"/>
    </row>
    <row r="934" spans="1:43" ht="15.75" customHeight="1" x14ac:dyDescent="0.2">
      <c r="A934" s="43"/>
      <c r="B934" s="43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  <c r="AM934" s="45"/>
      <c r="AN934" s="45"/>
      <c r="AO934" s="45"/>
      <c r="AP934" s="45"/>
      <c r="AQ934" s="45"/>
    </row>
    <row r="935" spans="1:43" ht="15.75" customHeight="1" x14ac:dyDescent="0.2">
      <c r="A935" s="43"/>
      <c r="B935" s="43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</row>
    <row r="936" spans="1:43" ht="15.75" customHeight="1" x14ac:dyDescent="0.2">
      <c r="A936" s="43"/>
      <c r="B936" s="43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  <c r="AM936" s="45"/>
      <c r="AN936" s="45"/>
      <c r="AO936" s="45"/>
      <c r="AP936" s="45"/>
      <c r="AQ936" s="45"/>
    </row>
    <row r="937" spans="1:43" ht="15.75" customHeight="1" x14ac:dyDescent="0.2">
      <c r="A937" s="43"/>
      <c r="B937" s="43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  <c r="AM937" s="45"/>
      <c r="AN937" s="45"/>
      <c r="AO937" s="45"/>
      <c r="AP937" s="45"/>
      <c r="AQ937" s="45"/>
    </row>
    <row r="938" spans="1:43" ht="15.75" customHeight="1" x14ac:dyDescent="0.2">
      <c r="A938" s="43"/>
      <c r="B938" s="43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  <c r="AM938" s="45"/>
      <c r="AN938" s="45"/>
      <c r="AO938" s="45"/>
      <c r="AP938" s="45"/>
      <c r="AQ938" s="45"/>
    </row>
    <row r="939" spans="1:43" ht="15.75" customHeight="1" x14ac:dyDescent="0.2">
      <c r="A939" s="43"/>
      <c r="B939" s="43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  <c r="AM939" s="45"/>
      <c r="AN939" s="45"/>
      <c r="AO939" s="45"/>
      <c r="AP939" s="45"/>
      <c r="AQ939" s="45"/>
    </row>
    <row r="940" spans="1:43" ht="15.75" customHeight="1" x14ac:dyDescent="0.2">
      <c r="A940" s="43"/>
      <c r="B940" s="43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  <c r="AM940" s="45"/>
      <c r="AN940" s="45"/>
      <c r="AO940" s="45"/>
      <c r="AP940" s="45"/>
      <c r="AQ940" s="45"/>
    </row>
    <row r="941" spans="1:43" ht="15.75" customHeight="1" x14ac:dyDescent="0.2">
      <c r="A941" s="43"/>
      <c r="B941" s="43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  <c r="AM941" s="45"/>
      <c r="AN941" s="45"/>
      <c r="AO941" s="45"/>
      <c r="AP941" s="45"/>
      <c r="AQ941" s="45"/>
    </row>
    <row r="942" spans="1:43" ht="15.75" customHeight="1" x14ac:dyDescent="0.2">
      <c r="A942" s="43"/>
      <c r="B942" s="43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  <c r="AM942" s="45"/>
      <c r="AN942" s="45"/>
      <c r="AO942" s="45"/>
      <c r="AP942" s="45"/>
      <c r="AQ942" s="45"/>
    </row>
    <row r="943" spans="1:43" ht="15.75" customHeight="1" x14ac:dyDescent="0.2">
      <c r="A943" s="43"/>
      <c r="B943" s="43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  <c r="AM943" s="45"/>
      <c r="AN943" s="45"/>
      <c r="AO943" s="45"/>
      <c r="AP943" s="45"/>
      <c r="AQ943" s="45"/>
    </row>
    <row r="944" spans="1:43" ht="15.75" customHeight="1" x14ac:dyDescent="0.2">
      <c r="A944" s="43"/>
      <c r="B944" s="43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  <c r="AM944" s="45"/>
      <c r="AN944" s="45"/>
      <c r="AO944" s="45"/>
      <c r="AP944" s="45"/>
      <c r="AQ944" s="45"/>
    </row>
    <row r="945" spans="1:43" ht="15.75" customHeight="1" x14ac:dyDescent="0.2">
      <c r="A945" s="43"/>
      <c r="B945" s="43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  <c r="AM945" s="45"/>
      <c r="AN945" s="45"/>
      <c r="AO945" s="45"/>
      <c r="AP945" s="45"/>
      <c r="AQ945" s="45"/>
    </row>
    <row r="946" spans="1:43" ht="15.75" customHeight="1" x14ac:dyDescent="0.2">
      <c r="A946" s="43"/>
      <c r="B946" s="43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  <c r="AM946" s="45"/>
      <c r="AN946" s="45"/>
      <c r="AO946" s="45"/>
      <c r="AP946" s="45"/>
      <c r="AQ946" s="45"/>
    </row>
    <row r="947" spans="1:43" ht="15.75" customHeight="1" x14ac:dyDescent="0.2">
      <c r="A947" s="43"/>
      <c r="B947" s="43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  <c r="AM947" s="45"/>
      <c r="AN947" s="45"/>
      <c r="AO947" s="45"/>
      <c r="AP947" s="45"/>
      <c r="AQ947" s="45"/>
    </row>
    <row r="948" spans="1:43" ht="15.75" customHeight="1" x14ac:dyDescent="0.2">
      <c r="A948" s="43"/>
      <c r="B948" s="43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  <c r="AM948" s="45"/>
      <c r="AN948" s="45"/>
      <c r="AO948" s="45"/>
      <c r="AP948" s="45"/>
      <c r="AQ948" s="45"/>
    </row>
    <row r="949" spans="1:43" ht="15.75" customHeight="1" x14ac:dyDescent="0.2">
      <c r="A949" s="43"/>
      <c r="B949" s="43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  <c r="AM949" s="45"/>
      <c r="AN949" s="45"/>
      <c r="AO949" s="45"/>
      <c r="AP949" s="45"/>
      <c r="AQ949" s="45"/>
    </row>
    <row r="950" spans="1:43" ht="15.75" customHeight="1" x14ac:dyDescent="0.2">
      <c r="A950" s="43"/>
      <c r="B950" s="43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  <c r="AM950" s="45"/>
      <c r="AN950" s="45"/>
      <c r="AO950" s="45"/>
      <c r="AP950" s="45"/>
      <c r="AQ950" s="45"/>
    </row>
    <row r="951" spans="1:43" ht="15.75" customHeight="1" x14ac:dyDescent="0.2">
      <c r="A951" s="43"/>
      <c r="B951" s="43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  <c r="AM951" s="45"/>
      <c r="AN951" s="45"/>
      <c r="AO951" s="45"/>
      <c r="AP951" s="45"/>
      <c r="AQ951" s="45"/>
    </row>
    <row r="952" spans="1:43" ht="15.75" customHeight="1" x14ac:dyDescent="0.2">
      <c r="A952" s="43"/>
      <c r="B952" s="43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  <c r="AM952" s="45"/>
      <c r="AN952" s="45"/>
      <c r="AO952" s="45"/>
      <c r="AP952" s="45"/>
      <c r="AQ952" s="45"/>
    </row>
    <row r="953" spans="1:43" ht="15.75" customHeight="1" x14ac:dyDescent="0.2">
      <c r="A953" s="43"/>
      <c r="B953" s="43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  <c r="AM953" s="45"/>
      <c r="AN953" s="45"/>
      <c r="AO953" s="45"/>
      <c r="AP953" s="45"/>
      <c r="AQ953" s="45"/>
    </row>
    <row r="954" spans="1:43" ht="15.75" customHeight="1" x14ac:dyDescent="0.2">
      <c r="A954" s="43"/>
      <c r="B954" s="43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/>
      <c r="AP954" s="45"/>
      <c r="AQ954" s="45"/>
    </row>
    <row r="955" spans="1:43" ht="15.75" customHeight="1" x14ac:dyDescent="0.2">
      <c r="A955" s="43"/>
      <c r="B955" s="43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  <c r="AM955" s="45"/>
      <c r="AN955" s="45"/>
      <c r="AO955" s="45"/>
      <c r="AP955" s="45"/>
      <c r="AQ955" s="45"/>
    </row>
    <row r="956" spans="1:43" ht="15.75" customHeight="1" x14ac:dyDescent="0.2">
      <c r="A956" s="43"/>
      <c r="B956" s="43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  <c r="AM956" s="45"/>
      <c r="AN956" s="45"/>
      <c r="AO956" s="45"/>
      <c r="AP956" s="45"/>
      <c r="AQ956" s="45"/>
    </row>
    <row r="957" spans="1:43" ht="15.75" customHeight="1" x14ac:dyDescent="0.2">
      <c r="A957" s="43"/>
      <c r="B957" s="43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  <c r="AM957" s="45"/>
      <c r="AN957" s="45"/>
      <c r="AO957" s="45"/>
      <c r="AP957" s="45"/>
      <c r="AQ957" s="45"/>
    </row>
    <row r="958" spans="1:43" ht="15.75" customHeight="1" x14ac:dyDescent="0.2">
      <c r="A958" s="43"/>
      <c r="B958" s="43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  <c r="AM958" s="45"/>
      <c r="AN958" s="45"/>
      <c r="AO958" s="45"/>
      <c r="AP958" s="45"/>
      <c r="AQ958" s="45"/>
    </row>
    <row r="959" spans="1:43" ht="15.75" customHeight="1" x14ac:dyDescent="0.2">
      <c r="A959" s="43"/>
      <c r="B959" s="43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  <c r="AM959" s="45"/>
      <c r="AN959" s="45"/>
      <c r="AO959" s="45"/>
      <c r="AP959" s="45"/>
      <c r="AQ959" s="45"/>
    </row>
    <row r="960" spans="1:43" ht="15.75" customHeight="1" x14ac:dyDescent="0.2">
      <c r="A960" s="43"/>
      <c r="B960" s="43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  <c r="AM960" s="45"/>
      <c r="AN960" s="45"/>
      <c r="AO960" s="45"/>
      <c r="AP960" s="45"/>
      <c r="AQ960" s="45"/>
    </row>
    <row r="961" spans="1:43" ht="15.75" customHeight="1" x14ac:dyDescent="0.2">
      <c r="A961" s="43"/>
      <c r="B961" s="43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  <c r="AM961" s="45"/>
      <c r="AN961" s="45"/>
      <c r="AO961" s="45"/>
      <c r="AP961" s="45"/>
      <c r="AQ961" s="45"/>
    </row>
    <row r="962" spans="1:43" ht="15.75" customHeight="1" x14ac:dyDescent="0.2">
      <c r="A962" s="43"/>
      <c r="B962" s="43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  <c r="AM962" s="45"/>
      <c r="AN962" s="45"/>
      <c r="AO962" s="45"/>
      <c r="AP962" s="45"/>
      <c r="AQ962" s="45"/>
    </row>
    <row r="963" spans="1:43" ht="15.75" customHeight="1" x14ac:dyDescent="0.2">
      <c r="A963" s="43"/>
      <c r="B963" s="43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</row>
    <row r="964" spans="1:43" ht="15.75" customHeight="1" x14ac:dyDescent="0.2">
      <c r="A964" s="43"/>
      <c r="B964" s="43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  <c r="AL964" s="45"/>
      <c r="AM964" s="45"/>
      <c r="AN964" s="45"/>
      <c r="AO964" s="45"/>
      <c r="AP964" s="45"/>
      <c r="AQ964" s="45"/>
    </row>
    <row r="965" spans="1:43" ht="15.75" customHeight="1" x14ac:dyDescent="0.2">
      <c r="A965" s="43"/>
      <c r="B965" s="43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  <c r="AL965" s="45"/>
      <c r="AM965" s="45"/>
      <c r="AN965" s="45"/>
      <c r="AO965" s="45"/>
      <c r="AP965" s="45"/>
      <c r="AQ965" s="45"/>
    </row>
    <row r="966" spans="1:43" ht="15.75" customHeight="1" x14ac:dyDescent="0.2">
      <c r="A966" s="43"/>
      <c r="B966" s="43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  <c r="AL966" s="45"/>
      <c r="AM966" s="45"/>
      <c r="AN966" s="45"/>
      <c r="AO966" s="45"/>
      <c r="AP966" s="45"/>
      <c r="AQ966" s="45"/>
    </row>
    <row r="967" spans="1:43" ht="15.75" customHeight="1" x14ac:dyDescent="0.2">
      <c r="A967" s="43"/>
      <c r="B967" s="43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  <c r="AL967" s="45"/>
      <c r="AM967" s="45"/>
      <c r="AN967" s="45"/>
      <c r="AO967" s="45"/>
      <c r="AP967" s="45"/>
      <c r="AQ967" s="45"/>
    </row>
    <row r="968" spans="1:43" ht="15.75" customHeight="1" x14ac:dyDescent="0.2">
      <c r="A968" s="43"/>
      <c r="B968" s="43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  <c r="AL968" s="45"/>
      <c r="AM968" s="45"/>
      <c r="AN968" s="45"/>
      <c r="AO968" s="45"/>
      <c r="AP968" s="45"/>
      <c r="AQ968" s="45"/>
    </row>
    <row r="969" spans="1:43" ht="15.75" customHeight="1" x14ac:dyDescent="0.2">
      <c r="A969" s="43"/>
      <c r="B969" s="43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  <c r="AL969" s="45"/>
      <c r="AM969" s="45"/>
      <c r="AN969" s="45"/>
      <c r="AO969" s="45"/>
      <c r="AP969" s="45"/>
      <c r="AQ969" s="45"/>
    </row>
    <row r="970" spans="1:43" ht="15.75" customHeight="1" x14ac:dyDescent="0.2">
      <c r="A970" s="43"/>
      <c r="B970" s="43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  <c r="AL970" s="45"/>
      <c r="AM970" s="45"/>
      <c r="AN970" s="45"/>
      <c r="AO970" s="45"/>
      <c r="AP970" s="45"/>
      <c r="AQ970" s="45"/>
    </row>
    <row r="971" spans="1:43" ht="15.75" customHeight="1" x14ac:dyDescent="0.2">
      <c r="A971" s="43"/>
      <c r="B971" s="43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  <c r="AL971" s="45"/>
      <c r="AM971" s="45"/>
      <c r="AN971" s="45"/>
      <c r="AO971" s="45"/>
      <c r="AP971" s="45"/>
      <c r="AQ971" s="45"/>
    </row>
    <row r="972" spans="1:43" ht="15.75" customHeight="1" x14ac:dyDescent="0.2">
      <c r="A972" s="43"/>
      <c r="B972" s="43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  <c r="AM972" s="45"/>
      <c r="AN972" s="45"/>
      <c r="AO972" s="45"/>
      <c r="AP972" s="45"/>
      <c r="AQ972" s="45"/>
    </row>
    <row r="973" spans="1:43" ht="15.75" customHeight="1" x14ac:dyDescent="0.2">
      <c r="A973" s="43"/>
      <c r="B973" s="43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  <c r="AL973" s="45"/>
      <c r="AM973" s="45"/>
      <c r="AN973" s="45"/>
      <c r="AO973" s="45"/>
      <c r="AP973" s="45"/>
      <c r="AQ973" s="45"/>
    </row>
    <row r="974" spans="1:43" ht="15.75" customHeight="1" x14ac:dyDescent="0.2">
      <c r="A974" s="43"/>
      <c r="B974" s="43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  <c r="AL974" s="45"/>
      <c r="AM974" s="45"/>
      <c r="AN974" s="45"/>
      <c r="AO974" s="45"/>
      <c r="AP974" s="45"/>
      <c r="AQ974" s="45"/>
    </row>
    <row r="975" spans="1:43" ht="15.75" customHeight="1" x14ac:dyDescent="0.2">
      <c r="A975" s="43"/>
      <c r="B975" s="43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  <c r="AL975" s="45"/>
      <c r="AM975" s="45"/>
      <c r="AN975" s="45"/>
      <c r="AO975" s="45"/>
      <c r="AP975" s="45"/>
      <c r="AQ975" s="45"/>
    </row>
    <row r="976" spans="1:43" ht="15.75" customHeight="1" x14ac:dyDescent="0.2">
      <c r="A976" s="43"/>
      <c r="B976" s="43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  <c r="AL976" s="45"/>
      <c r="AM976" s="45"/>
      <c r="AN976" s="45"/>
      <c r="AO976" s="45"/>
      <c r="AP976" s="45"/>
      <c r="AQ976" s="45"/>
    </row>
    <row r="977" spans="1:43" ht="15.75" customHeight="1" x14ac:dyDescent="0.2">
      <c r="A977" s="43"/>
      <c r="B977" s="43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  <c r="AL977" s="45"/>
      <c r="AM977" s="45"/>
      <c r="AN977" s="45"/>
      <c r="AO977" s="45"/>
      <c r="AP977" s="45"/>
      <c r="AQ977" s="45"/>
    </row>
    <row r="978" spans="1:43" ht="15.75" customHeight="1" x14ac:dyDescent="0.2">
      <c r="A978" s="43"/>
      <c r="B978" s="43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  <c r="AL978" s="45"/>
      <c r="AM978" s="45"/>
      <c r="AN978" s="45"/>
      <c r="AO978" s="45"/>
      <c r="AP978" s="45"/>
      <c r="AQ978" s="45"/>
    </row>
    <row r="979" spans="1:43" ht="15.75" customHeight="1" x14ac:dyDescent="0.2">
      <c r="A979" s="43"/>
      <c r="B979" s="43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  <c r="AL979" s="45"/>
      <c r="AM979" s="45"/>
      <c r="AN979" s="45"/>
      <c r="AO979" s="45"/>
      <c r="AP979" s="45"/>
      <c r="AQ979" s="45"/>
    </row>
    <row r="980" spans="1:43" ht="15.75" customHeight="1" x14ac:dyDescent="0.2">
      <c r="A980" s="43"/>
      <c r="B980" s="43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  <c r="AL980" s="45"/>
      <c r="AM980" s="45"/>
      <c r="AN980" s="45"/>
      <c r="AO980" s="45"/>
      <c r="AP980" s="45"/>
      <c r="AQ980" s="45"/>
    </row>
    <row r="981" spans="1:43" ht="15.75" customHeight="1" x14ac:dyDescent="0.2">
      <c r="A981" s="43"/>
      <c r="B981" s="43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  <c r="AL981" s="45"/>
      <c r="AM981" s="45"/>
      <c r="AN981" s="45"/>
      <c r="AO981" s="45"/>
      <c r="AP981" s="45"/>
      <c r="AQ981" s="45"/>
    </row>
    <row r="982" spans="1:43" ht="15.75" customHeight="1" x14ac:dyDescent="0.2">
      <c r="A982" s="43"/>
      <c r="B982" s="43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  <c r="AL982" s="45"/>
      <c r="AM982" s="45"/>
      <c r="AN982" s="45"/>
      <c r="AO982" s="45"/>
      <c r="AP982" s="45"/>
      <c r="AQ982" s="45"/>
    </row>
    <row r="983" spans="1:43" ht="15.75" customHeight="1" x14ac:dyDescent="0.2">
      <c r="A983" s="43"/>
      <c r="B983" s="43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  <c r="AM983" s="45"/>
      <c r="AN983" s="45"/>
      <c r="AO983" s="45"/>
      <c r="AP983" s="45"/>
      <c r="AQ983" s="45"/>
    </row>
    <row r="984" spans="1:43" ht="15.75" customHeight="1" x14ac:dyDescent="0.2">
      <c r="A984" s="43"/>
      <c r="B984" s="43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  <c r="AL984" s="45"/>
      <c r="AM984" s="45"/>
      <c r="AN984" s="45"/>
      <c r="AO984" s="45"/>
      <c r="AP984" s="45"/>
      <c r="AQ984" s="45"/>
    </row>
    <row r="985" spans="1:43" ht="15.75" customHeight="1" x14ac:dyDescent="0.2">
      <c r="A985" s="43"/>
      <c r="B985" s="43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  <c r="AK985" s="45"/>
      <c r="AL985" s="45"/>
      <c r="AM985" s="45"/>
      <c r="AN985" s="45"/>
      <c r="AO985" s="45"/>
      <c r="AP985" s="45"/>
      <c r="AQ985" s="45"/>
    </row>
    <row r="986" spans="1:43" ht="15.75" customHeight="1" x14ac:dyDescent="0.2">
      <c r="A986" s="43"/>
      <c r="B986" s="43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  <c r="AL986" s="45"/>
      <c r="AM986" s="45"/>
      <c r="AN986" s="45"/>
      <c r="AO986" s="45"/>
      <c r="AP986" s="45"/>
      <c r="AQ986" s="45"/>
    </row>
    <row r="987" spans="1:43" ht="15.75" customHeight="1" x14ac:dyDescent="0.2">
      <c r="A987" s="43"/>
      <c r="B987" s="43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  <c r="AK987" s="45"/>
      <c r="AL987" s="45"/>
      <c r="AM987" s="45"/>
      <c r="AN987" s="45"/>
      <c r="AO987" s="45"/>
      <c r="AP987" s="45"/>
      <c r="AQ987" s="45"/>
    </row>
    <row r="988" spans="1:43" ht="15.75" customHeight="1" x14ac:dyDescent="0.2">
      <c r="A988" s="43"/>
      <c r="B988" s="43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  <c r="AK988" s="45"/>
      <c r="AL988" s="45"/>
      <c r="AM988" s="45"/>
      <c r="AN988" s="45"/>
      <c r="AO988" s="45"/>
      <c r="AP988" s="45"/>
      <c r="AQ988" s="45"/>
    </row>
    <row r="989" spans="1:43" ht="15.75" customHeight="1" x14ac:dyDescent="0.2">
      <c r="A989" s="43"/>
      <c r="B989" s="43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  <c r="AK989" s="45"/>
      <c r="AL989" s="45"/>
      <c r="AM989" s="45"/>
      <c r="AN989" s="45"/>
      <c r="AO989" s="45"/>
      <c r="AP989" s="45"/>
      <c r="AQ989" s="45"/>
    </row>
    <row r="990" spans="1:43" ht="15.75" customHeight="1" x14ac:dyDescent="0.2">
      <c r="A990" s="43"/>
      <c r="B990" s="43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  <c r="AK990" s="45"/>
      <c r="AL990" s="45"/>
      <c r="AM990" s="45"/>
      <c r="AN990" s="45"/>
      <c r="AO990" s="45"/>
      <c r="AP990" s="45"/>
      <c r="AQ990" s="45"/>
    </row>
    <row r="991" spans="1:43" ht="15.75" customHeight="1" x14ac:dyDescent="0.2">
      <c r="A991" s="43"/>
      <c r="B991" s="43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  <c r="AK991" s="45"/>
      <c r="AL991" s="45"/>
      <c r="AM991" s="45"/>
      <c r="AN991" s="45"/>
      <c r="AO991" s="45"/>
      <c r="AP991" s="45"/>
      <c r="AQ991" s="45"/>
    </row>
    <row r="992" spans="1:43" ht="15.75" customHeight="1" x14ac:dyDescent="0.2">
      <c r="A992" s="43"/>
      <c r="B992" s="43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  <c r="AK992" s="45"/>
      <c r="AL992" s="45"/>
      <c r="AM992" s="45"/>
      <c r="AN992" s="45"/>
      <c r="AO992" s="45"/>
      <c r="AP992" s="45"/>
      <c r="AQ992" s="45"/>
    </row>
    <row r="993" spans="1:43" ht="15.75" customHeight="1" x14ac:dyDescent="0.2">
      <c r="A993" s="43"/>
      <c r="B993" s="43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  <c r="AM993" s="45"/>
      <c r="AN993" s="45"/>
      <c r="AO993" s="45"/>
      <c r="AP993" s="45"/>
      <c r="AQ993" s="45"/>
    </row>
    <row r="994" spans="1:43" ht="15.75" customHeight="1" x14ac:dyDescent="0.2">
      <c r="A994" s="43"/>
      <c r="B994" s="43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  <c r="AJ994" s="45"/>
      <c r="AK994" s="45"/>
      <c r="AL994" s="45"/>
      <c r="AM994" s="45"/>
      <c r="AN994" s="45"/>
      <c r="AO994" s="45"/>
      <c r="AP994" s="45"/>
      <c r="AQ994" s="45"/>
    </row>
    <row r="995" spans="1:43" ht="15.75" customHeight="1" x14ac:dyDescent="0.2">
      <c r="A995" s="43"/>
      <c r="B995" s="43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  <c r="AJ995" s="45"/>
      <c r="AK995" s="45"/>
      <c r="AL995" s="45"/>
      <c r="AM995" s="45"/>
      <c r="AN995" s="45"/>
      <c r="AO995" s="45"/>
      <c r="AP995" s="45"/>
      <c r="AQ995" s="45"/>
    </row>
    <row r="996" spans="1:43" ht="15.75" customHeight="1" x14ac:dyDescent="0.2">
      <c r="A996" s="43"/>
      <c r="B996" s="43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  <c r="AJ996" s="45"/>
      <c r="AK996" s="45"/>
      <c r="AL996" s="45"/>
      <c r="AM996" s="45"/>
      <c r="AN996" s="45"/>
      <c r="AO996" s="45"/>
      <c r="AP996" s="45"/>
      <c r="AQ996" s="45"/>
    </row>
    <row r="997" spans="1:43" ht="15.75" customHeight="1" x14ac:dyDescent="0.2">
      <c r="A997" s="43"/>
      <c r="B997" s="43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  <c r="AH997" s="45"/>
      <c r="AI997" s="45"/>
      <c r="AJ997" s="45"/>
      <c r="AK997" s="45"/>
      <c r="AL997" s="45"/>
      <c r="AM997" s="45"/>
      <c r="AN997" s="45"/>
      <c r="AO997" s="45"/>
      <c r="AP997" s="45"/>
      <c r="AQ997" s="45"/>
    </row>
    <row r="998" spans="1:43" ht="15.75" customHeight="1" x14ac:dyDescent="0.2">
      <c r="A998" s="43"/>
      <c r="B998" s="43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5"/>
      <c r="AH998" s="45"/>
      <c r="AI998" s="45"/>
      <c r="AJ998" s="45"/>
      <c r="AK998" s="45"/>
      <c r="AL998" s="45"/>
      <c r="AM998" s="45"/>
      <c r="AN998" s="45"/>
      <c r="AO998" s="45"/>
      <c r="AP998" s="45"/>
      <c r="AQ998" s="45"/>
    </row>
    <row r="999" spans="1:43" ht="15.75" customHeight="1" x14ac:dyDescent="0.2">
      <c r="A999" s="43"/>
      <c r="B999" s="43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  <c r="AH999" s="45"/>
      <c r="AI999" s="45"/>
      <c r="AJ999" s="45"/>
      <c r="AK999" s="45"/>
      <c r="AL999" s="45"/>
      <c r="AM999" s="45"/>
      <c r="AN999" s="45"/>
      <c r="AO999" s="45"/>
      <c r="AP999" s="45"/>
      <c r="AQ999" s="45"/>
    </row>
  </sheetData>
  <autoFilter ref="A6:AR6" xr:uid="{00000000-0009-0000-0000-000009000000}">
    <sortState xmlns:xlrd2="http://schemas.microsoft.com/office/spreadsheetml/2017/richdata2" ref="A7:AR32">
      <sortCondition ref="A6"/>
    </sortState>
  </autoFilter>
  <mergeCells count="15">
    <mergeCell ref="E4:AI4"/>
    <mergeCell ref="A2:C2"/>
    <mergeCell ref="A4:A5"/>
    <mergeCell ref="B4:B5"/>
    <mergeCell ref="C4:C5"/>
    <mergeCell ref="D4:D5"/>
    <mergeCell ref="AP4:AP5"/>
    <mergeCell ref="AQ4:AQ5"/>
    <mergeCell ref="AR4:AR5"/>
    <mergeCell ref="AJ4:AJ5"/>
    <mergeCell ref="AK4:AK5"/>
    <mergeCell ref="AL4:AL5"/>
    <mergeCell ref="AM4:AM5"/>
    <mergeCell ref="AN4:AN5"/>
    <mergeCell ref="AO4:AO5"/>
  </mergeCells>
  <pageMargins left="0.7" right="0.7" top="0.75" bottom="0.75" header="0" footer="0"/>
  <pageSetup scale="67" orientation="landscape" r:id="rId1"/>
  <colBreaks count="1" manualBreakCount="1">
    <brk id="3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4"/>
  <sheetViews>
    <sheetView topLeftCell="A4" workbookViewId="0">
      <selection activeCell="D20" sqref="D20"/>
    </sheetView>
  </sheetViews>
  <sheetFormatPr defaultRowHeight="15" x14ac:dyDescent="0.25"/>
  <cols>
    <col min="1" max="1" width="19.85546875" bestFit="1" customWidth="1"/>
    <col min="2" max="2" width="20" customWidth="1"/>
    <col min="3" max="3" width="23.28515625" customWidth="1"/>
    <col min="4" max="4" width="27.140625" customWidth="1"/>
  </cols>
  <sheetData>
    <row r="1" spans="1:4" x14ac:dyDescent="0.25">
      <c r="A1" s="4"/>
      <c r="B1" s="5"/>
      <c r="C1" s="5"/>
      <c r="D1" s="6"/>
    </row>
    <row r="2" spans="1:4" x14ac:dyDescent="0.25">
      <c r="A2" s="7" t="s">
        <v>109</v>
      </c>
      <c r="B2" s="29"/>
      <c r="C2" s="29"/>
      <c r="D2" s="8"/>
    </row>
    <row r="3" spans="1:4" x14ac:dyDescent="0.25">
      <c r="A3" s="7" t="s">
        <v>110</v>
      </c>
      <c r="B3" s="29"/>
      <c r="C3" s="29" t="s">
        <v>111</v>
      </c>
      <c r="D3" s="30" t="str">
        <f>VLOOKUP($B$5,Anggaran_BMS_Pusat!$B$3:$AX$303,42,0)</f>
        <v>FAKHRUDDIN NASUTION</v>
      </c>
    </row>
    <row r="4" spans="1:4" x14ac:dyDescent="0.25">
      <c r="A4" s="9">
        <v>45231</v>
      </c>
      <c r="B4" s="29"/>
      <c r="C4" s="29" t="s">
        <v>112</v>
      </c>
      <c r="D4" s="30" t="str">
        <f>VLOOKUP($B$5,Anggaran_BMS_Pusat!$B$3:$AX$303,40,0)</f>
        <v>MANDIRI KC LIMAU SUNDAI</v>
      </c>
    </row>
    <row r="5" spans="1:4" x14ac:dyDescent="0.25">
      <c r="A5" s="11" t="s">
        <v>113</v>
      </c>
      <c r="B5" s="31">
        <v>17</v>
      </c>
      <c r="C5" s="29" t="s">
        <v>114</v>
      </c>
      <c r="D5" s="30" t="str">
        <f>VLOOKUP($B$5,Anggaran_BMS_Pusat!$B$3:$AX$303,41,0)</f>
        <v>1060011232249</v>
      </c>
    </row>
    <row r="6" spans="1:4" x14ac:dyDescent="0.25">
      <c r="A6" s="32">
        <f>VLOOKUP($B$5,Anggaran_BMS_Pusat!$B$3:$AX$303,2,0)</f>
        <v>6271</v>
      </c>
      <c r="B6" s="35" t="str">
        <f>VLOOKUP($B$5,Anggaran_BMS_Pusat!$B$3:$AX$303,3,0)</f>
        <v>FAKHRUDDIN NST</v>
      </c>
      <c r="C6" s="33"/>
      <c r="D6" s="12"/>
    </row>
    <row r="7" spans="1:4" x14ac:dyDescent="0.25">
      <c r="A7" s="13" t="s">
        <v>115</v>
      </c>
      <c r="B7" s="29"/>
      <c r="C7" s="34" t="s">
        <v>116</v>
      </c>
      <c r="D7" s="8"/>
    </row>
    <row r="8" spans="1:4" x14ac:dyDescent="0.25">
      <c r="A8" s="7" t="s">
        <v>117</v>
      </c>
      <c r="B8" s="38">
        <f>VLOOKUP($B$5,Anggaran_BMS_Pusat!$B$3:$AX$303,6,0)</f>
        <v>25000000</v>
      </c>
      <c r="C8" s="29" t="s">
        <v>70</v>
      </c>
      <c r="D8" s="30">
        <f>VLOOKUP($B$5,Anggaran_BMS_Pusat!$B$3:$AX$303,44,0)</f>
        <v>0</v>
      </c>
    </row>
    <row r="9" spans="1:4" x14ac:dyDescent="0.25">
      <c r="A9" s="13" t="s">
        <v>118</v>
      </c>
      <c r="B9" s="29"/>
      <c r="C9" s="29" t="s">
        <v>119</v>
      </c>
      <c r="D9" s="30">
        <f>VLOOKUP($B$5,Anggaran_BMS_Pusat!$B$3:$AX$303,45,0)</f>
        <v>0</v>
      </c>
    </row>
    <row r="10" spans="1:4" x14ac:dyDescent="0.25">
      <c r="A10" s="7" t="s">
        <v>120</v>
      </c>
      <c r="B10" s="35">
        <f>VLOOKUP($B$5,Anggaran_BMS_Pusat!$B$3:$AX$303,5,0)</f>
        <v>25</v>
      </c>
      <c r="C10" s="29" t="s">
        <v>72</v>
      </c>
      <c r="D10" s="30">
        <f>VLOOKUP($B$5,Anggaran_BMS_Pusat!$B$3:$AX$303,46,0)</f>
        <v>0</v>
      </c>
    </row>
    <row r="11" spans="1:4" x14ac:dyDescent="0.25">
      <c r="A11" s="7" t="s">
        <v>121</v>
      </c>
      <c r="B11" s="38">
        <f>VLOOKUP($B$5,Anggaran_BMS_Pusat!$B$3:$AX$303,4,0)</f>
        <v>0</v>
      </c>
      <c r="C11" s="29" t="s">
        <v>73</v>
      </c>
      <c r="D11" s="30">
        <f>VLOOKUP($B$5,Anggaran_BMS_Pusat!$B$3:$AX$303,47,0)</f>
        <v>0</v>
      </c>
    </row>
    <row r="12" spans="1:4" x14ac:dyDescent="0.25">
      <c r="A12" s="7" t="s">
        <v>122</v>
      </c>
      <c r="B12" s="38">
        <f>VLOOKUP($B$5,Anggaran_BMS_Pusat!$B$3:$AX$303,19,0)</f>
        <v>0</v>
      </c>
      <c r="C12" s="29" t="s">
        <v>123</v>
      </c>
      <c r="D12" s="40">
        <f>VLOOKUP($B$5,Anggaran_BMS_Pusat!$B$3:$AX$303,13,0)</f>
        <v>0</v>
      </c>
    </row>
    <row r="13" spans="1:4" x14ac:dyDescent="0.25">
      <c r="A13" s="7" t="s">
        <v>124</v>
      </c>
      <c r="B13" s="38">
        <f>VLOOKUP($B$5,Anggaran_BMS_Pusat!$B$3:$AX$303,7,0)</f>
        <v>0</v>
      </c>
      <c r="C13" s="29" t="s">
        <v>125</v>
      </c>
      <c r="D13" s="30">
        <f>VLOOKUP($B$5,Anggaran_BMS_Pusat!$B$3:$AX$303,21,0)</f>
        <v>0</v>
      </c>
    </row>
    <row r="14" spans="1:4" x14ac:dyDescent="0.25">
      <c r="A14" s="7" t="s">
        <v>126</v>
      </c>
      <c r="B14" s="38">
        <f>VLOOKUP($B$5,Anggaran_BMS_Pusat!$B$3:$AX$303,14,0)</f>
        <v>0</v>
      </c>
      <c r="C14" s="29" t="s">
        <v>127</v>
      </c>
      <c r="D14" s="40">
        <f>VLOOKUP($B$5,Anggaran_BMS_Pusat!$B$3:$AX$303,16,0)</f>
        <v>0</v>
      </c>
    </row>
    <row r="15" spans="1:4" x14ac:dyDescent="0.25">
      <c r="A15" s="13" t="s">
        <v>128</v>
      </c>
      <c r="B15" s="38">
        <f>VLOOKUP($B$5,Anggaran_BMS_Pusat!$B$3:$AX$303,26,0)</f>
        <v>25000000</v>
      </c>
      <c r="C15" s="29"/>
      <c r="D15" s="14"/>
    </row>
    <row r="16" spans="1:4" x14ac:dyDescent="0.25">
      <c r="A16" s="13"/>
      <c r="B16" s="36"/>
      <c r="C16" s="33"/>
      <c r="D16" s="12"/>
    </row>
    <row r="17" spans="1:4" x14ac:dyDescent="0.25">
      <c r="A17" s="13" t="s">
        <v>129</v>
      </c>
      <c r="B17" s="29"/>
      <c r="C17" s="37" t="s">
        <v>50</v>
      </c>
      <c r="D17" s="12"/>
    </row>
    <row r="18" spans="1:4" x14ac:dyDescent="0.25">
      <c r="A18" s="7" t="s">
        <v>130</v>
      </c>
      <c r="B18" s="38">
        <f>VLOOKUP($B$5,Anggaran_BMS_Pusat!$B$3:$AX$303,28,0)</f>
        <v>0</v>
      </c>
      <c r="C18" s="29" t="s">
        <v>131</v>
      </c>
      <c r="D18" s="30"/>
    </row>
    <row r="19" spans="1:4" x14ac:dyDescent="0.25">
      <c r="A19" s="7" t="s">
        <v>132</v>
      </c>
      <c r="B19" s="38">
        <f>VLOOKUP($B$5,Anggaran_BMS_Pusat!$B$3:$AX$303,27,0)</f>
        <v>0</v>
      </c>
      <c r="C19" s="29"/>
      <c r="D19" s="15"/>
    </row>
    <row r="20" spans="1:4" x14ac:dyDescent="0.25">
      <c r="A20" s="7" t="s">
        <v>133</v>
      </c>
      <c r="B20" s="38">
        <f>VLOOKUP($B$5,Anggaran_BMS_Pusat!$B$3:$AX$303,29,0)</f>
        <v>0</v>
      </c>
      <c r="C20" s="29"/>
      <c r="D20" s="15"/>
    </row>
    <row r="21" spans="1:4" x14ac:dyDescent="0.25">
      <c r="A21" s="7" t="s">
        <v>134</v>
      </c>
      <c r="B21" s="35">
        <f>VLOOKUP($B$5,Anggaran_BMS_Pusat!$B$3:$AX$303,35,0)</f>
        <v>0</v>
      </c>
      <c r="C21" s="29" t="s">
        <v>135</v>
      </c>
      <c r="D21" s="30"/>
    </row>
    <row r="22" spans="1:4" x14ac:dyDescent="0.25">
      <c r="A22" s="7" t="s">
        <v>136</v>
      </c>
      <c r="B22" s="38">
        <f>VLOOKUP($B$5,Anggaran_BMS_Pusat!$B$3:$AX$303,38,0)</f>
        <v>0</v>
      </c>
      <c r="C22" s="29" t="s">
        <v>137</v>
      </c>
      <c r="D22" s="30">
        <f>VLOOKUP($B$5,Anggaran_BMS_Pusat!$B$3:$AX$303,22,0)</f>
        <v>0</v>
      </c>
    </row>
    <row r="23" spans="1:4" x14ac:dyDescent="0.25">
      <c r="A23" s="16" t="s">
        <v>138</v>
      </c>
      <c r="B23" s="38">
        <f>VLOOKUP($B$5,Anggaran_BMS_Pusat!$B$3:$AX$303,39,0)</f>
        <v>25000000</v>
      </c>
      <c r="C23" s="29" t="s">
        <v>139</v>
      </c>
      <c r="D23" s="10"/>
    </row>
    <row r="24" spans="1:4" ht="15.75" thickBot="1" x14ac:dyDescent="0.3">
      <c r="A24" s="17" t="s">
        <v>140</v>
      </c>
      <c r="B24" s="39">
        <f>VLOOKUP($B$5,Anggaran_BMS_Pusat!$B$3:$AX$303,39,0)</f>
        <v>25000000</v>
      </c>
      <c r="C24" s="18"/>
      <c r="D24" s="19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B2:G44"/>
  <sheetViews>
    <sheetView topLeftCell="A16" workbookViewId="0">
      <selection activeCell="H22" sqref="H22"/>
    </sheetView>
  </sheetViews>
  <sheetFormatPr defaultRowHeight="15" x14ac:dyDescent="0.25"/>
  <cols>
    <col min="2" max="2" width="3.85546875" style="20" bestFit="1" customWidth="1"/>
    <col min="3" max="3" width="27.7109375" bestFit="1" customWidth="1"/>
    <col min="4" max="4" width="11.42578125" style="23" bestFit="1" customWidth="1"/>
    <col min="5" max="5" width="40.28515625" bestFit="1" customWidth="1"/>
    <col min="6" max="6" width="16.140625" bestFit="1" customWidth="1"/>
    <col min="7" max="7" width="30.28515625" bestFit="1" customWidth="1"/>
  </cols>
  <sheetData>
    <row r="2" spans="2:7" x14ac:dyDescent="0.25">
      <c r="B2" s="129" t="s">
        <v>152</v>
      </c>
      <c r="C2" s="129"/>
      <c r="D2" s="129"/>
      <c r="E2" s="129"/>
      <c r="F2" s="129"/>
      <c r="G2" s="129"/>
    </row>
    <row r="3" spans="2:7" s="125" customFormat="1" x14ac:dyDescent="0.25">
      <c r="B3" s="63" t="s">
        <v>20</v>
      </c>
      <c r="C3" s="63" t="s">
        <v>0</v>
      </c>
      <c r="D3" s="42" t="s">
        <v>140</v>
      </c>
      <c r="E3" s="63" t="s">
        <v>66</v>
      </c>
      <c r="F3" s="63" t="s">
        <v>67</v>
      </c>
      <c r="G3" s="63" t="s">
        <v>68</v>
      </c>
    </row>
    <row r="4" spans="2:7" x14ac:dyDescent="0.25">
      <c r="B4" s="2">
        <v>1</v>
      </c>
      <c r="C4" s="26" t="s">
        <v>149</v>
      </c>
      <c r="D4" s="124">
        <v>1550250</v>
      </c>
      <c r="E4" s="26" t="s">
        <v>152</v>
      </c>
      <c r="F4" s="26" t="s">
        <v>186</v>
      </c>
      <c r="G4" s="26" t="s">
        <v>187</v>
      </c>
    </row>
    <row r="5" spans="2:7" x14ac:dyDescent="0.25">
      <c r="B5" s="2">
        <v>2</v>
      </c>
      <c r="C5" s="26" t="s">
        <v>164</v>
      </c>
      <c r="D5" s="124">
        <v>3337500</v>
      </c>
      <c r="E5" s="26" t="s">
        <v>152</v>
      </c>
      <c r="F5" s="26" t="s">
        <v>172</v>
      </c>
      <c r="G5" s="26" t="s">
        <v>164</v>
      </c>
    </row>
    <row r="6" spans="2:7" x14ac:dyDescent="0.25">
      <c r="B6" s="2">
        <v>3</v>
      </c>
      <c r="C6" s="26" t="s">
        <v>183</v>
      </c>
      <c r="D6" s="124">
        <v>1856630</v>
      </c>
      <c r="E6" s="26" t="s">
        <v>152</v>
      </c>
      <c r="F6" s="26" t="s">
        <v>185</v>
      </c>
      <c r="G6" s="26" t="s">
        <v>183</v>
      </c>
    </row>
    <row r="7" spans="2:7" x14ac:dyDescent="0.25">
      <c r="B7" s="2">
        <v>4</v>
      </c>
      <c r="C7" s="26" t="s">
        <v>15</v>
      </c>
      <c r="D7" s="124">
        <v>4060000</v>
      </c>
      <c r="E7" s="26" t="s">
        <v>93</v>
      </c>
      <c r="F7" s="26" t="s">
        <v>94</v>
      </c>
      <c r="G7" s="26" t="s">
        <v>95</v>
      </c>
    </row>
    <row r="8" spans="2:7" x14ac:dyDescent="0.25">
      <c r="B8" s="2">
        <v>5</v>
      </c>
      <c r="C8" s="26" t="s">
        <v>12</v>
      </c>
      <c r="D8" s="124">
        <v>4300000</v>
      </c>
      <c r="E8" s="26" t="s">
        <v>85</v>
      </c>
      <c r="F8" s="26" t="s">
        <v>86</v>
      </c>
      <c r="G8" s="26" t="s">
        <v>12</v>
      </c>
    </row>
    <row r="9" spans="2:7" x14ac:dyDescent="0.25">
      <c r="B9" s="2">
        <v>6</v>
      </c>
      <c r="C9" s="26" t="s">
        <v>14</v>
      </c>
      <c r="D9" s="124">
        <v>1800000</v>
      </c>
      <c r="E9" s="26" t="s">
        <v>85</v>
      </c>
      <c r="F9" s="26" t="s">
        <v>89</v>
      </c>
      <c r="G9" s="26" t="s">
        <v>14</v>
      </c>
    </row>
    <row r="10" spans="2:7" x14ac:dyDescent="0.25">
      <c r="B10" s="2">
        <v>7</v>
      </c>
      <c r="C10" s="26" t="s">
        <v>9</v>
      </c>
      <c r="D10" s="124">
        <v>3225000</v>
      </c>
      <c r="E10" s="26" t="s">
        <v>81</v>
      </c>
      <c r="F10" s="26" t="s">
        <v>82</v>
      </c>
      <c r="G10" s="26" t="s">
        <v>9</v>
      </c>
    </row>
    <row r="11" spans="2:7" x14ac:dyDescent="0.25">
      <c r="B11" s="2">
        <v>8</v>
      </c>
      <c r="C11" s="26" t="s">
        <v>13</v>
      </c>
      <c r="D11" s="124">
        <v>4312500</v>
      </c>
      <c r="E11" s="26" t="s">
        <v>81</v>
      </c>
      <c r="F11" s="26" t="s">
        <v>87</v>
      </c>
      <c r="G11" s="26" t="s">
        <v>88</v>
      </c>
    </row>
    <row r="12" spans="2:7" x14ac:dyDescent="0.25">
      <c r="B12" s="2">
        <v>9</v>
      </c>
      <c r="C12" s="26" t="s">
        <v>16</v>
      </c>
      <c r="D12" s="124">
        <v>1800000</v>
      </c>
      <c r="E12" s="26" t="s">
        <v>81</v>
      </c>
      <c r="F12" s="26" t="s">
        <v>96</v>
      </c>
      <c r="G12" s="26" t="s">
        <v>16</v>
      </c>
    </row>
    <row r="13" spans="2:7" x14ac:dyDescent="0.25">
      <c r="B13" s="2">
        <v>10</v>
      </c>
      <c r="C13" s="26" t="s">
        <v>8</v>
      </c>
      <c r="D13" s="124">
        <v>4837500</v>
      </c>
      <c r="E13" s="26" t="s">
        <v>79</v>
      </c>
      <c r="F13" s="26" t="s">
        <v>80</v>
      </c>
      <c r="G13" s="26" t="s">
        <v>8</v>
      </c>
    </row>
    <row r="14" spans="2:7" x14ac:dyDescent="0.25">
      <c r="B14" s="2">
        <v>11</v>
      </c>
      <c r="C14" s="26" t="s">
        <v>10</v>
      </c>
      <c r="D14" s="124">
        <v>4741555</v>
      </c>
      <c r="E14" s="26" t="s">
        <v>79</v>
      </c>
      <c r="F14" s="26" t="s">
        <v>83</v>
      </c>
      <c r="G14" s="26" t="s">
        <v>10</v>
      </c>
    </row>
    <row r="15" spans="2:7" x14ac:dyDescent="0.25">
      <c r="B15" s="2">
        <v>12</v>
      </c>
      <c r="C15" s="26" t="s">
        <v>11</v>
      </c>
      <c r="D15" s="124">
        <v>2475000</v>
      </c>
      <c r="E15" s="26" t="s">
        <v>79</v>
      </c>
      <c r="F15" s="26" t="s">
        <v>84</v>
      </c>
      <c r="G15" s="26" t="s">
        <v>11</v>
      </c>
    </row>
    <row r="16" spans="2:7" x14ac:dyDescent="0.25">
      <c r="B16" s="2">
        <v>13</v>
      </c>
      <c r="C16" s="26" t="s">
        <v>18</v>
      </c>
      <c r="D16" s="124">
        <v>450000</v>
      </c>
      <c r="E16" s="26" t="s">
        <v>99</v>
      </c>
      <c r="F16" s="26" t="s">
        <v>100</v>
      </c>
      <c r="G16" s="26" t="s">
        <v>18</v>
      </c>
    </row>
    <row r="17" spans="2:7" x14ac:dyDescent="0.25">
      <c r="B17" s="2">
        <v>14</v>
      </c>
      <c r="C17" s="26" t="s">
        <v>6</v>
      </c>
      <c r="D17" s="124">
        <v>2887500</v>
      </c>
      <c r="E17" s="26" t="s">
        <v>75</v>
      </c>
      <c r="F17" s="26" t="s">
        <v>76</v>
      </c>
      <c r="G17" s="26" t="s">
        <v>6</v>
      </c>
    </row>
    <row r="18" spans="2:7" x14ac:dyDescent="0.25">
      <c r="B18" s="2">
        <v>15</v>
      </c>
      <c r="C18" s="26" t="s">
        <v>7</v>
      </c>
      <c r="D18" s="124">
        <v>3400000</v>
      </c>
      <c r="E18" s="26" t="s">
        <v>75</v>
      </c>
      <c r="F18" s="26" t="s">
        <v>78</v>
      </c>
      <c r="G18" s="26" t="s">
        <v>7</v>
      </c>
    </row>
    <row r="19" spans="2:7" x14ac:dyDescent="0.25">
      <c r="B19" s="2">
        <v>16</v>
      </c>
      <c r="C19" s="26" t="s">
        <v>17</v>
      </c>
      <c r="D19" s="124">
        <v>1987500</v>
      </c>
      <c r="E19" s="26" t="s">
        <v>97</v>
      </c>
      <c r="F19" s="26" t="s">
        <v>98</v>
      </c>
      <c r="G19" s="26" t="s">
        <v>17</v>
      </c>
    </row>
    <row r="20" spans="2:7" x14ac:dyDescent="0.25">
      <c r="B20" s="2">
        <v>17</v>
      </c>
      <c r="C20" s="26" t="s">
        <v>3</v>
      </c>
      <c r="D20" s="124">
        <v>5800000</v>
      </c>
      <c r="E20" s="26" t="s">
        <v>97</v>
      </c>
      <c r="F20" s="26" t="s">
        <v>101</v>
      </c>
      <c r="G20" s="26" t="s">
        <v>3</v>
      </c>
    </row>
    <row r="21" spans="2:7" x14ac:dyDescent="0.25">
      <c r="B21" s="2">
        <v>18</v>
      </c>
      <c r="C21" s="26" t="s">
        <v>90</v>
      </c>
      <c r="D21" s="124">
        <v>1200000</v>
      </c>
      <c r="E21" s="26" t="s">
        <v>91</v>
      </c>
      <c r="F21" s="26" t="s">
        <v>92</v>
      </c>
      <c r="G21" s="26" t="s">
        <v>90</v>
      </c>
    </row>
    <row r="22" spans="2:7" x14ac:dyDescent="0.25">
      <c r="B22" s="2">
        <v>19</v>
      </c>
      <c r="C22" s="26" t="s">
        <v>208</v>
      </c>
      <c r="D22" s="124">
        <v>3262500</v>
      </c>
      <c r="E22" s="26" t="s">
        <v>247</v>
      </c>
      <c r="F22" s="26" t="s">
        <v>245</v>
      </c>
      <c r="G22" s="26" t="s">
        <v>246</v>
      </c>
    </row>
    <row r="24" spans="2:7" x14ac:dyDescent="0.25">
      <c r="B24" s="130" t="s">
        <v>248</v>
      </c>
      <c r="C24" s="130"/>
      <c r="D24" s="130"/>
      <c r="E24" s="130"/>
      <c r="F24" s="130"/>
      <c r="G24" s="130"/>
    </row>
    <row r="25" spans="2:7" s="125" customFormat="1" x14ac:dyDescent="0.25">
      <c r="B25" s="63" t="s">
        <v>20</v>
      </c>
      <c r="C25" s="63" t="s">
        <v>0</v>
      </c>
      <c r="D25" s="42" t="s">
        <v>140</v>
      </c>
      <c r="E25" s="63" t="s">
        <v>66</v>
      </c>
      <c r="F25" s="63" t="s">
        <v>67</v>
      </c>
      <c r="G25" s="63" t="s">
        <v>68</v>
      </c>
    </row>
    <row r="26" spans="2:7" x14ac:dyDescent="0.25">
      <c r="B26" s="2">
        <v>1</v>
      </c>
      <c r="C26" s="1" t="s">
        <v>188</v>
      </c>
      <c r="D26" s="124">
        <v>5262500</v>
      </c>
      <c r="E26" s="26" t="s">
        <v>189</v>
      </c>
      <c r="F26" s="26" t="s">
        <v>190</v>
      </c>
      <c r="G26" s="26" t="s">
        <v>191</v>
      </c>
    </row>
    <row r="27" spans="2:7" x14ac:dyDescent="0.25">
      <c r="B27" s="2">
        <v>2</v>
      </c>
      <c r="C27" s="1" t="s">
        <v>148</v>
      </c>
      <c r="D27" s="124">
        <v>2000000</v>
      </c>
      <c r="E27" s="26" t="s">
        <v>150</v>
      </c>
      <c r="F27" s="26" t="s">
        <v>151</v>
      </c>
      <c r="G27" s="26" t="s">
        <v>148</v>
      </c>
    </row>
    <row r="28" spans="2:7" x14ac:dyDescent="0.25">
      <c r="B28" s="2">
        <v>3</v>
      </c>
      <c r="C28" s="1" t="s">
        <v>175</v>
      </c>
      <c r="D28" s="124">
        <v>2137500</v>
      </c>
      <c r="E28" s="26" t="s">
        <v>171</v>
      </c>
      <c r="F28" s="26" t="s">
        <v>173</v>
      </c>
      <c r="G28" s="26" t="s">
        <v>174</v>
      </c>
    </row>
    <row r="29" spans="2:7" x14ac:dyDescent="0.25">
      <c r="B29" s="2">
        <v>4</v>
      </c>
      <c r="C29" s="1" t="s">
        <v>177</v>
      </c>
      <c r="D29" s="124">
        <v>524775</v>
      </c>
      <c r="E29" s="26" t="s">
        <v>171</v>
      </c>
      <c r="F29" s="26" t="s">
        <v>182</v>
      </c>
      <c r="G29" s="26" t="s">
        <v>177</v>
      </c>
    </row>
    <row r="30" spans="2:7" x14ac:dyDescent="0.25">
      <c r="B30" s="2">
        <v>5</v>
      </c>
      <c r="C30" s="1" t="s">
        <v>178</v>
      </c>
      <c r="D30" s="124">
        <v>963583</v>
      </c>
      <c r="E30" s="26" t="s">
        <v>171</v>
      </c>
      <c r="F30" s="26" t="s">
        <v>179</v>
      </c>
      <c r="G30" s="26" t="s">
        <v>180</v>
      </c>
    </row>
    <row r="31" spans="2:7" x14ac:dyDescent="0.25">
      <c r="B31" s="2">
        <v>6</v>
      </c>
      <c r="C31" s="1" t="s">
        <v>209</v>
      </c>
      <c r="D31" s="124">
        <v>1841558</v>
      </c>
      <c r="E31" s="26" t="s">
        <v>235</v>
      </c>
      <c r="F31" s="26" t="s">
        <v>234</v>
      </c>
      <c r="G31" s="26" t="s">
        <v>209</v>
      </c>
    </row>
    <row r="32" spans="2:7" x14ac:dyDescent="0.25">
      <c r="B32" s="2">
        <v>7</v>
      </c>
      <c r="C32" s="1" t="s">
        <v>210</v>
      </c>
      <c r="D32" s="124">
        <v>1766558</v>
      </c>
      <c r="E32" s="26" t="s">
        <v>235</v>
      </c>
      <c r="F32" s="26" t="s">
        <v>236</v>
      </c>
      <c r="G32" s="26" t="s">
        <v>210</v>
      </c>
    </row>
    <row r="33" spans="2:7" x14ac:dyDescent="0.25">
      <c r="B33" s="2">
        <v>8</v>
      </c>
      <c r="C33" s="1" t="s">
        <v>211</v>
      </c>
      <c r="D33" s="124">
        <v>1766558</v>
      </c>
      <c r="E33" s="26" t="s">
        <v>235</v>
      </c>
      <c r="F33" s="26" t="s">
        <v>237</v>
      </c>
      <c r="G33" s="26" t="s">
        <v>211</v>
      </c>
    </row>
    <row r="34" spans="2:7" x14ac:dyDescent="0.25">
      <c r="B34" s="2">
        <v>9</v>
      </c>
      <c r="C34" s="1" t="s">
        <v>212</v>
      </c>
      <c r="D34" s="124">
        <v>1841558</v>
      </c>
      <c r="E34" s="26" t="s">
        <v>235</v>
      </c>
      <c r="F34" s="26" t="s">
        <v>238</v>
      </c>
      <c r="G34" s="26" t="s">
        <v>239</v>
      </c>
    </row>
    <row r="35" spans="2:7" x14ac:dyDescent="0.25">
      <c r="B35" s="2">
        <v>10</v>
      </c>
      <c r="C35" s="1" t="s">
        <v>213</v>
      </c>
      <c r="D35" s="124">
        <v>800000</v>
      </c>
      <c r="E35" s="26" t="s">
        <v>235</v>
      </c>
      <c r="F35" s="26" t="s">
        <v>240</v>
      </c>
      <c r="G35" s="26" t="s">
        <v>244</v>
      </c>
    </row>
    <row r="36" spans="2:7" x14ac:dyDescent="0.25">
      <c r="B36" s="2">
        <v>11</v>
      </c>
      <c r="C36" s="1" t="s">
        <v>214</v>
      </c>
      <c r="D36" s="124">
        <v>800000</v>
      </c>
      <c r="E36" s="26" t="s">
        <v>235</v>
      </c>
      <c r="F36" s="26" t="s">
        <v>241</v>
      </c>
      <c r="G36" s="26" t="s">
        <v>214</v>
      </c>
    </row>
    <row r="37" spans="2:7" x14ac:dyDescent="0.25">
      <c r="B37" s="2">
        <v>12</v>
      </c>
      <c r="C37" s="1" t="s">
        <v>215</v>
      </c>
      <c r="D37" s="124">
        <v>3312500</v>
      </c>
      <c r="E37" s="26" t="s">
        <v>235</v>
      </c>
      <c r="F37" s="26" t="s">
        <v>242</v>
      </c>
      <c r="G37" s="26" t="s">
        <v>215</v>
      </c>
    </row>
    <row r="38" spans="2:7" x14ac:dyDescent="0.25">
      <c r="B38" s="2">
        <v>13</v>
      </c>
      <c r="C38" s="1" t="s">
        <v>216</v>
      </c>
      <c r="D38" s="124">
        <v>700000</v>
      </c>
      <c r="E38" s="26" t="s">
        <v>235</v>
      </c>
      <c r="F38" s="26" t="s">
        <v>243</v>
      </c>
      <c r="G38" s="26" t="s">
        <v>216</v>
      </c>
    </row>
    <row r="39" spans="2:7" x14ac:dyDescent="0.25">
      <c r="B39" s="2">
        <v>14</v>
      </c>
      <c r="C39" s="1" t="s">
        <v>192</v>
      </c>
      <c r="D39" s="124">
        <v>800000</v>
      </c>
      <c r="E39" s="26" t="s">
        <v>204</v>
      </c>
      <c r="F39" s="26">
        <v>7254473857</v>
      </c>
      <c r="G39" s="26" t="s">
        <v>192</v>
      </c>
    </row>
    <row r="40" spans="2:7" x14ac:dyDescent="0.25">
      <c r="B40" s="2">
        <v>15</v>
      </c>
      <c r="C40" s="1" t="s">
        <v>194</v>
      </c>
      <c r="D40" s="124">
        <v>800000</v>
      </c>
      <c r="E40" s="26" t="s">
        <v>204</v>
      </c>
      <c r="F40" s="26">
        <v>7254474023</v>
      </c>
      <c r="G40" s="26" t="s">
        <v>194</v>
      </c>
    </row>
    <row r="41" spans="2:7" x14ac:dyDescent="0.25">
      <c r="B41" s="2">
        <v>16</v>
      </c>
      <c r="C41" s="1" t="s">
        <v>195</v>
      </c>
      <c r="D41" s="124">
        <v>2675000</v>
      </c>
      <c r="E41" s="26" t="s">
        <v>204</v>
      </c>
      <c r="F41" s="26">
        <v>7254475143</v>
      </c>
      <c r="G41" s="26" t="s">
        <v>195</v>
      </c>
    </row>
    <row r="42" spans="2:7" x14ac:dyDescent="0.25">
      <c r="B42" s="2">
        <v>17</v>
      </c>
      <c r="C42" s="1" t="s">
        <v>197</v>
      </c>
      <c r="D42" s="124">
        <v>2750000</v>
      </c>
      <c r="E42" s="26" t="s">
        <v>204</v>
      </c>
      <c r="F42" s="26">
        <v>7254475305</v>
      </c>
      <c r="G42" s="26" t="s">
        <v>205</v>
      </c>
    </row>
    <row r="43" spans="2:7" x14ac:dyDescent="0.25">
      <c r="B43" s="2">
        <v>18</v>
      </c>
      <c r="C43" s="1" t="s">
        <v>198</v>
      </c>
      <c r="D43" s="124">
        <v>2825000</v>
      </c>
      <c r="E43" s="26" t="s">
        <v>204</v>
      </c>
      <c r="F43" s="26">
        <v>7254545362</v>
      </c>
      <c r="G43" s="26" t="s">
        <v>198</v>
      </c>
    </row>
    <row r="44" spans="2:7" x14ac:dyDescent="0.25">
      <c r="B44" s="2">
        <v>19</v>
      </c>
      <c r="C44" s="1" t="s">
        <v>199</v>
      </c>
      <c r="D44" s="124">
        <v>800000</v>
      </c>
      <c r="E44" s="26" t="s">
        <v>204</v>
      </c>
      <c r="F44" s="26">
        <v>7254475356</v>
      </c>
      <c r="G44" s="26" t="s">
        <v>206</v>
      </c>
    </row>
  </sheetData>
  <mergeCells count="2">
    <mergeCell ref="B2:G2"/>
    <mergeCell ref="B24:G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B2:L49"/>
  <sheetViews>
    <sheetView topLeftCell="A30" workbookViewId="0">
      <selection activeCell="I32" sqref="I32"/>
    </sheetView>
  </sheetViews>
  <sheetFormatPr defaultRowHeight="15" x14ac:dyDescent="0.25"/>
  <cols>
    <col min="2" max="2" width="3.85546875" bestFit="1" customWidth="1"/>
    <col min="3" max="3" width="25.7109375" bestFit="1" customWidth="1"/>
    <col min="4" max="4" width="13.28515625" style="23" customWidth="1"/>
    <col min="5" max="5" width="40.28515625" bestFit="1" customWidth="1"/>
    <col min="6" max="6" width="16.140625" bestFit="1" customWidth="1"/>
    <col min="7" max="7" width="30.28515625" bestFit="1" customWidth="1"/>
  </cols>
  <sheetData>
    <row r="2" spans="2:7" x14ac:dyDescent="0.25">
      <c r="B2" s="129" t="s">
        <v>152</v>
      </c>
      <c r="C2" s="129"/>
      <c r="D2" s="129"/>
      <c r="E2" s="129"/>
      <c r="F2" s="129"/>
      <c r="G2" s="129"/>
    </row>
    <row r="3" spans="2:7" s="125" customFormat="1" x14ac:dyDescent="0.25">
      <c r="B3" s="63" t="s">
        <v>20</v>
      </c>
      <c r="C3" s="63" t="s">
        <v>0</v>
      </c>
      <c r="D3" s="42" t="s">
        <v>140</v>
      </c>
      <c r="E3" s="63" t="s">
        <v>66</v>
      </c>
      <c r="F3" s="63" t="s">
        <v>67</v>
      </c>
      <c r="G3" s="63" t="s">
        <v>68</v>
      </c>
    </row>
    <row r="4" spans="2:7" x14ac:dyDescent="0.25">
      <c r="B4" s="2">
        <v>1</v>
      </c>
      <c r="C4" s="26" t="s">
        <v>149</v>
      </c>
      <c r="D4" s="124">
        <v>5300920</v>
      </c>
      <c r="E4" s="26" t="s">
        <v>152</v>
      </c>
      <c r="F4" s="26" t="s">
        <v>186</v>
      </c>
      <c r="G4" s="26" t="s">
        <v>187</v>
      </c>
    </row>
    <row r="5" spans="2:7" x14ac:dyDescent="0.25">
      <c r="B5" s="2">
        <v>2</v>
      </c>
      <c r="C5" s="26" t="s">
        <v>161</v>
      </c>
      <c r="D5" s="124">
        <v>4956181</v>
      </c>
      <c r="E5" s="26" t="s">
        <v>152</v>
      </c>
      <c r="F5" s="26" t="s">
        <v>162</v>
      </c>
      <c r="G5" s="26" t="s">
        <v>163</v>
      </c>
    </row>
    <row r="6" spans="2:7" x14ac:dyDescent="0.25">
      <c r="B6" s="2">
        <v>3</v>
      </c>
      <c r="C6" s="26" t="s">
        <v>164</v>
      </c>
      <c r="D6" s="124">
        <v>5282000</v>
      </c>
      <c r="E6" s="26" t="s">
        <v>152</v>
      </c>
      <c r="F6" s="26" t="s">
        <v>172</v>
      </c>
      <c r="G6" s="26" t="s">
        <v>164</v>
      </c>
    </row>
    <row r="7" spans="2:7" x14ac:dyDescent="0.25">
      <c r="B7" s="2">
        <v>4</v>
      </c>
      <c r="C7" s="26" t="s">
        <v>167</v>
      </c>
      <c r="D7" s="124">
        <v>4724000</v>
      </c>
      <c r="E7" s="26" t="s">
        <v>152</v>
      </c>
      <c r="F7" s="26" t="s">
        <v>181</v>
      </c>
      <c r="G7" s="26" t="s">
        <v>167</v>
      </c>
    </row>
    <row r="8" spans="2:7" x14ac:dyDescent="0.25">
      <c r="B8" s="2">
        <v>5</v>
      </c>
      <c r="C8" s="26" t="s">
        <v>183</v>
      </c>
      <c r="D8" s="124">
        <v>6185000</v>
      </c>
      <c r="E8" s="26" t="s">
        <v>152</v>
      </c>
      <c r="F8" s="26" t="s">
        <v>185</v>
      </c>
      <c r="G8" s="26" t="s">
        <v>183</v>
      </c>
    </row>
    <row r="9" spans="2:7" x14ac:dyDescent="0.25">
      <c r="B9" s="2">
        <v>6</v>
      </c>
      <c r="C9" s="26" t="s">
        <v>15</v>
      </c>
      <c r="D9" s="124">
        <v>25722527</v>
      </c>
      <c r="E9" s="26" t="s">
        <v>93</v>
      </c>
      <c r="F9" s="26" t="s">
        <v>94</v>
      </c>
      <c r="G9" s="26" t="s">
        <v>95</v>
      </c>
    </row>
    <row r="10" spans="2:7" x14ac:dyDescent="0.25">
      <c r="B10" s="2">
        <v>7</v>
      </c>
      <c r="C10" s="26" t="s">
        <v>12</v>
      </c>
      <c r="D10" s="124">
        <v>9116214</v>
      </c>
      <c r="E10" s="26" t="s">
        <v>85</v>
      </c>
      <c r="F10" s="26" t="s">
        <v>86</v>
      </c>
      <c r="G10" s="26" t="s">
        <v>12</v>
      </c>
    </row>
    <row r="11" spans="2:7" x14ac:dyDescent="0.25">
      <c r="B11" s="2">
        <v>8</v>
      </c>
      <c r="C11" s="26" t="s">
        <v>14</v>
      </c>
      <c r="D11" s="124">
        <v>6635916</v>
      </c>
      <c r="E11" s="26" t="s">
        <v>85</v>
      </c>
      <c r="F11" s="26" t="s">
        <v>89</v>
      </c>
      <c r="G11" s="26" t="s">
        <v>14</v>
      </c>
    </row>
    <row r="12" spans="2:7" x14ac:dyDescent="0.25">
      <c r="B12" s="2">
        <v>9</v>
      </c>
      <c r="C12" s="26" t="s">
        <v>9</v>
      </c>
      <c r="D12" s="124">
        <v>7041212</v>
      </c>
      <c r="E12" s="26" t="s">
        <v>81</v>
      </c>
      <c r="F12" s="26" t="s">
        <v>82</v>
      </c>
      <c r="G12" s="26" t="s">
        <v>9</v>
      </c>
    </row>
    <row r="13" spans="2:7" x14ac:dyDescent="0.25">
      <c r="B13" s="2">
        <v>10</v>
      </c>
      <c r="C13" s="26" t="s">
        <v>13</v>
      </c>
      <c r="D13" s="124">
        <v>9239593</v>
      </c>
      <c r="E13" s="26" t="s">
        <v>81</v>
      </c>
      <c r="F13" s="26" t="s">
        <v>87</v>
      </c>
      <c r="G13" s="26" t="s">
        <v>88</v>
      </c>
    </row>
    <row r="14" spans="2:7" x14ac:dyDescent="0.25">
      <c r="B14" s="2">
        <v>11</v>
      </c>
      <c r="C14" s="26" t="s">
        <v>16</v>
      </c>
      <c r="D14" s="124">
        <v>7520247</v>
      </c>
      <c r="E14" s="26" t="s">
        <v>81</v>
      </c>
      <c r="F14" s="26" t="s">
        <v>96</v>
      </c>
      <c r="G14" s="26" t="s">
        <v>16</v>
      </c>
    </row>
    <row r="15" spans="2:7" x14ac:dyDescent="0.25">
      <c r="B15" s="2">
        <v>12</v>
      </c>
      <c r="C15" s="26" t="s">
        <v>8</v>
      </c>
      <c r="D15" s="124">
        <v>6058377</v>
      </c>
      <c r="E15" s="26" t="s">
        <v>79</v>
      </c>
      <c r="F15" s="26" t="s">
        <v>80</v>
      </c>
      <c r="G15" s="26" t="s">
        <v>8</v>
      </c>
    </row>
    <row r="16" spans="2:7" x14ac:dyDescent="0.25">
      <c r="B16" s="2">
        <v>13</v>
      </c>
      <c r="C16" s="26" t="s">
        <v>10</v>
      </c>
      <c r="D16" s="124">
        <v>7272304</v>
      </c>
      <c r="E16" s="26" t="s">
        <v>79</v>
      </c>
      <c r="F16" s="26" t="s">
        <v>83</v>
      </c>
      <c r="G16" s="26" t="s">
        <v>10</v>
      </c>
    </row>
    <row r="17" spans="2:12" x14ac:dyDescent="0.25">
      <c r="B17" s="2">
        <v>14</v>
      </c>
      <c r="C17" s="26" t="s">
        <v>11</v>
      </c>
      <c r="D17" s="124">
        <v>7511221</v>
      </c>
      <c r="E17" s="26" t="s">
        <v>79</v>
      </c>
      <c r="F17" s="26" t="s">
        <v>84</v>
      </c>
      <c r="G17" s="26" t="s">
        <v>11</v>
      </c>
    </row>
    <row r="18" spans="2:12" x14ac:dyDescent="0.25">
      <c r="B18" s="2">
        <v>15</v>
      </c>
      <c r="C18" s="26" t="s">
        <v>18</v>
      </c>
      <c r="D18" s="124">
        <v>4866515</v>
      </c>
      <c r="E18" s="26" t="s">
        <v>99</v>
      </c>
      <c r="F18" s="26" t="s">
        <v>100</v>
      </c>
      <c r="G18" s="26" t="s">
        <v>18</v>
      </c>
      <c r="L18" s="3"/>
    </row>
    <row r="19" spans="2:12" x14ac:dyDescent="0.25">
      <c r="B19" s="2">
        <v>16</v>
      </c>
      <c r="C19" s="26" t="s">
        <v>102</v>
      </c>
      <c r="D19" s="124">
        <v>5000000</v>
      </c>
      <c r="E19" s="26" t="s">
        <v>103</v>
      </c>
      <c r="F19" s="26" t="s">
        <v>104</v>
      </c>
      <c r="G19" s="26" t="s">
        <v>102</v>
      </c>
    </row>
    <row r="20" spans="2:12" x14ac:dyDescent="0.25">
      <c r="B20" s="2">
        <v>17</v>
      </c>
      <c r="C20" s="26" t="s">
        <v>105</v>
      </c>
      <c r="D20" s="124">
        <v>25000000</v>
      </c>
      <c r="E20" s="26" t="s">
        <v>106</v>
      </c>
      <c r="F20" s="26" t="s">
        <v>107</v>
      </c>
      <c r="G20" s="26" t="s">
        <v>108</v>
      </c>
    </row>
    <row r="21" spans="2:12" x14ac:dyDescent="0.25">
      <c r="B21" s="2">
        <v>18</v>
      </c>
      <c r="C21" s="26" t="s">
        <v>6</v>
      </c>
      <c r="D21" s="124">
        <v>7044130</v>
      </c>
      <c r="E21" s="26" t="s">
        <v>75</v>
      </c>
      <c r="F21" s="26" t="s">
        <v>76</v>
      </c>
      <c r="G21" s="26" t="s">
        <v>6</v>
      </c>
    </row>
    <row r="22" spans="2:12" x14ac:dyDescent="0.25">
      <c r="B22" s="2">
        <v>19</v>
      </c>
      <c r="C22" s="26" t="s">
        <v>17</v>
      </c>
      <c r="D22" s="124">
        <v>8745484</v>
      </c>
      <c r="E22" s="26" t="s">
        <v>97</v>
      </c>
      <c r="F22" s="26" t="s">
        <v>98</v>
      </c>
      <c r="G22" s="26" t="s">
        <v>17</v>
      </c>
    </row>
    <row r="23" spans="2:12" x14ac:dyDescent="0.25">
      <c r="B23" s="2">
        <v>20</v>
      </c>
      <c r="C23" s="26" t="s">
        <v>3</v>
      </c>
      <c r="D23" s="124">
        <v>13994813</v>
      </c>
      <c r="E23" s="26" t="s">
        <v>97</v>
      </c>
      <c r="F23" s="26" t="s">
        <v>101</v>
      </c>
      <c r="G23" s="26" t="s">
        <v>3</v>
      </c>
    </row>
    <row r="24" spans="2:12" x14ac:dyDescent="0.25">
      <c r="B24" s="2">
        <v>21</v>
      </c>
      <c r="C24" s="26" t="s">
        <v>90</v>
      </c>
      <c r="D24" s="124">
        <v>28800000</v>
      </c>
      <c r="E24" s="26" t="s">
        <v>91</v>
      </c>
      <c r="F24" s="26" t="s">
        <v>92</v>
      </c>
      <c r="G24" s="26" t="s">
        <v>90</v>
      </c>
    </row>
    <row r="25" spans="2:12" x14ac:dyDescent="0.25">
      <c r="B25" s="2">
        <v>22</v>
      </c>
      <c r="C25" s="26" t="s">
        <v>208</v>
      </c>
      <c r="D25" s="124">
        <v>6653500</v>
      </c>
      <c r="E25" s="26" t="s">
        <v>247</v>
      </c>
      <c r="F25" s="26" t="s">
        <v>245</v>
      </c>
      <c r="G25" s="26" t="s">
        <v>246</v>
      </c>
    </row>
    <row r="27" spans="2:12" x14ac:dyDescent="0.25">
      <c r="B27" s="130" t="s">
        <v>248</v>
      </c>
      <c r="C27" s="130"/>
      <c r="D27" s="130"/>
      <c r="E27" s="130"/>
      <c r="F27" s="130"/>
      <c r="G27" s="130"/>
    </row>
    <row r="28" spans="2:12" s="125" customFormat="1" x14ac:dyDescent="0.25">
      <c r="B28" s="63" t="s">
        <v>20</v>
      </c>
      <c r="C28" s="63" t="s">
        <v>0</v>
      </c>
      <c r="D28" s="42" t="s">
        <v>140</v>
      </c>
      <c r="E28" s="63" t="s">
        <v>66</v>
      </c>
      <c r="F28" s="63" t="s">
        <v>67</v>
      </c>
      <c r="G28" s="63" t="s">
        <v>68</v>
      </c>
    </row>
    <row r="29" spans="2:12" x14ac:dyDescent="0.25">
      <c r="B29" s="2">
        <v>1</v>
      </c>
      <c r="C29" s="26" t="s">
        <v>188</v>
      </c>
      <c r="D29" s="124">
        <v>9675000</v>
      </c>
      <c r="E29" s="26" t="s">
        <v>189</v>
      </c>
      <c r="F29" s="26" t="s">
        <v>190</v>
      </c>
      <c r="G29" s="26" t="s">
        <v>191</v>
      </c>
    </row>
    <row r="30" spans="2:12" x14ac:dyDescent="0.25">
      <c r="B30" s="2">
        <v>2</v>
      </c>
      <c r="C30" s="26" t="s">
        <v>202</v>
      </c>
      <c r="D30" s="124">
        <v>25000000</v>
      </c>
      <c r="E30" s="26" t="s">
        <v>189</v>
      </c>
      <c r="F30" s="26" t="s">
        <v>203</v>
      </c>
      <c r="G30" s="26" t="s">
        <v>202</v>
      </c>
    </row>
    <row r="31" spans="2:12" x14ac:dyDescent="0.25">
      <c r="B31" s="2">
        <v>3</v>
      </c>
      <c r="C31" s="26" t="s">
        <v>148</v>
      </c>
      <c r="D31" s="124">
        <v>11754800</v>
      </c>
      <c r="E31" s="26" t="s">
        <v>150</v>
      </c>
      <c r="F31" s="26" t="s">
        <v>151</v>
      </c>
      <c r="G31" s="26" t="s">
        <v>148</v>
      </c>
    </row>
    <row r="32" spans="2:12" x14ac:dyDescent="0.25">
      <c r="B32" s="2">
        <v>4</v>
      </c>
      <c r="C32" s="26" t="s">
        <v>175</v>
      </c>
      <c r="D32" s="124">
        <v>5282000</v>
      </c>
      <c r="E32" s="26" t="s">
        <v>171</v>
      </c>
      <c r="F32" s="26" t="s">
        <v>173</v>
      </c>
      <c r="G32" s="26" t="s">
        <v>174</v>
      </c>
    </row>
    <row r="33" spans="2:7" x14ac:dyDescent="0.25">
      <c r="B33" s="2">
        <v>5</v>
      </c>
      <c r="C33" s="26" t="s">
        <v>177</v>
      </c>
      <c r="D33" s="124">
        <v>4739404</v>
      </c>
      <c r="E33" s="26" t="s">
        <v>171</v>
      </c>
      <c r="F33" s="26" t="s">
        <v>182</v>
      </c>
      <c r="G33" s="26" t="s">
        <v>177</v>
      </c>
    </row>
    <row r="34" spans="2:7" x14ac:dyDescent="0.25">
      <c r="B34" s="2">
        <v>6</v>
      </c>
      <c r="C34" s="26" t="s">
        <v>178</v>
      </c>
      <c r="D34" s="124">
        <v>5058000</v>
      </c>
      <c r="E34" s="26" t="s">
        <v>171</v>
      </c>
      <c r="F34" s="26" t="s">
        <v>179</v>
      </c>
      <c r="G34" s="26" t="s">
        <v>180</v>
      </c>
    </row>
    <row r="35" spans="2:7" x14ac:dyDescent="0.25">
      <c r="B35" s="2">
        <v>7</v>
      </c>
      <c r="C35" s="26" t="s">
        <v>209</v>
      </c>
      <c r="D35" s="124">
        <v>3628188</v>
      </c>
      <c r="E35" s="26" t="s">
        <v>235</v>
      </c>
      <c r="F35" s="26" t="s">
        <v>234</v>
      </c>
      <c r="G35" s="26" t="s">
        <v>209</v>
      </c>
    </row>
    <row r="36" spans="2:7" x14ac:dyDescent="0.25">
      <c r="B36" s="2">
        <v>8</v>
      </c>
      <c r="C36" s="26" t="s">
        <v>210</v>
      </c>
      <c r="D36" s="124">
        <v>3628188</v>
      </c>
      <c r="E36" s="26" t="s">
        <v>235</v>
      </c>
      <c r="F36" s="26" t="s">
        <v>236</v>
      </c>
      <c r="G36" s="26" t="s">
        <v>210</v>
      </c>
    </row>
    <row r="37" spans="2:7" x14ac:dyDescent="0.25">
      <c r="B37" s="2">
        <v>9</v>
      </c>
      <c r="C37" s="26" t="s">
        <v>211</v>
      </c>
      <c r="D37" s="124">
        <v>3628188</v>
      </c>
      <c r="E37" s="26" t="s">
        <v>235</v>
      </c>
      <c r="F37" s="26" t="s">
        <v>237</v>
      </c>
      <c r="G37" s="26" t="s">
        <v>211</v>
      </c>
    </row>
    <row r="38" spans="2:7" x14ac:dyDescent="0.25">
      <c r="B38" s="2">
        <v>10</v>
      </c>
      <c r="C38" s="26" t="s">
        <v>212</v>
      </c>
      <c r="D38" s="124">
        <v>3628188</v>
      </c>
      <c r="E38" s="26" t="s">
        <v>235</v>
      </c>
      <c r="F38" s="26" t="s">
        <v>238</v>
      </c>
      <c r="G38" s="26" t="s">
        <v>239</v>
      </c>
    </row>
    <row r="39" spans="2:7" x14ac:dyDescent="0.25">
      <c r="B39" s="2">
        <v>11</v>
      </c>
      <c r="C39" s="26" t="s">
        <v>213</v>
      </c>
      <c r="D39" s="124">
        <v>5004356</v>
      </c>
      <c r="E39" s="26" t="s">
        <v>235</v>
      </c>
      <c r="F39" s="26" t="s">
        <v>240</v>
      </c>
      <c r="G39" s="26" t="s">
        <v>244</v>
      </c>
    </row>
    <row r="40" spans="2:7" x14ac:dyDescent="0.25">
      <c r="B40" s="2">
        <v>12</v>
      </c>
      <c r="C40" s="26" t="s">
        <v>214</v>
      </c>
      <c r="D40" s="124">
        <v>5119335</v>
      </c>
      <c r="E40" s="26" t="s">
        <v>235</v>
      </c>
      <c r="F40" s="26" t="s">
        <v>241</v>
      </c>
      <c r="G40" s="26" t="s">
        <v>214</v>
      </c>
    </row>
    <row r="41" spans="2:7" x14ac:dyDescent="0.25">
      <c r="B41" s="2">
        <v>13</v>
      </c>
      <c r="C41" s="26" t="s">
        <v>215</v>
      </c>
      <c r="D41" s="124">
        <v>5110632</v>
      </c>
      <c r="E41" s="26" t="s">
        <v>235</v>
      </c>
      <c r="F41" s="26" t="s">
        <v>242</v>
      </c>
      <c r="G41" s="26" t="s">
        <v>215</v>
      </c>
    </row>
    <row r="42" spans="2:7" x14ac:dyDescent="0.25">
      <c r="B42" s="2">
        <v>14</v>
      </c>
      <c r="C42" s="26" t="s">
        <v>216</v>
      </c>
      <c r="D42" s="124">
        <v>3023722</v>
      </c>
      <c r="E42" s="26" t="s">
        <v>235</v>
      </c>
      <c r="F42" s="26" t="s">
        <v>243</v>
      </c>
      <c r="G42" s="26" t="s">
        <v>216</v>
      </c>
    </row>
    <row r="43" spans="2:7" x14ac:dyDescent="0.25">
      <c r="B43" s="2">
        <v>15</v>
      </c>
      <c r="C43" s="26" t="s">
        <v>192</v>
      </c>
      <c r="D43" s="124">
        <v>5364841</v>
      </c>
      <c r="E43" s="26" t="s">
        <v>204</v>
      </c>
      <c r="F43" s="26">
        <v>7254473857</v>
      </c>
      <c r="G43" s="26" t="s">
        <v>192</v>
      </c>
    </row>
    <row r="44" spans="2:7" x14ac:dyDescent="0.25">
      <c r="B44" s="2">
        <v>16</v>
      </c>
      <c r="C44" s="26" t="s">
        <v>194</v>
      </c>
      <c r="D44" s="124">
        <v>5284324</v>
      </c>
      <c r="E44" s="26" t="s">
        <v>204</v>
      </c>
      <c r="F44" s="26">
        <v>7254474023</v>
      </c>
      <c r="G44" s="26" t="s">
        <v>194</v>
      </c>
    </row>
    <row r="45" spans="2:7" x14ac:dyDescent="0.25">
      <c r="B45" s="2">
        <v>17</v>
      </c>
      <c r="C45" s="26" t="s">
        <v>195</v>
      </c>
      <c r="D45" s="124">
        <v>5364841</v>
      </c>
      <c r="E45" s="26" t="s">
        <v>204</v>
      </c>
      <c r="F45" s="26">
        <v>7254475143</v>
      </c>
      <c r="G45" s="26" t="s">
        <v>195</v>
      </c>
    </row>
    <row r="46" spans="2:7" x14ac:dyDescent="0.25">
      <c r="B46" s="2">
        <v>18</v>
      </c>
      <c r="C46" s="26" t="s">
        <v>197</v>
      </c>
      <c r="D46" s="124">
        <v>5364841</v>
      </c>
      <c r="E46" s="26" t="s">
        <v>204</v>
      </c>
      <c r="F46" s="26">
        <v>7254475305</v>
      </c>
      <c r="G46" s="26" t="s">
        <v>205</v>
      </c>
    </row>
    <row r="47" spans="2:7" x14ac:dyDescent="0.25">
      <c r="B47" s="2">
        <v>19</v>
      </c>
      <c r="C47" s="26" t="s">
        <v>198</v>
      </c>
      <c r="D47" s="124">
        <v>5284324</v>
      </c>
      <c r="E47" s="26" t="s">
        <v>204</v>
      </c>
      <c r="F47" s="26">
        <v>7254545362</v>
      </c>
      <c r="G47" s="26" t="s">
        <v>198</v>
      </c>
    </row>
    <row r="48" spans="2:7" x14ac:dyDescent="0.25">
      <c r="B48" s="2">
        <v>20</v>
      </c>
      <c r="C48" s="26" t="s">
        <v>199</v>
      </c>
      <c r="D48" s="124">
        <v>5364841</v>
      </c>
      <c r="E48" s="26" t="s">
        <v>204</v>
      </c>
      <c r="F48" s="26">
        <v>7254475356</v>
      </c>
      <c r="G48" s="26" t="s">
        <v>206</v>
      </c>
    </row>
    <row r="49" spans="2:7" x14ac:dyDescent="0.25">
      <c r="B49" s="2">
        <v>21</v>
      </c>
      <c r="C49" s="26" t="s">
        <v>158</v>
      </c>
      <c r="D49" s="124">
        <v>4834833</v>
      </c>
      <c r="E49" s="26" t="s">
        <v>159</v>
      </c>
      <c r="F49" s="26" t="s">
        <v>160</v>
      </c>
      <c r="G49" s="26" t="s">
        <v>158</v>
      </c>
    </row>
  </sheetData>
  <mergeCells count="2">
    <mergeCell ref="B2:G2"/>
    <mergeCell ref="B27:G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X26"/>
  <sheetViews>
    <sheetView tabSelected="1" topLeftCell="M1" workbookViewId="0">
      <selection activeCell="U19" sqref="U19"/>
    </sheetView>
  </sheetViews>
  <sheetFormatPr defaultRowHeight="11.25" x14ac:dyDescent="0.15"/>
  <cols>
    <col min="1" max="1" width="9.140625" style="97"/>
    <col min="2" max="2" width="3.85546875" style="97" bestFit="1" customWidth="1"/>
    <col min="3" max="3" width="14" style="97" bestFit="1" customWidth="1"/>
    <col min="4" max="4" width="32.7109375" style="97" bestFit="1" customWidth="1"/>
    <col min="5" max="5" width="11.85546875" style="97" bestFit="1" customWidth="1"/>
    <col min="6" max="6" width="10.7109375" style="97" bestFit="1" customWidth="1"/>
    <col min="7" max="7" width="8.28515625" style="97" bestFit="1" customWidth="1"/>
    <col min="8" max="8" width="7.42578125" style="97" bestFit="1" customWidth="1"/>
    <col min="9" max="9" width="8.85546875" style="97" bestFit="1" customWidth="1"/>
    <col min="10" max="12" width="11.85546875" style="97" bestFit="1" customWidth="1"/>
    <col min="13" max="13" width="18.140625" style="97" bestFit="1" customWidth="1"/>
    <col min="14" max="14" width="6.5703125" style="97" bestFit="1" customWidth="1"/>
    <col min="15" max="15" width="9.7109375" style="97" bestFit="1" customWidth="1"/>
    <col min="16" max="16" width="10.7109375" style="97" bestFit="1" customWidth="1"/>
    <col min="17" max="17" width="13.7109375" style="97" bestFit="1" customWidth="1"/>
    <col min="18" max="18" width="11.85546875" style="97" bestFit="1" customWidth="1"/>
    <col min="19" max="19" width="10.7109375" style="97" bestFit="1" customWidth="1"/>
    <col min="20" max="20" width="19.42578125" style="97" bestFit="1" customWidth="1"/>
    <col min="21" max="21" width="16.140625" style="97" bestFit="1" customWidth="1"/>
    <col min="22" max="22" width="40.28515625" style="97" bestFit="1" customWidth="1"/>
    <col min="23" max="23" width="16.28515625" style="97" bestFit="1" customWidth="1"/>
    <col min="24" max="24" width="30.28515625" style="97" bestFit="1" customWidth="1"/>
    <col min="25" max="16384" width="9.140625" style="97"/>
  </cols>
  <sheetData>
    <row r="3" spans="2:24" x14ac:dyDescent="0.15">
      <c r="B3" s="92" t="s">
        <v>20</v>
      </c>
      <c r="C3" s="92" t="s">
        <v>143</v>
      </c>
      <c r="D3" s="92" t="s">
        <v>0</v>
      </c>
      <c r="E3" s="87" t="s">
        <v>35</v>
      </c>
      <c r="F3" s="87" t="s">
        <v>36</v>
      </c>
      <c r="G3" s="87" t="s">
        <v>37</v>
      </c>
      <c r="H3" s="87" t="s">
        <v>38</v>
      </c>
      <c r="I3" s="87" t="s">
        <v>39</v>
      </c>
      <c r="J3" s="87" t="s">
        <v>40</v>
      </c>
      <c r="K3" s="87" t="s">
        <v>41</v>
      </c>
      <c r="L3" s="87" t="s">
        <v>42</v>
      </c>
      <c r="M3" s="87" t="s">
        <v>43</v>
      </c>
      <c r="N3" s="87" t="s">
        <v>44</v>
      </c>
      <c r="O3" s="87" t="s">
        <v>45</v>
      </c>
      <c r="P3" s="87" t="s">
        <v>47</v>
      </c>
      <c r="Q3" s="87" t="s">
        <v>48</v>
      </c>
      <c r="R3" s="87" t="s">
        <v>49</v>
      </c>
      <c r="S3" s="87" t="s">
        <v>4</v>
      </c>
      <c r="T3" s="87" t="s">
        <v>50</v>
      </c>
      <c r="U3" s="126" t="s">
        <v>140</v>
      </c>
      <c r="V3" s="121" t="s">
        <v>66</v>
      </c>
      <c r="W3" s="121" t="s">
        <v>67</v>
      </c>
      <c r="X3" s="121" t="s">
        <v>68</v>
      </c>
    </row>
    <row r="4" spans="2:24" x14ac:dyDescent="0.15">
      <c r="B4" s="89">
        <v>1</v>
      </c>
      <c r="C4" s="103">
        <v>900001</v>
      </c>
      <c r="D4" s="96" t="s">
        <v>188</v>
      </c>
      <c r="E4" s="105">
        <v>3500000</v>
      </c>
      <c r="F4" s="105">
        <v>0</v>
      </c>
      <c r="G4" s="105">
        <v>0</v>
      </c>
      <c r="H4" s="105">
        <v>0</v>
      </c>
      <c r="I4" s="105">
        <v>0</v>
      </c>
      <c r="J4" s="105">
        <v>0</v>
      </c>
      <c r="K4" s="105">
        <v>1762500</v>
      </c>
      <c r="L4" s="105">
        <v>0</v>
      </c>
      <c r="M4" s="105">
        <v>0</v>
      </c>
      <c r="N4" s="105">
        <v>0</v>
      </c>
      <c r="O4" s="105">
        <v>0</v>
      </c>
      <c r="P4" s="105">
        <v>0</v>
      </c>
      <c r="Q4" s="105">
        <v>0</v>
      </c>
      <c r="R4" s="105">
        <v>0</v>
      </c>
      <c r="S4" s="105">
        <v>0</v>
      </c>
      <c r="T4" s="105">
        <v>0</v>
      </c>
      <c r="U4" s="127">
        <v>5262500</v>
      </c>
      <c r="V4" s="116" t="s">
        <v>189</v>
      </c>
      <c r="W4" s="116" t="s">
        <v>190</v>
      </c>
      <c r="X4" s="116" t="s">
        <v>191</v>
      </c>
    </row>
    <row r="5" spans="2:24" x14ac:dyDescent="0.15">
      <c r="B5" s="89">
        <v>2</v>
      </c>
      <c r="C5" s="103">
        <v>9011</v>
      </c>
      <c r="D5" s="96" t="s">
        <v>202</v>
      </c>
      <c r="E5" s="105">
        <v>0</v>
      </c>
      <c r="F5" s="105">
        <v>0</v>
      </c>
      <c r="G5" s="105">
        <v>0</v>
      </c>
      <c r="H5" s="105">
        <v>0</v>
      </c>
      <c r="I5" s="105">
        <v>0</v>
      </c>
      <c r="J5" s="105">
        <v>0</v>
      </c>
      <c r="K5" s="105">
        <v>0</v>
      </c>
      <c r="L5" s="105">
        <v>0</v>
      </c>
      <c r="M5" s="105">
        <v>0</v>
      </c>
      <c r="N5" s="105">
        <v>0</v>
      </c>
      <c r="O5" s="105">
        <v>0</v>
      </c>
      <c r="P5" s="105">
        <v>0</v>
      </c>
      <c r="Q5" s="105">
        <v>0</v>
      </c>
      <c r="R5" s="105">
        <v>0</v>
      </c>
      <c r="S5" s="105">
        <v>0</v>
      </c>
      <c r="T5" s="105">
        <v>0</v>
      </c>
      <c r="U5" s="127">
        <v>0</v>
      </c>
      <c r="V5" s="116" t="s">
        <v>189</v>
      </c>
      <c r="W5" s="116" t="s">
        <v>203</v>
      </c>
      <c r="X5" s="116" t="s">
        <v>202</v>
      </c>
    </row>
    <row r="6" spans="2:24" x14ac:dyDescent="0.15">
      <c r="B6" s="89">
        <v>3</v>
      </c>
      <c r="C6" s="103">
        <v>9002</v>
      </c>
      <c r="D6" s="96" t="s">
        <v>148</v>
      </c>
      <c r="E6" s="105">
        <v>2000000</v>
      </c>
      <c r="F6" s="105">
        <v>0</v>
      </c>
      <c r="G6" s="105">
        <v>0</v>
      </c>
      <c r="H6" s="105">
        <v>0</v>
      </c>
      <c r="I6" s="105">
        <v>0</v>
      </c>
      <c r="J6" s="105">
        <v>0</v>
      </c>
      <c r="K6" s="105">
        <v>0</v>
      </c>
      <c r="L6" s="105">
        <v>0</v>
      </c>
      <c r="M6" s="105">
        <v>0</v>
      </c>
      <c r="N6" s="105">
        <v>0</v>
      </c>
      <c r="O6" s="105">
        <v>0</v>
      </c>
      <c r="P6" s="105">
        <v>0</v>
      </c>
      <c r="Q6" s="105">
        <v>0</v>
      </c>
      <c r="R6" s="105">
        <v>0</v>
      </c>
      <c r="S6" s="105">
        <v>0</v>
      </c>
      <c r="T6" s="105">
        <v>0</v>
      </c>
      <c r="U6" s="127">
        <v>2000000</v>
      </c>
      <c r="V6" s="116" t="s">
        <v>150</v>
      </c>
      <c r="W6" s="116" t="s">
        <v>151</v>
      </c>
      <c r="X6" s="116" t="s">
        <v>148</v>
      </c>
    </row>
    <row r="7" spans="2:24" x14ac:dyDescent="0.15">
      <c r="B7" s="89">
        <v>4</v>
      </c>
      <c r="C7" s="103">
        <v>5303</v>
      </c>
      <c r="D7" s="96" t="s">
        <v>175</v>
      </c>
      <c r="E7" s="105">
        <v>0</v>
      </c>
      <c r="F7" s="105">
        <v>0</v>
      </c>
      <c r="G7" s="105">
        <v>0</v>
      </c>
      <c r="H7" s="105">
        <v>0</v>
      </c>
      <c r="I7" s="105">
        <v>0</v>
      </c>
      <c r="J7" s="105">
        <v>1800000</v>
      </c>
      <c r="K7" s="105">
        <v>337500</v>
      </c>
      <c r="L7" s="105">
        <v>0</v>
      </c>
      <c r="M7" s="105">
        <v>0</v>
      </c>
      <c r="N7" s="105">
        <v>0</v>
      </c>
      <c r="O7" s="105">
        <v>0</v>
      </c>
      <c r="P7" s="105">
        <v>0</v>
      </c>
      <c r="Q7" s="105">
        <v>0</v>
      </c>
      <c r="R7" s="105">
        <v>0</v>
      </c>
      <c r="S7" s="105">
        <v>0</v>
      </c>
      <c r="T7" s="105">
        <v>0</v>
      </c>
      <c r="U7" s="127">
        <v>2137500</v>
      </c>
      <c r="V7" s="116" t="s">
        <v>171</v>
      </c>
      <c r="W7" s="116" t="s">
        <v>173</v>
      </c>
      <c r="X7" s="116" t="s">
        <v>174</v>
      </c>
    </row>
    <row r="8" spans="2:24" x14ac:dyDescent="0.15">
      <c r="B8" s="89">
        <v>5</v>
      </c>
      <c r="C8" s="103">
        <v>9007</v>
      </c>
      <c r="D8" s="96" t="s">
        <v>177</v>
      </c>
      <c r="E8" s="105">
        <v>0</v>
      </c>
      <c r="F8" s="105">
        <v>0</v>
      </c>
      <c r="G8" s="105">
        <v>0</v>
      </c>
      <c r="H8" s="105">
        <v>0</v>
      </c>
      <c r="I8" s="105">
        <v>0</v>
      </c>
      <c r="J8" s="105">
        <v>0</v>
      </c>
      <c r="K8" s="105">
        <v>0</v>
      </c>
      <c r="L8" s="105">
        <v>0</v>
      </c>
      <c r="M8" s="105">
        <v>524775</v>
      </c>
      <c r="N8" s="105">
        <v>0</v>
      </c>
      <c r="O8" s="105">
        <v>0</v>
      </c>
      <c r="P8" s="105">
        <v>0</v>
      </c>
      <c r="Q8" s="105">
        <v>0</v>
      </c>
      <c r="R8" s="105">
        <v>0</v>
      </c>
      <c r="S8" s="105">
        <v>0</v>
      </c>
      <c r="T8" s="105">
        <v>0</v>
      </c>
      <c r="U8" s="127">
        <v>524775</v>
      </c>
      <c r="V8" s="116" t="s">
        <v>171</v>
      </c>
      <c r="W8" s="116" t="s">
        <v>182</v>
      </c>
      <c r="X8" s="116" t="s">
        <v>177</v>
      </c>
    </row>
    <row r="9" spans="2:24" x14ac:dyDescent="0.15">
      <c r="B9" s="89">
        <v>6</v>
      </c>
      <c r="C9" s="103">
        <v>9008</v>
      </c>
      <c r="D9" s="96" t="s">
        <v>178</v>
      </c>
      <c r="E9" s="105">
        <v>0</v>
      </c>
      <c r="F9" s="105">
        <v>0</v>
      </c>
      <c r="G9" s="105">
        <v>0</v>
      </c>
      <c r="H9" s="105">
        <v>0</v>
      </c>
      <c r="I9" s="105">
        <v>0</v>
      </c>
      <c r="J9" s="105">
        <v>0</v>
      </c>
      <c r="K9" s="105">
        <v>263583</v>
      </c>
      <c r="L9" s="105">
        <v>0</v>
      </c>
      <c r="M9" s="105">
        <v>700000</v>
      </c>
      <c r="N9" s="105">
        <v>0</v>
      </c>
      <c r="O9" s="105">
        <v>0</v>
      </c>
      <c r="P9" s="105">
        <v>0</v>
      </c>
      <c r="Q9" s="105">
        <v>0</v>
      </c>
      <c r="R9" s="105">
        <v>0</v>
      </c>
      <c r="S9" s="105">
        <v>0</v>
      </c>
      <c r="T9" s="105">
        <v>0</v>
      </c>
      <c r="U9" s="127">
        <v>963583</v>
      </c>
      <c r="V9" s="116" t="s">
        <v>171</v>
      </c>
      <c r="W9" s="116" t="s">
        <v>179</v>
      </c>
      <c r="X9" s="116" t="s">
        <v>180</v>
      </c>
    </row>
    <row r="10" spans="2:24" x14ac:dyDescent="0.15">
      <c r="B10" s="89">
        <v>7</v>
      </c>
      <c r="C10" s="109">
        <v>900013</v>
      </c>
      <c r="D10" s="96" t="s">
        <v>209</v>
      </c>
      <c r="E10" s="105">
        <v>0</v>
      </c>
      <c r="F10" s="105">
        <v>0</v>
      </c>
      <c r="G10" s="105">
        <v>0</v>
      </c>
      <c r="H10" s="105">
        <v>0</v>
      </c>
      <c r="I10" s="105">
        <v>0</v>
      </c>
      <c r="J10" s="105">
        <v>0</v>
      </c>
      <c r="K10" s="105">
        <v>487500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1354058</v>
      </c>
      <c r="S10" s="105">
        <v>0</v>
      </c>
      <c r="T10" s="105">
        <v>0</v>
      </c>
      <c r="U10" s="127">
        <v>1841558</v>
      </c>
      <c r="V10" s="116" t="s">
        <v>235</v>
      </c>
      <c r="W10" s="116" t="s">
        <v>234</v>
      </c>
      <c r="X10" s="116" t="s">
        <v>209</v>
      </c>
    </row>
    <row r="11" spans="2:24" x14ac:dyDescent="0.15">
      <c r="B11" s="89">
        <v>8</v>
      </c>
      <c r="C11" s="109">
        <v>900014</v>
      </c>
      <c r="D11" s="96" t="s">
        <v>210</v>
      </c>
      <c r="E11" s="105">
        <v>0</v>
      </c>
      <c r="F11" s="105">
        <v>0</v>
      </c>
      <c r="G11" s="105">
        <v>0</v>
      </c>
      <c r="H11" s="105">
        <v>0</v>
      </c>
      <c r="I11" s="105">
        <v>0</v>
      </c>
      <c r="J11" s="105">
        <v>0</v>
      </c>
      <c r="K11" s="105">
        <v>412500</v>
      </c>
      <c r="L11" s="105">
        <v>0</v>
      </c>
      <c r="M11" s="105">
        <v>0</v>
      </c>
      <c r="N11" s="105">
        <v>0</v>
      </c>
      <c r="O11" s="105">
        <v>0</v>
      </c>
      <c r="P11" s="105">
        <v>0</v>
      </c>
      <c r="Q11" s="105">
        <v>0</v>
      </c>
      <c r="R11" s="105">
        <v>1354058</v>
      </c>
      <c r="S11" s="105">
        <v>0</v>
      </c>
      <c r="T11" s="105">
        <v>0</v>
      </c>
      <c r="U11" s="127">
        <v>1766558</v>
      </c>
      <c r="V11" s="116" t="s">
        <v>235</v>
      </c>
      <c r="W11" s="116" t="s">
        <v>236</v>
      </c>
      <c r="X11" s="116" t="s">
        <v>210</v>
      </c>
    </row>
    <row r="12" spans="2:24" x14ac:dyDescent="0.15">
      <c r="B12" s="89">
        <v>9</v>
      </c>
      <c r="C12" s="109">
        <v>900016</v>
      </c>
      <c r="D12" s="96" t="s">
        <v>211</v>
      </c>
      <c r="E12" s="105">
        <v>0</v>
      </c>
      <c r="F12" s="105">
        <v>0</v>
      </c>
      <c r="G12" s="105">
        <v>0</v>
      </c>
      <c r="H12" s="105">
        <v>0</v>
      </c>
      <c r="I12" s="105">
        <v>0</v>
      </c>
      <c r="J12" s="105">
        <v>0</v>
      </c>
      <c r="K12" s="105">
        <v>412500</v>
      </c>
      <c r="L12" s="105">
        <v>0</v>
      </c>
      <c r="M12" s="105">
        <v>0</v>
      </c>
      <c r="N12" s="105">
        <v>0</v>
      </c>
      <c r="O12" s="105">
        <v>0</v>
      </c>
      <c r="P12" s="105">
        <v>0</v>
      </c>
      <c r="Q12" s="105">
        <v>0</v>
      </c>
      <c r="R12" s="105">
        <v>1354058</v>
      </c>
      <c r="S12" s="105">
        <v>0</v>
      </c>
      <c r="T12" s="105">
        <v>0</v>
      </c>
      <c r="U12" s="127">
        <v>1766558</v>
      </c>
      <c r="V12" s="116" t="s">
        <v>235</v>
      </c>
      <c r="W12" s="116" t="s">
        <v>237</v>
      </c>
      <c r="X12" s="116" t="s">
        <v>211</v>
      </c>
    </row>
    <row r="13" spans="2:24" x14ac:dyDescent="0.15">
      <c r="B13" s="89">
        <v>10</v>
      </c>
      <c r="C13" s="109">
        <v>900017</v>
      </c>
      <c r="D13" s="96" t="s">
        <v>212</v>
      </c>
      <c r="E13" s="105">
        <v>0</v>
      </c>
      <c r="F13" s="105">
        <v>0</v>
      </c>
      <c r="G13" s="105">
        <v>0</v>
      </c>
      <c r="H13" s="105">
        <v>0</v>
      </c>
      <c r="I13" s="105">
        <v>0</v>
      </c>
      <c r="J13" s="105">
        <v>0</v>
      </c>
      <c r="K13" s="105">
        <v>487500</v>
      </c>
      <c r="L13" s="105">
        <v>0</v>
      </c>
      <c r="M13" s="105">
        <v>0</v>
      </c>
      <c r="N13" s="105">
        <v>0</v>
      </c>
      <c r="O13" s="105">
        <v>0</v>
      </c>
      <c r="P13" s="105">
        <v>0</v>
      </c>
      <c r="Q13" s="105">
        <v>0</v>
      </c>
      <c r="R13" s="105">
        <v>1354058</v>
      </c>
      <c r="S13" s="105">
        <v>0</v>
      </c>
      <c r="T13" s="105">
        <v>0</v>
      </c>
      <c r="U13" s="127">
        <v>1841558</v>
      </c>
      <c r="V13" s="116" t="s">
        <v>235</v>
      </c>
      <c r="W13" s="116" t="s">
        <v>238</v>
      </c>
      <c r="X13" s="116" t="s">
        <v>239</v>
      </c>
    </row>
    <row r="14" spans="2:24" x14ac:dyDescent="0.15">
      <c r="B14" s="89">
        <v>11</v>
      </c>
      <c r="C14" s="109">
        <v>900018</v>
      </c>
      <c r="D14" s="96" t="s">
        <v>213</v>
      </c>
      <c r="E14" s="105">
        <v>800000</v>
      </c>
      <c r="F14" s="105">
        <v>0</v>
      </c>
      <c r="G14" s="105">
        <v>0</v>
      </c>
      <c r="H14" s="105">
        <v>0</v>
      </c>
      <c r="I14" s="105">
        <v>0</v>
      </c>
      <c r="J14" s="105">
        <v>0</v>
      </c>
      <c r="K14" s="105">
        <v>0</v>
      </c>
      <c r="L14" s="105">
        <v>0</v>
      </c>
      <c r="M14" s="105">
        <v>0</v>
      </c>
      <c r="N14" s="105">
        <v>0</v>
      </c>
      <c r="O14" s="105">
        <v>0</v>
      </c>
      <c r="P14" s="105">
        <v>0</v>
      </c>
      <c r="Q14" s="105">
        <v>0</v>
      </c>
      <c r="R14" s="105">
        <v>0</v>
      </c>
      <c r="S14" s="105">
        <v>0</v>
      </c>
      <c r="T14" s="105">
        <v>0</v>
      </c>
      <c r="U14" s="127">
        <v>800000</v>
      </c>
      <c r="V14" s="116" t="s">
        <v>235</v>
      </c>
      <c r="W14" s="116" t="s">
        <v>240</v>
      </c>
      <c r="X14" s="116" t="s">
        <v>244</v>
      </c>
    </row>
    <row r="15" spans="2:24" x14ac:dyDescent="0.15">
      <c r="B15" s="89">
        <v>12</v>
      </c>
      <c r="C15" s="109">
        <v>900019</v>
      </c>
      <c r="D15" s="96" t="s">
        <v>214</v>
      </c>
      <c r="E15" s="105">
        <v>800000</v>
      </c>
      <c r="F15" s="105">
        <v>0</v>
      </c>
      <c r="G15" s="105">
        <v>0</v>
      </c>
      <c r="H15" s="105">
        <v>0</v>
      </c>
      <c r="I15" s="105">
        <v>0</v>
      </c>
      <c r="J15" s="105">
        <v>0</v>
      </c>
      <c r="K15" s="105">
        <v>0</v>
      </c>
      <c r="L15" s="105">
        <v>0</v>
      </c>
      <c r="M15" s="105">
        <v>0</v>
      </c>
      <c r="N15" s="105">
        <v>0</v>
      </c>
      <c r="O15" s="105">
        <v>0</v>
      </c>
      <c r="P15" s="105">
        <v>0</v>
      </c>
      <c r="Q15" s="105">
        <v>0</v>
      </c>
      <c r="R15" s="105">
        <v>0</v>
      </c>
      <c r="S15" s="105">
        <v>0</v>
      </c>
      <c r="T15" s="105">
        <v>0</v>
      </c>
      <c r="U15" s="127">
        <v>800000</v>
      </c>
      <c r="V15" s="116" t="s">
        <v>235</v>
      </c>
      <c r="W15" s="116" t="s">
        <v>241</v>
      </c>
      <c r="X15" s="116" t="s">
        <v>214</v>
      </c>
    </row>
    <row r="16" spans="2:24" x14ac:dyDescent="0.15">
      <c r="B16" s="89">
        <v>13</v>
      </c>
      <c r="C16" s="109">
        <v>900020</v>
      </c>
      <c r="D16" s="96" t="s">
        <v>215</v>
      </c>
      <c r="E16" s="105">
        <v>800000</v>
      </c>
      <c r="F16" s="105">
        <v>0</v>
      </c>
      <c r="G16" s="105">
        <v>0</v>
      </c>
      <c r="H16" s="105">
        <v>0</v>
      </c>
      <c r="I16" s="105">
        <v>0</v>
      </c>
      <c r="J16" s="105">
        <v>0</v>
      </c>
      <c r="K16" s="105">
        <v>2512500</v>
      </c>
      <c r="L16" s="105">
        <v>0</v>
      </c>
      <c r="M16" s="105">
        <v>0</v>
      </c>
      <c r="N16" s="105">
        <v>0</v>
      </c>
      <c r="O16" s="105">
        <v>0</v>
      </c>
      <c r="P16" s="105">
        <v>0</v>
      </c>
      <c r="Q16" s="105">
        <v>0</v>
      </c>
      <c r="R16" s="105">
        <v>0</v>
      </c>
      <c r="S16" s="105">
        <v>0</v>
      </c>
      <c r="T16" s="105">
        <v>0</v>
      </c>
      <c r="U16" s="127">
        <v>3312500</v>
      </c>
      <c r="V16" s="116" t="s">
        <v>235</v>
      </c>
      <c r="W16" s="116" t="s">
        <v>242</v>
      </c>
      <c r="X16" s="116" t="s">
        <v>215</v>
      </c>
    </row>
    <row r="17" spans="2:24" x14ac:dyDescent="0.15">
      <c r="B17" s="89">
        <v>14</v>
      </c>
      <c r="C17" s="109">
        <v>900021</v>
      </c>
      <c r="D17" s="96" t="s">
        <v>216</v>
      </c>
      <c r="E17" s="105">
        <v>700000</v>
      </c>
      <c r="F17" s="105">
        <v>0</v>
      </c>
      <c r="G17" s="105">
        <v>0</v>
      </c>
      <c r="H17" s="105">
        <v>0</v>
      </c>
      <c r="I17" s="105">
        <v>0</v>
      </c>
      <c r="J17" s="105">
        <v>0</v>
      </c>
      <c r="K17" s="105">
        <v>0</v>
      </c>
      <c r="L17" s="105">
        <v>0</v>
      </c>
      <c r="M17" s="105">
        <v>0</v>
      </c>
      <c r="N17" s="105">
        <v>0</v>
      </c>
      <c r="O17" s="105">
        <v>0</v>
      </c>
      <c r="P17" s="105">
        <v>0</v>
      </c>
      <c r="Q17" s="105">
        <v>0</v>
      </c>
      <c r="R17" s="105">
        <v>0</v>
      </c>
      <c r="S17" s="105">
        <v>0</v>
      </c>
      <c r="T17" s="105">
        <v>0</v>
      </c>
      <c r="U17" s="127">
        <v>700000</v>
      </c>
      <c r="V17" s="116" t="s">
        <v>235</v>
      </c>
      <c r="W17" s="116" t="s">
        <v>243</v>
      </c>
      <c r="X17" s="116" t="s">
        <v>216</v>
      </c>
    </row>
    <row r="18" spans="2:24" x14ac:dyDescent="0.15">
      <c r="B18" s="89">
        <v>15</v>
      </c>
      <c r="C18" s="103">
        <v>900003</v>
      </c>
      <c r="D18" s="96" t="s">
        <v>192</v>
      </c>
      <c r="E18" s="105">
        <v>800000</v>
      </c>
      <c r="F18" s="105">
        <v>0</v>
      </c>
      <c r="G18" s="105">
        <v>0</v>
      </c>
      <c r="H18" s="105">
        <v>0</v>
      </c>
      <c r="I18" s="105">
        <v>0</v>
      </c>
      <c r="J18" s="105">
        <v>0</v>
      </c>
      <c r="K18" s="105">
        <v>0</v>
      </c>
      <c r="L18" s="105">
        <v>0</v>
      </c>
      <c r="M18" s="105">
        <v>0</v>
      </c>
      <c r="N18" s="105">
        <v>0</v>
      </c>
      <c r="O18" s="105">
        <v>0</v>
      </c>
      <c r="P18" s="105">
        <v>0</v>
      </c>
      <c r="Q18" s="105">
        <v>0</v>
      </c>
      <c r="R18" s="105">
        <v>0</v>
      </c>
      <c r="S18" s="105">
        <v>0</v>
      </c>
      <c r="T18" s="105">
        <v>0</v>
      </c>
      <c r="U18" s="127">
        <v>800000</v>
      </c>
      <c r="V18" s="116" t="s">
        <v>204</v>
      </c>
      <c r="W18" s="116">
        <v>7254473857</v>
      </c>
      <c r="X18" s="116" t="s">
        <v>192</v>
      </c>
    </row>
    <row r="19" spans="2:24" x14ac:dyDescent="0.15">
      <c r="B19" s="89">
        <v>16</v>
      </c>
      <c r="C19" s="103">
        <v>900004</v>
      </c>
      <c r="D19" s="96" t="s">
        <v>194</v>
      </c>
      <c r="E19" s="105">
        <v>800000</v>
      </c>
      <c r="F19" s="105">
        <v>0</v>
      </c>
      <c r="G19" s="105">
        <v>0</v>
      </c>
      <c r="H19" s="105">
        <v>0</v>
      </c>
      <c r="I19" s="105">
        <v>0</v>
      </c>
      <c r="J19" s="105">
        <v>0</v>
      </c>
      <c r="K19" s="105">
        <v>0</v>
      </c>
      <c r="L19" s="105">
        <v>0</v>
      </c>
      <c r="M19" s="105">
        <v>0</v>
      </c>
      <c r="N19" s="105">
        <v>0</v>
      </c>
      <c r="O19" s="105">
        <v>0</v>
      </c>
      <c r="P19" s="105">
        <v>0</v>
      </c>
      <c r="Q19" s="105">
        <v>0</v>
      </c>
      <c r="R19" s="105">
        <v>0</v>
      </c>
      <c r="S19" s="105">
        <v>0</v>
      </c>
      <c r="T19" s="105">
        <v>0</v>
      </c>
      <c r="U19" s="127">
        <v>800000</v>
      </c>
      <c r="V19" s="116" t="s">
        <v>204</v>
      </c>
      <c r="W19" s="116">
        <v>7254474023</v>
      </c>
      <c r="X19" s="116" t="s">
        <v>194</v>
      </c>
    </row>
    <row r="20" spans="2:24" x14ac:dyDescent="0.15">
      <c r="B20" s="89">
        <v>17</v>
      </c>
      <c r="C20" s="103">
        <v>900005</v>
      </c>
      <c r="D20" s="96" t="s">
        <v>195</v>
      </c>
      <c r="E20" s="105">
        <v>800000</v>
      </c>
      <c r="F20" s="105">
        <v>0</v>
      </c>
      <c r="G20" s="105">
        <v>0</v>
      </c>
      <c r="H20" s="105">
        <v>0</v>
      </c>
      <c r="I20" s="105">
        <v>0</v>
      </c>
      <c r="J20" s="105">
        <v>0</v>
      </c>
      <c r="K20" s="105">
        <v>1875000</v>
      </c>
      <c r="L20" s="105">
        <v>0</v>
      </c>
      <c r="M20" s="105">
        <v>0</v>
      </c>
      <c r="N20" s="105">
        <v>0</v>
      </c>
      <c r="O20" s="105">
        <v>0</v>
      </c>
      <c r="P20" s="105">
        <v>0</v>
      </c>
      <c r="Q20" s="105">
        <v>0</v>
      </c>
      <c r="R20" s="105">
        <v>0</v>
      </c>
      <c r="S20" s="105">
        <v>0</v>
      </c>
      <c r="T20" s="105">
        <v>0</v>
      </c>
      <c r="U20" s="127">
        <v>2675000</v>
      </c>
      <c r="V20" s="116" t="s">
        <v>204</v>
      </c>
      <c r="W20" s="116">
        <v>7254475143</v>
      </c>
      <c r="X20" s="116" t="s">
        <v>195</v>
      </c>
    </row>
    <row r="21" spans="2:24" x14ac:dyDescent="0.15">
      <c r="B21" s="89">
        <v>18</v>
      </c>
      <c r="C21" s="103">
        <v>900006</v>
      </c>
      <c r="D21" s="96" t="s">
        <v>197</v>
      </c>
      <c r="E21" s="105">
        <v>800000</v>
      </c>
      <c r="F21" s="105">
        <v>0</v>
      </c>
      <c r="G21" s="105">
        <v>0</v>
      </c>
      <c r="H21" s="105">
        <v>0</v>
      </c>
      <c r="I21" s="105">
        <v>0</v>
      </c>
      <c r="J21" s="105">
        <v>0</v>
      </c>
      <c r="K21" s="105">
        <v>1950000</v>
      </c>
      <c r="L21" s="105">
        <v>0</v>
      </c>
      <c r="M21" s="105">
        <v>0</v>
      </c>
      <c r="N21" s="105">
        <v>0</v>
      </c>
      <c r="O21" s="105">
        <v>0</v>
      </c>
      <c r="P21" s="105">
        <v>0</v>
      </c>
      <c r="Q21" s="105">
        <v>0</v>
      </c>
      <c r="R21" s="105">
        <v>0</v>
      </c>
      <c r="S21" s="105">
        <v>0</v>
      </c>
      <c r="T21" s="105">
        <v>0</v>
      </c>
      <c r="U21" s="127">
        <v>2750000</v>
      </c>
      <c r="V21" s="116" t="s">
        <v>204</v>
      </c>
      <c r="W21" s="116">
        <v>7254475305</v>
      </c>
      <c r="X21" s="116" t="s">
        <v>205</v>
      </c>
    </row>
    <row r="22" spans="2:24" x14ac:dyDescent="0.15">
      <c r="B22" s="89">
        <v>19</v>
      </c>
      <c r="C22" s="103">
        <v>900007</v>
      </c>
      <c r="D22" s="96" t="s">
        <v>198</v>
      </c>
      <c r="E22" s="105">
        <v>800000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5">
        <v>2025000</v>
      </c>
      <c r="L22" s="105">
        <v>0</v>
      </c>
      <c r="M22" s="105">
        <v>0</v>
      </c>
      <c r="N22" s="105">
        <v>0</v>
      </c>
      <c r="O22" s="105">
        <v>0</v>
      </c>
      <c r="P22" s="105">
        <v>0</v>
      </c>
      <c r="Q22" s="105">
        <v>0</v>
      </c>
      <c r="R22" s="105">
        <v>0</v>
      </c>
      <c r="S22" s="105">
        <v>0</v>
      </c>
      <c r="T22" s="105">
        <v>0</v>
      </c>
      <c r="U22" s="127">
        <v>2825000</v>
      </c>
      <c r="V22" s="116" t="s">
        <v>204</v>
      </c>
      <c r="W22" s="116">
        <v>7254545362</v>
      </c>
      <c r="X22" s="116" t="s">
        <v>198</v>
      </c>
    </row>
    <row r="23" spans="2:24" x14ac:dyDescent="0.15">
      <c r="B23" s="89">
        <v>20</v>
      </c>
      <c r="C23" s="103">
        <v>900008</v>
      </c>
      <c r="D23" s="96" t="s">
        <v>199</v>
      </c>
      <c r="E23" s="105">
        <v>800000</v>
      </c>
      <c r="F23" s="105">
        <v>0</v>
      </c>
      <c r="G23" s="105">
        <v>0</v>
      </c>
      <c r="H23" s="105">
        <v>0</v>
      </c>
      <c r="I23" s="105">
        <v>0</v>
      </c>
      <c r="J23" s="105">
        <v>0</v>
      </c>
      <c r="K23" s="105">
        <v>0</v>
      </c>
      <c r="L23" s="105">
        <v>0</v>
      </c>
      <c r="M23" s="105">
        <v>0</v>
      </c>
      <c r="N23" s="105">
        <v>0</v>
      </c>
      <c r="O23" s="105">
        <v>0</v>
      </c>
      <c r="P23" s="105">
        <v>0</v>
      </c>
      <c r="Q23" s="105">
        <v>0</v>
      </c>
      <c r="R23" s="105">
        <v>0</v>
      </c>
      <c r="S23" s="105">
        <v>0</v>
      </c>
      <c r="T23" s="105">
        <v>0</v>
      </c>
      <c r="U23" s="127">
        <v>800000</v>
      </c>
      <c r="V23" s="116" t="s">
        <v>204</v>
      </c>
      <c r="W23" s="116">
        <v>7254475356</v>
      </c>
      <c r="X23" s="116" t="s">
        <v>206</v>
      </c>
    </row>
    <row r="24" spans="2:24" x14ac:dyDescent="0.15">
      <c r="B24" s="89">
        <v>21</v>
      </c>
      <c r="C24" s="103">
        <v>9004</v>
      </c>
      <c r="D24" s="96" t="s">
        <v>158</v>
      </c>
      <c r="E24" s="105">
        <v>0</v>
      </c>
      <c r="F24" s="105">
        <v>0</v>
      </c>
      <c r="G24" s="105">
        <v>0</v>
      </c>
      <c r="H24" s="105">
        <v>0</v>
      </c>
      <c r="I24" s="105">
        <v>0</v>
      </c>
      <c r="J24" s="105">
        <v>0</v>
      </c>
      <c r="K24" s="105">
        <v>0</v>
      </c>
      <c r="L24" s="105">
        <v>0</v>
      </c>
      <c r="M24" s="105">
        <v>0</v>
      </c>
      <c r="N24" s="105">
        <v>0</v>
      </c>
      <c r="O24" s="105">
        <v>0</v>
      </c>
      <c r="P24" s="105">
        <v>0</v>
      </c>
      <c r="Q24" s="105">
        <v>0</v>
      </c>
      <c r="R24" s="105">
        <v>0</v>
      </c>
      <c r="S24" s="105">
        <v>0</v>
      </c>
      <c r="T24" s="105">
        <v>0</v>
      </c>
      <c r="U24" s="127">
        <v>0</v>
      </c>
      <c r="V24" s="116" t="s">
        <v>159</v>
      </c>
      <c r="W24" s="116" t="s">
        <v>160</v>
      </c>
      <c r="X24" s="116" t="s">
        <v>158</v>
      </c>
    </row>
    <row r="26" spans="2:24" x14ac:dyDescent="0.15">
      <c r="U26" s="120">
        <v>34367090</v>
      </c>
    </row>
  </sheetData>
  <conditionalFormatting sqref="C3">
    <cfRule type="duplicateValues" dxfId="23" priority="2"/>
    <cfRule type="duplicateValues" dxfId="22" priority="3"/>
    <cfRule type="duplicateValues" dxfId="21" priority="4"/>
    <cfRule type="duplicateValues" dxfId="20" priority="5"/>
    <cfRule type="duplicateValues" dxfId="19" priority="6"/>
  </conditionalFormatting>
  <conditionalFormatting sqref="C4:C16">
    <cfRule type="duplicateValues" dxfId="1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X27"/>
  <sheetViews>
    <sheetView workbookViewId="0">
      <selection activeCell="L12" sqref="L12"/>
    </sheetView>
  </sheetViews>
  <sheetFormatPr defaultRowHeight="11.25" x14ac:dyDescent="0.15"/>
  <cols>
    <col min="1" max="1" width="9.140625" style="97"/>
    <col min="2" max="2" width="4" style="97" bestFit="1" customWidth="1"/>
    <col min="3" max="3" width="9.7109375" style="97" bestFit="1" customWidth="1"/>
    <col min="4" max="4" width="27.7109375" style="97" bestFit="1" customWidth="1"/>
    <col min="5" max="5" width="13.140625" style="97" bestFit="1" customWidth="1"/>
    <col min="6" max="6" width="11.85546875" style="97" bestFit="1" customWidth="1"/>
    <col min="7" max="7" width="20.28515625" style="97" bestFit="1" customWidth="1"/>
    <col min="8" max="8" width="13.140625" style="97" bestFit="1" customWidth="1"/>
    <col min="9" max="10" width="10" style="97" bestFit="1" customWidth="1"/>
    <col min="11" max="11" width="10.5703125" style="97" bestFit="1" customWidth="1"/>
    <col min="12" max="12" width="10.28515625" style="97" bestFit="1" customWidth="1"/>
    <col min="13" max="13" width="11.28515625" style="97" bestFit="1" customWidth="1"/>
    <col min="14" max="14" width="10" style="97" bestFit="1" customWidth="1"/>
    <col min="15" max="15" width="8.28515625" style="97" bestFit="1" customWidth="1"/>
    <col min="16" max="16" width="7.7109375" style="97" bestFit="1" customWidth="1"/>
    <col min="17" max="17" width="10" style="97" bestFit="1" customWidth="1"/>
    <col min="18" max="18" width="7.140625" style="97" bestFit="1" customWidth="1"/>
    <col min="19" max="19" width="10" style="97" bestFit="1" customWidth="1"/>
    <col min="20" max="20" width="19.42578125" style="97" bestFit="1" customWidth="1"/>
    <col min="21" max="21" width="17.42578125" style="97" bestFit="1" customWidth="1"/>
    <col min="22" max="22" width="30.140625" style="97" bestFit="1" customWidth="1"/>
    <col min="23" max="23" width="16.28515625" style="123" bestFit="1" customWidth="1"/>
    <col min="24" max="24" width="30.28515625" style="97" bestFit="1" customWidth="1"/>
    <col min="25" max="16384" width="9.140625" style="97"/>
  </cols>
  <sheetData>
    <row r="3" spans="2:24" x14ac:dyDescent="0.15">
      <c r="B3" s="92" t="s">
        <v>20</v>
      </c>
      <c r="C3" s="92" t="s">
        <v>143</v>
      </c>
      <c r="D3" s="92" t="s">
        <v>0</v>
      </c>
      <c r="E3" s="87" t="s">
        <v>33</v>
      </c>
      <c r="F3" s="87" t="s">
        <v>46</v>
      </c>
      <c r="G3" s="87" t="s">
        <v>51</v>
      </c>
      <c r="H3" s="87" t="s">
        <v>52</v>
      </c>
      <c r="I3" s="87" t="s">
        <v>53</v>
      </c>
      <c r="J3" s="87" t="s">
        <v>54</v>
      </c>
      <c r="K3" s="87" t="s">
        <v>55</v>
      </c>
      <c r="L3" s="87" t="s">
        <v>56</v>
      </c>
      <c r="M3" s="87" t="s">
        <v>57</v>
      </c>
      <c r="N3" s="87" t="s">
        <v>58</v>
      </c>
      <c r="O3" s="87" t="s">
        <v>59</v>
      </c>
      <c r="P3" s="87" t="s">
        <v>60</v>
      </c>
      <c r="Q3" s="87" t="s">
        <v>61</v>
      </c>
      <c r="R3" s="87" t="s">
        <v>62</v>
      </c>
      <c r="S3" s="87" t="s">
        <v>63</v>
      </c>
      <c r="T3" s="87" t="s">
        <v>64</v>
      </c>
      <c r="U3" s="87" t="s">
        <v>140</v>
      </c>
      <c r="V3" s="92" t="s">
        <v>66</v>
      </c>
      <c r="W3" s="121" t="s">
        <v>67</v>
      </c>
      <c r="X3" s="92" t="s">
        <v>68</v>
      </c>
    </row>
    <row r="4" spans="2:24" x14ac:dyDescent="0.15">
      <c r="B4" s="89">
        <v>1</v>
      </c>
      <c r="C4" s="103">
        <v>900001</v>
      </c>
      <c r="D4" s="96" t="s">
        <v>188</v>
      </c>
      <c r="E4" s="105">
        <v>8125000</v>
      </c>
      <c r="F4" s="105">
        <v>1875000</v>
      </c>
      <c r="G4" s="105">
        <v>7137500</v>
      </c>
      <c r="H4" s="105">
        <v>15262500</v>
      </c>
      <c r="I4" s="105">
        <v>162500</v>
      </c>
      <c r="J4" s="105">
        <v>81250</v>
      </c>
      <c r="K4" s="105">
        <v>81250</v>
      </c>
      <c r="L4" s="105">
        <v>0</v>
      </c>
      <c r="M4" s="105">
        <v>0</v>
      </c>
      <c r="N4" s="105">
        <v>0</v>
      </c>
      <c r="O4" s="105">
        <v>0</v>
      </c>
      <c r="P4" s="105">
        <v>0</v>
      </c>
      <c r="Q4" s="105">
        <v>0</v>
      </c>
      <c r="R4" s="105">
        <v>0</v>
      </c>
      <c r="S4" s="105">
        <v>0</v>
      </c>
      <c r="T4" s="105">
        <v>325000</v>
      </c>
      <c r="U4" s="105">
        <v>9675000</v>
      </c>
      <c r="V4" s="96" t="s">
        <v>189</v>
      </c>
      <c r="W4" s="116" t="s">
        <v>190</v>
      </c>
      <c r="X4" s="96" t="s">
        <v>191</v>
      </c>
    </row>
    <row r="5" spans="2:24" x14ac:dyDescent="0.15">
      <c r="B5" s="89">
        <v>2</v>
      </c>
      <c r="C5" s="103">
        <v>9011</v>
      </c>
      <c r="D5" s="96" t="s">
        <v>202</v>
      </c>
      <c r="E5" s="105">
        <v>25000000</v>
      </c>
      <c r="F5" s="105">
        <v>0</v>
      </c>
      <c r="G5" s="105">
        <v>0</v>
      </c>
      <c r="H5" s="105">
        <v>25000000</v>
      </c>
      <c r="I5" s="105">
        <v>0</v>
      </c>
      <c r="J5" s="105">
        <v>0</v>
      </c>
      <c r="K5" s="105">
        <v>0</v>
      </c>
      <c r="L5" s="105">
        <v>0</v>
      </c>
      <c r="M5" s="105">
        <v>0</v>
      </c>
      <c r="N5" s="105">
        <v>0</v>
      </c>
      <c r="O5" s="105">
        <v>0</v>
      </c>
      <c r="P5" s="105">
        <v>0</v>
      </c>
      <c r="Q5" s="105">
        <v>0</v>
      </c>
      <c r="R5" s="105">
        <v>0</v>
      </c>
      <c r="S5" s="105">
        <v>0</v>
      </c>
      <c r="T5" s="105">
        <v>0</v>
      </c>
      <c r="U5" s="105">
        <v>25000000</v>
      </c>
      <c r="V5" s="96" t="s">
        <v>189</v>
      </c>
      <c r="W5" s="116" t="s">
        <v>203</v>
      </c>
      <c r="X5" s="96" t="s">
        <v>202</v>
      </c>
    </row>
    <row r="6" spans="2:24" x14ac:dyDescent="0.15">
      <c r="B6" s="89">
        <v>3</v>
      </c>
      <c r="C6" s="103">
        <v>9002</v>
      </c>
      <c r="D6" s="96" t="s">
        <v>148</v>
      </c>
      <c r="E6" s="105">
        <v>11880000</v>
      </c>
      <c r="F6" s="105">
        <v>350000</v>
      </c>
      <c r="G6" s="105">
        <v>2350000</v>
      </c>
      <c r="H6" s="105">
        <v>14230000</v>
      </c>
      <c r="I6" s="105">
        <v>237600</v>
      </c>
      <c r="J6" s="105">
        <v>118800</v>
      </c>
      <c r="K6" s="105">
        <v>118800</v>
      </c>
      <c r="L6" s="105">
        <v>0</v>
      </c>
      <c r="M6" s="105">
        <v>0</v>
      </c>
      <c r="N6" s="105">
        <v>0</v>
      </c>
      <c r="O6" s="105">
        <v>0</v>
      </c>
      <c r="P6" s="105">
        <v>0</v>
      </c>
      <c r="Q6" s="105">
        <v>0</v>
      </c>
      <c r="R6" s="105">
        <v>0</v>
      </c>
      <c r="S6" s="105">
        <v>0</v>
      </c>
      <c r="T6" s="105">
        <v>475200</v>
      </c>
      <c r="U6" s="105">
        <v>11754800</v>
      </c>
      <c r="V6" s="96" t="s">
        <v>150</v>
      </c>
      <c r="W6" s="116" t="s">
        <v>151</v>
      </c>
      <c r="X6" s="96" t="s">
        <v>148</v>
      </c>
    </row>
    <row r="7" spans="2:24" x14ac:dyDescent="0.15">
      <c r="B7" s="89">
        <v>4</v>
      </c>
      <c r="C7" s="103">
        <v>5303</v>
      </c>
      <c r="D7" s="96" t="s">
        <v>175</v>
      </c>
      <c r="E7" s="105">
        <v>4200000</v>
      </c>
      <c r="F7" s="105">
        <v>1250000</v>
      </c>
      <c r="G7" s="105">
        <v>3387500</v>
      </c>
      <c r="H7" s="105">
        <v>7587500</v>
      </c>
      <c r="I7" s="105">
        <v>84000</v>
      </c>
      <c r="J7" s="105">
        <v>42000</v>
      </c>
      <c r="K7" s="105">
        <v>42000</v>
      </c>
      <c r="L7" s="105">
        <v>0</v>
      </c>
      <c r="M7" s="105">
        <v>0</v>
      </c>
      <c r="N7" s="105">
        <v>0</v>
      </c>
      <c r="O7" s="105">
        <v>0</v>
      </c>
      <c r="P7" s="105">
        <v>0</v>
      </c>
      <c r="Q7" s="105">
        <v>0</v>
      </c>
      <c r="R7" s="105">
        <v>0</v>
      </c>
      <c r="S7" s="105">
        <v>0</v>
      </c>
      <c r="T7" s="105">
        <v>168000</v>
      </c>
      <c r="U7" s="105">
        <v>5282000</v>
      </c>
      <c r="V7" s="96" t="s">
        <v>171</v>
      </c>
      <c r="W7" s="116" t="s">
        <v>173</v>
      </c>
      <c r="X7" s="96" t="s">
        <v>174</v>
      </c>
    </row>
    <row r="8" spans="2:24" x14ac:dyDescent="0.15">
      <c r="B8" s="89">
        <v>5</v>
      </c>
      <c r="C8" s="103">
        <v>9007</v>
      </c>
      <c r="D8" s="96" t="s">
        <v>177</v>
      </c>
      <c r="E8" s="105">
        <v>4520212</v>
      </c>
      <c r="F8" s="105">
        <v>400000</v>
      </c>
      <c r="G8" s="105">
        <v>924775</v>
      </c>
      <c r="H8" s="105">
        <v>5444987</v>
      </c>
      <c r="I8" s="105">
        <v>90404</v>
      </c>
      <c r="J8" s="105">
        <v>45202</v>
      </c>
      <c r="K8" s="105">
        <v>45202</v>
      </c>
      <c r="L8" s="105">
        <v>0</v>
      </c>
      <c r="M8" s="105">
        <v>0</v>
      </c>
      <c r="N8" s="105">
        <v>0</v>
      </c>
      <c r="O8" s="105">
        <v>0</v>
      </c>
      <c r="P8" s="105">
        <v>0</v>
      </c>
      <c r="Q8" s="105">
        <v>0</v>
      </c>
      <c r="R8" s="105">
        <v>0</v>
      </c>
      <c r="S8" s="105">
        <v>0</v>
      </c>
      <c r="T8" s="105">
        <v>180808</v>
      </c>
      <c r="U8" s="105">
        <v>4739404</v>
      </c>
      <c r="V8" s="96" t="s">
        <v>171</v>
      </c>
      <c r="W8" s="116" t="s">
        <v>182</v>
      </c>
      <c r="X8" s="96" t="s">
        <v>177</v>
      </c>
    </row>
    <row r="9" spans="2:24" x14ac:dyDescent="0.15">
      <c r="B9" s="89">
        <v>6</v>
      </c>
      <c r="C9" s="103">
        <v>9008</v>
      </c>
      <c r="D9" s="96" t="s">
        <v>178</v>
      </c>
      <c r="E9" s="105">
        <v>4800000</v>
      </c>
      <c r="F9" s="105">
        <v>450000</v>
      </c>
      <c r="G9" s="105">
        <v>1413583</v>
      </c>
      <c r="H9" s="105">
        <v>6213583</v>
      </c>
      <c r="I9" s="105">
        <v>96000</v>
      </c>
      <c r="J9" s="105">
        <v>48000</v>
      </c>
      <c r="K9" s="105">
        <v>48000</v>
      </c>
      <c r="L9" s="105">
        <v>0</v>
      </c>
      <c r="M9" s="105">
        <v>0</v>
      </c>
      <c r="N9" s="105">
        <v>0</v>
      </c>
      <c r="O9" s="105">
        <v>0</v>
      </c>
      <c r="P9" s="105">
        <v>0</v>
      </c>
      <c r="Q9" s="105">
        <v>0</v>
      </c>
      <c r="R9" s="105">
        <v>0</v>
      </c>
      <c r="S9" s="105">
        <v>0</v>
      </c>
      <c r="T9" s="105">
        <v>192000</v>
      </c>
      <c r="U9" s="105">
        <v>5058000</v>
      </c>
      <c r="V9" s="96" t="s">
        <v>171</v>
      </c>
      <c r="W9" s="116" t="s">
        <v>179</v>
      </c>
      <c r="X9" s="96" t="s">
        <v>180</v>
      </c>
    </row>
    <row r="10" spans="2:24" x14ac:dyDescent="0.15">
      <c r="B10" s="89">
        <v>7</v>
      </c>
      <c r="C10" s="109">
        <v>900013</v>
      </c>
      <c r="D10" s="96" t="s">
        <v>209</v>
      </c>
      <c r="E10" s="105">
        <v>3385145</v>
      </c>
      <c r="F10" s="105">
        <v>480000</v>
      </c>
      <c r="G10" s="105">
        <v>2321558</v>
      </c>
      <c r="H10" s="105">
        <v>5706703</v>
      </c>
      <c r="I10" s="105">
        <v>67702</v>
      </c>
      <c r="J10" s="105">
        <v>33851</v>
      </c>
      <c r="K10" s="105">
        <v>33851</v>
      </c>
      <c r="L10" s="105">
        <v>101553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0</v>
      </c>
      <c r="S10" s="105">
        <v>0</v>
      </c>
      <c r="T10" s="105">
        <v>236957</v>
      </c>
      <c r="U10" s="105">
        <v>3628188</v>
      </c>
      <c r="V10" s="96" t="s">
        <v>235</v>
      </c>
      <c r="W10" s="116" t="s">
        <v>234</v>
      </c>
      <c r="X10" s="96" t="s">
        <v>209</v>
      </c>
    </row>
    <row r="11" spans="2:24" x14ac:dyDescent="0.15">
      <c r="B11" s="89">
        <v>8</v>
      </c>
      <c r="C11" s="109">
        <v>900014</v>
      </c>
      <c r="D11" s="96" t="s">
        <v>210</v>
      </c>
      <c r="E11" s="105">
        <v>3385145</v>
      </c>
      <c r="F11" s="105">
        <v>480000</v>
      </c>
      <c r="G11" s="105">
        <v>2246558</v>
      </c>
      <c r="H11" s="105">
        <v>5631703</v>
      </c>
      <c r="I11" s="105">
        <v>67702</v>
      </c>
      <c r="J11" s="105">
        <v>33851</v>
      </c>
      <c r="K11" s="105">
        <v>33851</v>
      </c>
      <c r="L11" s="105">
        <v>101553</v>
      </c>
      <c r="M11" s="105">
        <v>0</v>
      </c>
      <c r="N11" s="105">
        <v>0</v>
      </c>
      <c r="O11" s="105">
        <v>0</v>
      </c>
      <c r="P11" s="105">
        <v>0</v>
      </c>
      <c r="Q11" s="105">
        <v>0</v>
      </c>
      <c r="R11" s="105">
        <v>0</v>
      </c>
      <c r="S11" s="105">
        <v>0</v>
      </c>
      <c r="T11" s="105">
        <v>236957</v>
      </c>
      <c r="U11" s="105">
        <v>3628188</v>
      </c>
      <c r="V11" s="96" t="s">
        <v>235</v>
      </c>
      <c r="W11" s="116" t="s">
        <v>236</v>
      </c>
      <c r="X11" s="96" t="s">
        <v>210</v>
      </c>
    </row>
    <row r="12" spans="2:24" x14ac:dyDescent="0.15">
      <c r="B12" s="89">
        <v>9</v>
      </c>
      <c r="C12" s="109">
        <v>900016</v>
      </c>
      <c r="D12" s="96" t="s">
        <v>211</v>
      </c>
      <c r="E12" s="105">
        <v>3385145</v>
      </c>
      <c r="F12" s="105">
        <v>480000</v>
      </c>
      <c r="G12" s="105">
        <v>2246558</v>
      </c>
      <c r="H12" s="105">
        <v>5631703</v>
      </c>
      <c r="I12" s="105">
        <v>67702</v>
      </c>
      <c r="J12" s="105">
        <v>33851</v>
      </c>
      <c r="K12" s="105">
        <v>33851</v>
      </c>
      <c r="L12" s="105">
        <v>101553</v>
      </c>
      <c r="M12" s="105">
        <v>0</v>
      </c>
      <c r="N12" s="105">
        <v>0</v>
      </c>
      <c r="O12" s="105">
        <v>0</v>
      </c>
      <c r="P12" s="105">
        <v>0</v>
      </c>
      <c r="Q12" s="105">
        <v>0</v>
      </c>
      <c r="R12" s="105">
        <v>0</v>
      </c>
      <c r="S12" s="105">
        <v>0</v>
      </c>
      <c r="T12" s="105">
        <v>236957</v>
      </c>
      <c r="U12" s="105">
        <v>3628188</v>
      </c>
      <c r="V12" s="96" t="s">
        <v>235</v>
      </c>
      <c r="W12" s="116" t="s">
        <v>237</v>
      </c>
      <c r="X12" s="96" t="s">
        <v>211</v>
      </c>
    </row>
    <row r="13" spans="2:24" x14ac:dyDescent="0.15">
      <c r="B13" s="89">
        <v>10</v>
      </c>
      <c r="C13" s="109">
        <v>900017</v>
      </c>
      <c r="D13" s="96" t="s">
        <v>212</v>
      </c>
      <c r="E13" s="105">
        <v>3385145</v>
      </c>
      <c r="F13" s="105">
        <v>480000</v>
      </c>
      <c r="G13" s="105">
        <v>2321558</v>
      </c>
      <c r="H13" s="105">
        <v>5706703</v>
      </c>
      <c r="I13" s="105">
        <v>67702</v>
      </c>
      <c r="J13" s="105">
        <v>33851</v>
      </c>
      <c r="K13" s="105">
        <v>33851</v>
      </c>
      <c r="L13" s="105">
        <v>101553</v>
      </c>
      <c r="M13" s="105">
        <v>0</v>
      </c>
      <c r="N13" s="105">
        <v>0</v>
      </c>
      <c r="O13" s="105">
        <v>0</v>
      </c>
      <c r="P13" s="105">
        <v>0</v>
      </c>
      <c r="Q13" s="105">
        <v>0</v>
      </c>
      <c r="R13" s="105">
        <v>0</v>
      </c>
      <c r="S13" s="105">
        <v>0</v>
      </c>
      <c r="T13" s="105">
        <v>236957</v>
      </c>
      <c r="U13" s="105">
        <v>3628188</v>
      </c>
      <c r="V13" s="96" t="s">
        <v>235</v>
      </c>
      <c r="W13" s="116" t="s">
        <v>238</v>
      </c>
      <c r="X13" s="96" t="s">
        <v>239</v>
      </c>
    </row>
    <row r="14" spans="2:24" x14ac:dyDescent="0.15">
      <c r="B14" s="89">
        <v>11</v>
      </c>
      <c r="C14" s="109">
        <v>900018</v>
      </c>
      <c r="D14" s="96" t="s">
        <v>213</v>
      </c>
      <c r="E14" s="105">
        <v>4462869</v>
      </c>
      <c r="F14" s="105">
        <v>720000</v>
      </c>
      <c r="G14" s="105">
        <v>1520000</v>
      </c>
      <c r="H14" s="105">
        <v>5982869</v>
      </c>
      <c r="I14" s="105">
        <v>89257</v>
      </c>
      <c r="J14" s="105">
        <v>44628</v>
      </c>
      <c r="K14" s="105">
        <v>44628</v>
      </c>
      <c r="L14" s="105">
        <v>0</v>
      </c>
      <c r="M14" s="105">
        <v>0</v>
      </c>
      <c r="N14" s="105">
        <v>0</v>
      </c>
      <c r="O14" s="105">
        <v>0</v>
      </c>
      <c r="P14" s="105">
        <v>0</v>
      </c>
      <c r="Q14" s="105">
        <v>0</v>
      </c>
      <c r="R14" s="105">
        <v>0</v>
      </c>
      <c r="S14" s="105">
        <v>0</v>
      </c>
      <c r="T14" s="105">
        <v>178513</v>
      </c>
      <c r="U14" s="105">
        <v>5004356</v>
      </c>
      <c r="V14" s="96" t="s">
        <v>235</v>
      </c>
      <c r="W14" s="116" t="s">
        <v>240</v>
      </c>
      <c r="X14" s="96" t="s">
        <v>244</v>
      </c>
    </row>
    <row r="15" spans="2:24" x14ac:dyDescent="0.15">
      <c r="B15" s="89">
        <v>12</v>
      </c>
      <c r="C15" s="109">
        <v>900019</v>
      </c>
      <c r="D15" s="96" t="s">
        <v>214</v>
      </c>
      <c r="E15" s="105">
        <v>4582639</v>
      </c>
      <c r="F15" s="105">
        <v>720000</v>
      </c>
      <c r="G15" s="105">
        <v>1520000</v>
      </c>
      <c r="H15" s="105">
        <v>6102639</v>
      </c>
      <c r="I15" s="105">
        <v>91652</v>
      </c>
      <c r="J15" s="105">
        <v>45826</v>
      </c>
      <c r="K15" s="105">
        <v>45826</v>
      </c>
      <c r="L15" s="105">
        <v>0</v>
      </c>
      <c r="M15" s="105">
        <v>0</v>
      </c>
      <c r="N15" s="105">
        <v>0</v>
      </c>
      <c r="O15" s="105">
        <v>0</v>
      </c>
      <c r="P15" s="105">
        <v>0</v>
      </c>
      <c r="Q15" s="105">
        <v>0</v>
      </c>
      <c r="R15" s="105">
        <v>0</v>
      </c>
      <c r="S15" s="105">
        <v>0</v>
      </c>
      <c r="T15" s="105">
        <v>183304</v>
      </c>
      <c r="U15" s="105">
        <v>5119335</v>
      </c>
      <c r="V15" s="96" t="s">
        <v>235</v>
      </c>
      <c r="W15" s="116" t="s">
        <v>241</v>
      </c>
      <c r="X15" s="96" t="s">
        <v>214</v>
      </c>
    </row>
    <row r="16" spans="2:24" x14ac:dyDescent="0.15">
      <c r="B16" s="89">
        <v>13</v>
      </c>
      <c r="C16" s="109">
        <v>900020</v>
      </c>
      <c r="D16" s="96" t="s">
        <v>215</v>
      </c>
      <c r="E16" s="105">
        <v>5441227</v>
      </c>
      <c r="F16" s="105">
        <v>540000</v>
      </c>
      <c r="G16" s="105">
        <v>3852500</v>
      </c>
      <c r="H16" s="105">
        <v>9293727</v>
      </c>
      <c r="I16" s="105">
        <v>108824</v>
      </c>
      <c r="J16" s="105">
        <v>54412</v>
      </c>
      <c r="K16" s="105">
        <v>54412</v>
      </c>
      <c r="L16" s="105">
        <v>0</v>
      </c>
      <c r="M16" s="105">
        <v>0</v>
      </c>
      <c r="N16" s="105">
        <v>0</v>
      </c>
      <c r="O16" s="105">
        <v>0</v>
      </c>
      <c r="P16" s="105">
        <v>0</v>
      </c>
      <c r="Q16" s="105">
        <v>0</v>
      </c>
      <c r="R16" s="105">
        <v>0</v>
      </c>
      <c r="S16" s="105">
        <v>652947</v>
      </c>
      <c r="T16" s="105">
        <v>870595</v>
      </c>
      <c r="U16" s="105">
        <v>5110632</v>
      </c>
      <c r="V16" s="96" t="s">
        <v>235</v>
      </c>
      <c r="W16" s="116" t="s">
        <v>242</v>
      </c>
      <c r="X16" s="96" t="s">
        <v>215</v>
      </c>
    </row>
    <row r="17" spans="2:24" x14ac:dyDescent="0.15">
      <c r="B17" s="89">
        <v>14</v>
      </c>
      <c r="C17" s="109">
        <v>900021</v>
      </c>
      <c r="D17" s="96" t="s">
        <v>216</v>
      </c>
      <c r="E17" s="105">
        <v>3504894</v>
      </c>
      <c r="F17" s="105">
        <v>360000</v>
      </c>
      <c r="G17" s="105">
        <v>1060000</v>
      </c>
      <c r="H17" s="105">
        <v>4564894</v>
      </c>
      <c r="I17" s="105">
        <v>70097</v>
      </c>
      <c r="J17" s="105">
        <v>35048</v>
      </c>
      <c r="K17" s="105">
        <v>35048</v>
      </c>
      <c r="L17" s="105">
        <v>0</v>
      </c>
      <c r="M17" s="105">
        <v>0</v>
      </c>
      <c r="N17" s="105">
        <v>0</v>
      </c>
      <c r="O17" s="105">
        <v>0</v>
      </c>
      <c r="P17" s="105">
        <v>0</v>
      </c>
      <c r="Q17" s="105">
        <v>140196</v>
      </c>
      <c r="R17" s="105">
        <v>0</v>
      </c>
      <c r="S17" s="105">
        <v>560783</v>
      </c>
      <c r="T17" s="105">
        <v>841172</v>
      </c>
      <c r="U17" s="105">
        <v>3023722</v>
      </c>
      <c r="V17" s="96" t="s">
        <v>235</v>
      </c>
      <c r="W17" s="116" t="s">
        <v>243</v>
      </c>
      <c r="X17" s="96" t="s">
        <v>216</v>
      </c>
    </row>
    <row r="18" spans="2:24" x14ac:dyDescent="0.15">
      <c r="B18" s="89">
        <v>15</v>
      </c>
      <c r="C18" s="103">
        <v>900003</v>
      </c>
      <c r="D18" s="96" t="s">
        <v>192</v>
      </c>
      <c r="E18" s="105">
        <v>4025874</v>
      </c>
      <c r="F18" s="105">
        <v>1500000</v>
      </c>
      <c r="G18" s="105">
        <v>2300000</v>
      </c>
      <c r="H18" s="105">
        <v>6325874</v>
      </c>
      <c r="I18" s="105">
        <v>80517</v>
      </c>
      <c r="J18" s="105">
        <v>40258</v>
      </c>
      <c r="K18" s="105">
        <v>40258</v>
      </c>
      <c r="L18" s="105">
        <v>0</v>
      </c>
      <c r="M18" s="105">
        <v>0</v>
      </c>
      <c r="N18" s="105">
        <v>0</v>
      </c>
      <c r="O18" s="105">
        <v>0</v>
      </c>
      <c r="P18" s="105">
        <v>0</v>
      </c>
      <c r="Q18" s="105">
        <v>0</v>
      </c>
      <c r="R18" s="105">
        <v>0</v>
      </c>
      <c r="S18" s="105">
        <v>0</v>
      </c>
      <c r="T18" s="105">
        <v>161033</v>
      </c>
      <c r="U18" s="105">
        <v>5364841</v>
      </c>
      <c r="V18" s="96" t="s">
        <v>204</v>
      </c>
      <c r="W18" s="116">
        <v>7254473857</v>
      </c>
      <c r="X18" s="96" t="s">
        <v>192</v>
      </c>
    </row>
    <row r="19" spans="2:24" x14ac:dyDescent="0.15">
      <c r="B19" s="89">
        <v>16</v>
      </c>
      <c r="C19" s="103">
        <v>900004</v>
      </c>
      <c r="D19" s="96" t="s">
        <v>194</v>
      </c>
      <c r="E19" s="105">
        <v>4025874</v>
      </c>
      <c r="F19" s="105">
        <v>1500000</v>
      </c>
      <c r="G19" s="105">
        <v>2300000</v>
      </c>
      <c r="H19" s="105">
        <v>6325874</v>
      </c>
      <c r="I19" s="105">
        <v>80517</v>
      </c>
      <c r="J19" s="105">
        <v>40258</v>
      </c>
      <c r="K19" s="105">
        <v>40258</v>
      </c>
      <c r="L19" s="105">
        <v>0</v>
      </c>
      <c r="M19" s="105">
        <v>0</v>
      </c>
      <c r="N19" s="105">
        <v>0</v>
      </c>
      <c r="O19" s="105">
        <v>0</v>
      </c>
      <c r="P19" s="105">
        <v>0</v>
      </c>
      <c r="Q19" s="105">
        <v>80517</v>
      </c>
      <c r="R19" s="105">
        <v>0</v>
      </c>
      <c r="S19" s="105">
        <v>0</v>
      </c>
      <c r="T19" s="105">
        <v>241550</v>
      </c>
      <c r="U19" s="105">
        <v>5284324</v>
      </c>
      <c r="V19" s="96" t="s">
        <v>204</v>
      </c>
      <c r="W19" s="116">
        <v>7254474023</v>
      </c>
      <c r="X19" s="96" t="s">
        <v>194</v>
      </c>
    </row>
    <row r="20" spans="2:24" x14ac:dyDescent="0.15">
      <c r="B20" s="89">
        <v>17</v>
      </c>
      <c r="C20" s="103">
        <v>900005</v>
      </c>
      <c r="D20" s="96" t="s">
        <v>195</v>
      </c>
      <c r="E20" s="105">
        <v>4025874</v>
      </c>
      <c r="F20" s="105">
        <v>1500000</v>
      </c>
      <c r="G20" s="105">
        <v>4175000</v>
      </c>
      <c r="H20" s="105">
        <v>8200874</v>
      </c>
      <c r="I20" s="105">
        <v>80517</v>
      </c>
      <c r="J20" s="105">
        <v>40258</v>
      </c>
      <c r="K20" s="105">
        <v>40258</v>
      </c>
      <c r="L20" s="105">
        <v>0</v>
      </c>
      <c r="M20" s="105">
        <v>0</v>
      </c>
      <c r="N20" s="105">
        <v>0</v>
      </c>
      <c r="O20" s="105">
        <v>0</v>
      </c>
      <c r="P20" s="105">
        <v>0</v>
      </c>
      <c r="Q20" s="105">
        <v>0</v>
      </c>
      <c r="R20" s="105">
        <v>0</v>
      </c>
      <c r="S20" s="105">
        <v>0</v>
      </c>
      <c r="T20" s="105">
        <v>161033</v>
      </c>
      <c r="U20" s="105">
        <v>5364841</v>
      </c>
      <c r="V20" s="96" t="s">
        <v>204</v>
      </c>
      <c r="W20" s="116">
        <v>7254475143</v>
      </c>
      <c r="X20" s="96" t="s">
        <v>195</v>
      </c>
    </row>
    <row r="21" spans="2:24" x14ac:dyDescent="0.15">
      <c r="B21" s="89">
        <v>18</v>
      </c>
      <c r="C21" s="103">
        <v>900006</v>
      </c>
      <c r="D21" s="96" t="s">
        <v>197</v>
      </c>
      <c r="E21" s="105">
        <v>4025874</v>
      </c>
      <c r="F21" s="105">
        <v>1500000</v>
      </c>
      <c r="G21" s="105">
        <v>4250000</v>
      </c>
      <c r="H21" s="105">
        <v>8275874</v>
      </c>
      <c r="I21" s="105">
        <v>80517</v>
      </c>
      <c r="J21" s="105">
        <v>40258</v>
      </c>
      <c r="K21" s="105">
        <v>40258</v>
      </c>
      <c r="L21" s="105">
        <v>0</v>
      </c>
      <c r="M21" s="105">
        <v>0</v>
      </c>
      <c r="N21" s="105">
        <v>0</v>
      </c>
      <c r="O21" s="105">
        <v>0</v>
      </c>
      <c r="P21" s="105">
        <v>0</v>
      </c>
      <c r="Q21" s="105">
        <v>0</v>
      </c>
      <c r="R21" s="105">
        <v>0</v>
      </c>
      <c r="S21" s="105">
        <v>0</v>
      </c>
      <c r="T21" s="105">
        <v>161033</v>
      </c>
      <c r="U21" s="105">
        <v>5364841</v>
      </c>
      <c r="V21" s="96" t="s">
        <v>204</v>
      </c>
      <c r="W21" s="116">
        <v>7254475305</v>
      </c>
      <c r="X21" s="96" t="s">
        <v>205</v>
      </c>
    </row>
    <row r="22" spans="2:24" x14ac:dyDescent="0.15">
      <c r="B22" s="89">
        <v>19</v>
      </c>
      <c r="C22" s="103">
        <v>900007</v>
      </c>
      <c r="D22" s="96" t="s">
        <v>198</v>
      </c>
      <c r="E22" s="105">
        <v>4025874</v>
      </c>
      <c r="F22" s="105">
        <v>1500000</v>
      </c>
      <c r="G22" s="105">
        <v>4325000</v>
      </c>
      <c r="H22" s="105">
        <v>8350874</v>
      </c>
      <c r="I22" s="105">
        <v>80517</v>
      </c>
      <c r="J22" s="105">
        <v>40258</v>
      </c>
      <c r="K22" s="105">
        <v>40258</v>
      </c>
      <c r="L22" s="105">
        <v>0</v>
      </c>
      <c r="M22" s="105">
        <v>0</v>
      </c>
      <c r="N22" s="105">
        <v>0</v>
      </c>
      <c r="O22" s="105">
        <v>0</v>
      </c>
      <c r="P22" s="105">
        <v>0</v>
      </c>
      <c r="Q22" s="105">
        <v>80517</v>
      </c>
      <c r="R22" s="105">
        <v>0</v>
      </c>
      <c r="S22" s="105">
        <v>0</v>
      </c>
      <c r="T22" s="105">
        <v>241550</v>
      </c>
      <c r="U22" s="105">
        <v>5284324</v>
      </c>
      <c r="V22" s="96" t="s">
        <v>204</v>
      </c>
      <c r="W22" s="116">
        <v>7254545362</v>
      </c>
      <c r="X22" s="96" t="s">
        <v>198</v>
      </c>
    </row>
    <row r="23" spans="2:24" x14ac:dyDescent="0.15">
      <c r="B23" s="89">
        <v>20</v>
      </c>
      <c r="C23" s="103">
        <v>900008</v>
      </c>
      <c r="D23" s="96" t="s">
        <v>199</v>
      </c>
      <c r="E23" s="105">
        <v>4025874</v>
      </c>
      <c r="F23" s="105">
        <v>1500000</v>
      </c>
      <c r="G23" s="105">
        <v>2300000</v>
      </c>
      <c r="H23" s="105">
        <v>6325874</v>
      </c>
      <c r="I23" s="105">
        <v>80517</v>
      </c>
      <c r="J23" s="105">
        <v>40258</v>
      </c>
      <c r="K23" s="105">
        <v>40258</v>
      </c>
      <c r="L23" s="105">
        <v>0</v>
      </c>
      <c r="M23" s="105">
        <v>0</v>
      </c>
      <c r="N23" s="105">
        <v>0</v>
      </c>
      <c r="O23" s="105">
        <v>0</v>
      </c>
      <c r="P23" s="105">
        <v>0</v>
      </c>
      <c r="Q23" s="105">
        <v>0</v>
      </c>
      <c r="R23" s="105">
        <v>0</v>
      </c>
      <c r="S23" s="105">
        <v>0</v>
      </c>
      <c r="T23" s="105">
        <v>161033</v>
      </c>
      <c r="U23" s="105">
        <v>5364841</v>
      </c>
      <c r="V23" s="96" t="s">
        <v>204</v>
      </c>
      <c r="W23" s="116">
        <v>7254475356</v>
      </c>
      <c r="X23" s="96" t="s">
        <v>206</v>
      </c>
    </row>
    <row r="24" spans="2:24" x14ac:dyDescent="0.15">
      <c r="B24" s="89">
        <v>21</v>
      </c>
      <c r="C24" s="103">
        <v>9004</v>
      </c>
      <c r="D24" s="96" t="s">
        <v>158</v>
      </c>
      <c r="E24" s="105">
        <v>4641854</v>
      </c>
      <c r="F24" s="105">
        <v>750000</v>
      </c>
      <c r="G24" s="105">
        <v>750000</v>
      </c>
      <c r="H24" s="105">
        <v>5391854</v>
      </c>
      <c r="I24" s="105">
        <v>92837</v>
      </c>
      <c r="J24" s="105">
        <v>46418</v>
      </c>
      <c r="K24" s="105">
        <v>46418</v>
      </c>
      <c r="L24" s="105">
        <v>0</v>
      </c>
      <c r="M24" s="105">
        <v>0</v>
      </c>
      <c r="N24" s="105">
        <v>0</v>
      </c>
      <c r="O24" s="105">
        <v>0</v>
      </c>
      <c r="P24" s="105">
        <v>0</v>
      </c>
      <c r="Q24" s="105">
        <v>0</v>
      </c>
      <c r="R24" s="105">
        <v>0</v>
      </c>
      <c r="S24" s="105">
        <v>371348</v>
      </c>
      <c r="T24" s="105">
        <v>557021</v>
      </c>
      <c r="U24" s="105">
        <v>4834833</v>
      </c>
      <c r="V24" s="96" t="s">
        <v>159</v>
      </c>
      <c r="W24" s="116" t="s">
        <v>160</v>
      </c>
      <c r="X24" s="96" t="s">
        <v>158</v>
      </c>
    </row>
    <row r="26" spans="2:24" x14ac:dyDescent="0.15">
      <c r="U26" s="120">
        <v>131142846</v>
      </c>
      <c r="V26" s="122"/>
    </row>
    <row r="27" spans="2:24" x14ac:dyDescent="0.15">
      <c r="V27" s="111"/>
    </row>
  </sheetData>
  <conditionalFormatting sqref="C3">
    <cfRule type="duplicateValues" dxfId="17" priority="2"/>
    <cfRule type="duplicateValues" dxfId="16" priority="3"/>
    <cfRule type="duplicateValues" dxfId="15" priority="4"/>
    <cfRule type="duplicateValues" dxfId="14" priority="5"/>
  </conditionalFormatting>
  <conditionalFormatting sqref="C4:C16">
    <cfRule type="duplicateValues" dxfId="1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B3:X28"/>
  <sheetViews>
    <sheetView workbookViewId="0">
      <selection sqref="A1:XFD1048576"/>
    </sheetView>
  </sheetViews>
  <sheetFormatPr defaultRowHeight="11.25" x14ac:dyDescent="0.15"/>
  <cols>
    <col min="1" max="1" width="9.140625" style="97"/>
    <col min="2" max="2" width="4" style="97" bestFit="1" customWidth="1"/>
    <col min="3" max="3" width="14" style="97" bestFit="1" customWidth="1"/>
    <col min="4" max="4" width="32.7109375" style="97" bestFit="1" customWidth="1"/>
    <col min="5" max="5" width="11.85546875" style="111" bestFit="1" customWidth="1"/>
    <col min="6" max="6" width="10.7109375" style="111" bestFit="1" customWidth="1"/>
    <col min="7" max="7" width="8.28515625" style="111" bestFit="1" customWidth="1"/>
    <col min="8" max="8" width="7.42578125" style="111" bestFit="1" customWidth="1"/>
    <col min="9" max="9" width="8.85546875" style="111" bestFit="1" customWidth="1"/>
    <col min="10" max="12" width="11.85546875" style="111" bestFit="1" customWidth="1"/>
    <col min="13" max="13" width="18.140625" style="111" bestFit="1" customWidth="1"/>
    <col min="14" max="14" width="6.5703125" style="111" bestFit="1" customWidth="1"/>
    <col min="15" max="15" width="9.7109375" style="111" bestFit="1" customWidth="1"/>
    <col min="16" max="16" width="11.85546875" style="111" bestFit="1" customWidth="1"/>
    <col min="17" max="17" width="13.7109375" style="111" bestFit="1" customWidth="1"/>
    <col min="18" max="19" width="10.7109375" style="111" bestFit="1" customWidth="1"/>
    <col min="20" max="20" width="19.42578125" style="111" bestFit="1" customWidth="1"/>
    <col min="21" max="21" width="16.140625" style="111" bestFit="1" customWidth="1"/>
    <col min="22" max="22" width="40.28515625" style="97" bestFit="1" customWidth="1"/>
    <col min="23" max="23" width="16.140625" style="97" bestFit="1" customWidth="1"/>
    <col min="24" max="24" width="30.28515625" style="97" bestFit="1" customWidth="1"/>
    <col min="25" max="16384" width="9.140625" style="97"/>
  </cols>
  <sheetData>
    <row r="3" spans="2:24" x14ac:dyDescent="0.15">
      <c r="B3" s="92" t="s">
        <v>20</v>
      </c>
      <c r="C3" s="92" t="s">
        <v>143</v>
      </c>
      <c r="D3" s="92" t="s">
        <v>0</v>
      </c>
      <c r="E3" s="87" t="s">
        <v>35</v>
      </c>
      <c r="F3" s="87" t="s">
        <v>36</v>
      </c>
      <c r="G3" s="87" t="s">
        <v>37</v>
      </c>
      <c r="H3" s="87" t="s">
        <v>38</v>
      </c>
      <c r="I3" s="87" t="s">
        <v>39</v>
      </c>
      <c r="J3" s="87" t="s">
        <v>40</v>
      </c>
      <c r="K3" s="87" t="s">
        <v>41</v>
      </c>
      <c r="L3" s="87" t="s">
        <v>42</v>
      </c>
      <c r="M3" s="87" t="s">
        <v>43</v>
      </c>
      <c r="N3" s="87" t="s">
        <v>44</v>
      </c>
      <c r="O3" s="87" t="s">
        <v>45</v>
      </c>
      <c r="P3" s="87" t="s">
        <v>47</v>
      </c>
      <c r="Q3" s="87" t="s">
        <v>48</v>
      </c>
      <c r="R3" s="87" t="s">
        <v>49</v>
      </c>
      <c r="S3" s="87" t="s">
        <v>4</v>
      </c>
      <c r="T3" s="87" t="s">
        <v>50</v>
      </c>
      <c r="U3" s="87" t="s">
        <v>140</v>
      </c>
      <c r="V3" s="92" t="s">
        <v>66</v>
      </c>
      <c r="W3" s="92" t="s">
        <v>67</v>
      </c>
      <c r="X3" s="92" t="s">
        <v>68</v>
      </c>
    </row>
    <row r="4" spans="2:24" x14ac:dyDescent="0.15">
      <c r="B4" s="89">
        <v>1</v>
      </c>
      <c r="C4" s="103">
        <v>9003</v>
      </c>
      <c r="D4" s="96" t="s">
        <v>149</v>
      </c>
      <c r="E4" s="105">
        <v>900000</v>
      </c>
      <c r="F4" s="105">
        <v>0</v>
      </c>
      <c r="G4" s="105">
        <v>0</v>
      </c>
      <c r="H4" s="105">
        <v>0</v>
      </c>
      <c r="I4" s="105">
        <v>0</v>
      </c>
      <c r="J4" s="105">
        <v>0</v>
      </c>
      <c r="K4" s="105">
        <v>0</v>
      </c>
      <c r="L4" s="105">
        <v>0</v>
      </c>
      <c r="M4" s="105">
        <v>650250</v>
      </c>
      <c r="N4" s="105">
        <v>0</v>
      </c>
      <c r="O4" s="105">
        <v>0</v>
      </c>
      <c r="P4" s="105">
        <v>0</v>
      </c>
      <c r="Q4" s="105">
        <v>0</v>
      </c>
      <c r="R4" s="105">
        <v>0</v>
      </c>
      <c r="S4" s="105">
        <v>0</v>
      </c>
      <c r="T4" s="105">
        <v>0</v>
      </c>
      <c r="U4" s="105">
        <v>1550250</v>
      </c>
      <c r="V4" s="96" t="s">
        <v>152</v>
      </c>
      <c r="W4" s="96" t="s">
        <v>186</v>
      </c>
      <c r="X4" s="96" t="s">
        <v>187</v>
      </c>
    </row>
    <row r="5" spans="2:24" x14ac:dyDescent="0.15">
      <c r="B5" s="89">
        <v>2</v>
      </c>
      <c r="C5" s="103">
        <v>9005</v>
      </c>
      <c r="D5" s="96" t="s">
        <v>161</v>
      </c>
      <c r="E5" s="105">
        <v>0</v>
      </c>
      <c r="F5" s="105">
        <v>0</v>
      </c>
      <c r="G5" s="105">
        <v>0</v>
      </c>
      <c r="H5" s="105">
        <v>0</v>
      </c>
      <c r="I5" s="105">
        <v>0</v>
      </c>
      <c r="J5" s="105">
        <v>0</v>
      </c>
      <c r="K5" s="105">
        <v>0</v>
      </c>
      <c r="L5" s="105">
        <v>0</v>
      </c>
      <c r="M5" s="105">
        <v>0</v>
      </c>
      <c r="N5" s="105">
        <v>0</v>
      </c>
      <c r="O5" s="105">
        <v>0</v>
      </c>
      <c r="P5" s="105">
        <v>0</v>
      </c>
      <c r="Q5" s="105">
        <v>0</v>
      </c>
      <c r="R5" s="105">
        <v>0</v>
      </c>
      <c r="S5" s="105">
        <v>0</v>
      </c>
      <c r="T5" s="105">
        <v>0</v>
      </c>
      <c r="U5" s="105">
        <v>0</v>
      </c>
      <c r="V5" s="96" t="s">
        <v>152</v>
      </c>
      <c r="W5" s="96" t="s">
        <v>162</v>
      </c>
      <c r="X5" s="96" t="s">
        <v>163</v>
      </c>
    </row>
    <row r="6" spans="2:24" x14ac:dyDescent="0.15">
      <c r="B6" s="89">
        <v>3</v>
      </c>
      <c r="C6" s="103">
        <v>5302</v>
      </c>
      <c r="D6" s="96" t="s">
        <v>164</v>
      </c>
      <c r="E6" s="105">
        <v>0</v>
      </c>
      <c r="F6" s="105">
        <v>0</v>
      </c>
      <c r="G6" s="105">
        <v>0</v>
      </c>
      <c r="H6" s="105">
        <v>0</v>
      </c>
      <c r="I6" s="105">
        <v>0</v>
      </c>
      <c r="J6" s="105">
        <v>1800000</v>
      </c>
      <c r="K6" s="105">
        <v>1537500</v>
      </c>
      <c r="L6" s="105">
        <v>0</v>
      </c>
      <c r="M6" s="105">
        <v>0</v>
      </c>
      <c r="N6" s="105">
        <v>0</v>
      </c>
      <c r="O6" s="105">
        <v>0</v>
      </c>
      <c r="P6" s="105">
        <v>0</v>
      </c>
      <c r="Q6" s="105">
        <v>0</v>
      </c>
      <c r="R6" s="105">
        <v>0</v>
      </c>
      <c r="S6" s="105">
        <v>0</v>
      </c>
      <c r="T6" s="105">
        <v>0</v>
      </c>
      <c r="U6" s="105">
        <v>3337500</v>
      </c>
      <c r="V6" s="96" t="s">
        <v>152</v>
      </c>
      <c r="W6" s="96" t="s">
        <v>172</v>
      </c>
      <c r="X6" s="96" t="s">
        <v>164</v>
      </c>
    </row>
    <row r="7" spans="2:24" x14ac:dyDescent="0.15">
      <c r="B7" s="89">
        <v>4</v>
      </c>
      <c r="C7" s="103">
        <v>9006</v>
      </c>
      <c r="D7" s="96" t="s">
        <v>167</v>
      </c>
      <c r="E7" s="105">
        <v>0</v>
      </c>
      <c r="F7" s="105">
        <v>0</v>
      </c>
      <c r="G7" s="105">
        <v>0</v>
      </c>
      <c r="H7" s="105">
        <v>0</v>
      </c>
      <c r="I7" s="105">
        <v>0</v>
      </c>
      <c r="J7" s="105">
        <v>0</v>
      </c>
      <c r="K7" s="105">
        <v>0</v>
      </c>
      <c r="L7" s="105">
        <v>0</v>
      </c>
      <c r="M7" s="105">
        <v>0</v>
      </c>
      <c r="N7" s="105">
        <v>0</v>
      </c>
      <c r="O7" s="105">
        <v>0</v>
      </c>
      <c r="P7" s="105">
        <v>0</v>
      </c>
      <c r="Q7" s="105">
        <v>0</v>
      </c>
      <c r="R7" s="105">
        <v>0</v>
      </c>
      <c r="S7" s="105">
        <v>0</v>
      </c>
      <c r="T7" s="105">
        <v>0</v>
      </c>
      <c r="U7" s="105">
        <v>0</v>
      </c>
      <c r="V7" s="96" t="s">
        <v>152</v>
      </c>
      <c r="W7" s="96" t="s">
        <v>181</v>
      </c>
      <c r="X7" s="96" t="s">
        <v>167</v>
      </c>
    </row>
    <row r="8" spans="2:24" x14ac:dyDescent="0.15">
      <c r="B8" s="89">
        <v>5</v>
      </c>
      <c r="C8" s="103">
        <v>9009</v>
      </c>
      <c r="D8" s="96" t="s">
        <v>183</v>
      </c>
      <c r="E8" s="105">
        <v>1000000</v>
      </c>
      <c r="F8" s="105">
        <v>0</v>
      </c>
      <c r="G8" s="105">
        <v>0</v>
      </c>
      <c r="H8" s="105">
        <v>0</v>
      </c>
      <c r="I8" s="105">
        <v>0</v>
      </c>
      <c r="J8" s="105">
        <v>0</v>
      </c>
      <c r="K8" s="105">
        <v>0</v>
      </c>
      <c r="L8" s="105">
        <v>0</v>
      </c>
      <c r="M8" s="105">
        <v>856630</v>
      </c>
      <c r="N8" s="105">
        <v>0</v>
      </c>
      <c r="O8" s="105">
        <v>0</v>
      </c>
      <c r="P8" s="105">
        <v>0</v>
      </c>
      <c r="Q8" s="105">
        <v>0</v>
      </c>
      <c r="R8" s="105">
        <v>0</v>
      </c>
      <c r="S8" s="105">
        <v>0</v>
      </c>
      <c r="T8" s="105">
        <v>0</v>
      </c>
      <c r="U8" s="105">
        <v>1856630</v>
      </c>
      <c r="V8" s="96" t="s">
        <v>152</v>
      </c>
      <c r="W8" s="96" t="s">
        <v>185</v>
      </c>
      <c r="X8" s="96" t="s">
        <v>183</v>
      </c>
    </row>
    <row r="9" spans="2:24" x14ac:dyDescent="0.15">
      <c r="B9" s="89">
        <v>6</v>
      </c>
      <c r="C9" s="93">
        <v>7588</v>
      </c>
      <c r="D9" s="96" t="s">
        <v>15</v>
      </c>
      <c r="E9" s="105">
        <v>0</v>
      </c>
      <c r="F9" s="105">
        <v>0</v>
      </c>
      <c r="G9" s="105">
        <v>0</v>
      </c>
      <c r="H9" s="105">
        <v>0</v>
      </c>
      <c r="I9" s="105">
        <v>0</v>
      </c>
      <c r="J9" s="105">
        <v>3400000</v>
      </c>
      <c r="K9" s="105">
        <v>0</v>
      </c>
      <c r="L9" s="105">
        <v>0</v>
      </c>
      <c r="M9" s="105">
        <v>0</v>
      </c>
      <c r="N9" s="105">
        <v>0</v>
      </c>
      <c r="O9" s="105">
        <v>0</v>
      </c>
      <c r="P9" s="105">
        <v>0</v>
      </c>
      <c r="Q9" s="105">
        <v>660000</v>
      </c>
      <c r="R9" s="105">
        <v>0</v>
      </c>
      <c r="S9" s="105">
        <v>0</v>
      </c>
      <c r="T9" s="105">
        <v>0</v>
      </c>
      <c r="U9" s="105">
        <v>4060000</v>
      </c>
      <c r="V9" s="96" t="s">
        <v>93</v>
      </c>
      <c r="W9" s="96" t="s">
        <v>94</v>
      </c>
      <c r="X9" s="96" t="s">
        <v>95</v>
      </c>
    </row>
    <row r="10" spans="2:24" x14ac:dyDescent="0.15">
      <c r="B10" s="89">
        <v>7</v>
      </c>
      <c r="C10" s="93">
        <v>5012</v>
      </c>
      <c r="D10" s="96" t="s">
        <v>12</v>
      </c>
      <c r="E10" s="105">
        <v>0</v>
      </c>
      <c r="F10" s="105">
        <v>0</v>
      </c>
      <c r="G10" s="105">
        <v>0</v>
      </c>
      <c r="H10" s="105">
        <v>0</v>
      </c>
      <c r="I10" s="105">
        <v>0</v>
      </c>
      <c r="J10" s="105">
        <v>1800000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2500000</v>
      </c>
      <c r="Q10" s="105">
        <v>0</v>
      </c>
      <c r="R10" s="105">
        <v>0</v>
      </c>
      <c r="S10" s="105">
        <v>0</v>
      </c>
      <c r="T10" s="105">
        <v>0</v>
      </c>
      <c r="U10" s="105">
        <v>4300000</v>
      </c>
      <c r="V10" s="96" t="s">
        <v>85</v>
      </c>
      <c r="W10" s="96" t="s">
        <v>86</v>
      </c>
      <c r="X10" s="96" t="s">
        <v>12</v>
      </c>
    </row>
    <row r="11" spans="2:24" x14ac:dyDescent="0.15">
      <c r="B11" s="89">
        <v>8</v>
      </c>
      <c r="C11" s="93">
        <v>5015</v>
      </c>
      <c r="D11" s="96" t="s">
        <v>14</v>
      </c>
      <c r="E11" s="105">
        <v>0</v>
      </c>
      <c r="F11" s="105">
        <v>0</v>
      </c>
      <c r="G11" s="105">
        <v>0</v>
      </c>
      <c r="H11" s="105">
        <v>0</v>
      </c>
      <c r="I11" s="105">
        <v>0</v>
      </c>
      <c r="J11" s="105">
        <v>1800000</v>
      </c>
      <c r="K11" s="105">
        <v>0</v>
      </c>
      <c r="L11" s="105">
        <v>0</v>
      </c>
      <c r="M11" s="105">
        <v>0</v>
      </c>
      <c r="N11" s="105">
        <v>0</v>
      </c>
      <c r="O11" s="105">
        <v>0</v>
      </c>
      <c r="P11" s="105">
        <v>0</v>
      </c>
      <c r="Q11" s="105">
        <v>0</v>
      </c>
      <c r="R11" s="105">
        <v>0</v>
      </c>
      <c r="S11" s="105">
        <v>0</v>
      </c>
      <c r="T11" s="105">
        <v>0</v>
      </c>
      <c r="U11" s="105">
        <v>1800000</v>
      </c>
      <c r="V11" s="96" t="s">
        <v>85</v>
      </c>
      <c r="W11" s="96" t="s">
        <v>89</v>
      </c>
      <c r="X11" s="96" t="s">
        <v>14</v>
      </c>
    </row>
    <row r="12" spans="2:24" x14ac:dyDescent="0.15">
      <c r="B12" s="89">
        <v>9</v>
      </c>
      <c r="C12" s="93">
        <v>5002</v>
      </c>
      <c r="D12" s="96" t="s">
        <v>9</v>
      </c>
      <c r="E12" s="105">
        <v>0</v>
      </c>
      <c r="F12" s="105">
        <v>0</v>
      </c>
      <c r="G12" s="105">
        <v>0</v>
      </c>
      <c r="H12" s="105">
        <v>0</v>
      </c>
      <c r="I12" s="105">
        <v>0</v>
      </c>
      <c r="J12" s="105">
        <v>1800000</v>
      </c>
      <c r="K12" s="105">
        <v>1425000</v>
      </c>
      <c r="L12" s="105">
        <v>0</v>
      </c>
      <c r="M12" s="105">
        <v>0</v>
      </c>
      <c r="N12" s="105">
        <v>0</v>
      </c>
      <c r="O12" s="105">
        <v>0</v>
      </c>
      <c r="P12" s="105">
        <v>0</v>
      </c>
      <c r="Q12" s="105">
        <v>0</v>
      </c>
      <c r="R12" s="105">
        <v>0</v>
      </c>
      <c r="S12" s="105">
        <v>0</v>
      </c>
      <c r="T12" s="105">
        <v>0</v>
      </c>
      <c r="U12" s="105">
        <v>3225000</v>
      </c>
      <c r="V12" s="96" t="s">
        <v>81</v>
      </c>
      <c r="W12" s="96" t="s">
        <v>82</v>
      </c>
      <c r="X12" s="96" t="s">
        <v>9</v>
      </c>
    </row>
    <row r="13" spans="2:24" x14ac:dyDescent="0.15">
      <c r="B13" s="89">
        <v>10</v>
      </c>
      <c r="C13" s="93">
        <v>5007</v>
      </c>
      <c r="D13" s="96" t="s">
        <v>13</v>
      </c>
      <c r="E13" s="105">
        <v>0</v>
      </c>
      <c r="F13" s="105">
        <v>0</v>
      </c>
      <c r="G13" s="105">
        <v>0</v>
      </c>
      <c r="H13" s="105">
        <v>0</v>
      </c>
      <c r="I13" s="105">
        <v>0</v>
      </c>
      <c r="J13" s="105">
        <v>1800000</v>
      </c>
      <c r="K13" s="105">
        <v>2512500</v>
      </c>
      <c r="L13" s="105">
        <v>0</v>
      </c>
      <c r="M13" s="105">
        <v>0</v>
      </c>
      <c r="N13" s="105">
        <v>0</v>
      </c>
      <c r="O13" s="105">
        <v>0</v>
      </c>
      <c r="P13" s="105">
        <v>0</v>
      </c>
      <c r="Q13" s="105">
        <v>0</v>
      </c>
      <c r="R13" s="105">
        <v>0</v>
      </c>
      <c r="S13" s="105">
        <v>0</v>
      </c>
      <c r="T13" s="105">
        <v>0</v>
      </c>
      <c r="U13" s="105">
        <v>4312500</v>
      </c>
      <c r="V13" s="96" t="s">
        <v>81</v>
      </c>
      <c r="W13" s="96" t="s">
        <v>87</v>
      </c>
      <c r="X13" s="96" t="s">
        <v>88</v>
      </c>
    </row>
    <row r="14" spans="2:24" x14ac:dyDescent="0.15">
      <c r="B14" s="89">
        <v>11</v>
      </c>
      <c r="C14" s="93">
        <v>5018</v>
      </c>
      <c r="D14" s="96" t="s">
        <v>16</v>
      </c>
      <c r="E14" s="105">
        <v>0</v>
      </c>
      <c r="F14" s="105">
        <v>0</v>
      </c>
      <c r="G14" s="105">
        <v>0</v>
      </c>
      <c r="H14" s="105">
        <v>0</v>
      </c>
      <c r="I14" s="105">
        <v>0</v>
      </c>
      <c r="J14" s="105">
        <v>1800000</v>
      </c>
      <c r="K14" s="105">
        <v>0</v>
      </c>
      <c r="L14" s="105">
        <v>0</v>
      </c>
      <c r="M14" s="105">
        <v>0</v>
      </c>
      <c r="N14" s="105">
        <v>0</v>
      </c>
      <c r="O14" s="105">
        <v>0</v>
      </c>
      <c r="P14" s="105">
        <v>0</v>
      </c>
      <c r="Q14" s="105">
        <v>0</v>
      </c>
      <c r="R14" s="105">
        <v>0</v>
      </c>
      <c r="S14" s="105">
        <v>0</v>
      </c>
      <c r="T14" s="105">
        <v>0</v>
      </c>
      <c r="U14" s="105">
        <v>1800000</v>
      </c>
      <c r="V14" s="96" t="s">
        <v>81</v>
      </c>
      <c r="W14" s="96" t="s">
        <v>96</v>
      </c>
      <c r="X14" s="96" t="s">
        <v>16</v>
      </c>
    </row>
    <row r="15" spans="2:24" x14ac:dyDescent="0.15">
      <c r="B15" s="89">
        <v>12</v>
      </c>
      <c r="C15" s="93">
        <v>5301</v>
      </c>
      <c r="D15" s="96" t="s">
        <v>8</v>
      </c>
      <c r="E15" s="105">
        <v>1800000</v>
      </c>
      <c r="F15" s="105">
        <v>0</v>
      </c>
      <c r="G15" s="105">
        <v>0</v>
      </c>
      <c r="H15" s="105">
        <v>0</v>
      </c>
      <c r="I15" s="105">
        <v>0</v>
      </c>
      <c r="J15" s="105">
        <v>0</v>
      </c>
      <c r="K15" s="105">
        <v>2287500</v>
      </c>
      <c r="L15" s="105">
        <v>0</v>
      </c>
      <c r="M15" s="105">
        <v>0</v>
      </c>
      <c r="N15" s="105">
        <v>0</v>
      </c>
      <c r="O15" s="105">
        <v>0</v>
      </c>
      <c r="P15" s="105">
        <v>0</v>
      </c>
      <c r="Q15" s="105">
        <v>0</v>
      </c>
      <c r="R15" s="105">
        <v>0</v>
      </c>
      <c r="S15" s="105">
        <v>750000</v>
      </c>
      <c r="T15" s="105">
        <v>0</v>
      </c>
      <c r="U15" s="105">
        <v>4837500</v>
      </c>
      <c r="V15" s="96" t="s">
        <v>79</v>
      </c>
      <c r="W15" s="96" t="s">
        <v>80</v>
      </c>
      <c r="X15" s="96" t="s">
        <v>8</v>
      </c>
    </row>
    <row r="16" spans="2:24" x14ac:dyDescent="0.15">
      <c r="B16" s="89">
        <v>13</v>
      </c>
      <c r="C16" s="93">
        <v>5013</v>
      </c>
      <c r="D16" s="96" t="s">
        <v>10</v>
      </c>
      <c r="E16" s="105">
        <v>0</v>
      </c>
      <c r="F16" s="105">
        <v>0</v>
      </c>
      <c r="G16" s="105">
        <v>0</v>
      </c>
      <c r="H16" s="105">
        <v>0</v>
      </c>
      <c r="I16" s="105">
        <v>0</v>
      </c>
      <c r="J16" s="105">
        <v>1800000</v>
      </c>
      <c r="K16" s="105">
        <v>1500000</v>
      </c>
      <c r="L16" s="105">
        <v>0</v>
      </c>
      <c r="M16" s="105">
        <v>1441555</v>
      </c>
      <c r="N16" s="105">
        <v>0</v>
      </c>
      <c r="O16" s="105">
        <v>0</v>
      </c>
      <c r="P16" s="105">
        <v>0</v>
      </c>
      <c r="Q16" s="105">
        <v>0</v>
      </c>
      <c r="R16" s="105">
        <v>0</v>
      </c>
      <c r="S16" s="105">
        <v>0</v>
      </c>
      <c r="T16" s="105">
        <v>0</v>
      </c>
      <c r="U16" s="105">
        <v>4741555</v>
      </c>
      <c r="V16" s="96" t="s">
        <v>79</v>
      </c>
      <c r="W16" s="96" t="s">
        <v>83</v>
      </c>
      <c r="X16" s="96" t="s">
        <v>10</v>
      </c>
    </row>
    <row r="17" spans="2:24" x14ac:dyDescent="0.15">
      <c r="B17" s="89">
        <v>14</v>
      </c>
      <c r="C17" s="93">
        <v>5003</v>
      </c>
      <c r="D17" s="96" t="s">
        <v>11</v>
      </c>
      <c r="E17" s="105">
        <v>0</v>
      </c>
      <c r="F17" s="105">
        <v>0</v>
      </c>
      <c r="G17" s="105">
        <v>0</v>
      </c>
      <c r="H17" s="105">
        <v>0</v>
      </c>
      <c r="I17" s="105">
        <v>0</v>
      </c>
      <c r="J17" s="105">
        <v>1800000</v>
      </c>
      <c r="K17" s="105">
        <v>675000</v>
      </c>
      <c r="L17" s="105">
        <v>0</v>
      </c>
      <c r="M17" s="105">
        <v>0</v>
      </c>
      <c r="N17" s="105">
        <v>0</v>
      </c>
      <c r="O17" s="105">
        <v>0</v>
      </c>
      <c r="P17" s="105">
        <v>0</v>
      </c>
      <c r="Q17" s="105">
        <v>0</v>
      </c>
      <c r="R17" s="105">
        <v>0</v>
      </c>
      <c r="S17" s="105">
        <v>0</v>
      </c>
      <c r="T17" s="105">
        <v>0</v>
      </c>
      <c r="U17" s="105">
        <v>2475000</v>
      </c>
      <c r="V17" s="96" t="s">
        <v>79</v>
      </c>
      <c r="W17" s="96" t="s">
        <v>84</v>
      </c>
      <c r="X17" s="96" t="s">
        <v>11</v>
      </c>
    </row>
    <row r="18" spans="2:24" x14ac:dyDescent="0.15">
      <c r="B18" s="89">
        <v>15</v>
      </c>
      <c r="C18" s="93">
        <v>5014</v>
      </c>
      <c r="D18" s="96" t="s">
        <v>18</v>
      </c>
      <c r="E18" s="105">
        <v>0</v>
      </c>
      <c r="F18" s="105">
        <v>0</v>
      </c>
      <c r="G18" s="105">
        <v>0</v>
      </c>
      <c r="H18" s="105">
        <v>0</v>
      </c>
      <c r="I18" s="105">
        <v>0</v>
      </c>
      <c r="J18" s="105">
        <v>0</v>
      </c>
      <c r="K18" s="105">
        <v>450000</v>
      </c>
      <c r="L18" s="105">
        <v>0</v>
      </c>
      <c r="M18" s="105">
        <v>0</v>
      </c>
      <c r="N18" s="105">
        <v>0</v>
      </c>
      <c r="O18" s="105">
        <v>0</v>
      </c>
      <c r="P18" s="105">
        <v>0</v>
      </c>
      <c r="Q18" s="105">
        <v>0</v>
      </c>
      <c r="R18" s="105">
        <v>0</v>
      </c>
      <c r="S18" s="105">
        <v>0</v>
      </c>
      <c r="T18" s="105">
        <v>0</v>
      </c>
      <c r="U18" s="105">
        <v>450000</v>
      </c>
      <c r="V18" s="96" t="s">
        <v>99</v>
      </c>
      <c r="W18" s="96" t="s">
        <v>100</v>
      </c>
      <c r="X18" s="96" t="s">
        <v>18</v>
      </c>
    </row>
    <row r="19" spans="2:24" x14ac:dyDescent="0.15">
      <c r="B19" s="89">
        <v>16</v>
      </c>
      <c r="C19" s="103">
        <v>7452</v>
      </c>
      <c r="D19" s="96" t="s">
        <v>102</v>
      </c>
      <c r="E19" s="105">
        <v>0</v>
      </c>
      <c r="F19" s="105">
        <v>0</v>
      </c>
      <c r="G19" s="105">
        <v>0</v>
      </c>
      <c r="H19" s="105">
        <v>0</v>
      </c>
      <c r="I19" s="105">
        <v>0</v>
      </c>
      <c r="J19" s="105">
        <v>0</v>
      </c>
      <c r="K19" s="105">
        <v>0</v>
      </c>
      <c r="L19" s="105">
        <v>0</v>
      </c>
      <c r="M19" s="105">
        <v>0</v>
      </c>
      <c r="N19" s="105">
        <v>0</v>
      </c>
      <c r="O19" s="105">
        <v>0</v>
      </c>
      <c r="P19" s="105">
        <v>0</v>
      </c>
      <c r="Q19" s="105">
        <v>0</v>
      </c>
      <c r="R19" s="105">
        <v>0</v>
      </c>
      <c r="S19" s="105">
        <v>0</v>
      </c>
      <c r="T19" s="105">
        <v>0</v>
      </c>
      <c r="U19" s="105">
        <v>0</v>
      </c>
      <c r="V19" s="96" t="s">
        <v>103</v>
      </c>
      <c r="W19" s="96" t="s">
        <v>104</v>
      </c>
      <c r="X19" s="96" t="s">
        <v>102</v>
      </c>
    </row>
    <row r="20" spans="2:24" x14ac:dyDescent="0.15">
      <c r="B20" s="89">
        <v>17</v>
      </c>
      <c r="C20" s="103">
        <v>6271</v>
      </c>
      <c r="D20" s="96" t="s">
        <v>105</v>
      </c>
      <c r="E20" s="105">
        <v>0</v>
      </c>
      <c r="F20" s="105">
        <v>0</v>
      </c>
      <c r="G20" s="105">
        <v>0</v>
      </c>
      <c r="H20" s="105">
        <v>0</v>
      </c>
      <c r="I20" s="105">
        <v>0</v>
      </c>
      <c r="J20" s="105">
        <v>0</v>
      </c>
      <c r="K20" s="105">
        <v>0</v>
      </c>
      <c r="L20" s="105">
        <v>0</v>
      </c>
      <c r="M20" s="105">
        <v>0</v>
      </c>
      <c r="N20" s="105">
        <v>0</v>
      </c>
      <c r="O20" s="105">
        <v>0</v>
      </c>
      <c r="P20" s="105">
        <v>0</v>
      </c>
      <c r="Q20" s="105">
        <v>0</v>
      </c>
      <c r="R20" s="105">
        <v>0</v>
      </c>
      <c r="S20" s="105">
        <v>0</v>
      </c>
      <c r="T20" s="105">
        <v>0</v>
      </c>
      <c r="U20" s="105">
        <v>0</v>
      </c>
      <c r="V20" s="96" t="s">
        <v>106</v>
      </c>
      <c r="W20" s="96" t="s">
        <v>107</v>
      </c>
      <c r="X20" s="96" t="s">
        <v>108</v>
      </c>
    </row>
    <row r="21" spans="2:24" x14ac:dyDescent="0.15">
      <c r="B21" s="89">
        <v>18</v>
      </c>
      <c r="C21" s="93">
        <v>5019</v>
      </c>
      <c r="D21" s="96" t="s">
        <v>6</v>
      </c>
      <c r="E21" s="105">
        <v>0</v>
      </c>
      <c r="F21" s="105">
        <v>0</v>
      </c>
      <c r="G21" s="105">
        <v>0</v>
      </c>
      <c r="H21" s="105">
        <v>0</v>
      </c>
      <c r="I21" s="105">
        <v>0</v>
      </c>
      <c r="J21" s="105">
        <v>1800000</v>
      </c>
      <c r="K21" s="105">
        <v>1087500</v>
      </c>
      <c r="L21" s="105">
        <v>0</v>
      </c>
      <c r="M21" s="105">
        <v>0</v>
      </c>
      <c r="N21" s="105">
        <v>0</v>
      </c>
      <c r="O21" s="105">
        <v>0</v>
      </c>
      <c r="P21" s="105">
        <v>0</v>
      </c>
      <c r="Q21" s="105">
        <v>0</v>
      </c>
      <c r="R21" s="105">
        <v>0</v>
      </c>
      <c r="S21" s="105">
        <v>0</v>
      </c>
      <c r="T21" s="105">
        <v>0</v>
      </c>
      <c r="U21" s="105">
        <v>2887500</v>
      </c>
      <c r="V21" s="96" t="s">
        <v>75</v>
      </c>
      <c r="W21" s="96" t="s">
        <v>76</v>
      </c>
      <c r="X21" s="96" t="s">
        <v>6</v>
      </c>
    </row>
    <row r="22" spans="2:24" x14ac:dyDescent="0.15">
      <c r="B22" s="89">
        <v>19</v>
      </c>
      <c r="C22" s="93">
        <v>7650</v>
      </c>
      <c r="D22" s="96" t="s">
        <v>7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3400000</v>
      </c>
      <c r="K22" s="105">
        <v>0</v>
      </c>
      <c r="L22" s="105">
        <v>0</v>
      </c>
      <c r="M22" s="105">
        <v>0</v>
      </c>
      <c r="N22" s="105">
        <v>0</v>
      </c>
      <c r="O22" s="105">
        <v>0</v>
      </c>
      <c r="P22" s="105" t="s">
        <v>77</v>
      </c>
      <c r="Q22" s="105">
        <v>0</v>
      </c>
      <c r="R22" s="105">
        <v>0</v>
      </c>
      <c r="S22" s="105">
        <v>0</v>
      </c>
      <c r="T22" s="105">
        <v>0</v>
      </c>
      <c r="U22" s="105">
        <v>3400000</v>
      </c>
      <c r="V22" s="96" t="s">
        <v>75</v>
      </c>
      <c r="W22" s="96" t="s">
        <v>78</v>
      </c>
      <c r="X22" s="96" t="s">
        <v>7</v>
      </c>
    </row>
    <row r="23" spans="2:24" x14ac:dyDescent="0.15">
      <c r="B23" s="89">
        <v>20</v>
      </c>
      <c r="C23" s="93">
        <v>5001</v>
      </c>
      <c r="D23" s="96" t="s">
        <v>17</v>
      </c>
      <c r="E23" s="105">
        <v>0</v>
      </c>
      <c r="F23" s="105">
        <v>0</v>
      </c>
      <c r="G23" s="105">
        <v>0</v>
      </c>
      <c r="H23" s="105">
        <v>0</v>
      </c>
      <c r="I23" s="105">
        <v>0</v>
      </c>
      <c r="J23" s="105">
        <v>1800000</v>
      </c>
      <c r="K23" s="105">
        <v>187500</v>
      </c>
      <c r="L23" s="105">
        <v>0</v>
      </c>
      <c r="M23" s="105">
        <v>0</v>
      </c>
      <c r="N23" s="105">
        <v>0</v>
      </c>
      <c r="O23" s="105">
        <v>0</v>
      </c>
      <c r="P23" s="105">
        <v>0</v>
      </c>
      <c r="Q23" s="105">
        <v>0</v>
      </c>
      <c r="R23" s="105">
        <v>0</v>
      </c>
      <c r="S23" s="105">
        <v>0</v>
      </c>
      <c r="T23" s="105">
        <v>0</v>
      </c>
      <c r="U23" s="105">
        <v>1987500</v>
      </c>
      <c r="V23" s="96" t="s">
        <v>97</v>
      </c>
      <c r="W23" s="96" t="s">
        <v>98</v>
      </c>
      <c r="X23" s="96" t="s">
        <v>17</v>
      </c>
    </row>
    <row r="24" spans="2:24" x14ac:dyDescent="0.15">
      <c r="B24" s="89">
        <v>21</v>
      </c>
      <c r="C24" s="93">
        <v>5005</v>
      </c>
      <c r="D24" s="96" t="s">
        <v>3</v>
      </c>
      <c r="E24" s="105">
        <v>0</v>
      </c>
      <c r="F24" s="105">
        <v>0</v>
      </c>
      <c r="G24" s="105">
        <v>0</v>
      </c>
      <c r="H24" s="105">
        <v>0</v>
      </c>
      <c r="I24" s="105">
        <v>0</v>
      </c>
      <c r="J24" s="105">
        <v>2800000</v>
      </c>
      <c r="K24" s="105">
        <v>0</v>
      </c>
      <c r="L24" s="105">
        <v>0</v>
      </c>
      <c r="M24" s="105">
        <v>0</v>
      </c>
      <c r="N24" s="105">
        <v>0</v>
      </c>
      <c r="O24" s="105">
        <v>0</v>
      </c>
      <c r="P24" s="105">
        <v>3000000</v>
      </c>
      <c r="Q24" s="105">
        <v>0</v>
      </c>
      <c r="R24" s="105">
        <v>0</v>
      </c>
      <c r="S24" s="105">
        <v>0</v>
      </c>
      <c r="T24" s="105">
        <v>0</v>
      </c>
      <c r="U24" s="105">
        <v>5800000</v>
      </c>
      <c r="V24" s="96" t="s">
        <v>97</v>
      </c>
      <c r="W24" s="96" t="s">
        <v>101</v>
      </c>
      <c r="X24" s="96" t="s">
        <v>3</v>
      </c>
    </row>
    <row r="25" spans="2:24" x14ac:dyDescent="0.15">
      <c r="B25" s="89">
        <v>22</v>
      </c>
      <c r="C25" s="93">
        <v>9999</v>
      </c>
      <c r="D25" s="96" t="s">
        <v>90</v>
      </c>
      <c r="E25" s="105">
        <v>0</v>
      </c>
      <c r="F25" s="105">
        <v>0</v>
      </c>
      <c r="G25" s="105">
        <v>0</v>
      </c>
      <c r="H25" s="105">
        <v>0</v>
      </c>
      <c r="I25" s="105">
        <v>0</v>
      </c>
      <c r="J25" s="105">
        <v>0</v>
      </c>
      <c r="K25" s="105">
        <v>0</v>
      </c>
      <c r="L25" s="105">
        <v>0</v>
      </c>
      <c r="M25" s="105">
        <v>0</v>
      </c>
      <c r="N25" s="105">
        <v>0</v>
      </c>
      <c r="O25" s="105">
        <v>0</v>
      </c>
      <c r="P25" s="105">
        <v>0</v>
      </c>
      <c r="Q25" s="105">
        <v>1200000</v>
      </c>
      <c r="R25" s="105">
        <v>0</v>
      </c>
      <c r="S25" s="105">
        <v>0</v>
      </c>
      <c r="T25" s="105">
        <v>0</v>
      </c>
      <c r="U25" s="105">
        <v>1200000</v>
      </c>
      <c r="V25" s="96" t="s">
        <v>91</v>
      </c>
      <c r="W25" s="96" t="s">
        <v>92</v>
      </c>
      <c r="X25" s="96" t="s">
        <v>90</v>
      </c>
    </row>
    <row r="26" spans="2:24" x14ac:dyDescent="0.15">
      <c r="B26" s="89">
        <v>23</v>
      </c>
      <c r="C26" s="103" t="s">
        <v>217</v>
      </c>
      <c r="D26" s="96" t="s">
        <v>208</v>
      </c>
      <c r="E26" s="105">
        <v>0</v>
      </c>
      <c r="F26" s="105">
        <v>0</v>
      </c>
      <c r="G26" s="105">
        <v>0</v>
      </c>
      <c r="H26" s="105">
        <v>0</v>
      </c>
      <c r="I26" s="105">
        <v>0</v>
      </c>
      <c r="J26" s="105">
        <v>0</v>
      </c>
      <c r="K26" s="105">
        <v>3262500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0</v>
      </c>
      <c r="R26" s="105">
        <v>0</v>
      </c>
      <c r="S26" s="105">
        <v>0</v>
      </c>
      <c r="T26" s="105">
        <v>0</v>
      </c>
      <c r="U26" s="105">
        <v>3262500</v>
      </c>
      <c r="V26" s="96" t="s">
        <v>247</v>
      </c>
      <c r="W26" s="96" t="s">
        <v>245</v>
      </c>
      <c r="X26" s="96" t="s">
        <v>246</v>
      </c>
    </row>
    <row r="28" spans="2:24" x14ac:dyDescent="0.15">
      <c r="U28" s="120">
        <v>57283435</v>
      </c>
    </row>
  </sheetData>
  <conditionalFormatting sqref="C3"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</conditionalFormatting>
  <conditionalFormatting sqref="C21:C26">
    <cfRule type="duplicateValues" dxfId="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B3:X28"/>
  <sheetViews>
    <sheetView topLeftCell="E1" zoomScale="90" zoomScaleNormal="90" workbookViewId="0">
      <selection activeCell="U18" sqref="U18"/>
    </sheetView>
  </sheetViews>
  <sheetFormatPr defaultRowHeight="15" x14ac:dyDescent="0.25"/>
  <cols>
    <col min="2" max="2" width="3.85546875" bestFit="1" customWidth="1"/>
    <col min="3" max="3" width="9.5703125" bestFit="1" customWidth="1"/>
    <col min="4" max="4" width="29.28515625" bestFit="1" customWidth="1"/>
    <col min="5" max="5" width="12.5703125" style="23" bestFit="1" customWidth="1"/>
    <col min="6" max="6" width="11.7109375" style="23" bestFit="1" customWidth="1"/>
    <col min="7" max="7" width="20.140625" style="23" bestFit="1" customWidth="1"/>
    <col min="8" max="8" width="12.5703125" style="23" bestFit="1" customWidth="1"/>
    <col min="9" max="11" width="10.5703125" style="23" bestFit="1" customWidth="1"/>
    <col min="12" max="18" width="9.140625" style="23" customWidth="1"/>
    <col min="19" max="19" width="11.5703125" style="23" bestFit="1" customWidth="1"/>
    <col min="20" max="20" width="19.28515625" style="23" bestFit="1" customWidth="1"/>
    <col min="21" max="21" width="15.28515625" style="23" bestFit="1" customWidth="1"/>
    <col min="22" max="22" width="40.28515625" bestFit="1" customWidth="1"/>
    <col min="23" max="23" width="16.140625" bestFit="1" customWidth="1"/>
    <col min="24" max="24" width="27.85546875" bestFit="1" customWidth="1"/>
  </cols>
  <sheetData>
    <row r="3" spans="2:24" x14ac:dyDescent="0.25">
      <c r="B3" s="24" t="s">
        <v>20</v>
      </c>
      <c r="C3" s="24" t="s">
        <v>143</v>
      </c>
      <c r="D3" s="24" t="s">
        <v>0</v>
      </c>
      <c r="E3" s="25" t="s">
        <v>33</v>
      </c>
      <c r="F3" s="25" t="s">
        <v>46</v>
      </c>
      <c r="G3" s="25" t="s">
        <v>51</v>
      </c>
      <c r="H3" s="25" t="s">
        <v>52</v>
      </c>
      <c r="I3" s="25" t="s">
        <v>53</v>
      </c>
      <c r="J3" s="25" t="s">
        <v>54</v>
      </c>
      <c r="K3" s="25" t="s">
        <v>55</v>
      </c>
      <c r="L3" s="25" t="s">
        <v>56</v>
      </c>
      <c r="M3" s="25" t="s">
        <v>57</v>
      </c>
      <c r="N3" s="25" t="s">
        <v>58</v>
      </c>
      <c r="O3" s="25" t="s">
        <v>59</v>
      </c>
      <c r="P3" s="25" t="s">
        <v>60</v>
      </c>
      <c r="Q3" s="25" t="s">
        <v>61</v>
      </c>
      <c r="R3" s="25" t="s">
        <v>62</v>
      </c>
      <c r="S3" s="25" t="s">
        <v>63</v>
      </c>
      <c r="T3" s="25" t="s">
        <v>64</v>
      </c>
      <c r="U3" s="25" t="s">
        <v>140</v>
      </c>
      <c r="V3" s="24" t="s">
        <v>66</v>
      </c>
      <c r="W3" s="24" t="s">
        <v>67</v>
      </c>
      <c r="X3" s="24" t="s">
        <v>68</v>
      </c>
    </row>
    <row r="4" spans="2:24" x14ac:dyDescent="0.25">
      <c r="B4" s="1">
        <v>1</v>
      </c>
      <c r="C4" s="103">
        <v>9003</v>
      </c>
      <c r="D4" s="1" t="s">
        <v>149</v>
      </c>
      <c r="E4" s="22">
        <v>4902000</v>
      </c>
      <c r="F4" s="22">
        <v>595000</v>
      </c>
      <c r="G4" s="22">
        <v>2145250</v>
      </c>
      <c r="H4" s="22">
        <v>7047250</v>
      </c>
      <c r="I4" s="22">
        <v>98040</v>
      </c>
      <c r="J4" s="22">
        <v>49020</v>
      </c>
      <c r="K4" s="22">
        <v>49020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196080</v>
      </c>
      <c r="U4" s="22">
        <v>5300920</v>
      </c>
      <c r="V4" s="1" t="s">
        <v>152</v>
      </c>
      <c r="W4" s="1" t="s">
        <v>186</v>
      </c>
      <c r="X4" s="1" t="s">
        <v>187</v>
      </c>
    </row>
    <row r="5" spans="2:24" x14ac:dyDescent="0.25">
      <c r="B5" s="1">
        <v>2</v>
      </c>
      <c r="C5" s="103">
        <v>9005</v>
      </c>
      <c r="D5" s="1" t="s">
        <v>161</v>
      </c>
      <c r="E5" s="22">
        <v>4641854</v>
      </c>
      <c r="F5" s="22">
        <v>500000</v>
      </c>
      <c r="G5" s="22">
        <v>500000</v>
      </c>
      <c r="H5" s="22">
        <v>5141854</v>
      </c>
      <c r="I5" s="22">
        <v>92837</v>
      </c>
      <c r="J5" s="22">
        <v>46418</v>
      </c>
      <c r="K5" s="22">
        <v>46418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185673</v>
      </c>
      <c r="U5" s="22">
        <v>4956181</v>
      </c>
      <c r="V5" s="1" t="s">
        <v>152</v>
      </c>
      <c r="W5" s="1" t="s">
        <v>162</v>
      </c>
      <c r="X5" s="1" t="s">
        <v>163</v>
      </c>
    </row>
    <row r="6" spans="2:24" x14ac:dyDescent="0.25">
      <c r="B6" s="1">
        <v>3</v>
      </c>
      <c r="C6" s="103">
        <v>5302</v>
      </c>
      <c r="D6" s="1" t="s">
        <v>164</v>
      </c>
      <c r="E6" s="22">
        <v>4200000</v>
      </c>
      <c r="F6" s="22">
        <v>1250000</v>
      </c>
      <c r="G6" s="22">
        <v>4587500</v>
      </c>
      <c r="H6" s="22">
        <v>8787500</v>
      </c>
      <c r="I6" s="22">
        <v>84000</v>
      </c>
      <c r="J6" s="22">
        <v>42000</v>
      </c>
      <c r="K6" s="22">
        <v>42000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168000</v>
      </c>
      <c r="U6" s="22">
        <v>5282000</v>
      </c>
      <c r="V6" s="1" t="s">
        <v>152</v>
      </c>
      <c r="W6" s="1" t="s">
        <v>172</v>
      </c>
      <c r="X6" s="1" t="s">
        <v>164</v>
      </c>
    </row>
    <row r="7" spans="2:24" x14ac:dyDescent="0.25">
      <c r="B7" s="1">
        <v>4</v>
      </c>
      <c r="C7" s="103">
        <v>9006</v>
      </c>
      <c r="D7" s="1" t="s">
        <v>167</v>
      </c>
      <c r="E7" s="22">
        <v>4400000</v>
      </c>
      <c r="F7" s="22">
        <v>500000</v>
      </c>
      <c r="G7" s="22">
        <v>500000</v>
      </c>
      <c r="H7" s="22">
        <v>4900000</v>
      </c>
      <c r="I7" s="22">
        <v>88000</v>
      </c>
      <c r="J7" s="22">
        <v>44000</v>
      </c>
      <c r="K7" s="22">
        <v>44000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176000</v>
      </c>
      <c r="U7" s="22">
        <v>4724000</v>
      </c>
      <c r="V7" s="1" t="s">
        <v>152</v>
      </c>
      <c r="W7" s="1" t="s">
        <v>181</v>
      </c>
      <c r="X7" s="1" t="s">
        <v>167</v>
      </c>
    </row>
    <row r="8" spans="2:24" x14ac:dyDescent="0.25">
      <c r="B8" s="1">
        <v>5</v>
      </c>
      <c r="C8" s="103">
        <v>9009</v>
      </c>
      <c r="D8" s="1" t="s">
        <v>183</v>
      </c>
      <c r="E8" s="22">
        <v>5750000</v>
      </c>
      <c r="F8" s="22">
        <v>665000</v>
      </c>
      <c r="G8" s="22">
        <v>2521630</v>
      </c>
      <c r="H8" s="22">
        <v>8271630</v>
      </c>
      <c r="I8" s="22">
        <v>115000</v>
      </c>
      <c r="J8" s="22">
        <v>57500</v>
      </c>
      <c r="K8" s="22">
        <v>57500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230000</v>
      </c>
      <c r="U8" s="22">
        <v>6185000</v>
      </c>
      <c r="V8" s="1" t="s">
        <v>152</v>
      </c>
      <c r="W8" s="1" t="s">
        <v>185</v>
      </c>
      <c r="X8" s="1" t="s">
        <v>183</v>
      </c>
    </row>
    <row r="9" spans="2:24" x14ac:dyDescent="0.25">
      <c r="B9" s="1">
        <v>6</v>
      </c>
      <c r="C9" s="93">
        <v>7588</v>
      </c>
      <c r="D9" s="1" t="s">
        <v>15</v>
      </c>
      <c r="E9" s="22">
        <v>25231796</v>
      </c>
      <c r="F9" s="22">
        <v>1500000</v>
      </c>
      <c r="G9" s="22">
        <v>5560000</v>
      </c>
      <c r="H9" s="22">
        <v>30791796</v>
      </c>
      <c r="I9" s="22">
        <v>504635</v>
      </c>
      <c r="J9" s="22">
        <v>252317</v>
      </c>
      <c r="K9" s="22">
        <v>252317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1009269</v>
      </c>
      <c r="U9" s="22">
        <v>25722527</v>
      </c>
      <c r="V9" s="1" t="s">
        <v>93</v>
      </c>
      <c r="W9" s="1" t="s">
        <v>94</v>
      </c>
      <c r="X9" s="1" t="s">
        <v>95</v>
      </c>
    </row>
    <row r="10" spans="2:24" x14ac:dyDescent="0.25">
      <c r="B10" s="1">
        <v>7</v>
      </c>
      <c r="C10" s="93">
        <v>5012</v>
      </c>
      <c r="D10" s="1" t="s">
        <v>12</v>
      </c>
      <c r="E10" s="22">
        <v>7933555</v>
      </c>
      <c r="F10" s="22">
        <v>1500000</v>
      </c>
      <c r="G10" s="22">
        <v>5800000</v>
      </c>
      <c r="H10" s="22">
        <v>13733555</v>
      </c>
      <c r="I10" s="22">
        <v>158671</v>
      </c>
      <c r="J10" s="22">
        <v>79335</v>
      </c>
      <c r="K10" s="22">
        <v>79335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317341</v>
      </c>
      <c r="U10" s="22">
        <v>9116214</v>
      </c>
      <c r="V10" s="1" t="s">
        <v>85</v>
      </c>
      <c r="W10" s="1" t="s">
        <v>86</v>
      </c>
      <c r="X10" s="1" t="s">
        <v>12</v>
      </c>
    </row>
    <row r="11" spans="2:24" x14ac:dyDescent="0.25">
      <c r="B11" s="1">
        <v>8</v>
      </c>
      <c r="C11" s="93">
        <v>5015</v>
      </c>
      <c r="D11" s="1" t="s">
        <v>14</v>
      </c>
      <c r="E11" s="22">
        <v>5643863</v>
      </c>
      <c r="F11" s="22">
        <v>1500000</v>
      </c>
      <c r="G11" s="22">
        <v>3300000</v>
      </c>
      <c r="H11" s="22">
        <v>8943863</v>
      </c>
      <c r="I11" s="22">
        <v>112877</v>
      </c>
      <c r="J11" s="22">
        <v>0</v>
      </c>
      <c r="K11" s="22">
        <v>56438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338632</v>
      </c>
      <c r="R11" s="22">
        <v>0</v>
      </c>
      <c r="S11" s="22">
        <v>0</v>
      </c>
      <c r="T11" s="22">
        <v>507947</v>
      </c>
      <c r="U11" s="22">
        <v>6635916</v>
      </c>
      <c r="V11" s="1" t="s">
        <v>85</v>
      </c>
      <c r="W11" s="1" t="s">
        <v>89</v>
      </c>
      <c r="X11" s="1" t="s">
        <v>14</v>
      </c>
    </row>
    <row r="12" spans="2:24" x14ac:dyDescent="0.25">
      <c r="B12" s="1">
        <v>9</v>
      </c>
      <c r="C12" s="93">
        <v>5002</v>
      </c>
      <c r="D12" s="1" t="s">
        <v>9</v>
      </c>
      <c r="E12" s="22">
        <v>5772093</v>
      </c>
      <c r="F12" s="22">
        <v>1500000</v>
      </c>
      <c r="G12" s="22">
        <v>4725000</v>
      </c>
      <c r="H12" s="22">
        <v>10497093</v>
      </c>
      <c r="I12" s="22">
        <v>115441</v>
      </c>
      <c r="J12" s="22">
        <v>57720</v>
      </c>
      <c r="K12" s="22">
        <v>57720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230881</v>
      </c>
      <c r="U12" s="22">
        <v>7041212</v>
      </c>
      <c r="V12" s="1" t="s">
        <v>81</v>
      </c>
      <c r="W12" s="1" t="s">
        <v>82</v>
      </c>
      <c r="X12" s="1" t="s">
        <v>9</v>
      </c>
    </row>
    <row r="13" spans="2:24" x14ac:dyDescent="0.25">
      <c r="B13" s="1">
        <v>10</v>
      </c>
      <c r="C13" s="93">
        <v>5007</v>
      </c>
      <c r="D13" s="1" t="s">
        <v>13</v>
      </c>
      <c r="E13" s="22">
        <v>8412598</v>
      </c>
      <c r="F13" s="22">
        <v>1500000</v>
      </c>
      <c r="G13" s="22">
        <v>5812500</v>
      </c>
      <c r="H13" s="22">
        <v>14225098</v>
      </c>
      <c r="I13" s="22">
        <v>168251</v>
      </c>
      <c r="J13" s="22">
        <v>84125</v>
      </c>
      <c r="K13" s="22">
        <v>84125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336504</v>
      </c>
      <c r="R13" s="22">
        <v>0</v>
      </c>
      <c r="S13" s="22">
        <v>0</v>
      </c>
      <c r="T13" s="22">
        <v>673005</v>
      </c>
      <c r="U13" s="22">
        <v>9239593</v>
      </c>
      <c r="V13" s="1" t="s">
        <v>81</v>
      </c>
      <c r="W13" s="1" t="s">
        <v>87</v>
      </c>
      <c r="X13" s="1" t="s">
        <v>88</v>
      </c>
    </row>
    <row r="14" spans="2:24" x14ac:dyDescent="0.25">
      <c r="B14" s="1">
        <v>11</v>
      </c>
      <c r="C14" s="93">
        <v>5018</v>
      </c>
      <c r="D14" s="1" t="s">
        <v>16</v>
      </c>
      <c r="E14" s="22">
        <v>6206439</v>
      </c>
      <c r="F14" s="22">
        <v>1500000</v>
      </c>
      <c r="G14" s="22">
        <v>3300000</v>
      </c>
      <c r="H14" s="22">
        <v>9506439</v>
      </c>
      <c r="I14" s="22">
        <v>124128</v>
      </c>
      <c r="J14" s="22">
        <v>0</v>
      </c>
      <c r="K14" s="22">
        <v>62064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186192</v>
      </c>
      <c r="U14" s="22">
        <v>7520247</v>
      </c>
      <c r="V14" s="1" t="s">
        <v>81</v>
      </c>
      <c r="W14" s="1" t="s">
        <v>96</v>
      </c>
      <c r="X14" s="1" t="s">
        <v>16</v>
      </c>
    </row>
    <row r="15" spans="2:24" x14ac:dyDescent="0.25">
      <c r="B15" s="1">
        <v>12</v>
      </c>
      <c r="C15" s="93">
        <v>5301</v>
      </c>
      <c r="D15" s="1" t="s">
        <v>8</v>
      </c>
      <c r="E15" s="22">
        <v>5008725</v>
      </c>
      <c r="F15" s="22">
        <v>1250000</v>
      </c>
      <c r="G15" s="22">
        <v>6087500</v>
      </c>
      <c r="H15" s="22">
        <v>11096225</v>
      </c>
      <c r="I15" s="22">
        <v>100174</v>
      </c>
      <c r="J15" s="22">
        <v>50087</v>
      </c>
      <c r="K15" s="22">
        <v>50087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200348</v>
      </c>
      <c r="U15" s="22">
        <v>6058377</v>
      </c>
      <c r="V15" s="1" t="s">
        <v>79</v>
      </c>
      <c r="W15" s="1" t="s">
        <v>80</v>
      </c>
      <c r="X15" s="1" t="s">
        <v>8</v>
      </c>
    </row>
    <row r="16" spans="2:24" x14ac:dyDescent="0.25">
      <c r="B16" s="1">
        <v>13</v>
      </c>
      <c r="C16" s="93">
        <v>5013</v>
      </c>
      <c r="D16" s="1" t="s">
        <v>10</v>
      </c>
      <c r="E16" s="22">
        <v>5950828</v>
      </c>
      <c r="F16" s="22">
        <v>1500000</v>
      </c>
      <c r="G16" s="22">
        <v>6241555</v>
      </c>
      <c r="H16" s="22">
        <v>12192383</v>
      </c>
      <c r="I16" s="22">
        <v>119016</v>
      </c>
      <c r="J16" s="22">
        <v>0</v>
      </c>
      <c r="K16" s="22">
        <v>59508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178524</v>
      </c>
      <c r="U16" s="22">
        <v>7272304</v>
      </c>
      <c r="V16" s="1" t="s">
        <v>79</v>
      </c>
      <c r="W16" s="1" t="s">
        <v>83</v>
      </c>
      <c r="X16" s="1" t="s">
        <v>10</v>
      </c>
    </row>
    <row r="17" spans="2:24" x14ac:dyDescent="0.25">
      <c r="B17" s="1">
        <v>14</v>
      </c>
      <c r="C17" s="93">
        <v>5003</v>
      </c>
      <c r="D17" s="1" t="s">
        <v>11</v>
      </c>
      <c r="E17" s="22">
        <v>6261686</v>
      </c>
      <c r="F17" s="22">
        <v>1500000</v>
      </c>
      <c r="G17" s="22">
        <v>3975000</v>
      </c>
      <c r="H17" s="22">
        <v>10236686</v>
      </c>
      <c r="I17" s="22">
        <v>125233</v>
      </c>
      <c r="J17" s="22">
        <v>62616</v>
      </c>
      <c r="K17" s="22">
        <v>62616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250465</v>
      </c>
      <c r="U17" s="22">
        <v>7511221</v>
      </c>
      <c r="V17" s="1" t="s">
        <v>79</v>
      </c>
      <c r="W17" s="1" t="s">
        <v>84</v>
      </c>
      <c r="X17" s="1" t="s">
        <v>11</v>
      </c>
    </row>
    <row r="18" spans="2:24" x14ac:dyDescent="0.25">
      <c r="B18" s="1">
        <v>15</v>
      </c>
      <c r="C18" s="93">
        <v>5014</v>
      </c>
      <c r="D18" s="1" t="s">
        <v>18</v>
      </c>
      <c r="E18" s="22">
        <v>4398468</v>
      </c>
      <c r="F18" s="22">
        <v>600000</v>
      </c>
      <c r="G18" s="22">
        <v>1050000</v>
      </c>
      <c r="H18" s="22">
        <v>5448468</v>
      </c>
      <c r="I18" s="22">
        <v>87969</v>
      </c>
      <c r="J18" s="22">
        <v>0</v>
      </c>
      <c r="K18" s="22">
        <v>43984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131953</v>
      </c>
      <c r="U18" s="22">
        <v>4866515</v>
      </c>
      <c r="V18" s="1" t="s">
        <v>99</v>
      </c>
      <c r="W18" s="1" t="s">
        <v>100</v>
      </c>
      <c r="X18" s="1" t="s">
        <v>18</v>
      </c>
    </row>
    <row r="19" spans="2:24" x14ac:dyDescent="0.25">
      <c r="B19" s="1">
        <v>16</v>
      </c>
      <c r="C19" s="103">
        <v>7452</v>
      </c>
      <c r="D19" s="1" t="s">
        <v>102</v>
      </c>
      <c r="E19" s="22">
        <v>5000000</v>
      </c>
      <c r="F19" s="22">
        <v>0</v>
      </c>
      <c r="G19" s="22">
        <v>0</v>
      </c>
      <c r="H19" s="22">
        <v>5000000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5000000</v>
      </c>
      <c r="V19" s="1" t="s">
        <v>103</v>
      </c>
      <c r="W19" s="1" t="s">
        <v>104</v>
      </c>
      <c r="X19" s="1" t="s">
        <v>102</v>
      </c>
    </row>
    <row r="20" spans="2:24" x14ac:dyDescent="0.25">
      <c r="B20" s="1">
        <v>17</v>
      </c>
      <c r="C20" s="103">
        <v>6271</v>
      </c>
      <c r="D20" s="1" t="s">
        <v>105</v>
      </c>
      <c r="E20" s="22">
        <v>25000000</v>
      </c>
      <c r="F20" s="22">
        <v>0</v>
      </c>
      <c r="G20" s="22">
        <v>0</v>
      </c>
      <c r="H20" s="22">
        <v>25000000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25000000</v>
      </c>
      <c r="V20" s="1" t="s">
        <v>106</v>
      </c>
      <c r="W20" s="1" t="s">
        <v>107</v>
      </c>
      <c r="X20" s="1" t="s">
        <v>108</v>
      </c>
    </row>
    <row r="21" spans="2:24" x14ac:dyDescent="0.25">
      <c r="B21" s="1">
        <v>18</v>
      </c>
      <c r="C21" s="93">
        <v>5019</v>
      </c>
      <c r="D21" s="1" t="s">
        <v>6</v>
      </c>
      <c r="E21" s="22">
        <v>5775134</v>
      </c>
      <c r="F21" s="22">
        <v>1500000</v>
      </c>
      <c r="G21" s="22">
        <v>4387500</v>
      </c>
      <c r="H21" s="22">
        <v>10162634</v>
      </c>
      <c r="I21" s="22">
        <v>115502</v>
      </c>
      <c r="J21" s="22">
        <v>57751</v>
      </c>
      <c r="K21" s="22">
        <v>57751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231004</v>
      </c>
      <c r="U21" s="22">
        <v>7044130</v>
      </c>
      <c r="V21" s="1" t="s">
        <v>75</v>
      </c>
      <c r="W21" s="1" t="s">
        <v>76</v>
      </c>
      <c r="X21" s="1" t="s">
        <v>6</v>
      </c>
    </row>
    <row r="22" spans="2:24" x14ac:dyDescent="0.25">
      <c r="B22" s="1">
        <v>19</v>
      </c>
      <c r="C22" s="93">
        <v>7650</v>
      </c>
      <c r="D22" s="1" t="s">
        <v>7</v>
      </c>
      <c r="E22" s="22">
        <v>0</v>
      </c>
      <c r="F22" s="22">
        <v>0</v>
      </c>
      <c r="G22" s="22">
        <v>3400000</v>
      </c>
      <c r="H22" s="22">
        <v>3400000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1" t="s">
        <v>75</v>
      </c>
      <c r="W22" s="1" t="s">
        <v>78</v>
      </c>
      <c r="X22" s="1" t="s">
        <v>7</v>
      </c>
    </row>
    <row r="23" spans="2:24" x14ac:dyDescent="0.25">
      <c r="B23" s="1">
        <v>20</v>
      </c>
      <c r="C23" s="93">
        <v>5001</v>
      </c>
      <c r="D23" s="1" t="s">
        <v>17</v>
      </c>
      <c r="E23" s="22">
        <v>7547377</v>
      </c>
      <c r="F23" s="22">
        <v>1500000</v>
      </c>
      <c r="G23" s="22">
        <v>3487500</v>
      </c>
      <c r="H23" s="22">
        <v>11034877</v>
      </c>
      <c r="I23" s="22">
        <v>150947</v>
      </c>
      <c r="J23" s="22">
        <v>75473</v>
      </c>
      <c r="K23" s="22">
        <v>75473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301893</v>
      </c>
      <c r="U23" s="22">
        <v>8745484</v>
      </c>
      <c r="V23" s="1" t="s">
        <v>97</v>
      </c>
      <c r="W23" s="1" t="s">
        <v>98</v>
      </c>
      <c r="X23" s="1" t="s">
        <v>17</v>
      </c>
    </row>
    <row r="24" spans="2:24" x14ac:dyDescent="0.25">
      <c r="B24" s="1">
        <v>21</v>
      </c>
      <c r="C24" s="93">
        <v>5005</v>
      </c>
      <c r="D24" s="1" t="s">
        <v>3</v>
      </c>
      <c r="E24" s="22">
        <v>12234178</v>
      </c>
      <c r="F24" s="22">
        <v>2250000</v>
      </c>
      <c r="G24" s="22">
        <v>8050000</v>
      </c>
      <c r="H24" s="22">
        <v>20284178</v>
      </c>
      <c r="I24" s="22">
        <v>244683</v>
      </c>
      <c r="J24" s="22">
        <v>122341</v>
      </c>
      <c r="K24" s="22">
        <v>122341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489365</v>
      </c>
      <c r="U24" s="22">
        <v>13994813</v>
      </c>
      <c r="V24" s="1" t="s">
        <v>97</v>
      </c>
      <c r="W24" s="1" t="s">
        <v>101</v>
      </c>
      <c r="X24" s="1" t="s">
        <v>3</v>
      </c>
    </row>
    <row r="25" spans="2:24" x14ac:dyDescent="0.25">
      <c r="B25" s="1">
        <v>22</v>
      </c>
      <c r="C25" s="93">
        <v>9999</v>
      </c>
      <c r="D25" s="1" t="s">
        <v>90</v>
      </c>
      <c r="E25" s="22">
        <v>30000000</v>
      </c>
      <c r="F25" s="22">
        <v>0</v>
      </c>
      <c r="G25" s="22">
        <v>1200000</v>
      </c>
      <c r="H25" s="22">
        <v>31200000</v>
      </c>
      <c r="I25" s="22">
        <v>600000</v>
      </c>
      <c r="J25" s="22">
        <v>300000</v>
      </c>
      <c r="K25" s="22">
        <v>300000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1200000</v>
      </c>
      <c r="U25" s="22">
        <v>28800000</v>
      </c>
      <c r="V25" s="1" t="s">
        <v>91</v>
      </c>
      <c r="W25" s="1" t="s">
        <v>92</v>
      </c>
      <c r="X25" s="1" t="s">
        <v>90</v>
      </c>
    </row>
    <row r="26" spans="2:24" x14ac:dyDescent="0.25">
      <c r="B26" s="1">
        <v>23</v>
      </c>
      <c r="C26" s="103" t="s">
        <v>217</v>
      </c>
      <c r="D26" s="1" t="s">
        <v>208</v>
      </c>
      <c r="E26" s="22">
        <v>6019269</v>
      </c>
      <c r="F26" s="22">
        <v>875000</v>
      </c>
      <c r="G26" s="22">
        <v>4137500</v>
      </c>
      <c r="H26" s="22">
        <v>10156769</v>
      </c>
      <c r="I26" s="22">
        <v>120385</v>
      </c>
      <c r="J26" s="22">
        <v>60192</v>
      </c>
      <c r="K26" s="22">
        <v>60192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240769</v>
      </c>
      <c r="U26" s="22">
        <v>6653500</v>
      </c>
      <c r="V26" s="1" t="s">
        <v>247</v>
      </c>
      <c r="W26" s="1" t="s">
        <v>245</v>
      </c>
      <c r="X26" s="1" t="s">
        <v>246</v>
      </c>
    </row>
    <row r="27" spans="2:24" ht="12" customHeight="1" x14ac:dyDescent="0.25"/>
    <row r="28" spans="2:24" x14ac:dyDescent="0.25">
      <c r="U28" s="119">
        <v>212670154</v>
      </c>
    </row>
  </sheetData>
  <conditionalFormatting sqref="C3">
    <cfRule type="duplicateValues" dxfId="6" priority="2"/>
    <cfRule type="duplicateValues" dxfId="5" priority="3"/>
    <cfRule type="duplicateValues" dxfId="4" priority="4"/>
    <cfRule type="duplicateValues" dxfId="3" priority="5"/>
  </conditionalFormatting>
  <conditionalFormatting sqref="C21:C26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8"/>
  <sheetViews>
    <sheetView zoomScale="80" zoomScaleNormal="80" workbookViewId="0">
      <pane xSplit="7" ySplit="3" topLeftCell="AK16" activePane="bottomRight" state="frozen"/>
      <selection pane="topRight" activeCell="H1" sqref="H1"/>
      <selection pane="bottomLeft" activeCell="A4" sqref="A4"/>
      <selection pane="bottomRight" activeCell="AM36" sqref="AM36:AM37"/>
    </sheetView>
  </sheetViews>
  <sheetFormatPr defaultRowHeight="11.25" x14ac:dyDescent="0.15"/>
  <cols>
    <col min="1" max="2" width="4.7109375" style="97" bestFit="1" customWidth="1"/>
    <col min="3" max="3" width="7.85546875" style="110" bestFit="1" customWidth="1"/>
    <col min="4" max="4" width="27.140625" style="97" bestFit="1" customWidth="1"/>
    <col min="5" max="5" width="18" style="111" bestFit="1" customWidth="1"/>
    <col min="6" max="6" width="16.5703125" style="111" bestFit="1" customWidth="1"/>
    <col min="7" max="7" width="12.5703125" style="111" bestFit="1" customWidth="1"/>
    <col min="8" max="8" width="12.7109375" style="111" customWidth="1"/>
    <col min="9" max="9" width="12.85546875" style="111" customWidth="1"/>
    <col min="10" max="10" width="11.42578125" style="111" customWidth="1"/>
    <col min="11" max="11" width="10.28515625" style="111" customWidth="1"/>
    <col min="12" max="12" width="7.28515625" style="111" customWidth="1"/>
    <col min="13" max="13" width="8.7109375" style="111" customWidth="1"/>
    <col min="14" max="14" width="12.85546875" style="111" customWidth="1"/>
    <col min="15" max="15" width="11.5703125" style="111" customWidth="1"/>
    <col min="16" max="16" width="11.7109375" style="111" customWidth="1"/>
    <col min="17" max="17" width="12.85546875" style="111" customWidth="1"/>
    <col min="18" max="18" width="6.42578125" style="111" customWidth="1"/>
    <col min="19" max="19" width="9.5703125" style="111" customWidth="1"/>
    <col min="20" max="20" width="11.85546875" style="111" customWidth="1"/>
    <col min="21" max="21" width="12.85546875" style="111" customWidth="1"/>
    <col min="22" max="22" width="13.7109375" style="111" customWidth="1"/>
    <col min="23" max="23" width="11.28515625" style="111" customWidth="1"/>
    <col min="24" max="24" width="10.5703125" style="111" customWidth="1"/>
    <col min="25" max="25" width="7.85546875" style="111" customWidth="1"/>
    <col min="26" max="26" width="20.28515625" style="111" customWidth="1"/>
    <col min="27" max="27" width="14" style="111" customWidth="1"/>
    <col min="28" max="30" width="11.28515625" style="111" customWidth="1"/>
    <col min="31" max="31" width="10.140625" style="111" customWidth="1"/>
    <col min="32" max="32" width="11.140625" style="111" customWidth="1"/>
    <col min="33" max="33" width="9.85546875" style="111" customWidth="1"/>
    <col min="34" max="34" width="8.140625" style="111" customWidth="1"/>
    <col min="35" max="35" width="7.5703125" style="111" customWidth="1"/>
    <col min="36" max="36" width="9" style="111" customWidth="1"/>
    <col min="37" max="37" width="7" style="111" customWidth="1"/>
    <col min="38" max="38" width="11.140625" style="111" bestFit="1" customWidth="1"/>
    <col min="39" max="39" width="19.42578125" style="111" customWidth="1"/>
    <col min="40" max="40" width="15.5703125" style="111" bestFit="1" customWidth="1"/>
    <col min="41" max="41" width="40.5703125" style="97" bestFit="1" customWidth="1"/>
    <col min="42" max="42" width="16.5703125" style="97" customWidth="1"/>
    <col min="43" max="43" width="30.5703125" style="97" bestFit="1" customWidth="1"/>
    <col min="44" max="44" width="3.28515625" style="97" bestFit="1" customWidth="1"/>
    <col min="45" max="45" width="10.140625" style="97" bestFit="1" customWidth="1"/>
    <col min="46" max="46" width="8.7109375" style="97" bestFit="1" customWidth="1"/>
    <col min="47" max="47" width="9.85546875" style="97" bestFit="1" customWidth="1"/>
    <col min="48" max="48" width="9.42578125" style="97" bestFit="1" customWidth="1"/>
    <col min="49" max="49" width="8" style="97" bestFit="1" customWidth="1"/>
    <col min="50" max="50" width="9.28515625" style="97" bestFit="1" customWidth="1"/>
    <col min="51" max="51" width="15" style="110" bestFit="1" customWidth="1"/>
    <col min="52" max="16384" width="9.140625" style="97"/>
  </cols>
  <sheetData>
    <row r="1" spans="1:51" x14ac:dyDescent="0.15">
      <c r="A1" s="95" t="s">
        <v>1</v>
      </c>
      <c r="B1" s="95" t="s">
        <v>1</v>
      </c>
      <c r="C1" s="95" t="s">
        <v>2</v>
      </c>
      <c r="D1" s="88" t="s">
        <v>0</v>
      </c>
      <c r="E1" s="91" t="s">
        <v>31</v>
      </c>
      <c r="F1" s="91" t="s">
        <v>32</v>
      </c>
      <c r="G1" s="91" t="s">
        <v>33</v>
      </c>
      <c r="H1" s="91" t="s">
        <v>34</v>
      </c>
      <c r="I1" s="91" t="s">
        <v>35</v>
      </c>
      <c r="J1" s="91" t="s">
        <v>36</v>
      </c>
      <c r="K1" s="91" t="s">
        <v>37</v>
      </c>
      <c r="L1" s="91" t="s">
        <v>38</v>
      </c>
      <c r="M1" s="91" t="s">
        <v>39</v>
      </c>
      <c r="N1" s="91" t="s">
        <v>40</v>
      </c>
      <c r="O1" s="91" t="s">
        <v>41</v>
      </c>
      <c r="P1" s="91" t="s">
        <v>42</v>
      </c>
      <c r="Q1" s="91" t="s">
        <v>43</v>
      </c>
      <c r="R1" s="91" t="s">
        <v>44</v>
      </c>
      <c r="S1" s="91" t="s">
        <v>45</v>
      </c>
      <c r="T1" s="91" t="s">
        <v>46</v>
      </c>
      <c r="U1" s="91" t="s">
        <v>47</v>
      </c>
      <c r="V1" s="91" t="s">
        <v>48</v>
      </c>
      <c r="W1" s="91" t="s">
        <v>49</v>
      </c>
      <c r="X1" s="91" t="s">
        <v>4</v>
      </c>
      <c r="Y1" s="91" t="s">
        <v>50</v>
      </c>
      <c r="Z1" s="91" t="s">
        <v>51</v>
      </c>
      <c r="AA1" s="91" t="s">
        <v>52</v>
      </c>
      <c r="AB1" s="91" t="s">
        <v>53</v>
      </c>
      <c r="AC1" s="91" t="s">
        <v>54</v>
      </c>
      <c r="AD1" s="91" t="s">
        <v>55</v>
      </c>
      <c r="AE1" s="91" t="s">
        <v>56</v>
      </c>
      <c r="AF1" s="91" t="s">
        <v>57</v>
      </c>
      <c r="AG1" s="91" t="s">
        <v>58</v>
      </c>
      <c r="AH1" s="91" t="s">
        <v>59</v>
      </c>
      <c r="AI1" s="91" t="s">
        <v>60</v>
      </c>
      <c r="AJ1" s="112" t="s">
        <v>61</v>
      </c>
      <c r="AK1" s="91" t="s">
        <v>62</v>
      </c>
      <c r="AL1" s="112" t="s">
        <v>63</v>
      </c>
      <c r="AM1" s="91" t="s">
        <v>64</v>
      </c>
      <c r="AN1" s="91" t="s">
        <v>65</v>
      </c>
      <c r="AO1" s="95" t="s">
        <v>66</v>
      </c>
      <c r="AP1" s="95" t="s">
        <v>67</v>
      </c>
      <c r="AQ1" s="95" t="s">
        <v>68</v>
      </c>
      <c r="AR1" s="95" t="s">
        <v>69</v>
      </c>
      <c r="AS1" s="95" t="s">
        <v>70</v>
      </c>
      <c r="AT1" s="95" t="s">
        <v>71</v>
      </c>
      <c r="AU1" s="95" t="s">
        <v>72</v>
      </c>
      <c r="AV1" s="95" t="s">
        <v>73</v>
      </c>
      <c r="AW1" s="95" t="s">
        <v>5</v>
      </c>
      <c r="AX1" s="95" t="s">
        <v>4</v>
      </c>
      <c r="AY1" s="95" t="s">
        <v>74</v>
      </c>
    </row>
    <row r="2" spans="1:51" ht="14.25" customHeight="1" x14ac:dyDescent="0.15">
      <c r="A2" s="95"/>
      <c r="B2" s="95"/>
      <c r="C2" s="95">
        <v>1</v>
      </c>
      <c r="D2" s="95">
        <v>2</v>
      </c>
      <c r="E2" s="95">
        <v>3</v>
      </c>
      <c r="F2" s="95">
        <v>4</v>
      </c>
      <c r="G2" s="95">
        <v>5</v>
      </c>
      <c r="H2" s="95">
        <v>6</v>
      </c>
      <c r="I2" s="95">
        <v>7</v>
      </c>
      <c r="J2" s="95">
        <v>8</v>
      </c>
      <c r="K2" s="95">
        <v>9</v>
      </c>
      <c r="L2" s="95">
        <v>10</v>
      </c>
      <c r="M2" s="95">
        <v>11</v>
      </c>
      <c r="N2" s="95">
        <v>12</v>
      </c>
      <c r="O2" s="95">
        <v>13</v>
      </c>
      <c r="P2" s="95">
        <v>14</v>
      </c>
      <c r="Q2" s="95">
        <v>15</v>
      </c>
      <c r="R2" s="95">
        <v>16</v>
      </c>
      <c r="S2" s="95">
        <v>17</v>
      </c>
      <c r="T2" s="95">
        <v>18</v>
      </c>
      <c r="U2" s="95">
        <v>19</v>
      </c>
      <c r="V2" s="95">
        <v>20</v>
      </c>
      <c r="W2" s="95">
        <v>21</v>
      </c>
      <c r="X2" s="95">
        <v>22</v>
      </c>
      <c r="Y2" s="95">
        <v>23</v>
      </c>
      <c r="Z2" s="95">
        <v>24</v>
      </c>
      <c r="AA2" s="95">
        <v>25</v>
      </c>
      <c r="AB2" s="95">
        <v>26</v>
      </c>
      <c r="AC2" s="95">
        <v>27</v>
      </c>
      <c r="AD2" s="95">
        <v>28</v>
      </c>
      <c r="AE2" s="95">
        <v>29</v>
      </c>
      <c r="AF2" s="95">
        <v>30</v>
      </c>
      <c r="AG2" s="95">
        <v>31</v>
      </c>
      <c r="AH2" s="95">
        <v>32</v>
      </c>
      <c r="AI2" s="95">
        <v>33</v>
      </c>
      <c r="AJ2" s="95">
        <v>34</v>
      </c>
      <c r="AK2" s="95">
        <v>35</v>
      </c>
      <c r="AL2" s="95">
        <v>36</v>
      </c>
      <c r="AM2" s="95">
        <v>37</v>
      </c>
      <c r="AN2" s="95">
        <v>38</v>
      </c>
      <c r="AO2" s="95">
        <v>39</v>
      </c>
      <c r="AP2" s="95">
        <v>40</v>
      </c>
      <c r="AQ2" s="95">
        <v>41</v>
      </c>
      <c r="AR2" s="95">
        <v>42</v>
      </c>
      <c r="AS2" s="95">
        <v>43</v>
      </c>
      <c r="AT2" s="95">
        <v>44</v>
      </c>
      <c r="AU2" s="95">
        <v>45</v>
      </c>
      <c r="AV2" s="95">
        <v>46</v>
      </c>
      <c r="AW2" s="95">
        <v>47</v>
      </c>
      <c r="AX2" s="95">
        <v>48</v>
      </c>
      <c r="AY2" s="95">
        <v>49</v>
      </c>
    </row>
    <row r="3" spans="1:51" x14ac:dyDescent="0.15">
      <c r="A3" s="89">
        <v>1</v>
      </c>
      <c r="B3" s="89">
        <v>1</v>
      </c>
      <c r="C3" s="93">
        <v>5019</v>
      </c>
      <c r="D3" s="88" t="s">
        <v>6</v>
      </c>
      <c r="E3" s="94">
        <v>60000</v>
      </c>
      <c r="F3" s="90">
        <f t="shared" ref="F3:F46" si="0">VLOOKUP(C3,P,42,0)</f>
        <v>25</v>
      </c>
      <c r="G3" s="90">
        <v>5775134</v>
      </c>
      <c r="H3" s="90">
        <f t="shared" ref="H3:H11" si="1">VLOOKUP(C3,L,35,FALSE)</f>
        <v>29</v>
      </c>
      <c r="I3" s="90"/>
      <c r="J3" s="90"/>
      <c r="K3" s="90"/>
      <c r="L3" s="91"/>
      <c r="M3" s="91"/>
      <c r="N3" s="94">
        <v>1800000</v>
      </c>
      <c r="O3" s="91">
        <f t="shared" ref="O3:O11" si="2">VLOOKUP(C3,L,36,FALSE)</f>
        <v>1087500</v>
      </c>
      <c r="P3" s="91"/>
      <c r="Q3" s="91"/>
      <c r="R3" s="91"/>
      <c r="S3" s="91"/>
      <c r="T3" s="91">
        <f t="shared" ref="T3:T46" si="3">F3*E3</f>
        <v>1500000</v>
      </c>
      <c r="U3" s="94"/>
      <c r="V3" s="91"/>
      <c r="W3" s="91"/>
      <c r="X3" s="91"/>
      <c r="Y3" s="91"/>
      <c r="Z3" s="91">
        <f t="shared" ref="Z3:Z36" si="4">SUM(I3:Y3)</f>
        <v>4387500</v>
      </c>
      <c r="AA3" s="91">
        <f t="shared" ref="AA3:AA46" si="5">G3+Z3</f>
        <v>10162634</v>
      </c>
      <c r="AB3" s="94">
        <f t="shared" ref="AB3:AB17" si="6">INT(G3*2%)</f>
        <v>115502</v>
      </c>
      <c r="AC3" s="94">
        <f>INT(G3*1%)</f>
        <v>57751</v>
      </c>
      <c r="AD3" s="94">
        <f t="shared" ref="AD3:AD17" si="7">INT(G3*1%)</f>
        <v>57751</v>
      </c>
      <c r="AE3" s="91"/>
      <c r="AF3" s="91"/>
      <c r="AG3" s="91"/>
      <c r="AH3" s="91"/>
      <c r="AI3" s="91"/>
      <c r="AJ3" s="91">
        <f t="shared" ref="AJ3:AJ46" si="8">ROUND((AT3+AU3)*(1/25*G3*0.5),0)</f>
        <v>0</v>
      </c>
      <c r="AK3" s="91"/>
      <c r="AL3" s="95"/>
      <c r="AM3" s="91">
        <f t="shared" ref="AM3:AM46" si="9">SUM(AB3:AL3)</f>
        <v>231004</v>
      </c>
      <c r="AN3" s="91">
        <f t="shared" ref="AN3:AN46" si="10">AA3-AM3</f>
        <v>9931630</v>
      </c>
      <c r="AO3" s="118" t="s">
        <v>75</v>
      </c>
      <c r="AP3" s="115" t="s">
        <v>76</v>
      </c>
      <c r="AQ3" s="96" t="s">
        <v>6</v>
      </c>
      <c r="AR3" s="96"/>
      <c r="AS3" s="89">
        <f t="shared" ref="AS3:AS11" si="11">VLOOKUP(C3,P,35,FALSE)</f>
        <v>0</v>
      </c>
      <c r="AT3" s="89">
        <f t="shared" ref="AT3:AT11" si="12">VLOOKUP(C3,P,36,FALSE)</f>
        <v>0</v>
      </c>
      <c r="AU3" s="89">
        <f t="shared" ref="AU3:AU11" si="13">VLOOKUP(C3,P,37,FALSE)</f>
        <v>0</v>
      </c>
      <c r="AV3" s="89">
        <f t="shared" ref="AV3:AV11" si="14">VLOOKUP(C3,P,38,FALSE)</f>
        <v>0</v>
      </c>
      <c r="AW3" s="89">
        <f t="shared" ref="AW3:AW11" si="15">VLOOKUP(C3,P,39,FALSE)</f>
        <v>0</v>
      </c>
      <c r="AX3" s="89">
        <f t="shared" ref="AX3:AX11" si="16">VLOOKUP(C3,P,40,FALSE)</f>
        <v>6</v>
      </c>
      <c r="AY3" s="89">
        <f t="shared" ref="AY3:AY11" si="17">VLOOKUP(C3,P,42,FALSE)</f>
        <v>25</v>
      </c>
    </row>
    <row r="4" spans="1:51" x14ac:dyDescent="0.15">
      <c r="A4" s="89">
        <v>2</v>
      </c>
      <c r="B4" s="89">
        <v>2</v>
      </c>
      <c r="C4" s="93">
        <v>7650</v>
      </c>
      <c r="D4" s="98" t="s">
        <v>7</v>
      </c>
      <c r="E4" s="99">
        <v>150000</v>
      </c>
      <c r="F4" s="90">
        <f t="shared" si="0"/>
        <v>0</v>
      </c>
      <c r="G4" s="91">
        <v>0</v>
      </c>
      <c r="H4" s="90">
        <f t="shared" si="1"/>
        <v>0</v>
      </c>
      <c r="I4" s="91"/>
      <c r="J4" s="91"/>
      <c r="K4" s="90"/>
      <c r="L4" s="91"/>
      <c r="M4" s="91"/>
      <c r="N4" s="99">
        <v>3400000</v>
      </c>
      <c r="O4" s="91">
        <f t="shared" si="2"/>
        <v>0</v>
      </c>
      <c r="P4" s="91"/>
      <c r="Q4" s="91"/>
      <c r="R4" s="91"/>
      <c r="S4" s="91"/>
      <c r="T4" s="91">
        <f t="shared" si="3"/>
        <v>0</v>
      </c>
      <c r="U4" s="99" t="s">
        <v>77</v>
      </c>
      <c r="V4" s="91"/>
      <c r="W4" s="91"/>
      <c r="X4" s="91"/>
      <c r="Y4" s="91"/>
      <c r="Z4" s="91">
        <f t="shared" si="4"/>
        <v>3400000</v>
      </c>
      <c r="AA4" s="91">
        <f t="shared" si="5"/>
        <v>3400000</v>
      </c>
      <c r="AB4" s="94">
        <f t="shared" si="6"/>
        <v>0</v>
      </c>
      <c r="AC4" s="94">
        <f>INT(G4*1%)</f>
        <v>0</v>
      </c>
      <c r="AD4" s="94">
        <f t="shared" si="7"/>
        <v>0</v>
      </c>
      <c r="AE4" s="91">
        <f>AB4+AD4</f>
        <v>0</v>
      </c>
      <c r="AF4" s="91"/>
      <c r="AG4" s="91"/>
      <c r="AH4" s="91"/>
      <c r="AI4" s="91"/>
      <c r="AJ4" s="91">
        <f t="shared" si="8"/>
        <v>0</v>
      </c>
      <c r="AK4" s="91"/>
      <c r="AL4" s="91"/>
      <c r="AM4" s="91">
        <f t="shared" si="9"/>
        <v>0</v>
      </c>
      <c r="AN4" s="91">
        <f t="shared" si="10"/>
        <v>3400000</v>
      </c>
      <c r="AO4" s="118" t="s">
        <v>75</v>
      </c>
      <c r="AP4" s="100" t="s">
        <v>78</v>
      </c>
      <c r="AQ4" s="96" t="s">
        <v>7</v>
      </c>
      <c r="AR4" s="96"/>
      <c r="AS4" s="89">
        <f t="shared" si="11"/>
        <v>0</v>
      </c>
      <c r="AT4" s="89">
        <f t="shared" si="12"/>
        <v>0</v>
      </c>
      <c r="AU4" s="89">
        <f t="shared" si="13"/>
        <v>0</v>
      </c>
      <c r="AV4" s="89">
        <f t="shared" si="14"/>
        <v>0</v>
      </c>
      <c r="AW4" s="89">
        <f t="shared" si="15"/>
        <v>0</v>
      </c>
      <c r="AX4" s="89">
        <f t="shared" si="16"/>
        <v>0</v>
      </c>
      <c r="AY4" s="89">
        <f t="shared" si="17"/>
        <v>0</v>
      </c>
    </row>
    <row r="5" spans="1:51" x14ac:dyDescent="0.15">
      <c r="A5" s="89">
        <v>3</v>
      </c>
      <c r="B5" s="89">
        <v>3</v>
      </c>
      <c r="C5" s="93">
        <v>5301</v>
      </c>
      <c r="D5" s="88" t="s">
        <v>8</v>
      </c>
      <c r="E5" s="94">
        <v>50000</v>
      </c>
      <c r="F5" s="90">
        <f t="shared" si="0"/>
        <v>25</v>
      </c>
      <c r="G5" s="91">
        <v>5008725</v>
      </c>
      <c r="H5" s="90">
        <f t="shared" si="1"/>
        <v>61</v>
      </c>
      <c r="I5" s="91">
        <v>1800000</v>
      </c>
      <c r="J5" s="91"/>
      <c r="K5" s="90"/>
      <c r="L5" s="91"/>
      <c r="M5" s="91"/>
      <c r="N5" s="94"/>
      <c r="O5" s="91">
        <f t="shared" si="2"/>
        <v>2287500</v>
      </c>
      <c r="P5" s="91"/>
      <c r="Q5" s="101"/>
      <c r="R5" s="91"/>
      <c r="S5" s="91"/>
      <c r="T5" s="91">
        <f t="shared" si="3"/>
        <v>1250000</v>
      </c>
      <c r="U5" s="94"/>
      <c r="V5" s="91"/>
      <c r="W5" s="91"/>
      <c r="X5" s="91">
        <v>750000</v>
      </c>
      <c r="Y5" s="91"/>
      <c r="Z5" s="91">
        <f t="shared" si="4"/>
        <v>6087500</v>
      </c>
      <c r="AA5" s="91">
        <f t="shared" si="5"/>
        <v>11096225</v>
      </c>
      <c r="AB5" s="94">
        <f t="shared" si="6"/>
        <v>100174</v>
      </c>
      <c r="AC5" s="94">
        <f>INT(G5*1%)</f>
        <v>50087</v>
      </c>
      <c r="AD5" s="94">
        <f t="shared" si="7"/>
        <v>50087</v>
      </c>
      <c r="AE5" s="91"/>
      <c r="AF5" s="91"/>
      <c r="AG5" s="91"/>
      <c r="AH5" s="91"/>
      <c r="AI5" s="91"/>
      <c r="AJ5" s="91">
        <f t="shared" si="8"/>
        <v>0</v>
      </c>
      <c r="AK5" s="91"/>
      <c r="AL5" s="91"/>
      <c r="AM5" s="91">
        <f t="shared" si="9"/>
        <v>200348</v>
      </c>
      <c r="AN5" s="91">
        <f t="shared" si="10"/>
        <v>10895877</v>
      </c>
      <c r="AO5" s="118" t="s">
        <v>79</v>
      </c>
      <c r="AP5" s="115" t="s">
        <v>80</v>
      </c>
      <c r="AQ5" s="96" t="s">
        <v>8</v>
      </c>
      <c r="AR5" s="96"/>
      <c r="AS5" s="89">
        <f t="shared" si="11"/>
        <v>0</v>
      </c>
      <c r="AT5" s="89">
        <f t="shared" si="12"/>
        <v>0</v>
      </c>
      <c r="AU5" s="89">
        <f t="shared" si="13"/>
        <v>0</v>
      </c>
      <c r="AV5" s="89">
        <f t="shared" si="14"/>
        <v>0</v>
      </c>
      <c r="AW5" s="89">
        <f t="shared" si="15"/>
        <v>0</v>
      </c>
      <c r="AX5" s="89">
        <f t="shared" si="16"/>
        <v>0</v>
      </c>
      <c r="AY5" s="89">
        <f t="shared" si="17"/>
        <v>25</v>
      </c>
    </row>
    <row r="6" spans="1:51" x14ac:dyDescent="0.15">
      <c r="A6" s="89">
        <v>4</v>
      </c>
      <c r="B6" s="89">
        <v>4</v>
      </c>
      <c r="C6" s="93">
        <v>5002</v>
      </c>
      <c r="D6" s="88" t="s">
        <v>9</v>
      </c>
      <c r="E6" s="94">
        <v>60000</v>
      </c>
      <c r="F6" s="90">
        <f t="shared" si="0"/>
        <v>25</v>
      </c>
      <c r="G6" s="91">
        <v>5772093</v>
      </c>
      <c r="H6" s="90">
        <f t="shared" si="1"/>
        <v>38</v>
      </c>
      <c r="I6" s="91"/>
      <c r="J6" s="91"/>
      <c r="K6" s="90"/>
      <c r="L6" s="91"/>
      <c r="M6" s="91"/>
      <c r="N6" s="94">
        <v>1800000</v>
      </c>
      <c r="O6" s="91">
        <f t="shared" si="2"/>
        <v>1425000</v>
      </c>
      <c r="P6" s="91"/>
      <c r="Q6" s="91"/>
      <c r="R6" s="91"/>
      <c r="S6" s="91"/>
      <c r="T6" s="91">
        <f t="shared" si="3"/>
        <v>1500000</v>
      </c>
      <c r="U6" s="94"/>
      <c r="V6" s="91"/>
      <c r="W6" s="91"/>
      <c r="X6" s="91"/>
      <c r="Y6" s="91"/>
      <c r="Z6" s="91">
        <f t="shared" si="4"/>
        <v>4725000</v>
      </c>
      <c r="AA6" s="91">
        <f t="shared" si="5"/>
        <v>10497093</v>
      </c>
      <c r="AB6" s="94">
        <f t="shared" si="6"/>
        <v>115441</v>
      </c>
      <c r="AC6" s="94">
        <f>INT(G6*1%)</f>
        <v>57720</v>
      </c>
      <c r="AD6" s="94">
        <f t="shared" si="7"/>
        <v>57720</v>
      </c>
      <c r="AE6" s="91"/>
      <c r="AF6" s="91"/>
      <c r="AG6" s="91"/>
      <c r="AH6" s="91"/>
      <c r="AI6" s="91"/>
      <c r="AJ6" s="91">
        <f t="shared" si="8"/>
        <v>0</v>
      </c>
      <c r="AK6" s="91"/>
      <c r="AL6" s="91"/>
      <c r="AM6" s="91">
        <f t="shared" si="9"/>
        <v>230881</v>
      </c>
      <c r="AN6" s="91">
        <f t="shared" si="10"/>
        <v>10266212</v>
      </c>
      <c r="AO6" s="118" t="s">
        <v>81</v>
      </c>
      <c r="AP6" s="115" t="s">
        <v>82</v>
      </c>
      <c r="AQ6" s="96" t="s">
        <v>9</v>
      </c>
      <c r="AR6" s="96"/>
      <c r="AS6" s="89">
        <f t="shared" si="11"/>
        <v>0</v>
      </c>
      <c r="AT6" s="89">
        <f t="shared" si="12"/>
        <v>0</v>
      </c>
      <c r="AU6" s="89">
        <f t="shared" si="13"/>
        <v>0</v>
      </c>
      <c r="AV6" s="89">
        <f t="shared" si="14"/>
        <v>2</v>
      </c>
      <c r="AW6" s="89">
        <f t="shared" si="15"/>
        <v>0</v>
      </c>
      <c r="AX6" s="89">
        <f t="shared" si="16"/>
        <v>6</v>
      </c>
      <c r="AY6" s="89">
        <f t="shared" si="17"/>
        <v>25</v>
      </c>
    </row>
    <row r="7" spans="1:51" x14ac:dyDescent="0.15">
      <c r="A7" s="89">
        <v>5</v>
      </c>
      <c r="B7" s="89">
        <v>5</v>
      </c>
      <c r="C7" s="93">
        <v>5013</v>
      </c>
      <c r="D7" s="88" t="s">
        <v>10</v>
      </c>
      <c r="E7" s="94">
        <v>60000</v>
      </c>
      <c r="F7" s="90">
        <f t="shared" si="0"/>
        <v>25</v>
      </c>
      <c r="G7" s="91">
        <v>5950828</v>
      </c>
      <c r="H7" s="90">
        <f t="shared" si="1"/>
        <v>40</v>
      </c>
      <c r="I7" s="91"/>
      <c r="J7" s="91"/>
      <c r="K7" s="90"/>
      <c r="L7" s="91"/>
      <c r="M7" s="91"/>
      <c r="N7" s="94">
        <v>1800000</v>
      </c>
      <c r="O7" s="91">
        <f t="shared" si="2"/>
        <v>1500000</v>
      </c>
      <c r="P7" s="91"/>
      <c r="Q7" s="91">
        <v>1441555</v>
      </c>
      <c r="R7" s="91"/>
      <c r="S7" s="91"/>
      <c r="T7" s="91">
        <f t="shared" si="3"/>
        <v>1500000</v>
      </c>
      <c r="U7" s="94"/>
      <c r="V7" s="91"/>
      <c r="W7" s="91"/>
      <c r="X7" s="91"/>
      <c r="Y7" s="91"/>
      <c r="Z7" s="91">
        <f t="shared" si="4"/>
        <v>6241555</v>
      </c>
      <c r="AA7" s="91">
        <f t="shared" si="5"/>
        <v>12192383</v>
      </c>
      <c r="AB7" s="94">
        <f t="shared" si="6"/>
        <v>119016</v>
      </c>
      <c r="AC7" s="102"/>
      <c r="AD7" s="94">
        <f t="shared" si="7"/>
        <v>59508</v>
      </c>
      <c r="AE7" s="91"/>
      <c r="AF7" s="91"/>
      <c r="AG7" s="91"/>
      <c r="AH7" s="91"/>
      <c r="AI7" s="91"/>
      <c r="AJ7" s="91">
        <f t="shared" si="8"/>
        <v>0</v>
      </c>
      <c r="AK7" s="91"/>
      <c r="AL7" s="91"/>
      <c r="AM7" s="91">
        <f t="shared" si="9"/>
        <v>178524</v>
      </c>
      <c r="AN7" s="91">
        <f t="shared" si="10"/>
        <v>12013859</v>
      </c>
      <c r="AO7" s="118" t="s">
        <v>79</v>
      </c>
      <c r="AP7" s="115" t="s">
        <v>83</v>
      </c>
      <c r="AQ7" s="96" t="s">
        <v>10</v>
      </c>
      <c r="AR7" s="96"/>
      <c r="AS7" s="89">
        <f t="shared" si="11"/>
        <v>0</v>
      </c>
      <c r="AT7" s="89">
        <f t="shared" si="12"/>
        <v>0</v>
      </c>
      <c r="AU7" s="89">
        <f t="shared" si="13"/>
        <v>0</v>
      </c>
      <c r="AV7" s="89">
        <f t="shared" si="14"/>
        <v>1</v>
      </c>
      <c r="AW7" s="89">
        <f t="shared" si="15"/>
        <v>0</v>
      </c>
      <c r="AX7" s="89">
        <f t="shared" si="16"/>
        <v>6</v>
      </c>
      <c r="AY7" s="89">
        <f t="shared" si="17"/>
        <v>25</v>
      </c>
    </row>
    <row r="8" spans="1:51" x14ac:dyDescent="0.15">
      <c r="A8" s="89">
        <v>6</v>
      </c>
      <c r="B8" s="89">
        <v>6</v>
      </c>
      <c r="C8" s="93">
        <v>5003</v>
      </c>
      <c r="D8" s="88" t="s">
        <v>11</v>
      </c>
      <c r="E8" s="94">
        <v>60000</v>
      </c>
      <c r="F8" s="90">
        <f t="shared" si="0"/>
        <v>25</v>
      </c>
      <c r="G8" s="91">
        <v>6261686</v>
      </c>
      <c r="H8" s="90">
        <f t="shared" si="1"/>
        <v>18</v>
      </c>
      <c r="I8" s="91"/>
      <c r="J8" s="91"/>
      <c r="K8" s="90"/>
      <c r="L8" s="91"/>
      <c r="M8" s="91"/>
      <c r="N8" s="94">
        <v>1800000</v>
      </c>
      <c r="O8" s="91">
        <f t="shared" si="2"/>
        <v>675000</v>
      </c>
      <c r="P8" s="91"/>
      <c r="Q8" s="91"/>
      <c r="R8" s="91"/>
      <c r="S8" s="91"/>
      <c r="T8" s="91">
        <f t="shared" si="3"/>
        <v>1500000</v>
      </c>
      <c r="U8" s="94"/>
      <c r="V8" s="91"/>
      <c r="W8" s="91"/>
      <c r="X8" s="91"/>
      <c r="Y8" s="91"/>
      <c r="Z8" s="91">
        <f t="shared" si="4"/>
        <v>3975000</v>
      </c>
      <c r="AA8" s="91">
        <f t="shared" si="5"/>
        <v>10236686</v>
      </c>
      <c r="AB8" s="94">
        <f t="shared" si="6"/>
        <v>125233</v>
      </c>
      <c r="AC8" s="94">
        <f>INT(G8*1%)</f>
        <v>62616</v>
      </c>
      <c r="AD8" s="94">
        <f t="shared" si="7"/>
        <v>62616</v>
      </c>
      <c r="AE8" s="91"/>
      <c r="AF8" s="91"/>
      <c r="AG8" s="91"/>
      <c r="AH8" s="91"/>
      <c r="AI8" s="91"/>
      <c r="AJ8" s="91">
        <f t="shared" si="8"/>
        <v>0</v>
      </c>
      <c r="AK8" s="91"/>
      <c r="AL8" s="91"/>
      <c r="AM8" s="91">
        <f t="shared" si="9"/>
        <v>250465</v>
      </c>
      <c r="AN8" s="91">
        <f t="shared" si="10"/>
        <v>9986221</v>
      </c>
      <c r="AO8" s="118" t="s">
        <v>79</v>
      </c>
      <c r="AP8" s="115" t="s">
        <v>84</v>
      </c>
      <c r="AQ8" s="96" t="s">
        <v>11</v>
      </c>
      <c r="AR8" s="96"/>
      <c r="AS8" s="89">
        <f t="shared" si="11"/>
        <v>0</v>
      </c>
      <c r="AT8" s="89">
        <f t="shared" si="12"/>
        <v>0</v>
      </c>
      <c r="AU8" s="89">
        <f t="shared" si="13"/>
        <v>0</v>
      </c>
      <c r="AV8" s="89">
        <f t="shared" si="14"/>
        <v>0</v>
      </c>
      <c r="AW8" s="89">
        <f t="shared" si="15"/>
        <v>0</v>
      </c>
      <c r="AX8" s="89">
        <f t="shared" si="16"/>
        <v>6</v>
      </c>
      <c r="AY8" s="89">
        <f t="shared" si="17"/>
        <v>25</v>
      </c>
    </row>
    <row r="9" spans="1:51" x14ac:dyDescent="0.15">
      <c r="A9" s="89">
        <v>7</v>
      </c>
      <c r="B9" s="89">
        <v>7</v>
      </c>
      <c r="C9" s="93">
        <v>5012</v>
      </c>
      <c r="D9" s="88" t="s">
        <v>12</v>
      </c>
      <c r="E9" s="94">
        <v>60000</v>
      </c>
      <c r="F9" s="90">
        <f t="shared" si="0"/>
        <v>25</v>
      </c>
      <c r="G9" s="91">
        <v>7933555</v>
      </c>
      <c r="H9" s="90">
        <f t="shared" si="1"/>
        <v>0</v>
      </c>
      <c r="I9" s="91"/>
      <c r="J9" s="91"/>
      <c r="K9" s="90"/>
      <c r="L9" s="91"/>
      <c r="M9" s="91"/>
      <c r="N9" s="94">
        <v>1800000</v>
      </c>
      <c r="O9" s="91">
        <f t="shared" si="2"/>
        <v>0</v>
      </c>
      <c r="P9" s="91"/>
      <c r="Q9" s="91"/>
      <c r="R9" s="91"/>
      <c r="S9" s="91"/>
      <c r="T9" s="91">
        <f t="shared" si="3"/>
        <v>1500000</v>
      </c>
      <c r="U9" s="94">
        <v>2500000</v>
      </c>
      <c r="V9" s="91"/>
      <c r="W9" s="91"/>
      <c r="X9" s="91"/>
      <c r="Y9" s="91"/>
      <c r="Z9" s="91">
        <f t="shared" si="4"/>
        <v>5800000</v>
      </c>
      <c r="AA9" s="91">
        <f t="shared" si="5"/>
        <v>13733555</v>
      </c>
      <c r="AB9" s="94">
        <f t="shared" si="6"/>
        <v>158671</v>
      </c>
      <c r="AC9" s="94">
        <f>INT(G9*1%)</f>
        <v>79335</v>
      </c>
      <c r="AD9" s="94">
        <f t="shared" si="7"/>
        <v>79335</v>
      </c>
      <c r="AE9" s="91"/>
      <c r="AF9" s="91"/>
      <c r="AG9" s="91"/>
      <c r="AH9" s="91"/>
      <c r="AI9" s="91"/>
      <c r="AJ9" s="91">
        <f t="shared" si="8"/>
        <v>0</v>
      </c>
      <c r="AK9" s="91"/>
      <c r="AL9" s="91"/>
      <c r="AM9" s="91">
        <f t="shared" si="9"/>
        <v>317341</v>
      </c>
      <c r="AN9" s="91">
        <f t="shared" si="10"/>
        <v>13416214</v>
      </c>
      <c r="AO9" s="118" t="s">
        <v>85</v>
      </c>
      <c r="AP9" s="115" t="s">
        <v>86</v>
      </c>
      <c r="AQ9" s="96" t="s">
        <v>12</v>
      </c>
      <c r="AR9" s="96"/>
      <c r="AS9" s="89">
        <f t="shared" si="11"/>
        <v>0</v>
      </c>
      <c r="AT9" s="89">
        <f t="shared" si="12"/>
        <v>0</v>
      </c>
      <c r="AU9" s="89">
        <f t="shared" si="13"/>
        <v>0</v>
      </c>
      <c r="AV9" s="89">
        <f t="shared" si="14"/>
        <v>0</v>
      </c>
      <c r="AW9" s="89">
        <f t="shared" si="15"/>
        <v>0</v>
      </c>
      <c r="AX9" s="89">
        <f t="shared" si="16"/>
        <v>1</v>
      </c>
      <c r="AY9" s="89">
        <f t="shared" si="17"/>
        <v>25</v>
      </c>
    </row>
    <row r="10" spans="1:51" x14ac:dyDescent="0.15">
      <c r="A10" s="89">
        <v>8</v>
      </c>
      <c r="B10" s="89">
        <v>8</v>
      </c>
      <c r="C10" s="93">
        <v>5007</v>
      </c>
      <c r="D10" s="88" t="s">
        <v>13</v>
      </c>
      <c r="E10" s="94">
        <v>60000</v>
      </c>
      <c r="F10" s="90">
        <f t="shared" si="0"/>
        <v>25</v>
      </c>
      <c r="G10" s="91">
        <v>8412598</v>
      </c>
      <c r="H10" s="90">
        <f t="shared" si="1"/>
        <v>67</v>
      </c>
      <c r="I10" s="91"/>
      <c r="J10" s="91"/>
      <c r="K10" s="90"/>
      <c r="L10" s="91"/>
      <c r="M10" s="91"/>
      <c r="N10" s="94">
        <v>1800000</v>
      </c>
      <c r="O10" s="91">
        <f t="shared" si="2"/>
        <v>2512500</v>
      </c>
      <c r="P10" s="91"/>
      <c r="Q10" s="91"/>
      <c r="R10" s="91"/>
      <c r="S10" s="91"/>
      <c r="T10" s="91">
        <f t="shared" si="3"/>
        <v>1500000</v>
      </c>
      <c r="U10" s="94"/>
      <c r="V10" s="91"/>
      <c r="W10" s="91"/>
      <c r="X10" s="91"/>
      <c r="Y10" s="91"/>
      <c r="Z10" s="91">
        <f t="shared" si="4"/>
        <v>5812500</v>
      </c>
      <c r="AA10" s="91">
        <f t="shared" si="5"/>
        <v>14225098</v>
      </c>
      <c r="AB10" s="94">
        <f t="shared" si="6"/>
        <v>168251</v>
      </c>
      <c r="AC10" s="94">
        <f>INT(G10*1%)</f>
        <v>84125</v>
      </c>
      <c r="AD10" s="94">
        <f t="shared" si="7"/>
        <v>84125</v>
      </c>
      <c r="AE10" s="91"/>
      <c r="AF10" s="91"/>
      <c r="AG10" s="91"/>
      <c r="AH10" s="91"/>
      <c r="AI10" s="91"/>
      <c r="AJ10" s="91">
        <f t="shared" si="8"/>
        <v>336504</v>
      </c>
      <c r="AK10" s="91"/>
      <c r="AL10" s="91"/>
      <c r="AM10" s="91">
        <f t="shared" si="9"/>
        <v>673005</v>
      </c>
      <c r="AN10" s="91">
        <f t="shared" si="10"/>
        <v>13552093</v>
      </c>
      <c r="AO10" s="118" t="s">
        <v>81</v>
      </c>
      <c r="AP10" s="115" t="s">
        <v>87</v>
      </c>
      <c r="AQ10" s="96" t="s">
        <v>88</v>
      </c>
      <c r="AR10" s="96"/>
      <c r="AS10" s="89">
        <f t="shared" si="11"/>
        <v>0</v>
      </c>
      <c r="AT10" s="89">
        <f t="shared" si="12"/>
        <v>2</v>
      </c>
      <c r="AU10" s="89">
        <f t="shared" si="13"/>
        <v>0</v>
      </c>
      <c r="AV10" s="89">
        <f t="shared" si="14"/>
        <v>0</v>
      </c>
      <c r="AW10" s="89">
        <f t="shared" si="15"/>
        <v>0</v>
      </c>
      <c r="AX10" s="89">
        <f t="shared" si="16"/>
        <v>0</v>
      </c>
      <c r="AY10" s="89">
        <f t="shared" si="17"/>
        <v>25</v>
      </c>
    </row>
    <row r="11" spans="1:51" x14ac:dyDescent="0.15">
      <c r="A11" s="89">
        <v>9</v>
      </c>
      <c r="B11" s="89">
        <v>9</v>
      </c>
      <c r="C11" s="93">
        <v>5015</v>
      </c>
      <c r="D11" s="88" t="s">
        <v>14</v>
      </c>
      <c r="E11" s="94">
        <v>60000</v>
      </c>
      <c r="F11" s="90">
        <f t="shared" si="0"/>
        <v>25</v>
      </c>
      <c r="G11" s="91">
        <v>5643863</v>
      </c>
      <c r="H11" s="90">
        <f t="shared" si="1"/>
        <v>0</v>
      </c>
      <c r="I11" s="91"/>
      <c r="J11" s="91"/>
      <c r="K11" s="90"/>
      <c r="L11" s="91"/>
      <c r="M11" s="91"/>
      <c r="N11" s="94">
        <v>1800000</v>
      </c>
      <c r="O11" s="91">
        <f t="shared" si="2"/>
        <v>0</v>
      </c>
      <c r="P11" s="91"/>
      <c r="Q11" s="91"/>
      <c r="R11" s="91"/>
      <c r="S11" s="91"/>
      <c r="T11" s="91">
        <f t="shared" si="3"/>
        <v>1500000</v>
      </c>
      <c r="U11" s="94"/>
      <c r="V11" s="91"/>
      <c r="W11" s="91"/>
      <c r="X11" s="91"/>
      <c r="Y11" s="91"/>
      <c r="Z11" s="91">
        <f t="shared" si="4"/>
        <v>3300000</v>
      </c>
      <c r="AA11" s="91">
        <f t="shared" si="5"/>
        <v>8943863</v>
      </c>
      <c r="AB11" s="94">
        <f t="shared" si="6"/>
        <v>112877</v>
      </c>
      <c r="AC11" s="102"/>
      <c r="AD11" s="94">
        <f t="shared" si="7"/>
        <v>56438</v>
      </c>
      <c r="AE11" s="91"/>
      <c r="AF11" s="91"/>
      <c r="AG11" s="91"/>
      <c r="AH11" s="91"/>
      <c r="AI11" s="91"/>
      <c r="AJ11" s="91">
        <f t="shared" si="8"/>
        <v>338632</v>
      </c>
      <c r="AK11" s="91"/>
      <c r="AL11" s="91"/>
      <c r="AM11" s="91">
        <f t="shared" si="9"/>
        <v>507947</v>
      </c>
      <c r="AN11" s="91">
        <f t="shared" si="10"/>
        <v>8435916</v>
      </c>
      <c r="AO11" s="118" t="s">
        <v>85</v>
      </c>
      <c r="AP11" s="115" t="s">
        <v>89</v>
      </c>
      <c r="AQ11" s="96" t="s">
        <v>14</v>
      </c>
      <c r="AR11" s="96"/>
      <c r="AS11" s="89">
        <f t="shared" si="11"/>
        <v>0</v>
      </c>
      <c r="AT11" s="89">
        <f t="shared" si="12"/>
        <v>3</v>
      </c>
      <c r="AU11" s="89">
        <f t="shared" si="13"/>
        <v>0</v>
      </c>
      <c r="AV11" s="89">
        <f t="shared" si="14"/>
        <v>0</v>
      </c>
      <c r="AW11" s="89">
        <f t="shared" si="15"/>
        <v>0</v>
      </c>
      <c r="AX11" s="89">
        <f t="shared" si="16"/>
        <v>6</v>
      </c>
      <c r="AY11" s="89">
        <f t="shared" si="17"/>
        <v>25</v>
      </c>
    </row>
    <row r="12" spans="1:51" x14ac:dyDescent="0.15">
      <c r="A12" s="89">
        <v>10</v>
      </c>
      <c r="B12" s="89">
        <v>10</v>
      </c>
      <c r="C12" s="93">
        <v>9999</v>
      </c>
      <c r="D12" s="88" t="s">
        <v>90</v>
      </c>
      <c r="E12" s="94"/>
      <c r="F12" s="90">
        <f t="shared" si="0"/>
        <v>0</v>
      </c>
      <c r="G12" s="94">
        <v>30000000</v>
      </c>
      <c r="H12" s="90"/>
      <c r="I12" s="91"/>
      <c r="J12" s="91"/>
      <c r="K12" s="90"/>
      <c r="L12" s="91"/>
      <c r="M12" s="91"/>
      <c r="N12" s="94"/>
      <c r="O12" s="91"/>
      <c r="P12" s="91"/>
      <c r="Q12" s="91"/>
      <c r="R12" s="91"/>
      <c r="S12" s="91"/>
      <c r="T12" s="91">
        <f t="shared" si="3"/>
        <v>0</v>
      </c>
      <c r="U12" s="94"/>
      <c r="V12" s="91">
        <v>1200000</v>
      </c>
      <c r="W12" s="91"/>
      <c r="X12" s="91"/>
      <c r="Y12" s="91"/>
      <c r="Z12" s="91">
        <f t="shared" si="4"/>
        <v>1200000</v>
      </c>
      <c r="AA12" s="91">
        <f t="shared" si="5"/>
        <v>31200000</v>
      </c>
      <c r="AB12" s="94">
        <f t="shared" si="6"/>
        <v>600000</v>
      </c>
      <c r="AC12" s="94">
        <f>INT(G12*1%)</f>
        <v>300000</v>
      </c>
      <c r="AD12" s="94">
        <f t="shared" si="7"/>
        <v>300000</v>
      </c>
      <c r="AE12" s="91"/>
      <c r="AF12" s="91"/>
      <c r="AG12" s="91"/>
      <c r="AH12" s="91"/>
      <c r="AI12" s="91"/>
      <c r="AJ12" s="91">
        <f t="shared" si="8"/>
        <v>0</v>
      </c>
      <c r="AK12" s="91"/>
      <c r="AL12" s="91"/>
      <c r="AM12" s="91">
        <f t="shared" si="9"/>
        <v>1200000</v>
      </c>
      <c r="AN12" s="91">
        <f t="shared" si="10"/>
        <v>30000000</v>
      </c>
      <c r="AO12" s="118" t="s">
        <v>91</v>
      </c>
      <c r="AP12" s="116" t="s">
        <v>92</v>
      </c>
      <c r="AQ12" s="96" t="s">
        <v>90</v>
      </c>
      <c r="AR12" s="96"/>
      <c r="AS12" s="89"/>
      <c r="AT12" s="89"/>
      <c r="AU12" s="89"/>
      <c r="AV12" s="89"/>
      <c r="AW12" s="89"/>
      <c r="AX12" s="89"/>
      <c r="AY12" s="89"/>
    </row>
    <row r="13" spans="1:51" x14ac:dyDescent="0.15">
      <c r="A13" s="89">
        <v>11</v>
      </c>
      <c r="B13" s="89">
        <v>11</v>
      </c>
      <c r="C13" s="93">
        <v>7588</v>
      </c>
      <c r="D13" s="88" t="s">
        <v>15</v>
      </c>
      <c r="E13" s="94">
        <v>60000</v>
      </c>
      <c r="F13" s="90">
        <f t="shared" si="0"/>
        <v>25</v>
      </c>
      <c r="G13" s="94">
        <v>25231796</v>
      </c>
      <c r="H13" s="90">
        <f t="shared" ref="H13:H46" si="18">VLOOKUP(C13,L,35,FALSE)</f>
        <v>0</v>
      </c>
      <c r="I13" s="91"/>
      <c r="J13" s="91"/>
      <c r="K13" s="90"/>
      <c r="L13" s="91"/>
      <c r="M13" s="91"/>
      <c r="N13" s="94">
        <v>3400000</v>
      </c>
      <c r="O13" s="91">
        <f t="shared" ref="O13:O46" si="19">VLOOKUP(C13,L,36,FALSE)</f>
        <v>0</v>
      </c>
      <c r="P13" s="91"/>
      <c r="Q13" s="91"/>
      <c r="R13" s="91"/>
      <c r="S13" s="91"/>
      <c r="T13" s="91">
        <f t="shared" si="3"/>
        <v>1500000</v>
      </c>
      <c r="U13" s="94"/>
      <c r="V13" s="91">
        <v>660000</v>
      </c>
      <c r="W13" s="91"/>
      <c r="X13" s="91"/>
      <c r="Y13" s="91"/>
      <c r="Z13" s="91">
        <f t="shared" si="4"/>
        <v>5560000</v>
      </c>
      <c r="AA13" s="91">
        <f t="shared" si="5"/>
        <v>30791796</v>
      </c>
      <c r="AB13" s="94">
        <f t="shared" si="6"/>
        <v>504635</v>
      </c>
      <c r="AC13" s="94">
        <f>INT(G13*1%)</f>
        <v>252317</v>
      </c>
      <c r="AD13" s="94">
        <f t="shared" si="7"/>
        <v>252317</v>
      </c>
      <c r="AE13" s="91"/>
      <c r="AF13" s="91"/>
      <c r="AG13" s="91"/>
      <c r="AH13" s="91"/>
      <c r="AI13" s="91"/>
      <c r="AJ13" s="91">
        <f t="shared" si="8"/>
        <v>0</v>
      </c>
      <c r="AK13" s="91"/>
      <c r="AL13" s="91"/>
      <c r="AM13" s="91">
        <f t="shared" si="9"/>
        <v>1009269</v>
      </c>
      <c r="AN13" s="91">
        <f t="shared" si="10"/>
        <v>29782527</v>
      </c>
      <c r="AO13" s="118" t="s">
        <v>93</v>
      </c>
      <c r="AP13" s="115" t="s">
        <v>94</v>
      </c>
      <c r="AQ13" s="96" t="s">
        <v>95</v>
      </c>
      <c r="AR13" s="96"/>
      <c r="AS13" s="89">
        <f t="shared" ref="AS13:AS46" si="20">VLOOKUP(C13,P,35,FALSE)</f>
        <v>0</v>
      </c>
      <c r="AT13" s="89">
        <f t="shared" ref="AT13:AT46" si="21">VLOOKUP(C13,P,36,FALSE)</f>
        <v>0</v>
      </c>
      <c r="AU13" s="89">
        <f t="shared" ref="AU13:AU46" si="22">VLOOKUP(C13,P,37,FALSE)</f>
        <v>0</v>
      </c>
      <c r="AV13" s="89">
        <f t="shared" ref="AV13:AV46" si="23">VLOOKUP(C13,P,38,FALSE)</f>
        <v>3</v>
      </c>
      <c r="AW13" s="89">
        <f t="shared" ref="AW13:AW46" si="24">VLOOKUP(C13,P,39,FALSE)</f>
        <v>0</v>
      </c>
      <c r="AX13" s="89">
        <f t="shared" ref="AX13:AX46" si="25">VLOOKUP(C13,P,40,FALSE)</f>
        <v>6</v>
      </c>
      <c r="AY13" s="89">
        <f t="shared" ref="AY13:AY46" si="26">VLOOKUP(C13,P,42,FALSE)</f>
        <v>25</v>
      </c>
    </row>
    <row r="14" spans="1:51" x14ac:dyDescent="0.15">
      <c r="A14" s="89">
        <v>12</v>
      </c>
      <c r="B14" s="89">
        <v>12</v>
      </c>
      <c r="C14" s="93">
        <v>5018</v>
      </c>
      <c r="D14" s="88" t="s">
        <v>16</v>
      </c>
      <c r="E14" s="94">
        <v>60000</v>
      </c>
      <c r="F14" s="90">
        <f t="shared" si="0"/>
        <v>25</v>
      </c>
      <c r="G14" s="91">
        <v>6206439</v>
      </c>
      <c r="H14" s="90">
        <f t="shared" si="18"/>
        <v>0</v>
      </c>
      <c r="I14" s="91"/>
      <c r="J14" s="91"/>
      <c r="K14" s="90"/>
      <c r="L14" s="91"/>
      <c r="M14" s="91"/>
      <c r="N14" s="94">
        <v>1800000</v>
      </c>
      <c r="O14" s="91">
        <f t="shared" si="19"/>
        <v>0</v>
      </c>
      <c r="P14" s="91"/>
      <c r="Q14" s="91"/>
      <c r="R14" s="91"/>
      <c r="S14" s="91"/>
      <c r="T14" s="91">
        <f t="shared" si="3"/>
        <v>1500000</v>
      </c>
      <c r="U14" s="94"/>
      <c r="V14" s="91"/>
      <c r="W14" s="91"/>
      <c r="X14" s="91"/>
      <c r="Y14" s="91"/>
      <c r="Z14" s="91">
        <f t="shared" si="4"/>
        <v>3300000</v>
      </c>
      <c r="AA14" s="91">
        <f t="shared" si="5"/>
        <v>9506439</v>
      </c>
      <c r="AB14" s="94">
        <f t="shared" si="6"/>
        <v>124128</v>
      </c>
      <c r="AC14" s="102"/>
      <c r="AD14" s="94">
        <f t="shared" si="7"/>
        <v>62064</v>
      </c>
      <c r="AE14" s="91"/>
      <c r="AF14" s="91"/>
      <c r="AG14" s="91"/>
      <c r="AH14" s="91"/>
      <c r="AI14" s="91"/>
      <c r="AJ14" s="91">
        <f t="shared" si="8"/>
        <v>0</v>
      </c>
      <c r="AK14" s="91"/>
      <c r="AL14" s="91"/>
      <c r="AM14" s="91">
        <f t="shared" si="9"/>
        <v>186192</v>
      </c>
      <c r="AN14" s="91">
        <f t="shared" si="10"/>
        <v>9320247</v>
      </c>
      <c r="AO14" s="118" t="s">
        <v>81</v>
      </c>
      <c r="AP14" s="115" t="s">
        <v>96</v>
      </c>
      <c r="AQ14" s="96" t="s">
        <v>16</v>
      </c>
      <c r="AR14" s="96"/>
      <c r="AS14" s="89">
        <f t="shared" si="20"/>
        <v>0</v>
      </c>
      <c r="AT14" s="89">
        <f t="shared" si="21"/>
        <v>0</v>
      </c>
      <c r="AU14" s="89">
        <f t="shared" si="22"/>
        <v>0</v>
      </c>
      <c r="AV14" s="89">
        <f t="shared" si="23"/>
        <v>0</v>
      </c>
      <c r="AW14" s="89">
        <f t="shared" si="24"/>
        <v>9</v>
      </c>
      <c r="AX14" s="89">
        <f t="shared" si="25"/>
        <v>0</v>
      </c>
      <c r="AY14" s="89">
        <f t="shared" si="26"/>
        <v>25</v>
      </c>
    </row>
    <row r="15" spans="1:51" x14ac:dyDescent="0.15">
      <c r="A15" s="89">
        <v>13</v>
      </c>
      <c r="B15" s="89">
        <v>13</v>
      </c>
      <c r="C15" s="93">
        <v>5001</v>
      </c>
      <c r="D15" s="88" t="s">
        <v>17</v>
      </c>
      <c r="E15" s="94">
        <v>60000</v>
      </c>
      <c r="F15" s="90">
        <f t="shared" si="0"/>
        <v>25</v>
      </c>
      <c r="G15" s="91">
        <v>7547377</v>
      </c>
      <c r="H15" s="90">
        <f t="shared" si="18"/>
        <v>5</v>
      </c>
      <c r="I15" s="91"/>
      <c r="J15" s="91"/>
      <c r="K15" s="90"/>
      <c r="L15" s="91"/>
      <c r="M15" s="91"/>
      <c r="N15" s="94">
        <v>1800000</v>
      </c>
      <c r="O15" s="91">
        <f t="shared" si="19"/>
        <v>187500</v>
      </c>
      <c r="P15" s="91"/>
      <c r="Q15" s="91"/>
      <c r="R15" s="91"/>
      <c r="S15" s="91"/>
      <c r="T15" s="91">
        <f t="shared" si="3"/>
        <v>1500000</v>
      </c>
      <c r="U15" s="94"/>
      <c r="V15" s="91"/>
      <c r="W15" s="91"/>
      <c r="X15" s="91"/>
      <c r="Y15" s="91"/>
      <c r="Z15" s="91">
        <f t="shared" si="4"/>
        <v>3487500</v>
      </c>
      <c r="AA15" s="91">
        <f t="shared" si="5"/>
        <v>11034877</v>
      </c>
      <c r="AB15" s="94">
        <f t="shared" si="6"/>
        <v>150947</v>
      </c>
      <c r="AC15" s="94">
        <f>INT(G15*1%)</f>
        <v>75473</v>
      </c>
      <c r="AD15" s="94">
        <f t="shared" si="7"/>
        <v>75473</v>
      </c>
      <c r="AE15" s="91"/>
      <c r="AF15" s="91"/>
      <c r="AG15" s="91"/>
      <c r="AH15" s="91"/>
      <c r="AI15" s="91"/>
      <c r="AJ15" s="91">
        <f t="shared" si="8"/>
        <v>0</v>
      </c>
      <c r="AK15" s="91"/>
      <c r="AL15" s="91"/>
      <c r="AM15" s="91">
        <f t="shared" si="9"/>
        <v>301893</v>
      </c>
      <c r="AN15" s="91">
        <f t="shared" si="10"/>
        <v>10732984</v>
      </c>
      <c r="AO15" s="118" t="s">
        <v>97</v>
      </c>
      <c r="AP15" s="115" t="s">
        <v>98</v>
      </c>
      <c r="AQ15" s="96" t="s">
        <v>17</v>
      </c>
      <c r="AR15" s="96"/>
      <c r="AS15" s="89">
        <f t="shared" si="20"/>
        <v>0</v>
      </c>
      <c r="AT15" s="89">
        <f t="shared" si="21"/>
        <v>0</v>
      </c>
      <c r="AU15" s="89">
        <f t="shared" si="22"/>
        <v>0</v>
      </c>
      <c r="AV15" s="89">
        <f t="shared" si="23"/>
        <v>0</v>
      </c>
      <c r="AW15" s="89">
        <f t="shared" si="24"/>
        <v>0</v>
      </c>
      <c r="AX15" s="89">
        <f t="shared" si="25"/>
        <v>0</v>
      </c>
      <c r="AY15" s="89">
        <f t="shared" si="26"/>
        <v>25</v>
      </c>
    </row>
    <row r="16" spans="1:51" x14ac:dyDescent="0.15">
      <c r="A16" s="89">
        <v>14</v>
      </c>
      <c r="B16" s="89">
        <v>14</v>
      </c>
      <c r="C16" s="93">
        <v>5014</v>
      </c>
      <c r="D16" s="88" t="s">
        <v>18</v>
      </c>
      <c r="E16" s="94">
        <v>30000</v>
      </c>
      <c r="F16" s="90">
        <f t="shared" si="0"/>
        <v>20</v>
      </c>
      <c r="G16" s="91">
        <v>4398468</v>
      </c>
      <c r="H16" s="90">
        <f t="shared" si="18"/>
        <v>12</v>
      </c>
      <c r="I16" s="91"/>
      <c r="J16" s="91"/>
      <c r="K16" s="90"/>
      <c r="L16" s="91"/>
      <c r="M16" s="91"/>
      <c r="N16" s="94"/>
      <c r="O16" s="91">
        <f t="shared" si="19"/>
        <v>450000</v>
      </c>
      <c r="P16" s="91"/>
      <c r="Q16" s="91"/>
      <c r="R16" s="91"/>
      <c r="S16" s="91"/>
      <c r="T16" s="91">
        <f t="shared" si="3"/>
        <v>600000</v>
      </c>
      <c r="U16" s="94"/>
      <c r="V16" s="91"/>
      <c r="W16" s="91"/>
      <c r="X16" s="91"/>
      <c r="Y16" s="91"/>
      <c r="Z16" s="91">
        <f t="shared" si="4"/>
        <v>1050000</v>
      </c>
      <c r="AA16" s="91">
        <f t="shared" si="5"/>
        <v>5448468</v>
      </c>
      <c r="AB16" s="94">
        <f t="shared" si="6"/>
        <v>87969</v>
      </c>
      <c r="AC16" s="102"/>
      <c r="AD16" s="94">
        <f t="shared" si="7"/>
        <v>43984</v>
      </c>
      <c r="AE16" s="91"/>
      <c r="AF16" s="91"/>
      <c r="AG16" s="91"/>
      <c r="AH16" s="91"/>
      <c r="AI16" s="91"/>
      <c r="AJ16" s="91">
        <f t="shared" si="8"/>
        <v>0</v>
      </c>
      <c r="AK16" s="91"/>
      <c r="AL16" s="91"/>
      <c r="AM16" s="91">
        <f t="shared" si="9"/>
        <v>131953</v>
      </c>
      <c r="AN16" s="91">
        <f t="shared" si="10"/>
        <v>5316515</v>
      </c>
      <c r="AO16" s="118" t="s">
        <v>99</v>
      </c>
      <c r="AP16" s="115" t="s">
        <v>100</v>
      </c>
      <c r="AQ16" s="96" t="s">
        <v>18</v>
      </c>
      <c r="AR16" s="96"/>
      <c r="AS16" s="89">
        <f t="shared" si="20"/>
        <v>0</v>
      </c>
      <c r="AT16" s="89">
        <f t="shared" si="21"/>
        <v>0</v>
      </c>
      <c r="AU16" s="89">
        <f t="shared" si="22"/>
        <v>0</v>
      </c>
      <c r="AV16" s="89">
        <f t="shared" si="23"/>
        <v>0</v>
      </c>
      <c r="AW16" s="89">
        <f t="shared" si="24"/>
        <v>0</v>
      </c>
      <c r="AX16" s="89">
        <f t="shared" si="25"/>
        <v>0</v>
      </c>
      <c r="AY16" s="89">
        <f t="shared" si="26"/>
        <v>20</v>
      </c>
    </row>
    <row r="17" spans="1:51" x14ac:dyDescent="0.15">
      <c r="A17" s="89">
        <v>15</v>
      </c>
      <c r="B17" s="89">
        <v>15</v>
      </c>
      <c r="C17" s="93">
        <v>5005</v>
      </c>
      <c r="D17" s="88" t="s">
        <v>3</v>
      </c>
      <c r="E17" s="94">
        <v>90000</v>
      </c>
      <c r="F17" s="90">
        <f t="shared" si="0"/>
        <v>25</v>
      </c>
      <c r="G17" s="91">
        <v>12234178</v>
      </c>
      <c r="H17" s="90">
        <f t="shared" si="18"/>
        <v>0</v>
      </c>
      <c r="I17" s="91"/>
      <c r="J17" s="91"/>
      <c r="K17" s="90"/>
      <c r="L17" s="91"/>
      <c r="M17" s="91"/>
      <c r="N17" s="94">
        <v>2800000</v>
      </c>
      <c r="O17" s="91">
        <f t="shared" si="19"/>
        <v>0</v>
      </c>
      <c r="P17" s="91"/>
      <c r="Q17" s="91"/>
      <c r="R17" s="91"/>
      <c r="S17" s="91"/>
      <c r="T17" s="91">
        <f t="shared" si="3"/>
        <v>2250000</v>
      </c>
      <c r="U17" s="94">
        <f>3000000</f>
        <v>3000000</v>
      </c>
      <c r="V17" s="91"/>
      <c r="W17" s="91"/>
      <c r="X17" s="91"/>
      <c r="Y17" s="91"/>
      <c r="Z17" s="91">
        <f t="shared" si="4"/>
        <v>8050000</v>
      </c>
      <c r="AA17" s="91">
        <f t="shared" si="5"/>
        <v>20284178</v>
      </c>
      <c r="AB17" s="94">
        <f t="shared" si="6"/>
        <v>244683</v>
      </c>
      <c r="AC17" s="94">
        <f>INT(G17*1%)</f>
        <v>122341</v>
      </c>
      <c r="AD17" s="94">
        <f t="shared" si="7"/>
        <v>122341</v>
      </c>
      <c r="AE17" s="91"/>
      <c r="AF17" s="91"/>
      <c r="AG17" s="91"/>
      <c r="AH17" s="91"/>
      <c r="AI17" s="91"/>
      <c r="AJ17" s="91">
        <f t="shared" si="8"/>
        <v>0</v>
      </c>
      <c r="AK17" s="91"/>
      <c r="AL17" s="91"/>
      <c r="AM17" s="91">
        <f t="shared" si="9"/>
        <v>489365</v>
      </c>
      <c r="AN17" s="91">
        <f t="shared" si="10"/>
        <v>19794813</v>
      </c>
      <c r="AO17" s="118" t="s">
        <v>97</v>
      </c>
      <c r="AP17" s="115" t="s">
        <v>101</v>
      </c>
      <c r="AQ17" s="96" t="s">
        <v>3</v>
      </c>
      <c r="AR17" s="96"/>
      <c r="AS17" s="89">
        <f t="shared" si="20"/>
        <v>0</v>
      </c>
      <c r="AT17" s="89">
        <f t="shared" si="21"/>
        <v>0</v>
      </c>
      <c r="AU17" s="89">
        <f t="shared" si="22"/>
        <v>0</v>
      </c>
      <c r="AV17" s="89">
        <f t="shared" si="23"/>
        <v>0</v>
      </c>
      <c r="AW17" s="89">
        <f t="shared" si="24"/>
        <v>10</v>
      </c>
      <c r="AX17" s="89">
        <f t="shared" si="25"/>
        <v>0</v>
      </c>
      <c r="AY17" s="89">
        <f t="shared" si="26"/>
        <v>25</v>
      </c>
    </row>
    <row r="18" spans="1:51" x14ac:dyDescent="0.15">
      <c r="A18" s="89">
        <v>16</v>
      </c>
      <c r="B18" s="89">
        <v>16</v>
      </c>
      <c r="C18" s="103">
        <v>7452</v>
      </c>
      <c r="D18" s="88" t="s">
        <v>102</v>
      </c>
      <c r="E18" s="91"/>
      <c r="F18" s="90">
        <f t="shared" si="0"/>
        <v>25</v>
      </c>
      <c r="G18" s="91">
        <v>5000000</v>
      </c>
      <c r="H18" s="90">
        <f t="shared" si="18"/>
        <v>0</v>
      </c>
      <c r="I18" s="91"/>
      <c r="J18" s="91"/>
      <c r="K18" s="91"/>
      <c r="L18" s="91"/>
      <c r="M18" s="91"/>
      <c r="N18" s="91"/>
      <c r="O18" s="91">
        <f t="shared" si="19"/>
        <v>0</v>
      </c>
      <c r="P18" s="91"/>
      <c r="Q18" s="91"/>
      <c r="R18" s="91"/>
      <c r="S18" s="91"/>
      <c r="T18" s="91">
        <f t="shared" si="3"/>
        <v>0</v>
      </c>
      <c r="U18" s="91"/>
      <c r="V18" s="91"/>
      <c r="W18" s="91"/>
      <c r="X18" s="91"/>
      <c r="Y18" s="91"/>
      <c r="Z18" s="91">
        <f t="shared" si="4"/>
        <v>0</v>
      </c>
      <c r="AA18" s="91">
        <f t="shared" si="5"/>
        <v>5000000</v>
      </c>
      <c r="AB18" s="104"/>
      <c r="AC18" s="104"/>
      <c r="AD18" s="104"/>
      <c r="AE18" s="91">
        <f>AB18+AD18</f>
        <v>0</v>
      </c>
      <c r="AF18" s="91"/>
      <c r="AG18" s="91"/>
      <c r="AH18" s="91"/>
      <c r="AI18" s="91"/>
      <c r="AJ18" s="91">
        <f t="shared" si="8"/>
        <v>0</v>
      </c>
      <c r="AK18" s="91"/>
      <c r="AL18" s="91"/>
      <c r="AM18" s="91">
        <f t="shared" si="9"/>
        <v>0</v>
      </c>
      <c r="AN18" s="91">
        <f t="shared" si="10"/>
        <v>5000000</v>
      </c>
      <c r="AO18" s="118" t="s">
        <v>103</v>
      </c>
      <c r="AP18" s="107" t="s">
        <v>104</v>
      </c>
      <c r="AQ18" s="96" t="s">
        <v>102</v>
      </c>
      <c r="AR18" s="96"/>
      <c r="AS18" s="89">
        <f t="shared" si="20"/>
        <v>0</v>
      </c>
      <c r="AT18" s="89">
        <f t="shared" si="21"/>
        <v>0</v>
      </c>
      <c r="AU18" s="89">
        <f t="shared" si="22"/>
        <v>0</v>
      </c>
      <c r="AV18" s="89">
        <f t="shared" si="23"/>
        <v>0</v>
      </c>
      <c r="AW18" s="89">
        <f t="shared" si="24"/>
        <v>0</v>
      </c>
      <c r="AX18" s="89">
        <f t="shared" si="25"/>
        <v>0</v>
      </c>
      <c r="AY18" s="89">
        <f t="shared" si="26"/>
        <v>25</v>
      </c>
    </row>
    <row r="19" spans="1:51" x14ac:dyDescent="0.15">
      <c r="A19" s="89">
        <v>17</v>
      </c>
      <c r="B19" s="89">
        <v>17</v>
      </c>
      <c r="C19" s="103">
        <v>6271</v>
      </c>
      <c r="D19" s="88" t="s">
        <v>105</v>
      </c>
      <c r="E19" s="91"/>
      <c r="F19" s="90">
        <f t="shared" si="0"/>
        <v>25</v>
      </c>
      <c r="G19" s="91">
        <v>25000000</v>
      </c>
      <c r="H19" s="90">
        <f t="shared" si="18"/>
        <v>0</v>
      </c>
      <c r="I19" s="91"/>
      <c r="J19" s="91"/>
      <c r="K19" s="91"/>
      <c r="L19" s="91"/>
      <c r="M19" s="91"/>
      <c r="N19" s="91"/>
      <c r="O19" s="91">
        <f t="shared" si="19"/>
        <v>0</v>
      </c>
      <c r="P19" s="91"/>
      <c r="Q19" s="91"/>
      <c r="R19" s="91"/>
      <c r="S19" s="91"/>
      <c r="T19" s="91">
        <f t="shared" si="3"/>
        <v>0</v>
      </c>
      <c r="U19" s="91"/>
      <c r="V19" s="91"/>
      <c r="W19" s="91"/>
      <c r="X19" s="91"/>
      <c r="Y19" s="91"/>
      <c r="Z19" s="91">
        <f t="shared" si="4"/>
        <v>0</v>
      </c>
      <c r="AA19" s="91">
        <f t="shared" si="5"/>
        <v>25000000</v>
      </c>
      <c r="AB19" s="104"/>
      <c r="AC19" s="104"/>
      <c r="AD19" s="104"/>
      <c r="AE19" s="91">
        <f>AB19+AD19</f>
        <v>0</v>
      </c>
      <c r="AF19" s="91"/>
      <c r="AG19" s="91"/>
      <c r="AH19" s="91"/>
      <c r="AI19" s="91"/>
      <c r="AJ19" s="91">
        <f t="shared" si="8"/>
        <v>0</v>
      </c>
      <c r="AK19" s="91"/>
      <c r="AL19" s="91"/>
      <c r="AM19" s="91">
        <f t="shared" si="9"/>
        <v>0</v>
      </c>
      <c r="AN19" s="91">
        <f t="shared" si="10"/>
        <v>25000000</v>
      </c>
      <c r="AO19" s="118" t="s">
        <v>106</v>
      </c>
      <c r="AP19" s="107" t="s">
        <v>107</v>
      </c>
      <c r="AQ19" s="96" t="s">
        <v>108</v>
      </c>
      <c r="AR19" s="96"/>
      <c r="AS19" s="89">
        <f t="shared" si="20"/>
        <v>0</v>
      </c>
      <c r="AT19" s="89">
        <f t="shared" si="21"/>
        <v>0</v>
      </c>
      <c r="AU19" s="89">
        <f t="shared" si="22"/>
        <v>0</v>
      </c>
      <c r="AV19" s="89">
        <f t="shared" si="23"/>
        <v>0</v>
      </c>
      <c r="AW19" s="89">
        <f t="shared" si="24"/>
        <v>0</v>
      </c>
      <c r="AX19" s="89">
        <f t="shared" si="25"/>
        <v>0</v>
      </c>
      <c r="AY19" s="89">
        <f t="shared" si="26"/>
        <v>25</v>
      </c>
    </row>
    <row r="20" spans="1:51" x14ac:dyDescent="0.15">
      <c r="A20" s="89">
        <v>18</v>
      </c>
      <c r="B20" s="89">
        <v>18</v>
      </c>
      <c r="C20" s="103">
        <v>9002</v>
      </c>
      <c r="D20" s="96" t="s">
        <v>148</v>
      </c>
      <c r="E20" s="105">
        <v>35000</v>
      </c>
      <c r="F20" s="90">
        <f t="shared" si="0"/>
        <v>10</v>
      </c>
      <c r="G20" s="105">
        <v>11880000</v>
      </c>
      <c r="H20" s="90">
        <f t="shared" si="18"/>
        <v>0</v>
      </c>
      <c r="I20" s="105">
        <v>2000000</v>
      </c>
      <c r="J20" s="105"/>
      <c r="K20" s="105"/>
      <c r="L20" s="105"/>
      <c r="M20" s="105"/>
      <c r="N20" s="105"/>
      <c r="O20" s="91">
        <f t="shared" si="19"/>
        <v>0</v>
      </c>
      <c r="P20" s="105"/>
      <c r="Q20" s="105"/>
      <c r="R20" s="105"/>
      <c r="S20" s="105"/>
      <c r="T20" s="91">
        <f t="shared" si="3"/>
        <v>350000</v>
      </c>
      <c r="U20" s="91"/>
      <c r="V20" s="91"/>
      <c r="W20" s="91"/>
      <c r="X20" s="91"/>
      <c r="Y20" s="91"/>
      <c r="Z20" s="91">
        <f t="shared" si="4"/>
        <v>2350000</v>
      </c>
      <c r="AA20" s="91">
        <f t="shared" si="5"/>
        <v>14230000</v>
      </c>
      <c r="AB20" s="94">
        <f t="shared" ref="AB20:AB36" si="27">INT(G20*2%)</f>
        <v>237600</v>
      </c>
      <c r="AC20" s="94">
        <f t="shared" ref="AC20:AC36" si="28">INT(G20*1%)</f>
        <v>118800</v>
      </c>
      <c r="AD20" s="94">
        <f t="shared" ref="AD20:AD36" si="29">INT(G20*1%)</f>
        <v>118800</v>
      </c>
      <c r="AE20" s="91"/>
      <c r="AF20" s="105"/>
      <c r="AG20" s="105"/>
      <c r="AH20" s="105"/>
      <c r="AI20" s="105"/>
      <c r="AJ20" s="91">
        <f t="shared" si="8"/>
        <v>0</v>
      </c>
      <c r="AK20" s="91"/>
      <c r="AL20" s="91"/>
      <c r="AM20" s="91">
        <f t="shared" si="9"/>
        <v>475200</v>
      </c>
      <c r="AN20" s="91">
        <f t="shared" si="10"/>
        <v>13754800</v>
      </c>
      <c r="AO20" s="96" t="s">
        <v>150</v>
      </c>
      <c r="AP20" s="107" t="s">
        <v>151</v>
      </c>
      <c r="AQ20" s="96" t="s">
        <v>148</v>
      </c>
      <c r="AR20" s="96"/>
      <c r="AS20" s="89">
        <f t="shared" si="20"/>
        <v>0</v>
      </c>
      <c r="AT20" s="89">
        <f t="shared" si="21"/>
        <v>0</v>
      </c>
      <c r="AU20" s="89">
        <f t="shared" si="22"/>
        <v>0</v>
      </c>
      <c r="AV20" s="89">
        <f t="shared" si="23"/>
        <v>0</v>
      </c>
      <c r="AW20" s="89">
        <f t="shared" si="24"/>
        <v>0</v>
      </c>
      <c r="AX20" s="89">
        <f t="shared" si="25"/>
        <v>0</v>
      </c>
      <c r="AY20" s="89">
        <f t="shared" si="26"/>
        <v>10</v>
      </c>
    </row>
    <row r="21" spans="1:51" x14ac:dyDescent="0.15">
      <c r="A21" s="89">
        <v>19</v>
      </c>
      <c r="B21" s="89">
        <v>19</v>
      </c>
      <c r="C21" s="103">
        <v>9003</v>
      </c>
      <c r="D21" s="96" t="s">
        <v>149</v>
      </c>
      <c r="E21" s="105">
        <v>35000</v>
      </c>
      <c r="F21" s="90">
        <f t="shared" si="0"/>
        <v>17</v>
      </c>
      <c r="G21" s="105">
        <v>4902000</v>
      </c>
      <c r="H21" s="90">
        <f t="shared" si="18"/>
        <v>0</v>
      </c>
      <c r="I21" s="105">
        <v>900000</v>
      </c>
      <c r="J21" s="105"/>
      <c r="K21" s="105"/>
      <c r="L21" s="105"/>
      <c r="M21" s="105"/>
      <c r="N21" s="105"/>
      <c r="O21" s="91">
        <f t="shared" si="19"/>
        <v>0</v>
      </c>
      <c r="P21" s="105"/>
      <c r="Q21" s="105">
        <v>650250</v>
      </c>
      <c r="R21" s="105"/>
      <c r="S21" s="105"/>
      <c r="T21" s="91">
        <f t="shared" si="3"/>
        <v>595000</v>
      </c>
      <c r="U21" s="91"/>
      <c r="V21" s="91"/>
      <c r="W21" s="91"/>
      <c r="X21" s="91"/>
      <c r="Y21" s="91"/>
      <c r="Z21" s="91">
        <f t="shared" si="4"/>
        <v>2145250</v>
      </c>
      <c r="AA21" s="91">
        <f t="shared" si="5"/>
        <v>7047250</v>
      </c>
      <c r="AB21" s="94">
        <f t="shared" si="27"/>
        <v>98040</v>
      </c>
      <c r="AC21" s="94">
        <f t="shared" si="28"/>
        <v>49020</v>
      </c>
      <c r="AD21" s="94">
        <f t="shared" si="29"/>
        <v>49020</v>
      </c>
      <c r="AE21" s="91"/>
      <c r="AF21" s="105"/>
      <c r="AG21" s="105"/>
      <c r="AH21" s="105"/>
      <c r="AI21" s="105"/>
      <c r="AJ21" s="91">
        <f t="shared" si="8"/>
        <v>0</v>
      </c>
      <c r="AK21" s="91"/>
      <c r="AL21" s="91"/>
      <c r="AM21" s="91">
        <f t="shared" si="9"/>
        <v>196080</v>
      </c>
      <c r="AN21" s="91">
        <f t="shared" si="10"/>
        <v>6851170</v>
      </c>
      <c r="AO21" s="118" t="s">
        <v>152</v>
      </c>
      <c r="AP21" s="107" t="s">
        <v>186</v>
      </c>
      <c r="AQ21" s="96" t="s">
        <v>187</v>
      </c>
      <c r="AR21" s="96"/>
      <c r="AS21" s="89">
        <f t="shared" si="20"/>
        <v>0</v>
      </c>
      <c r="AT21" s="89">
        <f t="shared" si="21"/>
        <v>0</v>
      </c>
      <c r="AU21" s="89">
        <f t="shared" si="22"/>
        <v>0</v>
      </c>
      <c r="AV21" s="89">
        <f t="shared" si="23"/>
        <v>0</v>
      </c>
      <c r="AW21" s="89">
        <f t="shared" si="24"/>
        <v>0</v>
      </c>
      <c r="AX21" s="89">
        <f t="shared" si="25"/>
        <v>0</v>
      </c>
      <c r="AY21" s="89">
        <f t="shared" si="26"/>
        <v>17</v>
      </c>
    </row>
    <row r="22" spans="1:51" x14ac:dyDescent="0.15">
      <c r="A22" s="89">
        <v>20</v>
      </c>
      <c r="B22" s="89">
        <v>20</v>
      </c>
      <c r="C22" s="103">
        <v>9004</v>
      </c>
      <c r="D22" s="96" t="s">
        <v>158</v>
      </c>
      <c r="E22" s="105">
        <v>25000</v>
      </c>
      <c r="F22" s="90">
        <f t="shared" si="0"/>
        <v>30</v>
      </c>
      <c r="G22" s="105">
        <v>4641854</v>
      </c>
      <c r="H22" s="90">
        <f t="shared" si="18"/>
        <v>0</v>
      </c>
      <c r="I22" s="105"/>
      <c r="J22" s="105"/>
      <c r="K22" s="105"/>
      <c r="L22" s="105"/>
      <c r="M22" s="105"/>
      <c r="N22" s="105"/>
      <c r="O22" s="91">
        <f t="shared" si="19"/>
        <v>0</v>
      </c>
      <c r="P22" s="105"/>
      <c r="Q22" s="105"/>
      <c r="R22" s="105"/>
      <c r="S22" s="105"/>
      <c r="T22" s="91">
        <f t="shared" si="3"/>
        <v>750000</v>
      </c>
      <c r="U22" s="105"/>
      <c r="V22" s="105"/>
      <c r="W22" s="105"/>
      <c r="X22" s="105"/>
      <c r="Y22" s="105"/>
      <c r="Z22" s="91">
        <f t="shared" si="4"/>
        <v>750000</v>
      </c>
      <c r="AA22" s="91">
        <f t="shared" si="5"/>
        <v>5391854</v>
      </c>
      <c r="AB22" s="94">
        <f t="shared" si="27"/>
        <v>92837</v>
      </c>
      <c r="AC22" s="94">
        <f t="shared" si="28"/>
        <v>46418</v>
      </c>
      <c r="AD22" s="94">
        <f t="shared" si="29"/>
        <v>46418</v>
      </c>
      <c r="AE22" s="91"/>
      <c r="AF22" s="105"/>
      <c r="AG22" s="105"/>
      <c r="AH22" s="105"/>
      <c r="AI22" s="105"/>
      <c r="AJ22" s="91">
        <f t="shared" si="8"/>
        <v>0</v>
      </c>
      <c r="AK22" s="105"/>
      <c r="AL22" s="105">
        <f>INT(2/25*G22)</f>
        <v>371348</v>
      </c>
      <c r="AM22" s="91">
        <f t="shared" si="9"/>
        <v>557021</v>
      </c>
      <c r="AN22" s="91">
        <f t="shared" si="10"/>
        <v>4834833</v>
      </c>
      <c r="AO22" s="96" t="s">
        <v>159</v>
      </c>
      <c r="AP22" s="107" t="s">
        <v>160</v>
      </c>
      <c r="AQ22" s="96" t="s">
        <v>158</v>
      </c>
      <c r="AR22" s="96"/>
      <c r="AS22" s="89">
        <f t="shared" si="20"/>
        <v>0</v>
      </c>
      <c r="AT22" s="89">
        <f t="shared" si="21"/>
        <v>0</v>
      </c>
      <c r="AU22" s="89">
        <f t="shared" si="22"/>
        <v>0</v>
      </c>
      <c r="AV22" s="89">
        <f t="shared" si="23"/>
        <v>0</v>
      </c>
      <c r="AW22" s="89">
        <f t="shared" si="24"/>
        <v>0</v>
      </c>
      <c r="AX22" s="89">
        <f t="shared" si="25"/>
        <v>0</v>
      </c>
      <c r="AY22" s="89">
        <f t="shared" si="26"/>
        <v>30</v>
      </c>
    </row>
    <row r="23" spans="1:51" x14ac:dyDescent="0.15">
      <c r="A23" s="89">
        <v>21</v>
      </c>
      <c r="B23" s="89">
        <v>21</v>
      </c>
      <c r="C23" s="103">
        <v>9005</v>
      </c>
      <c r="D23" s="96" t="s">
        <v>161</v>
      </c>
      <c r="E23" s="105">
        <v>25000</v>
      </c>
      <c r="F23" s="90">
        <f t="shared" si="0"/>
        <v>20</v>
      </c>
      <c r="G23" s="105">
        <v>4641854</v>
      </c>
      <c r="H23" s="90">
        <f t="shared" si="18"/>
        <v>0</v>
      </c>
      <c r="I23" s="105"/>
      <c r="J23" s="105"/>
      <c r="K23" s="105"/>
      <c r="L23" s="105"/>
      <c r="M23" s="105"/>
      <c r="N23" s="105"/>
      <c r="O23" s="91">
        <f t="shared" si="19"/>
        <v>0</v>
      </c>
      <c r="P23" s="105"/>
      <c r="Q23" s="105"/>
      <c r="R23" s="105"/>
      <c r="S23" s="105"/>
      <c r="T23" s="91">
        <f t="shared" si="3"/>
        <v>500000</v>
      </c>
      <c r="U23" s="91"/>
      <c r="V23" s="91"/>
      <c r="W23" s="91"/>
      <c r="X23" s="91"/>
      <c r="Y23" s="91"/>
      <c r="Z23" s="91">
        <f t="shared" si="4"/>
        <v>500000</v>
      </c>
      <c r="AA23" s="91">
        <f t="shared" si="5"/>
        <v>5141854</v>
      </c>
      <c r="AB23" s="94">
        <f t="shared" si="27"/>
        <v>92837</v>
      </c>
      <c r="AC23" s="94">
        <f t="shared" si="28"/>
        <v>46418</v>
      </c>
      <c r="AD23" s="94">
        <f t="shared" si="29"/>
        <v>46418</v>
      </c>
      <c r="AE23" s="91"/>
      <c r="AF23" s="105"/>
      <c r="AG23" s="105"/>
      <c r="AH23" s="105"/>
      <c r="AI23" s="105"/>
      <c r="AJ23" s="91">
        <f t="shared" si="8"/>
        <v>0</v>
      </c>
      <c r="AK23" s="91"/>
      <c r="AL23" s="91"/>
      <c r="AM23" s="91">
        <f t="shared" si="9"/>
        <v>185673</v>
      </c>
      <c r="AN23" s="91">
        <f t="shared" si="10"/>
        <v>4956181</v>
      </c>
      <c r="AO23" s="118" t="s">
        <v>152</v>
      </c>
      <c r="AP23" s="107" t="s">
        <v>162</v>
      </c>
      <c r="AQ23" s="96" t="s">
        <v>163</v>
      </c>
      <c r="AR23" s="96"/>
      <c r="AS23" s="89">
        <f t="shared" si="20"/>
        <v>0</v>
      </c>
      <c r="AT23" s="89">
        <f t="shared" si="21"/>
        <v>0</v>
      </c>
      <c r="AU23" s="89">
        <f t="shared" si="22"/>
        <v>0</v>
      </c>
      <c r="AV23" s="89">
        <f t="shared" si="23"/>
        <v>0</v>
      </c>
      <c r="AW23" s="89">
        <f t="shared" si="24"/>
        <v>0</v>
      </c>
      <c r="AX23" s="89">
        <f t="shared" si="25"/>
        <v>0</v>
      </c>
      <c r="AY23" s="89">
        <f t="shared" si="26"/>
        <v>20</v>
      </c>
    </row>
    <row r="24" spans="1:51" x14ac:dyDescent="0.15">
      <c r="A24" s="89">
        <v>22</v>
      </c>
      <c r="B24" s="89">
        <v>22</v>
      </c>
      <c r="C24" s="103">
        <v>5302</v>
      </c>
      <c r="D24" s="96" t="s">
        <v>164</v>
      </c>
      <c r="E24" s="105">
        <v>50000</v>
      </c>
      <c r="F24" s="90">
        <f t="shared" si="0"/>
        <v>25</v>
      </c>
      <c r="G24" s="105">
        <v>4200000</v>
      </c>
      <c r="H24" s="90">
        <f t="shared" si="18"/>
        <v>41</v>
      </c>
      <c r="I24" s="105"/>
      <c r="J24" s="105"/>
      <c r="K24" s="105"/>
      <c r="L24" s="105"/>
      <c r="M24" s="105"/>
      <c r="N24" s="105">
        <v>1800000</v>
      </c>
      <c r="O24" s="91">
        <f t="shared" si="19"/>
        <v>1537500</v>
      </c>
      <c r="P24" s="105"/>
      <c r="Q24" s="105"/>
      <c r="R24" s="105"/>
      <c r="S24" s="105"/>
      <c r="T24" s="91">
        <f t="shared" si="3"/>
        <v>1250000</v>
      </c>
      <c r="U24" s="91"/>
      <c r="V24" s="91"/>
      <c r="W24" s="91"/>
      <c r="X24" s="91"/>
      <c r="Y24" s="91"/>
      <c r="Z24" s="91">
        <f t="shared" si="4"/>
        <v>4587500</v>
      </c>
      <c r="AA24" s="91">
        <f t="shared" si="5"/>
        <v>8787500</v>
      </c>
      <c r="AB24" s="94">
        <f t="shared" si="27"/>
        <v>84000</v>
      </c>
      <c r="AC24" s="94">
        <f t="shared" si="28"/>
        <v>42000</v>
      </c>
      <c r="AD24" s="94">
        <f t="shared" si="29"/>
        <v>42000</v>
      </c>
      <c r="AE24" s="91"/>
      <c r="AF24" s="105"/>
      <c r="AG24" s="105"/>
      <c r="AH24" s="105"/>
      <c r="AI24" s="105"/>
      <c r="AJ24" s="91">
        <f t="shared" si="8"/>
        <v>0</v>
      </c>
      <c r="AK24" s="91"/>
      <c r="AL24" s="91"/>
      <c r="AM24" s="91">
        <f t="shared" si="9"/>
        <v>168000</v>
      </c>
      <c r="AN24" s="91">
        <f t="shared" si="10"/>
        <v>8619500</v>
      </c>
      <c r="AO24" s="118" t="s">
        <v>152</v>
      </c>
      <c r="AP24" s="107" t="s">
        <v>172</v>
      </c>
      <c r="AQ24" s="96" t="s">
        <v>164</v>
      </c>
      <c r="AR24" s="96"/>
      <c r="AS24" s="89">
        <f t="shared" si="20"/>
        <v>0</v>
      </c>
      <c r="AT24" s="89">
        <f t="shared" si="21"/>
        <v>0</v>
      </c>
      <c r="AU24" s="89">
        <f t="shared" si="22"/>
        <v>0</v>
      </c>
      <c r="AV24" s="89">
        <f t="shared" si="23"/>
        <v>0</v>
      </c>
      <c r="AW24" s="89">
        <f t="shared" si="24"/>
        <v>0</v>
      </c>
      <c r="AX24" s="89">
        <f t="shared" si="25"/>
        <v>0</v>
      </c>
      <c r="AY24" s="89">
        <f t="shared" si="26"/>
        <v>25</v>
      </c>
    </row>
    <row r="25" spans="1:51" x14ac:dyDescent="0.15">
      <c r="A25" s="89">
        <v>23</v>
      </c>
      <c r="B25" s="89">
        <v>23</v>
      </c>
      <c r="C25" s="103">
        <v>5303</v>
      </c>
      <c r="D25" s="96" t="s">
        <v>175</v>
      </c>
      <c r="E25" s="105">
        <v>50000</v>
      </c>
      <c r="F25" s="90">
        <f t="shared" si="0"/>
        <v>25</v>
      </c>
      <c r="G25" s="105">
        <v>4200000</v>
      </c>
      <c r="H25" s="90">
        <f t="shared" si="18"/>
        <v>9</v>
      </c>
      <c r="I25" s="105"/>
      <c r="J25" s="105"/>
      <c r="K25" s="105"/>
      <c r="L25" s="105"/>
      <c r="M25" s="105"/>
      <c r="N25" s="105">
        <v>1800000</v>
      </c>
      <c r="O25" s="91">
        <f t="shared" si="19"/>
        <v>337500</v>
      </c>
      <c r="P25" s="105"/>
      <c r="Q25" s="105"/>
      <c r="R25" s="105"/>
      <c r="S25" s="105"/>
      <c r="T25" s="91">
        <f t="shared" si="3"/>
        <v>1250000</v>
      </c>
      <c r="U25" s="91"/>
      <c r="V25" s="91"/>
      <c r="W25" s="91"/>
      <c r="X25" s="91"/>
      <c r="Y25" s="91"/>
      <c r="Z25" s="91">
        <f t="shared" si="4"/>
        <v>3387500</v>
      </c>
      <c r="AA25" s="91">
        <f t="shared" si="5"/>
        <v>7587500</v>
      </c>
      <c r="AB25" s="94">
        <f t="shared" si="27"/>
        <v>84000</v>
      </c>
      <c r="AC25" s="94">
        <f t="shared" si="28"/>
        <v>42000</v>
      </c>
      <c r="AD25" s="94">
        <f t="shared" si="29"/>
        <v>42000</v>
      </c>
      <c r="AE25" s="91"/>
      <c r="AF25" s="105"/>
      <c r="AG25" s="105"/>
      <c r="AH25" s="105"/>
      <c r="AI25" s="105"/>
      <c r="AJ25" s="91">
        <f t="shared" si="8"/>
        <v>0</v>
      </c>
      <c r="AK25" s="91"/>
      <c r="AL25" s="91"/>
      <c r="AM25" s="91">
        <f t="shared" si="9"/>
        <v>168000</v>
      </c>
      <c r="AN25" s="91">
        <f t="shared" si="10"/>
        <v>7419500</v>
      </c>
      <c r="AO25" s="96" t="s">
        <v>171</v>
      </c>
      <c r="AP25" s="107" t="s">
        <v>173</v>
      </c>
      <c r="AQ25" s="96" t="s">
        <v>174</v>
      </c>
      <c r="AR25" s="96"/>
      <c r="AS25" s="89">
        <f t="shared" si="20"/>
        <v>0</v>
      </c>
      <c r="AT25" s="89">
        <f t="shared" si="21"/>
        <v>0</v>
      </c>
      <c r="AU25" s="89">
        <f t="shared" si="22"/>
        <v>0</v>
      </c>
      <c r="AV25" s="89">
        <f t="shared" si="23"/>
        <v>0</v>
      </c>
      <c r="AW25" s="89">
        <f t="shared" si="24"/>
        <v>0</v>
      </c>
      <c r="AX25" s="89">
        <f t="shared" si="25"/>
        <v>6</v>
      </c>
      <c r="AY25" s="89">
        <f t="shared" si="26"/>
        <v>25</v>
      </c>
    </row>
    <row r="26" spans="1:51" x14ac:dyDescent="0.15">
      <c r="A26" s="89">
        <v>24</v>
      </c>
      <c r="B26" s="89">
        <v>24</v>
      </c>
      <c r="C26" s="103">
        <v>9006</v>
      </c>
      <c r="D26" s="96" t="s">
        <v>167</v>
      </c>
      <c r="E26" s="105">
        <v>25000</v>
      </c>
      <c r="F26" s="90">
        <f t="shared" si="0"/>
        <v>20</v>
      </c>
      <c r="G26" s="105">
        <v>4400000</v>
      </c>
      <c r="H26" s="90">
        <f t="shared" si="18"/>
        <v>0</v>
      </c>
      <c r="I26" s="105"/>
      <c r="J26" s="105"/>
      <c r="K26" s="105"/>
      <c r="L26" s="105"/>
      <c r="M26" s="105"/>
      <c r="N26" s="105"/>
      <c r="O26" s="91">
        <f t="shared" si="19"/>
        <v>0</v>
      </c>
      <c r="P26" s="105"/>
      <c r="Q26" s="105"/>
      <c r="R26" s="105"/>
      <c r="S26" s="105"/>
      <c r="T26" s="91">
        <f t="shared" si="3"/>
        <v>500000</v>
      </c>
      <c r="U26" s="91"/>
      <c r="V26" s="91"/>
      <c r="W26" s="91"/>
      <c r="X26" s="91"/>
      <c r="Y26" s="91"/>
      <c r="Z26" s="91">
        <f t="shared" si="4"/>
        <v>500000</v>
      </c>
      <c r="AA26" s="91">
        <f t="shared" si="5"/>
        <v>4900000</v>
      </c>
      <c r="AB26" s="94">
        <f t="shared" si="27"/>
        <v>88000</v>
      </c>
      <c r="AC26" s="94">
        <f t="shared" si="28"/>
        <v>44000</v>
      </c>
      <c r="AD26" s="94">
        <f t="shared" si="29"/>
        <v>44000</v>
      </c>
      <c r="AE26" s="91"/>
      <c r="AF26" s="105"/>
      <c r="AG26" s="105"/>
      <c r="AH26" s="105"/>
      <c r="AI26" s="105"/>
      <c r="AJ26" s="91">
        <f t="shared" si="8"/>
        <v>0</v>
      </c>
      <c r="AK26" s="91"/>
      <c r="AL26" s="91"/>
      <c r="AM26" s="91">
        <f t="shared" si="9"/>
        <v>176000</v>
      </c>
      <c r="AN26" s="91">
        <f t="shared" si="10"/>
        <v>4724000</v>
      </c>
      <c r="AO26" s="118" t="s">
        <v>152</v>
      </c>
      <c r="AP26" s="107" t="s">
        <v>181</v>
      </c>
      <c r="AQ26" s="96" t="s">
        <v>167</v>
      </c>
      <c r="AR26" s="96"/>
      <c r="AS26" s="89">
        <f t="shared" si="20"/>
        <v>0</v>
      </c>
      <c r="AT26" s="89">
        <f t="shared" si="21"/>
        <v>0</v>
      </c>
      <c r="AU26" s="89">
        <f t="shared" si="22"/>
        <v>0</v>
      </c>
      <c r="AV26" s="89">
        <f t="shared" si="23"/>
        <v>0</v>
      </c>
      <c r="AW26" s="89">
        <f t="shared" si="24"/>
        <v>0</v>
      </c>
      <c r="AX26" s="89">
        <f t="shared" si="25"/>
        <v>0</v>
      </c>
      <c r="AY26" s="89">
        <f t="shared" si="26"/>
        <v>20</v>
      </c>
    </row>
    <row r="27" spans="1:51" x14ac:dyDescent="0.15">
      <c r="A27" s="89">
        <v>25</v>
      </c>
      <c r="B27" s="89">
        <v>25</v>
      </c>
      <c r="C27" s="103">
        <v>9007</v>
      </c>
      <c r="D27" s="96" t="s">
        <v>177</v>
      </c>
      <c r="E27" s="105">
        <v>20000</v>
      </c>
      <c r="F27" s="90">
        <f t="shared" si="0"/>
        <v>20</v>
      </c>
      <c r="G27" s="105">
        <v>4520212</v>
      </c>
      <c r="H27" s="90">
        <f t="shared" si="18"/>
        <v>0</v>
      </c>
      <c r="I27" s="105"/>
      <c r="J27" s="105"/>
      <c r="K27" s="105"/>
      <c r="L27" s="105"/>
      <c r="M27" s="105"/>
      <c r="N27" s="105"/>
      <c r="O27" s="91">
        <f t="shared" si="19"/>
        <v>0</v>
      </c>
      <c r="P27" s="105"/>
      <c r="Q27" s="105">
        <v>524775</v>
      </c>
      <c r="R27" s="105"/>
      <c r="S27" s="105"/>
      <c r="T27" s="91">
        <f t="shared" si="3"/>
        <v>400000</v>
      </c>
      <c r="U27" s="91"/>
      <c r="V27" s="91"/>
      <c r="W27" s="91"/>
      <c r="X27" s="91"/>
      <c r="Y27" s="91"/>
      <c r="Z27" s="91">
        <f t="shared" si="4"/>
        <v>924775</v>
      </c>
      <c r="AA27" s="91">
        <f t="shared" si="5"/>
        <v>5444987</v>
      </c>
      <c r="AB27" s="94">
        <f t="shared" si="27"/>
        <v>90404</v>
      </c>
      <c r="AC27" s="94">
        <f t="shared" si="28"/>
        <v>45202</v>
      </c>
      <c r="AD27" s="94">
        <f t="shared" si="29"/>
        <v>45202</v>
      </c>
      <c r="AE27" s="91"/>
      <c r="AF27" s="105"/>
      <c r="AG27" s="105"/>
      <c r="AH27" s="105"/>
      <c r="AI27" s="105"/>
      <c r="AJ27" s="91">
        <f t="shared" si="8"/>
        <v>0</v>
      </c>
      <c r="AK27" s="91"/>
      <c r="AL27" s="91"/>
      <c r="AM27" s="91">
        <f t="shared" si="9"/>
        <v>180808</v>
      </c>
      <c r="AN27" s="91">
        <f t="shared" si="10"/>
        <v>5264179</v>
      </c>
      <c r="AO27" s="96" t="s">
        <v>171</v>
      </c>
      <c r="AP27" s="107" t="s">
        <v>182</v>
      </c>
      <c r="AQ27" s="96" t="s">
        <v>177</v>
      </c>
      <c r="AR27" s="96"/>
      <c r="AS27" s="89">
        <f t="shared" si="20"/>
        <v>0</v>
      </c>
      <c r="AT27" s="89">
        <f t="shared" si="21"/>
        <v>0</v>
      </c>
      <c r="AU27" s="89">
        <f t="shared" si="22"/>
        <v>0</v>
      </c>
      <c r="AV27" s="89">
        <f t="shared" si="23"/>
        <v>0</v>
      </c>
      <c r="AW27" s="89">
        <f t="shared" si="24"/>
        <v>0</v>
      </c>
      <c r="AX27" s="89">
        <f t="shared" si="25"/>
        <v>0</v>
      </c>
      <c r="AY27" s="89">
        <f t="shared" si="26"/>
        <v>20</v>
      </c>
    </row>
    <row r="28" spans="1:51" x14ac:dyDescent="0.15">
      <c r="A28" s="89">
        <v>26</v>
      </c>
      <c r="B28" s="89">
        <v>26</v>
      </c>
      <c r="C28" s="103">
        <v>9008</v>
      </c>
      <c r="D28" s="96" t="s">
        <v>178</v>
      </c>
      <c r="E28" s="105">
        <v>25000</v>
      </c>
      <c r="F28" s="90">
        <f t="shared" si="0"/>
        <v>18</v>
      </c>
      <c r="G28" s="105">
        <v>4800000</v>
      </c>
      <c r="H28" s="90">
        <f t="shared" si="18"/>
        <v>0</v>
      </c>
      <c r="I28" s="105"/>
      <c r="J28" s="105"/>
      <c r="K28" s="105"/>
      <c r="L28" s="105"/>
      <c r="M28" s="105"/>
      <c r="N28" s="105"/>
      <c r="O28" s="91">
        <f t="shared" si="19"/>
        <v>263583</v>
      </c>
      <c r="P28" s="105"/>
      <c r="Q28" s="105">
        <v>700000</v>
      </c>
      <c r="R28" s="105"/>
      <c r="S28" s="105"/>
      <c r="T28" s="91">
        <f t="shared" si="3"/>
        <v>450000</v>
      </c>
      <c r="U28" s="91"/>
      <c r="V28" s="91"/>
      <c r="W28" s="91"/>
      <c r="X28" s="91"/>
      <c r="Y28" s="91"/>
      <c r="Z28" s="91">
        <f t="shared" si="4"/>
        <v>1413583</v>
      </c>
      <c r="AA28" s="91">
        <f t="shared" si="5"/>
        <v>6213583</v>
      </c>
      <c r="AB28" s="94">
        <f t="shared" si="27"/>
        <v>96000</v>
      </c>
      <c r="AC28" s="94">
        <f t="shared" si="28"/>
        <v>48000</v>
      </c>
      <c r="AD28" s="94">
        <f t="shared" si="29"/>
        <v>48000</v>
      </c>
      <c r="AE28" s="91"/>
      <c r="AF28" s="105"/>
      <c r="AG28" s="105"/>
      <c r="AH28" s="105"/>
      <c r="AI28" s="105"/>
      <c r="AJ28" s="91">
        <f t="shared" si="8"/>
        <v>0</v>
      </c>
      <c r="AK28" s="91"/>
      <c r="AL28" s="91"/>
      <c r="AM28" s="91">
        <f t="shared" si="9"/>
        <v>192000</v>
      </c>
      <c r="AN28" s="91">
        <f t="shared" si="10"/>
        <v>6021583</v>
      </c>
      <c r="AO28" s="96" t="s">
        <v>171</v>
      </c>
      <c r="AP28" s="107" t="s">
        <v>179</v>
      </c>
      <c r="AQ28" s="96" t="s">
        <v>180</v>
      </c>
      <c r="AR28" s="96"/>
      <c r="AS28" s="89">
        <f t="shared" si="20"/>
        <v>0</v>
      </c>
      <c r="AT28" s="89">
        <f t="shared" si="21"/>
        <v>0</v>
      </c>
      <c r="AU28" s="89">
        <f t="shared" si="22"/>
        <v>0</v>
      </c>
      <c r="AV28" s="89">
        <f t="shared" si="23"/>
        <v>0</v>
      </c>
      <c r="AW28" s="89">
        <f t="shared" si="24"/>
        <v>0</v>
      </c>
      <c r="AX28" s="89">
        <f t="shared" si="25"/>
        <v>0</v>
      </c>
      <c r="AY28" s="89">
        <f t="shared" si="26"/>
        <v>18</v>
      </c>
    </row>
    <row r="29" spans="1:51" x14ac:dyDescent="0.15">
      <c r="A29" s="89">
        <v>27</v>
      </c>
      <c r="B29" s="89">
        <v>27</v>
      </c>
      <c r="C29" s="103">
        <v>9009</v>
      </c>
      <c r="D29" s="96" t="s">
        <v>183</v>
      </c>
      <c r="E29" s="105">
        <v>35000</v>
      </c>
      <c r="F29" s="90">
        <f t="shared" si="0"/>
        <v>19</v>
      </c>
      <c r="G29" s="105">
        <v>5750000</v>
      </c>
      <c r="H29" s="90">
        <f t="shared" si="18"/>
        <v>0</v>
      </c>
      <c r="I29" s="105">
        <v>1000000</v>
      </c>
      <c r="J29" s="105"/>
      <c r="K29" s="105"/>
      <c r="L29" s="105"/>
      <c r="M29" s="105"/>
      <c r="N29" s="105"/>
      <c r="O29" s="91">
        <f t="shared" si="19"/>
        <v>0</v>
      </c>
      <c r="P29" s="105"/>
      <c r="Q29" s="105">
        <v>856630</v>
      </c>
      <c r="R29" s="105"/>
      <c r="S29" s="105"/>
      <c r="T29" s="91">
        <f t="shared" si="3"/>
        <v>665000</v>
      </c>
      <c r="U29" s="91"/>
      <c r="V29" s="91"/>
      <c r="W29" s="91"/>
      <c r="X29" s="91"/>
      <c r="Y29" s="91"/>
      <c r="Z29" s="91">
        <f t="shared" si="4"/>
        <v>2521630</v>
      </c>
      <c r="AA29" s="91">
        <f t="shared" si="5"/>
        <v>8271630</v>
      </c>
      <c r="AB29" s="94">
        <f t="shared" si="27"/>
        <v>115000</v>
      </c>
      <c r="AC29" s="94">
        <f t="shared" si="28"/>
        <v>57500</v>
      </c>
      <c r="AD29" s="94">
        <f t="shared" si="29"/>
        <v>57500</v>
      </c>
      <c r="AE29" s="91"/>
      <c r="AF29" s="105"/>
      <c r="AG29" s="105"/>
      <c r="AH29" s="105"/>
      <c r="AI29" s="105"/>
      <c r="AJ29" s="91">
        <f t="shared" si="8"/>
        <v>0</v>
      </c>
      <c r="AK29" s="91"/>
      <c r="AL29" s="91"/>
      <c r="AM29" s="91">
        <f t="shared" si="9"/>
        <v>230000</v>
      </c>
      <c r="AN29" s="91">
        <f t="shared" si="10"/>
        <v>8041630</v>
      </c>
      <c r="AO29" s="118" t="s">
        <v>152</v>
      </c>
      <c r="AP29" s="107" t="s">
        <v>185</v>
      </c>
      <c r="AQ29" s="96" t="s">
        <v>183</v>
      </c>
      <c r="AR29" s="96"/>
      <c r="AS29" s="89">
        <f t="shared" si="20"/>
        <v>0</v>
      </c>
      <c r="AT29" s="89">
        <f t="shared" si="21"/>
        <v>0</v>
      </c>
      <c r="AU29" s="89">
        <f t="shared" si="22"/>
        <v>0</v>
      </c>
      <c r="AV29" s="89">
        <f t="shared" si="23"/>
        <v>0</v>
      </c>
      <c r="AW29" s="89">
        <f t="shared" si="24"/>
        <v>0</v>
      </c>
      <c r="AX29" s="89">
        <f t="shared" si="25"/>
        <v>0</v>
      </c>
      <c r="AY29" s="89">
        <f t="shared" si="26"/>
        <v>19</v>
      </c>
    </row>
    <row r="30" spans="1:51" x14ac:dyDescent="0.15">
      <c r="A30" s="89">
        <v>28</v>
      </c>
      <c r="B30" s="89">
        <v>28</v>
      </c>
      <c r="C30" s="103">
        <v>900001</v>
      </c>
      <c r="D30" s="106" t="s">
        <v>188</v>
      </c>
      <c r="E30" s="105">
        <v>75000</v>
      </c>
      <c r="F30" s="90">
        <f t="shared" si="0"/>
        <v>25</v>
      </c>
      <c r="G30" s="105">
        <v>8125000</v>
      </c>
      <c r="H30" s="90">
        <f t="shared" si="18"/>
        <v>47</v>
      </c>
      <c r="I30" s="105">
        <v>3500000</v>
      </c>
      <c r="J30" s="105"/>
      <c r="K30" s="105"/>
      <c r="L30" s="105"/>
      <c r="M30" s="105"/>
      <c r="N30" s="105"/>
      <c r="O30" s="91">
        <f t="shared" si="19"/>
        <v>1762500</v>
      </c>
      <c r="P30" s="105"/>
      <c r="Q30" s="105"/>
      <c r="R30" s="105"/>
      <c r="S30" s="105"/>
      <c r="T30" s="91">
        <f t="shared" si="3"/>
        <v>1875000</v>
      </c>
      <c r="U30" s="91"/>
      <c r="V30" s="91"/>
      <c r="W30" s="91"/>
      <c r="X30" s="91"/>
      <c r="Y30" s="91"/>
      <c r="Z30" s="91">
        <f t="shared" si="4"/>
        <v>7137500</v>
      </c>
      <c r="AA30" s="91">
        <f t="shared" si="5"/>
        <v>15262500</v>
      </c>
      <c r="AB30" s="94">
        <f t="shared" si="27"/>
        <v>162500</v>
      </c>
      <c r="AC30" s="94">
        <f t="shared" si="28"/>
        <v>81250</v>
      </c>
      <c r="AD30" s="94">
        <f t="shared" si="29"/>
        <v>81250</v>
      </c>
      <c r="AE30" s="91"/>
      <c r="AF30" s="105"/>
      <c r="AG30" s="105"/>
      <c r="AH30" s="105"/>
      <c r="AI30" s="105"/>
      <c r="AJ30" s="91">
        <f t="shared" si="8"/>
        <v>0</v>
      </c>
      <c r="AK30" s="91"/>
      <c r="AL30" s="91"/>
      <c r="AM30" s="91">
        <f t="shared" si="9"/>
        <v>325000</v>
      </c>
      <c r="AN30" s="91">
        <f t="shared" si="10"/>
        <v>14937500</v>
      </c>
      <c r="AO30" s="96" t="s">
        <v>189</v>
      </c>
      <c r="AP30" s="107" t="s">
        <v>190</v>
      </c>
      <c r="AQ30" s="96" t="s">
        <v>191</v>
      </c>
      <c r="AR30" s="96"/>
      <c r="AS30" s="89">
        <f t="shared" si="20"/>
        <v>0</v>
      </c>
      <c r="AT30" s="89">
        <f t="shared" si="21"/>
        <v>0</v>
      </c>
      <c r="AU30" s="89">
        <f t="shared" si="22"/>
        <v>0</v>
      </c>
      <c r="AV30" s="89">
        <f t="shared" si="23"/>
        <v>0</v>
      </c>
      <c r="AW30" s="89">
        <f t="shared" si="24"/>
        <v>0</v>
      </c>
      <c r="AX30" s="89">
        <f t="shared" si="25"/>
        <v>0</v>
      </c>
      <c r="AY30" s="89">
        <f t="shared" si="26"/>
        <v>25</v>
      </c>
    </row>
    <row r="31" spans="1:51" x14ac:dyDescent="0.15">
      <c r="A31" s="89">
        <v>29</v>
      </c>
      <c r="B31" s="89">
        <v>29</v>
      </c>
      <c r="C31" s="103">
        <v>900003</v>
      </c>
      <c r="D31" s="106" t="s">
        <v>192</v>
      </c>
      <c r="E31" s="105">
        <v>60000</v>
      </c>
      <c r="F31" s="90">
        <f t="shared" si="0"/>
        <v>25</v>
      </c>
      <c r="G31" s="105">
        <v>4025874</v>
      </c>
      <c r="H31" s="90">
        <f t="shared" si="18"/>
        <v>0</v>
      </c>
      <c r="I31" s="105">
        <v>800000</v>
      </c>
      <c r="J31" s="105"/>
      <c r="K31" s="105"/>
      <c r="L31" s="105"/>
      <c r="M31" s="105"/>
      <c r="N31" s="105"/>
      <c r="O31" s="91">
        <f t="shared" si="19"/>
        <v>0</v>
      </c>
      <c r="P31" s="105"/>
      <c r="Q31" s="105"/>
      <c r="R31" s="105"/>
      <c r="S31" s="105"/>
      <c r="T31" s="91">
        <f t="shared" si="3"/>
        <v>1500000</v>
      </c>
      <c r="U31" s="91"/>
      <c r="V31" s="91"/>
      <c r="W31" s="91"/>
      <c r="X31" s="91"/>
      <c r="Y31" s="91"/>
      <c r="Z31" s="91">
        <f t="shared" si="4"/>
        <v>2300000</v>
      </c>
      <c r="AA31" s="91">
        <f t="shared" si="5"/>
        <v>6325874</v>
      </c>
      <c r="AB31" s="94">
        <f t="shared" si="27"/>
        <v>80517</v>
      </c>
      <c r="AC31" s="94">
        <f t="shared" si="28"/>
        <v>40258</v>
      </c>
      <c r="AD31" s="94">
        <f t="shared" si="29"/>
        <v>40258</v>
      </c>
      <c r="AE31" s="91"/>
      <c r="AF31" s="105"/>
      <c r="AG31" s="105"/>
      <c r="AH31" s="105"/>
      <c r="AI31" s="105"/>
      <c r="AJ31" s="91">
        <f t="shared" si="8"/>
        <v>0</v>
      </c>
      <c r="AK31" s="91"/>
      <c r="AL31" s="91"/>
      <c r="AM31" s="91">
        <f t="shared" si="9"/>
        <v>161033</v>
      </c>
      <c r="AN31" s="91">
        <f t="shared" si="10"/>
        <v>6164841</v>
      </c>
      <c r="AO31" s="96" t="s">
        <v>204</v>
      </c>
      <c r="AP31" s="107">
        <v>7254473857</v>
      </c>
      <c r="AQ31" s="96" t="s">
        <v>192</v>
      </c>
      <c r="AR31" s="96"/>
      <c r="AS31" s="89">
        <f t="shared" si="20"/>
        <v>0</v>
      </c>
      <c r="AT31" s="89">
        <f t="shared" si="21"/>
        <v>0</v>
      </c>
      <c r="AU31" s="89">
        <f t="shared" si="22"/>
        <v>0</v>
      </c>
      <c r="AV31" s="89">
        <f t="shared" si="23"/>
        <v>0</v>
      </c>
      <c r="AW31" s="89">
        <f t="shared" si="24"/>
        <v>0</v>
      </c>
      <c r="AX31" s="89">
        <f t="shared" si="25"/>
        <v>0</v>
      </c>
      <c r="AY31" s="89">
        <f t="shared" si="26"/>
        <v>25</v>
      </c>
    </row>
    <row r="32" spans="1:51" x14ac:dyDescent="0.15">
      <c r="A32" s="89">
        <v>30</v>
      </c>
      <c r="B32" s="89">
        <v>30</v>
      </c>
      <c r="C32" s="103">
        <v>900004</v>
      </c>
      <c r="D32" s="106" t="s">
        <v>194</v>
      </c>
      <c r="E32" s="105">
        <v>60000</v>
      </c>
      <c r="F32" s="90">
        <f t="shared" si="0"/>
        <v>25</v>
      </c>
      <c r="G32" s="105">
        <v>4025874</v>
      </c>
      <c r="H32" s="90">
        <f t="shared" si="18"/>
        <v>0</v>
      </c>
      <c r="I32" s="105">
        <v>800000</v>
      </c>
      <c r="J32" s="105"/>
      <c r="K32" s="105"/>
      <c r="L32" s="105"/>
      <c r="M32" s="105"/>
      <c r="N32" s="105"/>
      <c r="O32" s="91">
        <f t="shared" si="19"/>
        <v>0</v>
      </c>
      <c r="P32" s="105"/>
      <c r="Q32" s="105"/>
      <c r="R32" s="105"/>
      <c r="S32" s="105"/>
      <c r="T32" s="91">
        <f t="shared" si="3"/>
        <v>1500000</v>
      </c>
      <c r="U32" s="91"/>
      <c r="V32" s="91"/>
      <c r="W32" s="91"/>
      <c r="X32" s="91"/>
      <c r="Y32" s="91"/>
      <c r="Z32" s="91">
        <f t="shared" si="4"/>
        <v>2300000</v>
      </c>
      <c r="AA32" s="91">
        <f t="shared" si="5"/>
        <v>6325874</v>
      </c>
      <c r="AB32" s="94">
        <f t="shared" si="27"/>
        <v>80517</v>
      </c>
      <c r="AC32" s="94">
        <f t="shared" si="28"/>
        <v>40258</v>
      </c>
      <c r="AD32" s="94">
        <f t="shared" si="29"/>
        <v>40258</v>
      </c>
      <c r="AE32" s="91"/>
      <c r="AF32" s="105"/>
      <c r="AG32" s="105"/>
      <c r="AH32" s="105"/>
      <c r="AI32" s="105"/>
      <c r="AJ32" s="91">
        <f t="shared" si="8"/>
        <v>80517</v>
      </c>
      <c r="AK32" s="91"/>
      <c r="AL32" s="91"/>
      <c r="AM32" s="91">
        <f t="shared" si="9"/>
        <v>241550</v>
      </c>
      <c r="AN32" s="91">
        <f t="shared" si="10"/>
        <v>6084324</v>
      </c>
      <c r="AO32" s="96" t="s">
        <v>204</v>
      </c>
      <c r="AP32" s="107">
        <v>7254474023</v>
      </c>
      <c r="AQ32" s="96" t="s">
        <v>194</v>
      </c>
      <c r="AR32" s="96"/>
      <c r="AS32" s="89">
        <f t="shared" si="20"/>
        <v>0</v>
      </c>
      <c r="AT32" s="89">
        <f t="shared" si="21"/>
        <v>1</v>
      </c>
      <c r="AU32" s="89">
        <f t="shared" si="22"/>
        <v>0</v>
      </c>
      <c r="AV32" s="89">
        <f t="shared" si="23"/>
        <v>0</v>
      </c>
      <c r="AW32" s="89">
        <f t="shared" si="24"/>
        <v>0</v>
      </c>
      <c r="AX32" s="89">
        <f t="shared" si="25"/>
        <v>0</v>
      </c>
      <c r="AY32" s="89">
        <f t="shared" si="26"/>
        <v>25</v>
      </c>
    </row>
    <row r="33" spans="1:51" x14ac:dyDescent="0.15">
      <c r="A33" s="89">
        <v>31</v>
      </c>
      <c r="B33" s="89">
        <v>31</v>
      </c>
      <c r="C33" s="103">
        <v>900005</v>
      </c>
      <c r="D33" s="106" t="s">
        <v>195</v>
      </c>
      <c r="E33" s="105">
        <v>60000</v>
      </c>
      <c r="F33" s="90">
        <f t="shared" si="0"/>
        <v>25</v>
      </c>
      <c r="G33" s="105">
        <v>4025874</v>
      </c>
      <c r="H33" s="90">
        <f t="shared" si="18"/>
        <v>50</v>
      </c>
      <c r="I33" s="105">
        <v>800000</v>
      </c>
      <c r="J33" s="105"/>
      <c r="K33" s="105"/>
      <c r="L33" s="105"/>
      <c r="M33" s="105"/>
      <c r="N33" s="105"/>
      <c r="O33" s="91">
        <f t="shared" si="19"/>
        <v>1875000</v>
      </c>
      <c r="P33" s="105"/>
      <c r="Q33" s="105"/>
      <c r="R33" s="105"/>
      <c r="S33" s="105"/>
      <c r="T33" s="91">
        <f t="shared" si="3"/>
        <v>1500000</v>
      </c>
      <c r="U33" s="91"/>
      <c r="V33" s="91"/>
      <c r="W33" s="91"/>
      <c r="X33" s="91"/>
      <c r="Y33" s="91"/>
      <c r="Z33" s="91">
        <f t="shared" si="4"/>
        <v>4175000</v>
      </c>
      <c r="AA33" s="91">
        <f t="shared" si="5"/>
        <v>8200874</v>
      </c>
      <c r="AB33" s="94">
        <f t="shared" si="27"/>
        <v>80517</v>
      </c>
      <c r="AC33" s="94">
        <f t="shared" si="28"/>
        <v>40258</v>
      </c>
      <c r="AD33" s="94">
        <f t="shared" si="29"/>
        <v>40258</v>
      </c>
      <c r="AE33" s="91"/>
      <c r="AF33" s="105"/>
      <c r="AG33" s="105"/>
      <c r="AH33" s="105"/>
      <c r="AI33" s="105"/>
      <c r="AJ33" s="91">
        <f t="shared" si="8"/>
        <v>0</v>
      </c>
      <c r="AK33" s="91"/>
      <c r="AL33" s="91"/>
      <c r="AM33" s="91">
        <f t="shared" si="9"/>
        <v>161033</v>
      </c>
      <c r="AN33" s="91">
        <f t="shared" si="10"/>
        <v>8039841</v>
      </c>
      <c r="AO33" s="96" t="s">
        <v>204</v>
      </c>
      <c r="AP33" s="107">
        <v>7254475143</v>
      </c>
      <c r="AQ33" s="96" t="s">
        <v>195</v>
      </c>
      <c r="AR33" s="96"/>
      <c r="AS33" s="89">
        <f t="shared" si="20"/>
        <v>0</v>
      </c>
      <c r="AT33" s="89">
        <f t="shared" si="21"/>
        <v>0</v>
      </c>
      <c r="AU33" s="89">
        <f t="shared" si="22"/>
        <v>0</v>
      </c>
      <c r="AV33" s="89">
        <f t="shared" si="23"/>
        <v>0</v>
      </c>
      <c r="AW33" s="89">
        <f t="shared" si="24"/>
        <v>0</v>
      </c>
      <c r="AX33" s="89">
        <f t="shared" si="25"/>
        <v>0</v>
      </c>
      <c r="AY33" s="89">
        <f t="shared" si="26"/>
        <v>25</v>
      </c>
    </row>
    <row r="34" spans="1:51" x14ac:dyDescent="0.15">
      <c r="A34" s="89">
        <v>32</v>
      </c>
      <c r="B34" s="89">
        <v>32</v>
      </c>
      <c r="C34" s="103">
        <v>900006</v>
      </c>
      <c r="D34" s="106" t="s">
        <v>197</v>
      </c>
      <c r="E34" s="105">
        <v>60000</v>
      </c>
      <c r="F34" s="90">
        <f t="shared" si="0"/>
        <v>25</v>
      </c>
      <c r="G34" s="105">
        <v>4025874</v>
      </c>
      <c r="H34" s="90">
        <f t="shared" si="18"/>
        <v>52</v>
      </c>
      <c r="I34" s="105">
        <v>800000</v>
      </c>
      <c r="J34" s="105"/>
      <c r="K34" s="105"/>
      <c r="L34" s="105"/>
      <c r="M34" s="105"/>
      <c r="N34" s="105"/>
      <c r="O34" s="91">
        <f t="shared" si="19"/>
        <v>1950000</v>
      </c>
      <c r="P34" s="105"/>
      <c r="Q34" s="105"/>
      <c r="R34" s="105"/>
      <c r="S34" s="105"/>
      <c r="T34" s="91">
        <f t="shared" si="3"/>
        <v>1500000</v>
      </c>
      <c r="U34" s="91"/>
      <c r="V34" s="91"/>
      <c r="W34" s="91"/>
      <c r="X34" s="91"/>
      <c r="Y34" s="91"/>
      <c r="Z34" s="91">
        <f t="shared" si="4"/>
        <v>4250000</v>
      </c>
      <c r="AA34" s="91">
        <f t="shared" si="5"/>
        <v>8275874</v>
      </c>
      <c r="AB34" s="94">
        <f t="shared" si="27"/>
        <v>80517</v>
      </c>
      <c r="AC34" s="94">
        <f t="shared" si="28"/>
        <v>40258</v>
      </c>
      <c r="AD34" s="94">
        <f t="shared" si="29"/>
        <v>40258</v>
      </c>
      <c r="AE34" s="91"/>
      <c r="AF34" s="105"/>
      <c r="AG34" s="105"/>
      <c r="AH34" s="105"/>
      <c r="AI34" s="105"/>
      <c r="AJ34" s="91">
        <f t="shared" si="8"/>
        <v>0</v>
      </c>
      <c r="AK34" s="91"/>
      <c r="AL34" s="91"/>
      <c r="AM34" s="91">
        <f t="shared" si="9"/>
        <v>161033</v>
      </c>
      <c r="AN34" s="91">
        <f t="shared" si="10"/>
        <v>8114841</v>
      </c>
      <c r="AO34" s="96" t="s">
        <v>204</v>
      </c>
      <c r="AP34" s="107">
        <v>7254475305</v>
      </c>
      <c r="AQ34" s="96" t="s">
        <v>205</v>
      </c>
      <c r="AR34" s="96"/>
      <c r="AS34" s="89">
        <f t="shared" si="20"/>
        <v>0</v>
      </c>
      <c r="AT34" s="89">
        <f t="shared" si="21"/>
        <v>0</v>
      </c>
      <c r="AU34" s="89">
        <f t="shared" si="22"/>
        <v>0</v>
      </c>
      <c r="AV34" s="89">
        <f t="shared" si="23"/>
        <v>0</v>
      </c>
      <c r="AW34" s="89">
        <f t="shared" si="24"/>
        <v>0</v>
      </c>
      <c r="AX34" s="89">
        <f t="shared" si="25"/>
        <v>0</v>
      </c>
      <c r="AY34" s="89">
        <f t="shared" si="26"/>
        <v>25</v>
      </c>
    </row>
    <row r="35" spans="1:51" x14ac:dyDescent="0.15">
      <c r="A35" s="89">
        <v>33</v>
      </c>
      <c r="B35" s="89">
        <v>33</v>
      </c>
      <c r="C35" s="103">
        <v>900007</v>
      </c>
      <c r="D35" s="106" t="s">
        <v>198</v>
      </c>
      <c r="E35" s="105">
        <v>60000</v>
      </c>
      <c r="F35" s="90">
        <f t="shared" si="0"/>
        <v>25</v>
      </c>
      <c r="G35" s="105">
        <v>4025874</v>
      </c>
      <c r="H35" s="90">
        <f t="shared" si="18"/>
        <v>54</v>
      </c>
      <c r="I35" s="105">
        <v>800000</v>
      </c>
      <c r="J35" s="105"/>
      <c r="K35" s="105"/>
      <c r="L35" s="105"/>
      <c r="M35" s="105"/>
      <c r="N35" s="105"/>
      <c r="O35" s="91">
        <f t="shared" si="19"/>
        <v>2025000</v>
      </c>
      <c r="P35" s="105"/>
      <c r="Q35" s="105"/>
      <c r="R35" s="105"/>
      <c r="S35" s="105"/>
      <c r="T35" s="91">
        <f t="shared" si="3"/>
        <v>1500000</v>
      </c>
      <c r="U35" s="91"/>
      <c r="V35" s="91"/>
      <c r="W35" s="91"/>
      <c r="X35" s="91"/>
      <c r="Y35" s="91"/>
      <c r="Z35" s="91">
        <f t="shared" si="4"/>
        <v>4325000</v>
      </c>
      <c r="AA35" s="91">
        <f t="shared" si="5"/>
        <v>8350874</v>
      </c>
      <c r="AB35" s="94">
        <f t="shared" si="27"/>
        <v>80517</v>
      </c>
      <c r="AC35" s="94">
        <f t="shared" si="28"/>
        <v>40258</v>
      </c>
      <c r="AD35" s="94">
        <f t="shared" si="29"/>
        <v>40258</v>
      </c>
      <c r="AE35" s="91"/>
      <c r="AF35" s="105"/>
      <c r="AG35" s="105"/>
      <c r="AH35" s="105"/>
      <c r="AI35" s="105"/>
      <c r="AJ35" s="91">
        <f t="shared" si="8"/>
        <v>80517</v>
      </c>
      <c r="AK35" s="91"/>
      <c r="AL35" s="91"/>
      <c r="AM35" s="91">
        <f t="shared" si="9"/>
        <v>241550</v>
      </c>
      <c r="AN35" s="91">
        <f t="shared" si="10"/>
        <v>8109324</v>
      </c>
      <c r="AO35" s="96" t="s">
        <v>204</v>
      </c>
      <c r="AP35" s="107">
        <v>7254545362</v>
      </c>
      <c r="AQ35" s="96" t="s">
        <v>198</v>
      </c>
      <c r="AR35" s="96"/>
      <c r="AS35" s="89">
        <f t="shared" si="20"/>
        <v>0</v>
      </c>
      <c r="AT35" s="89">
        <f t="shared" si="21"/>
        <v>1</v>
      </c>
      <c r="AU35" s="89">
        <f t="shared" si="22"/>
        <v>0</v>
      </c>
      <c r="AV35" s="89">
        <f t="shared" si="23"/>
        <v>0</v>
      </c>
      <c r="AW35" s="89">
        <f t="shared" si="24"/>
        <v>0</v>
      </c>
      <c r="AX35" s="89">
        <f t="shared" si="25"/>
        <v>0</v>
      </c>
      <c r="AY35" s="89">
        <f t="shared" si="26"/>
        <v>25</v>
      </c>
    </row>
    <row r="36" spans="1:51" x14ac:dyDescent="0.15">
      <c r="A36" s="89">
        <v>34</v>
      </c>
      <c r="B36" s="89">
        <v>34</v>
      </c>
      <c r="C36" s="103">
        <v>900008</v>
      </c>
      <c r="D36" s="106" t="s">
        <v>199</v>
      </c>
      <c r="E36" s="105">
        <v>60000</v>
      </c>
      <c r="F36" s="90">
        <f t="shared" si="0"/>
        <v>25</v>
      </c>
      <c r="G36" s="105">
        <v>4025874</v>
      </c>
      <c r="H36" s="90">
        <f t="shared" si="18"/>
        <v>0</v>
      </c>
      <c r="I36" s="105">
        <v>800000</v>
      </c>
      <c r="J36" s="105"/>
      <c r="K36" s="105"/>
      <c r="L36" s="105"/>
      <c r="M36" s="105"/>
      <c r="N36" s="105"/>
      <c r="O36" s="91">
        <f t="shared" si="19"/>
        <v>0</v>
      </c>
      <c r="P36" s="105"/>
      <c r="Q36" s="105"/>
      <c r="R36" s="105"/>
      <c r="S36" s="105"/>
      <c r="T36" s="91">
        <f t="shared" si="3"/>
        <v>1500000</v>
      </c>
      <c r="U36" s="91"/>
      <c r="V36" s="91"/>
      <c r="W36" s="91"/>
      <c r="X36" s="91"/>
      <c r="Y36" s="91"/>
      <c r="Z36" s="91">
        <f t="shared" si="4"/>
        <v>2300000</v>
      </c>
      <c r="AA36" s="91">
        <f t="shared" si="5"/>
        <v>6325874</v>
      </c>
      <c r="AB36" s="94">
        <f t="shared" si="27"/>
        <v>80517</v>
      </c>
      <c r="AC36" s="94">
        <f t="shared" si="28"/>
        <v>40258</v>
      </c>
      <c r="AD36" s="94">
        <f t="shared" si="29"/>
        <v>40258</v>
      </c>
      <c r="AE36" s="91"/>
      <c r="AF36" s="105"/>
      <c r="AG36" s="105"/>
      <c r="AH36" s="105"/>
      <c r="AI36" s="105"/>
      <c r="AJ36" s="91">
        <f t="shared" si="8"/>
        <v>0</v>
      </c>
      <c r="AK36" s="91"/>
      <c r="AL36" s="91"/>
      <c r="AM36" s="91">
        <f t="shared" si="9"/>
        <v>161033</v>
      </c>
      <c r="AN36" s="91">
        <f t="shared" si="10"/>
        <v>6164841</v>
      </c>
      <c r="AO36" s="96" t="s">
        <v>204</v>
      </c>
      <c r="AP36" s="107">
        <v>7254475356</v>
      </c>
      <c r="AQ36" s="96" t="s">
        <v>206</v>
      </c>
      <c r="AR36" s="96"/>
      <c r="AS36" s="89">
        <f t="shared" si="20"/>
        <v>0</v>
      </c>
      <c r="AT36" s="89">
        <f t="shared" si="21"/>
        <v>0</v>
      </c>
      <c r="AU36" s="89">
        <f t="shared" si="22"/>
        <v>0</v>
      </c>
      <c r="AV36" s="89">
        <f t="shared" si="23"/>
        <v>0</v>
      </c>
      <c r="AW36" s="89">
        <f t="shared" si="24"/>
        <v>0</v>
      </c>
      <c r="AX36" s="89">
        <f t="shared" si="25"/>
        <v>0</v>
      </c>
      <c r="AY36" s="89">
        <f t="shared" si="26"/>
        <v>25</v>
      </c>
    </row>
    <row r="37" spans="1:51" x14ac:dyDescent="0.15">
      <c r="A37" s="89">
        <v>35</v>
      </c>
      <c r="B37" s="89">
        <v>35</v>
      </c>
      <c r="C37" s="103">
        <v>9011</v>
      </c>
      <c r="D37" s="106" t="s">
        <v>202</v>
      </c>
      <c r="E37" s="108"/>
      <c r="F37" s="90">
        <f t="shared" si="0"/>
        <v>25</v>
      </c>
      <c r="G37" s="105">
        <v>25000000</v>
      </c>
      <c r="H37" s="90">
        <f t="shared" si="18"/>
        <v>0</v>
      </c>
      <c r="I37" s="105"/>
      <c r="J37" s="105"/>
      <c r="K37" s="105"/>
      <c r="L37" s="105"/>
      <c r="M37" s="105"/>
      <c r="N37" s="105"/>
      <c r="O37" s="91">
        <f t="shared" si="19"/>
        <v>0</v>
      </c>
      <c r="P37" s="105"/>
      <c r="Q37" s="105"/>
      <c r="R37" s="105"/>
      <c r="S37" s="105"/>
      <c r="T37" s="91">
        <f t="shared" si="3"/>
        <v>0</v>
      </c>
      <c r="U37" s="91"/>
      <c r="V37" s="91"/>
      <c r="W37" s="91"/>
      <c r="X37" s="91"/>
      <c r="Y37" s="91"/>
      <c r="Z37" s="91"/>
      <c r="AA37" s="91">
        <f t="shared" si="5"/>
        <v>25000000</v>
      </c>
      <c r="AB37" s="104"/>
      <c r="AC37" s="104"/>
      <c r="AD37" s="104"/>
      <c r="AE37" s="91">
        <f>AB37+AD37</f>
        <v>0</v>
      </c>
      <c r="AF37" s="105"/>
      <c r="AG37" s="105"/>
      <c r="AH37" s="105"/>
      <c r="AI37" s="105"/>
      <c r="AJ37" s="91">
        <f t="shared" si="8"/>
        <v>0</v>
      </c>
      <c r="AK37" s="91"/>
      <c r="AL37" s="91"/>
      <c r="AM37" s="91">
        <f t="shared" si="9"/>
        <v>0</v>
      </c>
      <c r="AN37" s="91">
        <f t="shared" si="10"/>
        <v>25000000</v>
      </c>
      <c r="AO37" s="96" t="s">
        <v>189</v>
      </c>
      <c r="AP37" s="107" t="s">
        <v>203</v>
      </c>
      <c r="AQ37" s="96" t="s">
        <v>202</v>
      </c>
      <c r="AR37" s="96"/>
      <c r="AS37" s="89">
        <f t="shared" si="20"/>
        <v>0</v>
      </c>
      <c r="AT37" s="89">
        <f t="shared" si="21"/>
        <v>0</v>
      </c>
      <c r="AU37" s="89">
        <f t="shared" si="22"/>
        <v>0</v>
      </c>
      <c r="AV37" s="89">
        <f t="shared" si="23"/>
        <v>0</v>
      </c>
      <c r="AW37" s="89">
        <f t="shared" si="24"/>
        <v>0</v>
      </c>
      <c r="AX37" s="89">
        <f t="shared" si="25"/>
        <v>0</v>
      </c>
      <c r="AY37" s="89">
        <f t="shared" si="26"/>
        <v>25</v>
      </c>
    </row>
    <row r="38" spans="1:51" x14ac:dyDescent="0.15">
      <c r="A38" s="89">
        <v>36</v>
      </c>
      <c r="B38" s="89">
        <v>36</v>
      </c>
      <c r="C38" s="103" t="s">
        <v>217</v>
      </c>
      <c r="D38" s="96" t="s">
        <v>208</v>
      </c>
      <c r="E38" s="105">
        <v>35000</v>
      </c>
      <c r="F38" s="90">
        <f t="shared" si="0"/>
        <v>25</v>
      </c>
      <c r="G38" s="105">
        <v>6019269</v>
      </c>
      <c r="H38" s="90">
        <f t="shared" si="18"/>
        <v>87</v>
      </c>
      <c r="I38" s="105"/>
      <c r="J38" s="105"/>
      <c r="K38" s="105"/>
      <c r="L38" s="105"/>
      <c r="M38" s="105"/>
      <c r="N38" s="105"/>
      <c r="O38" s="91">
        <f t="shared" si="19"/>
        <v>3262500</v>
      </c>
      <c r="P38" s="105"/>
      <c r="Q38" s="105"/>
      <c r="R38" s="105"/>
      <c r="S38" s="105"/>
      <c r="T38" s="91">
        <f t="shared" si="3"/>
        <v>875000</v>
      </c>
      <c r="U38" s="91"/>
      <c r="V38" s="91"/>
      <c r="W38" s="91"/>
      <c r="X38" s="91"/>
      <c r="Y38" s="91"/>
      <c r="Z38" s="91">
        <f t="shared" ref="Z38:Z46" si="30">SUM(I38:Y38)</f>
        <v>4137500</v>
      </c>
      <c r="AA38" s="91">
        <f t="shared" si="5"/>
        <v>10156769</v>
      </c>
      <c r="AB38" s="94">
        <f t="shared" ref="AB38:AB46" si="31">INT(G38*2%)</f>
        <v>120385</v>
      </c>
      <c r="AC38" s="94">
        <f t="shared" ref="AC38:AC46" si="32">INT(G38*1%)</f>
        <v>60192</v>
      </c>
      <c r="AD38" s="94">
        <f t="shared" ref="AD38:AD46" si="33">INT(G38*1%)</f>
        <v>60192</v>
      </c>
      <c r="AE38" s="91"/>
      <c r="AF38" s="105"/>
      <c r="AG38" s="105"/>
      <c r="AH38" s="105"/>
      <c r="AI38" s="105"/>
      <c r="AJ38" s="91">
        <f t="shared" si="8"/>
        <v>0</v>
      </c>
      <c r="AK38" s="91"/>
      <c r="AL38" s="91"/>
      <c r="AM38" s="91">
        <f t="shared" si="9"/>
        <v>240769</v>
      </c>
      <c r="AN38" s="91">
        <f t="shared" si="10"/>
        <v>9916000</v>
      </c>
      <c r="AO38" s="118" t="s">
        <v>247</v>
      </c>
      <c r="AP38" s="117" t="s">
        <v>245</v>
      </c>
      <c r="AQ38" s="113" t="s">
        <v>246</v>
      </c>
      <c r="AR38" s="96"/>
      <c r="AS38" s="89">
        <f t="shared" si="20"/>
        <v>0</v>
      </c>
      <c r="AT38" s="89">
        <f t="shared" si="21"/>
        <v>0</v>
      </c>
      <c r="AU38" s="89">
        <f t="shared" si="22"/>
        <v>0</v>
      </c>
      <c r="AV38" s="89">
        <f t="shared" si="23"/>
        <v>0</v>
      </c>
      <c r="AW38" s="89">
        <f t="shared" si="24"/>
        <v>0</v>
      </c>
      <c r="AX38" s="89">
        <f t="shared" si="25"/>
        <v>1</v>
      </c>
      <c r="AY38" s="89">
        <f t="shared" si="26"/>
        <v>25</v>
      </c>
    </row>
    <row r="39" spans="1:51" x14ac:dyDescent="0.15">
      <c r="A39" s="89">
        <v>37</v>
      </c>
      <c r="B39" s="89">
        <v>37</v>
      </c>
      <c r="C39" s="109">
        <v>900013</v>
      </c>
      <c r="D39" s="96" t="s">
        <v>209</v>
      </c>
      <c r="E39" s="105">
        <v>20000</v>
      </c>
      <c r="F39" s="90">
        <f t="shared" si="0"/>
        <v>24</v>
      </c>
      <c r="G39" s="105">
        <v>3385145</v>
      </c>
      <c r="H39" s="90">
        <f t="shared" si="18"/>
        <v>13</v>
      </c>
      <c r="I39" s="105"/>
      <c r="J39" s="105"/>
      <c r="K39" s="105"/>
      <c r="L39" s="105"/>
      <c r="M39" s="105"/>
      <c r="N39" s="105"/>
      <c r="O39" s="91">
        <f t="shared" si="19"/>
        <v>487500</v>
      </c>
      <c r="P39" s="105"/>
      <c r="Q39" s="105"/>
      <c r="R39" s="105"/>
      <c r="S39" s="105"/>
      <c r="T39" s="91">
        <f t="shared" si="3"/>
        <v>480000</v>
      </c>
      <c r="U39" s="91"/>
      <c r="V39" s="91"/>
      <c r="W39" s="91">
        <f>INT(10/25*G39)</f>
        <v>1354058</v>
      </c>
      <c r="X39" s="91"/>
      <c r="Y39" s="91"/>
      <c r="Z39" s="91">
        <f t="shared" si="30"/>
        <v>2321558</v>
      </c>
      <c r="AA39" s="91">
        <f t="shared" si="5"/>
        <v>5706703</v>
      </c>
      <c r="AB39" s="94">
        <f t="shared" si="31"/>
        <v>67702</v>
      </c>
      <c r="AC39" s="94">
        <f t="shared" si="32"/>
        <v>33851</v>
      </c>
      <c r="AD39" s="94">
        <f t="shared" si="33"/>
        <v>33851</v>
      </c>
      <c r="AE39" s="91">
        <f>AB39+AD39</f>
        <v>101553</v>
      </c>
      <c r="AF39" s="105"/>
      <c r="AG39" s="105"/>
      <c r="AH39" s="105"/>
      <c r="AI39" s="105"/>
      <c r="AJ39" s="91">
        <f t="shared" si="8"/>
        <v>0</v>
      </c>
      <c r="AK39" s="91"/>
      <c r="AL39" s="91"/>
      <c r="AM39" s="91">
        <f t="shared" si="9"/>
        <v>236957</v>
      </c>
      <c r="AN39" s="91">
        <f t="shared" si="10"/>
        <v>5469746</v>
      </c>
      <c r="AO39" s="114" t="s">
        <v>235</v>
      </c>
      <c r="AP39" s="117" t="s">
        <v>234</v>
      </c>
      <c r="AQ39" s="113" t="s">
        <v>209</v>
      </c>
      <c r="AR39" s="114"/>
      <c r="AS39" s="89">
        <f t="shared" si="20"/>
        <v>0</v>
      </c>
      <c r="AT39" s="89">
        <f t="shared" si="21"/>
        <v>0</v>
      </c>
      <c r="AU39" s="89">
        <f t="shared" si="22"/>
        <v>0</v>
      </c>
      <c r="AV39" s="89">
        <f t="shared" si="23"/>
        <v>0</v>
      </c>
      <c r="AW39" s="89">
        <f t="shared" si="24"/>
        <v>0</v>
      </c>
      <c r="AX39" s="89">
        <f t="shared" si="25"/>
        <v>0</v>
      </c>
      <c r="AY39" s="89">
        <f t="shared" si="26"/>
        <v>24</v>
      </c>
    </row>
    <row r="40" spans="1:51" x14ac:dyDescent="0.15">
      <c r="A40" s="89">
        <v>38</v>
      </c>
      <c r="B40" s="89">
        <v>38</v>
      </c>
      <c r="C40" s="109">
        <v>900014</v>
      </c>
      <c r="D40" s="96" t="s">
        <v>210</v>
      </c>
      <c r="E40" s="105">
        <v>20000</v>
      </c>
      <c r="F40" s="90">
        <f t="shared" si="0"/>
        <v>24</v>
      </c>
      <c r="G40" s="105">
        <v>3385145</v>
      </c>
      <c r="H40" s="90">
        <f t="shared" si="18"/>
        <v>11</v>
      </c>
      <c r="I40" s="105"/>
      <c r="J40" s="105"/>
      <c r="K40" s="105"/>
      <c r="L40" s="105"/>
      <c r="M40" s="105"/>
      <c r="N40" s="105"/>
      <c r="O40" s="91">
        <f t="shared" si="19"/>
        <v>412500</v>
      </c>
      <c r="P40" s="105"/>
      <c r="Q40" s="105"/>
      <c r="R40" s="105"/>
      <c r="S40" s="105"/>
      <c r="T40" s="91">
        <f t="shared" si="3"/>
        <v>480000</v>
      </c>
      <c r="U40" s="91"/>
      <c r="V40" s="91"/>
      <c r="W40" s="91">
        <f>INT(10/25*G40)</f>
        <v>1354058</v>
      </c>
      <c r="X40" s="91"/>
      <c r="Y40" s="91"/>
      <c r="Z40" s="91">
        <f t="shared" si="30"/>
        <v>2246558</v>
      </c>
      <c r="AA40" s="91">
        <f t="shared" si="5"/>
        <v>5631703</v>
      </c>
      <c r="AB40" s="94">
        <f t="shared" si="31"/>
        <v>67702</v>
      </c>
      <c r="AC40" s="94">
        <f t="shared" si="32"/>
        <v>33851</v>
      </c>
      <c r="AD40" s="94">
        <f t="shared" si="33"/>
        <v>33851</v>
      </c>
      <c r="AE40" s="91">
        <f>AB40+AD40</f>
        <v>101553</v>
      </c>
      <c r="AF40" s="105"/>
      <c r="AG40" s="105"/>
      <c r="AH40" s="105"/>
      <c r="AI40" s="105"/>
      <c r="AJ40" s="91">
        <f t="shared" si="8"/>
        <v>0</v>
      </c>
      <c r="AK40" s="91"/>
      <c r="AL40" s="91"/>
      <c r="AM40" s="91">
        <f t="shared" si="9"/>
        <v>236957</v>
      </c>
      <c r="AN40" s="91">
        <f t="shared" si="10"/>
        <v>5394746</v>
      </c>
      <c r="AO40" s="114" t="s">
        <v>235</v>
      </c>
      <c r="AP40" s="117" t="s">
        <v>236</v>
      </c>
      <c r="AQ40" s="113" t="s">
        <v>210</v>
      </c>
      <c r="AR40" s="114"/>
      <c r="AS40" s="89">
        <f t="shared" si="20"/>
        <v>0</v>
      </c>
      <c r="AT40" s="89">
        <f t="shared" si="21"/>
        <v>0</v>
      </c>
      <c r="AU40" s="89">
        <f t="shared" si="22"/>
        <v>0</v>
      </c>
      <c r="AV40" s="89">
        <f t="shared" si="23"/>
        <v>0</v>
      </c>
      <c r="AW40" s="89">
        <f t="shared" si="24"/>
        <v>0</v>
      </c>
      <c r="AX40" s="89">
        <f t="shared" si="25"/>
        <v>0</v>
      </c>
      <c r="AY40" s="89">
        <f t="shared" si="26"/>
        <v>24</v>
      </c>
    </row>
    <row r="41" spans="1:51" x14ac:dyDescent="0.15">
      <c r="A41" s="89">
        <v>39</v>
      </c>
      <c r="B41" s="89">
        <v>39</v>
      </c>
      <c r="C41" s="109">
        <v>900016</v>
      </c>
      <c r="D41" s="96" t="s">
        <v>211</v>
      </c>
      <c r="E41" s="105">
        <v>20000</v>
      </c>
      <c r="F41" s="90">
        <f t="shared" si="0"/>
        <v>24</v>
      </c>
      <c r="G41" s="105">
        <v>3385145</v>
      </c>
      <c r="H41" s="90">
        <f t="shared" si="18"/>
        <v>11</v>
      </c>
      <c r="I41" s="105"/>
      <c r="J41" s="105"/>
      <c r="K41" s="105"/>
      <c r="L41" s="105"/>
      <c r="M41" s="105"/>
      <c r="N41" s="105"/>
      <c r="O41" s="91">
        <f t="shared" si="19"/>
        <v>412500</v>
      </c>
      <c r="P41" s="105"/>
      <c r="Q41" s="105"/>
      <c r="R41" s="105"/>
      <c r="S41" s="105"/>
      <c r="T41" s="91">
        <f t="shared" si="3"/>
        <v>480000</v>
      </c>
      <c r="U41" s="91"/>
      <c r="V41" s="91"/>
      <c r="W41" s="91">
        <f>INT(10/25*G41)</f>
        <v>1354058</v>
      </c>
      <c r="X41" s="91"/>
      <c r="Y41" s="91"/>
      <c r="Z41" s="91">
        <f t="shared" si="30"/>
        <v>2246558</v>
      </c>
      <c r="AA41" s="91">
        <f t="shared" si="5"/>
        <v>5631703</v>
      </c>
      <c r="AB41" s="94">
        <f t="shared" si="31"/>
        <v>67702</v>
      </c>
      <c r="AC41" s="94">
        <f t="shared" si="32"/>
        <v>33851</v>
      </c>
      <c r="AD41" s="94">
        <f t="shared" si="33"/>
        <v>33851</v>
      </c>
      <c r="AE41" s="91">
        <f>AB41+AD41</f>
        <v>101553</v>
      </c>
      <c r="AF41" s="105"/>
      <c r="AG41" s="105"/>
      <c r="AH41" s="105"/>
      <c r="AI41" s="105"/>
      <c r="AJ41" s="91">
        <f t="shared" si="8"/>
        <v>0</v>
      </c>
      <c r="AK41" s="91"/>
      <c r="AL41" s="91"/>
      <c r="AM41" s="91">
        <f t="shared" si="9"/>
        <v>236957</v>
      </c>
      <c r="AN41" s="91">
        <f t="shared" si="10"/>
        <v>5394746</v>
      </c>
      <c r="AO41" s="114" t="s">
        <v>235</v>
      </c>
      <c r="AP41" s="117" t="s">
        <v>237</v>
      </c>
      <c r="AQ41" s="113" t="s">
        <v>211</v>
      </c>
      <c r="AR41" s="114"/>
      <c r="AS41" s="89">
        <f t="shared" si="20"/>
        <v>0</v>
      </c>
      <c r="AT41" s="89">
        <f t="shared" si="21"/>
        <v>0</v>
      </c>
      <c r="AU41" s="89">
        <f t="shared" si="22"/>
        <v>0</v>
      </c>
      <c r="AV41" s="89">
        <f t="shared" si="23"/>
        <v>0</v>
      </c>
      <c r="AW41" s="89">
        <f t="shared" si="24"/>
        <v>0</v>
      </c>
      <c r="AX41" s="89">
        <f t="shared" si="25"/>
        <v>0</v>
      </c>
      <c r="AY41" s="89">
        <f t="shared" si="26"/>
        <v>24</v>
      </c>
    </row>
    <row r="42" spans="1:51" x14ac:dyDescent="0.15">
      <c r="A42" s="89">
        <v>40</v>
      </c>
      <c r="B42" s="89">
        <v>40</v>
      </c>
      <c r="C42" s="109">
        <v>900017</v>
      </c>
      <c r="D42" s="96" t="s">
        <v>212</v>
      </c>
      <c r="E42" s="105">
        <v>20000</v>
      </c>
      <c r="F42" s="90">
        <f t="shared" si="0"/>
        <v>24</v>
      </c>
      <c r="G42" s="105">
        <v>3385145</v>
      </c>
      <c r="H42" s="90">
        <f t="shared" si="18"/>
        <v>13</v>
      </c>
      <c r="I42" s="105"/>
      <c r="J42" s="105"/>
      <c r="K42" s="105"/>
      <c r="L42" s="105"/>
      <c r="M42" s="105"/>
      <c r="N42" s="105"/>
      <c r="O42" s="91">
        <f t="shared" si="19"/>
        <v>487500</v>
      </c>
      <c r="P42" s="105"/>
      <c r="Q42" s="105"/>
      <c r="R42" s="105"/>
      <c r="S42" s="105"/>
      <c r="T42" s="91">
        <f t="shared" si="3"/>
        <v>480000</v>
      </c>
      <c r="U42" s="105"/>
      <c r="V42" s="105"/>
      <c r="W42" s="91">
        <f>INT(10/25*G42)</f>
        <v>1354058</v>
      </c>
      <c r="X42" s="105"/>
      <c r="Y42" s="105"/>
      <c r="Z42" s="91">
        <f t="shared" si="30"/>
        <v>2321558</v>
      </c>
      <c r="AA42" s="91">
        <f t="shared" si="5"/>
        <v>5706703</v>
      </c>
      <c r="AB42" s="94">
        <f t="shared" si="31"/>
        <v>67702</v>
      </c>
      <c r="AC42" s="94">
        <f t="shared" si="32"/>
        <v>33851</v>
      </c>
      <c r="AD42" s="94">
        <f t="shared" si="33"/>
        <v>33851</v>
      </c>
      <c r="AE42" s="91">
        <f>AB42+AD42</f>
        <v>101553</v>
      </c>
      <c r="AF42" s="105"/>
      <c r="AG42" s="105"/>
      <c r="AH42" s="105"/>
      <c r="AI42" s="105"/>
      <c r="AJ42" s="91">
        <f t="shared" si="8"/>
        <v>0</v>
      </c>
      <c r="AK42" s="105"/>
      <c r="AL42" s="91"/>
      <c r="AM42" s="91">
        <f t="shared" si="9"/>
        <v>236957</v>
      </c>
      <c r="AN42" s="91">
        <f t="shared" si="10"/>
        <v>5469746</v>
      </c>
      <c r="AO42" s="114" t="s">
        <v>235</v>
      </c>
      <c r="AP42" s="117" t="s">
        <v>238</v>
      </c>
      <c r="AQ42" s="113" t="s">
        <v>239</v>
      </c>
      <c r="AR42" s="114"/>
      <c r="AS42" s="89">
        <f t="shared" si="20"/>
        <v>0</v>
      </c>
      <c r="AT42" s="89">
        <f t="shared" si="21"/>
        <v>0</v>
      </c>
      <c r="AU42" s="89">
        <f t="shared" si="22"/>
        <v>0</v>
      </c>
      <c r="AV42" s="89">
        <f t="shared" si="23"/>
        <v>0</v>
      </c>
      <c r="AW42" s="89">
        <f t="shared" si="24"/>
        <v>0</v>
      </c>
      <c r="AX42" s="89">
        <f t="shared" si="25"/>
        <v>0</v>
      </c>
      <c r="AY42" s="89">
        <f t="shared" si="26"/>
        <v>24</v>
      </c>
    </row>
    <row r="43" spans="1:51" x14ac:dyDescent="0.15">
      <c r="A43" s="89">
        <v>41</v>
      </c>
      <c r="B43" s="89">
        <v>41</v>
      </c>
      <c r="C43" s="109">
        <v>900018</v>
      </c>
      <c r="D43" s="96" t="s">
        <v>213</v>
      </c>
      <c r="E43" s="105">
        <v>60000</v>
      </c>
      <c r="F43" s="90">
        <f t="shared" si="0"/>
        <v>12</v>
      </c>
      <c r="G43" s="105">
        <v>4462869</v>
      </c>
      <c r="H43" s="90">
        <f t="shared" si="18"/>
        <v>0</v>
      </c>
      <c r="I43" s="105">
        <v>800000</v>
      </c>
      <c r="J43" s="105"/>
      <c r="K43" s="105"/>
      <c r="L43" s="105"/>
      <c r="M43" s="105"/>
      <c r="N43" s="105"/>
      <c r="O43" s="91">
        <f t="shared" si="19"/>
        <v>0</v>
      </c>
      <c r="P43" s="105"/>
      <c r="Q43" s="105"/>
      <c r="R43" s="105"/>
      <c r="S43" s="105"/>
      <c r="T43" s="91">
        <f t="shared" si="3"/>
        <v>720000</v>
      </c>
      <c r="U43" s="105"/>
      <c r="V43" s="105"/>
      <c r="W43" s="105"/>
      <c r="X43" s="105"/>
      <c r="Y43" s="105"/>
      <c r="Z43" s="91">
        <f t="shared" si="30"/>
        <v>1520000</v>
      </c>
      <c r="AA43" s="91">
        <f t="shared" si="5"/>
        <v>5982869</v>
      </c>
      <c r="AB43" s="94">
        <f t="shared" si="31"/>
        <v>89257</v>
      </c>
      <c r="AC43" s="94">
        <f t="shared" si="32"/>
        <v>44628</v>
      </c>
      <c r="AD43" s="94">
        <f t="shared" si="33"/>
        <v>44628</v>
      </c>
      <c r="AE43" s="91"/>
      <c r="AF43" s="105"/>
      <c r="AG43" s="105"/>
      <c r="AH43" s="105"/>
      <c r="AI43" s="105"/>
      <c r="AJ43" s="91">
        <f t="shared" si="8"/>
        <v>0</v>
      </c>
      <c r="AK43" s="105"/>
      <c r="AL43" s="91"/>
      <c r="AM43" s="91">
        <f t="shared" si="9"/>
        <v>178513</v>
      </c>
      <c r="AN43" s="91">
        <f t="shared" si="10"/>
        <v>5804356</v>
      </c>
      <c r="AO43" s="114" t="s">
        <v>235</v>
      </c>
      <c r="AP43" s="117" t="s">
        <v>240</v>
      </c>
      <c r="AQ43" s="113" t="s">
        <v>244</v>
      </c>
      <c r="AR43" s="96"/>
      <c r="AS43" s="89">
        <f t="shared" si="20"/>
        <v>0</v>
      </c>
      <c r="AT43" s="89">
        <f t="shared" si="21"/>
        <v>0</v>
      </c>
      <c r="AU43" s="89">
        <f t="shared" si="22"/>
        <v>0</v>
      </c>
      <c r="AV43" s="89">
        <f t="shared" si="23"/>
        <v>0</v>
      </c>
      <c r="AW43" s="89">
        <f t="shared" si="24"/>
        <v>0</v>
      </c>
      <c r="AX43" s="89">
        <f t="shared" si="25"/>
        <v>0</v>
      </c>
      <c r="AY43" s="89">
        <f t="shared" si="26"/>
        <v>12</v>
      </c>
    </row>
    <row r="44" spans="1:51" x14ac:dyDescent="0.15">
      <c r="A44" s="89">
        <v>42</v>
      </c>
      <c r="B44" s="89">
        <v>42</v>
      </c>
      <c r="C44" s="109">
        <v>900019</v>
      </c>
      <c r="D44" s="96" t="s">
        <v>214</v>
      </c>
      <c r="E44" s="105">
        <v>60000</v>
      </c>
      <c r="F44" s="90">
        <f t="shared" si="0"/>
        <v>12</v>
      </c>
      <c r="G44" s="105">
        <v>4582639</v>
      </c>
      <c r="H44" s="90">
        <f t="shared" si="18"/>
        <v>0</v>
      </c>
      <c r="I44" s="105">
        <v>800000</v>
      </c>
      <c r="J44" s="105"/>
      <c r="K44" s="105"/>
      <c r="L44" s="105"/>
      <c r="M44" s="105"/>
      <c r="N44" s="105"/>
      <c r="O44" s="91">
        <f t="shared" si="19"/>
        <v>0</v>
      </c>
      <c r="P44" s="105"/>
      <c r="Q44" s="105"/>
      <c r="R44" s="105"/>
      <c r="S44" s="105"/>
      <c r="T44" s="91">
        <f t="shared" si="3"/>
        <v>720000</v>
      </c>
      <c r="U44" s="105"/>
      <c r="V44" s="105"/>
      <c r="W44" s="105"/>
      <c r="X44" s="105"/>
      <c r="Y44" s="105"/>
      <c r="Z44" s="91">
        <f t="shared" si="30"/>
        <v>1520000</v>
      </c>
      <c r="AA44" s="91">
        <f t="shared" si="5"/>
        <v>6102639</v>
      </c>
      <c r="AB44" s="94">
        <f t="shared" si="31"/>
        <v>91652</v>
      </c>
      <c r="AC44" s="94">
        <f t="shared" si="32"/>
        <v>45826</v>
      </c>
      <c r="AD44" s="94">
        <f t="shared" si="33"/>
        <v>45826</v>
      </c>
      <c r="AE44" s="91"/>
      <c r="AF44" s="105"/>
      <c r="AG44" s="105"/>
      <c r="AH44" s="105"/>
      <c r="AI44" s="105"/>
      <c r="AJ44" s="91">
        <f t="shared" si="8"/>
        <v>0</v>
      </c>
      <c r="AK44" s="105"/>
      <c r="AL44" s="91"/>
      <c r="AM44" s="91">
        <f t="shared" si="9"/>
        <v>183304</v>
      </c>
      <c r="AN44" s="91">
        <f t="shared" si="10"/>
        <v>5919335</v>
      </c>
      <c r="AO44" s="114" t="s">
        <v>235</v>
      </c>
      <c r="AP44" s="117" t="s">
        <v>241</v>
      </c>
      <c r="AQ44" s="113" t="s">
        <v>214</v>
      </c>
      <c r="AR44" s="96"/>
      <c r="AS44" s="89">
        <f t="shared" si="20"/>
        <v>0</v>
      </c>
      <c r="AT44" s="89">
        <f t="shared" si="21"/>
        <v>0</v>
      </c>
      <c r="AU44" s="89">
        <f t="shared" si="22"/>
        <v>0</v>
      </c>
      <c r="AV44" s="89">
        <f t="shared" si="23"/>
        <v>0</v>
      </c>
      <c r="AW44" s="89">
        <f t="shared" si="24"/>
        <v>0</v>
      </c>
      <c r="AX44" s="89">
        <f t="shared" si="25"/>
        <v>0</v>
      </c>
      <c r="AY44" s="89">
        <f t="shared" si="26"/>
        <v>12</v>
      </c>
    </row>
    <row r="45" spans="1:51" x14ac:dyDescent="0.15">
      <c r="A45" s="89">
        <v>43</v>
      </c>
      <c r="B45" s="89">
        <v>43</v>
      </c>
      <c r="C45" s="109">
        <v>900020</v>
      </c>
      <c r="D45" s="96" t="s">
        <v>215</v>
      </c>
      <c r="E45" s="105">
        <v>60000</v>
      </c>
      <c r="F45" s="90">
        <f t="shared" si="0"/>
        <v>9</v>
      </c>
      <c r="G45" s="105">
        <v>5441227</v>
      </c>
      <c r="H45" s="90">
        <f t="shared" si="18"/>
        <v>67</v>
      </c>
      <c r="I45" s="105">
        <v>800000</v>
      </c>
      <c r="J45" s="105"/>
      <c r="K45" s="105"/>
      <c r="L45" s="105"/>
      <c r="M45" s="105"/>
      <c r="N45" s="105"/>
      <c r="O45" s="91">
        <f t="shared" si="19"/>
        <v>2512500</v>
      </c>
      <c r="P45" s="105"/>
      <c r="Q45" s="105"/>
      <c r="R45" s="105"/>
      <c r="S45" s="105"/>
      <c r="T45" s="91">
        <f t="shared" si="3"/>
        <v>540000</v>
      </c>
      <c r="U45" s="105"/>
      <c r="V45" s="105"/>
      <c r="W45" s="105"/>
      <c r="X45" s="105"/>
      <c r="Y45" s="105"/>
      <c r="Z45" s="91">
        <f t="shared" si="30"/>
        <v>3852500</v>
      </c>
      <c r="AA45" s="91">
        <f t="shared" si="5"/>
        <v>9293727</v>
      </c>
      <c r="AB45" s="94">
        <f t="shared" si="31"/>
        <v>108824</v>
      </c>
      <c r="AC45" s="94">
        <f t="shared" si="32"/>
        <v>54412</v>
      </c>
      <c r="AD45" s="94">
        <f t="shared" si="33"/>
        <v>54412</v>
      </c>
      <c r="AE45" s="91"/>
      <c r="AF45" s="105"/>
      <c r="AG45" s="105"/>
      <c r="AH45" s="105"/>
      <c r="AI45" s="105"/>
      <c r="AJ45" s="91">
        <f t="shared" si="8"/>
        <v>0</v>
      </c>
      <c r="AK45" s="105"/>
      <c r="AL45" s="91">
        <f>INT(3/25*G45)</f>
        <v>652947</v>
      </c>
      <c r="AM45" s="91">
        <f t="shared" si="9"/>
        <v>870595</v>
      </c>
      <c r="AN45" s="91">
        <f t="shared" si="10"/>
        <v>8423132</v>
      </c>
      <c r="AO45" s="114" t="s">
        <v>235</v>
      </c>
      <c r="AP45" s="117" t="s">
        <v>242</v>
      </c>
      <c r="AQ45" s="113" t="s">
        <v>215</v>
      </c>
      <c r="AR45" s="96"/>
      <c r="AS45" s="89">
        <f t="shared" si="20"/>
        <v>0</v>
      </c>
      <c r="AT45" s="89">
        <f t="shared" si="21"/>
        <v>0</v>
      </c>
      <c r="AU45" s="89">
        <f t="shared" si="22"/>
        <v>0</v>
      </c>
      <c r="AV45" s="89">
        <f t="shared" si="23"/>
        <v>0</v>
      </c>
      <c r="AW45" s="89">
        <f t="shared" si="24"/>
        <v>0</v>
      </c>
      <c r="AX45" s="89">
        <f t="shared" si="25"/>
        <v>0</v>
      </c>
      <c r="AY45" s="89">
        <f t="shared" si="26"/>
        <v>9</v>
      </c>
    </row>
    <row r="46" spans="1:51" x14ac:dyDescent="0.15">
      <c r="A46" s="89">
        <v>44</v>
      </c>
      <c r="B46" s="89">
        <v>44</v>
      </c>
      <c r="C46" s="109">
        <v>900021</v>
      </c>
      <c r="D46" s="96" t="s">
        <v>216</v>
      </c>
      <c r="E46" s="105">
        <v>45000</v>
      </c>
      <c r="F46" s="90">
        <f t="shared" si="0"/>
        <v>8</v>
      </c>
      <c r="G46" s="105">
        <v>3504894</v>
      </c>
      <c r="H46" s="90">
        <f t="shared" si="18"/>
        <v>0</v>
      </c>
      <c r="I46" s="105">
        <v>700000</v>
      </c>
      <c r="J46" s="105"/>
      <c r="K46" s="105"/>
      <c r="L46" s="105"/>
      <c r="M46" s="105"/>
      <c r="N46" s="105"/>
      <c r="O46" s="91">
        <f t="shared" si="19"/>
        <v>0</v>
      </c>
      <c r="P46" s="105"/>
      <c r="Q46" s="105"/>
      <c r="R46" s="105"/>
      <c r="S46" s="105"/>
      <c r="T46" s="91">
        <f t="shared" si="3"/>
        <v>360000</v>
      </c>
      <c r="U46" s="105"/>
      <c r="V46" s="105"/>
      <c r="W46" s="105"/>
      <c r="X46" s="105"/>
      <c r="Y46" s="105"/>
      <c r="Z46" s="91">
        <f t="shared" si="30"/>
        <v>1060000</v>
      </c>
      <c r="AA46" s="91">
        <f t="shared" si="5"/>
        <v>4564894</v>
      </c>
      <c r="AB46" s="94">
        <f t="shared" si="31"/>
        <v>70097</v>
      </c>
      <c r="AC46" s="94">
        <f t="shared" si="32"/>
        <v>35048</v>
      </c>
      <c r="AD46" s="94">
        <f t="shared" si="33"/>
        <v>35048</v>
      </c>
      <c r="AE46" s="91"/>
      <c r="AF46" s="105"/>
      <c r="AG46" s="105"/>
      <c r="AH46" s="105"/>
      <c r="AI46" s="105"/>
      <c r="AJ46" s="91">
        <f t="shared" si="8"/>
        <v>140196</v>
      </c>
      <c r="AK46" s="105"/>
      <c r="AL46" s="91">
        <f>INT(4/25*G46)</f>
        <v>560783</v>
      </c>
      <c r="AM46" s="91">
        <f t="shared" si="9"/>
        <v>841172</v>
      </c>
      <c r="AN46" s="91">
        <f t="shared" si="10"/>
        <v>3723722</v>
      </c>
      <c r="AO46" s="114" t="s">
        <v>235</v>
      </c>
      <c r="AP46" s="117" t="s">
        <v>243</v>
      </c>
      <c r="AQ46" s="113" t="s">
        <v>216</v>
      </c>
      <c r="AR46" s="96"/>
      <c r="AS46" s="89">
        <f t="shared" si="20"/>
        <v>0</v>
      </c>
      <c r="AT46" s="89">
        <f t="shared" si="21"/>
        <v>2</v>
      </c>
      <c r="AU46" s="89">
        <f t="shared" si="22"/>
        <v>0</v>
      </c>
      <c r="AV46" s="89">
        <f t="shared" si="23"/>
        <v>0</v>
      </c>
      <c r="AW46" s="89">
        <f t="shared" si="24"/>
        <v>0</v>
      </c>
      <c r="AX46" s="89">
        <f t="shared" si="25"/>
        <v>0</v>
      </c>
      <c r="AY46" s="89">
        <f t="shared" si="26"/>
        <v>8</v>
      </c>
    </row>
    <row r="48" spans="1:51" x14ac:dyDescent="0.15">
      <c r="F48" s="105">
        <f>SUM(F3:F47)</f>
        <v>936</v>
      </c>
      <c r="G48" s="105">
        <f>SUM(G3:G46)</f>
        <v>315144382</v>
      </c>
      <c r="H48" s="105">
        <f t="shared" ref="H48:AN48" si="34">SUM(H3:H46)</f>
        <v>725</v>
      </c>
      <c r="I48" s="105">
        <f t="shared" si="34"/>
        <v>17100000</v>
      </c>
      <c r="J48" s="105">
        <f t="shared" si="34"/>
        <v>0</v>
      </c>
      <c r="K48" s="105">
        <f t="shared" si="34"/>
        <v>0</v>
      </c>
      <c r="L48" s="105">
        <f t="shared" si="34"/>
        <v>0</v>
      </c>
      <c r="M48" s="105">
        <f t="shared" si="34"/>
        <v>0</v>
      </c>
      <c r="N48" s="105">
        <f t="shared" si="34"/>
        <v>29400000</v>
      </c>
      <c r="O48" s="105">
        <f t="shared" si="34"/>
        <v>27451083</v>
      </c>
      <c r="P48" s="105">
        <f t="shared" si="34"/>
        <v>0</v>
      </c>
      <c r="Q48" s="105">
        <f t="shared" si="34"/>
        <v>4173210</v>
      </c>
      <c r="R48" s="105">
        <f t="shared" si="34"/>
        <v>0</v>
      </c>
      <c r="S48" s="105">
        <f t="shared" si="34"/>
        <v>0</v>
      </c>
      <c r="T48" s="105">
        <f t="shared" si="34"/>
        <v>41820000</v>
      </c>
      <c r="U48" s="105">
        <f t="shared" si="34"/>
        <v>5500000</v>
      </c>
      <c r="V48" s="105">
        <f t="shared" si="34"/>
        <v>1860000</v>
      </c>
      <c r="W48" s="105">
        <f t="shared" si="34"/>
        <v>5416232</v>
      </c>
      <c r="X48" s="105">
        <f t="shared" si="34"/>
        <v>750000</v>
      </c>
      <c r="Y48" s="105">
        <f t="shared" si="34"/>
        <v>0</v>
      </c>
      <c r="Z48" s="105">
        <f t="shared" si="34"/>
        <v>133470525</v>
      </c>
      <c r="AA48" s="105">
        <f t="shared" si="34"/>
        <v>448614907</v>
      </c>
      <c r="AB48" s="105">
        <f t="shared" si="34"/>
        <v>5202870</v>
      </c>
      <c r="AC48" s="105">
        <f t="shared" si="34"/>
        <v>2379431</v>
      </c>
      <c r="AD48" s="105">
        <f t="shared" si="34"/>
        <v>2601425</v>
      </c>
      <c r="AE48" s="105">
        <f t="shared" si="34"/>
        <v>406212</v>
      </c>
      <c r="AF48" s="105">
        <f t="shared" si="34"/>
        <v>0</v>
      </c>
      <c r="AG48" s="105">
        <f t="shared" si="34"/>
        <v>0</v>
      </c>
      <c r="AH48" s="105">
        <f t="shared" si="34"/>
        <v>0</v>
      </c>
      <c r="AI48" s="105">
        <f t="shared" si="34"/>
        <v>0</v>
      </c>
      <c r="AJ48" s="105">
        <f t="shared" si="34"/>
        <v>976366</v>
      </c>
      <c r="AK48" s="105">
        <f t="shared" si="34"/>
        <v>0</v>
      </c>
      <c r="AL48" s="105">
        <f t="shared" si="34"/>
        <v>1585078</v>
      </c>
      <c r="AM48" s="105">
        <f t="shared" si="34"/>
        <v>13151382</v>
      </c>
      <c r="AN48" s="105">
        <f t="shared" si="34"/>
        <v>435463525</v>
      </c>
      <c r="AO48" s="105">
        <f t="shared" ref="AO48:AY48" si="35">SUM(AO3:AO47)</f>
        <v>0</v>
      </c>
      <c r="AP48" s="105"/>
      <c r="AQ48" s="105">
        <f t="shared" si="35"/>
        <v>0</v>
      </c>
      <c r="AR48" s="105">
        <f t="shared" si="35"/>
        <v>0</v>
      </c>
      <c r="AS48" s="105">
        <f t="shared" si="35"/>
        <v>0</v>
      </c>
      <c r="AT48" s="105">
        <f t="shared" si="35"/>
        <v>9</v>
      </c>
      <c r="AU48" s="105">
        <f t="shared" si="35"/>
        <v>0</v>
      </c>
      <c r="AV48" s="105">
        <f t="shared" si="35"/>
        <v>6</v>
      </c>
      <c r="AW48" s="105">
        <f t="shared" si="35"/>
        <v>19</v>
      </c>
      <c r="AX48" s="105">
        <f t="shared" si="35"/>
        <v>44</v>
      </c>
      <c r="AY48" s="105">
        <f t="shared" si="35"/>
        <v>936</v>
      </c>
    </row>
  </sheetData>
  <autoFilter ref="A2:AY46" xr:uid="{00000000-0009-0000-0000-000007000000}">
    <sortState xmlns:xlrd2="http://schemas.microsoft.com/office/spreadsheetml/2017/richdata2" ref="A3:AY46">
      <sortCondition ref="A2:A46"/>
    </sortState>
  </autoFilter>
  <conditionalFormatting sqref="C20:C38">
    <cfRule type="duplicateValues" dxfId="1" priority="23"/>
  </conditionalFormatting>
  <pageMargins left="0.7" right="0.7" top="0.75" bottom="0.75" header="0.3" footer="0.3"/>
  <pageSetup orientation="portrait" horizontalDpi="360" verticalDpi="360" r:id="rId1"/>
  <ignoredErrors>
    <ignoredError sqref="G48:AN4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934"/>
  <sheetViews>
    <sheetView zoomScale="70" zoomScaleNormal="70" workbookViewId="0">
      <pane xSplit="4" ySplit="5" topLeftCell="E37" activePane="bottomRight" state="frozen"/>
      <selection pane="topRight" activeCell="E1" sqref="E1"/>
      <selection pane="bottomLeft" activeCell="A6" sqref="A6"/>
      <selection pane="bottomRight" activeCell="S54" sqref="S54"/>
    </sheetView>
  </sheetViews>
  <sheetFormatPr defaultColWidth="14.42578125" defaultRowHeight="15" customHeight="1" x14ac:dyDescent="0.2"/>
  <cols>
    <col min="1" max="1" width="3.5703125" style="43" customWidth="1"/>
    <col min="2" max="3" width="7.85546875" style="43" customWidth="1"/>
    <col min="4" max="4" width="31" style="44" customWidth="1"/>
    <col min="5" max="35" width="3.42578125" style="44" customWidth="1"/>
    <col min="36" max="36" width="10.85546875" style="44" bestFit="1" customWidth="1"/>
    <col min="37" max="37" width="14.140625" style="44" customWidth="1"/>
    <col min="38" max="38" width="25.5703125" style="44" customWidth="1"/>
    <col min="39" max="16384" width="14.42578125" style="44"/>
  </cols>
  <sheetData>
    <row r="1" spans="1:38" ht="15.75" customHeight="1" x14ac:dyDescent="0.2">
      <c r="A1" s="131" t="s">
        <v>141</v>
      </c>
      <c r="B1" s="132"/>
      <c r="C1" s="132"/>
      <c r="D1" s="132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</row>
    <row r="2" spans="1:38" ht="15.75" customHeight="1" x14ac:dyDescent="0.2"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</row>
    <row r="3" spans="1:38" ht="15" customHeight="1" x14ac:dyDescent="0.2">
      <c r="A3" s="133" t="s">
        <v>20</v>
      </c>
      <c r="B3" s="133" t="s">
        <v>2</v>
      </c>
      <c r="C3" s="133"/>
      <c r="D3" s="133" t="s">
        <v>0</v>
      </c>
      <c r="E3" s="136" t="s">
        <v>207</v>
      </c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8"/>
      <c r="AJ3" s="133" t="s">
        <v>22</v>
      </c>
      <c r="AK3" s="133" t="s">
        <v>23</v>
      </c>
      <c r="AL3" s="133" t="s">
        <v>21</v>
      </c>
    </row>
    <row r="4" spans="1:38" ht="15.75" customHeight="1" x14ac:dyDescent="0.2">
      <c r="A4" s="134"/>
      <c r="B4" s="134"/>
      <c r="C4" s="133"/>
      <c r="D4" s="135"/>
      <c r="E4" s="64">
        <v>11</v>
      </c>
      <c r="F4" s="64">
        <v>12</v>
      </c>
      <c r="G4" s="64">
        <v>13</v>
      </c>
      <c r="H4" s="64">
        <v>14</v>
      </c>
      <c r="I4" s="64">
        <v>15</v>
      </c>
      <c r="J4" s="64">
        <v>16</v>
      </c>
      <c r="K4" s="64">
        <v>17</v>
      </c>
      <c r="L4" s="64">
        <v>18</v>
      </c>
      <c r="M4" s="64">
        <v>19</v>
      </c>
      <c r="N4" s="64">
        <v>20</v>
      </c>
      <c r="O4" s="64">
        <v>21</v>
      </c>
      <c r="P4" s="64">
        <v>22</v>
      </c>
      <c r="Q4" s="64">
        <v>23</v>
      </c>
      <c r="R4" s="64">
        <v>24</v>
      </c>
      <c r="S4" s="64">
        <v>25</v>
      </c>
      <c r="T4" s="64">
        <v>26</v>
      </c>
      <c r="U4" s="64">
        <v>27</v>
      </c>
      <c r="V4" s="64">
        <v>28</v>
      </c>
      <c r="W4" s="64">
        <v>29</v>
      </c>
      <c r="X4" s="64">
        <v>30</v>
      </c>
      <c r="Y4" s="64">
        <v>1</v>
      </c>
      <c r="Z4" s="64">
        <v>2</v>
      </c>
      <c r="AA4" s="64">
        <v>3</v>
      </c>
      <c r="AB4" s="64">
        <v>4</v>
      </c>
      <c r="AC4" s="64">
        <v>5</v>
      </c>
      <c r="AD4" s="64">
        <v>6</v>
      </c>
      <c r="AE4" s="64">
        <v>7</v>
      </c>
      <c r="AF4" s="64">
        <v>8</v>
      </c>
      <c r="AG4" s="64">
        <v>9</v>
      </c>
      <c r="AH4" s="64">
        <v>10</v>
      </c>
      <c r="AI4" s="81"/>
      <c r="AJ4" s="135"/>
      <c r="AK4" s="135"/>
      <c r="AL4" s="135"/>
    </row>
    <row r="5" spans="1:38" s="86" customFormat="1" ht="12.75" customHeight="1" x14ac:dyDescent="0.2">
      <c r="A5" s="85"/>
      <c r="B5" s="85">
        <v>1</v>
      </c>
      <c r="C5" s="85">
        <v>2</v>
      </c>
      <c r="D5" s="85">
        <v>3</v>
      </c>
      <c r="E5" s="85">
        <v>4</v>
      </c>
      <c r="F5" s="85">
        <v>5</v>
      </c>
      <c r="G5" s="85">
        <v>6</v>
      </c>
      <c r="H5" s="85">
        <v>7</v>
      </c>
      <c r="I5" s="85">
        <v>8</v>
      </c>
      <c r="J5" s="85">
        <v>9</v>
      </c>
      <c r="K5" s="85">
        <v>10</v>
      </c>
      <c r="L5" s="85">
        <v>11</v>
      </c>
      <c r="M5" s="85">
        <v>12</v>
      </c>
      <c r="N5" s="85">
        <v>13</v>
      </c>
      <c r="O5" s="85">
        <v>14</v>
      </c>
      <c r="P5" s="85">
        <v>15</v>
      </c>
      <c r="Q5" s="85">
        <v>16</v>
      </c>
      <c r="R5" s="85">
        <v>17</v>
      </c>
      <c r="S5" s="85">
        <v>18</v>
      </c>
      <c r="T5" s="85">
        <v>19</v>
      </c>
      <c r="U5" s="85">
        <v>20</v>
      </c>
      <c r="V5" s="85">
        <v>21</v>
      </c>
      <c r="W5" s="85">
        <v>22</v>
      </c>
      <c r="X5" s="85">
        <v>23</v>
      </c>
      <c r="Y5" s="85">
        <v>24</v>
      </c>
      <c r="Z5" s="85">
        <v>25</v>
      </c>
      <c r="AA5" s="85">
        <v>26</v>
      </c>
      <c r="AB5" s="85">
        <v>27</v>
      </c>
      <c r="AC5" s="85">
        <v>28</v>
      </c>
      <c r="AD5" s="85">
        <v>29</v>
      </c>
      <c r="AE5" s="85">
        <v>30</v>
      </c>
      <c r="AF5" s="85">
        <v>31</v>
      </c>
      <c r="AG5" s="85">
        <v>32</v>
      </c>
      <c r="AH5" s="85">
        <v>33</v>
      </c>
      <c r="AI5" s="85">
        <v>34</v>
      </c>
      <c r="AJ5" s="85">
        <v>35</v>
      </c>
      <c r="AK5" s="85">
        <v>36</v>
      </c>
      <c r="AL5" s="85">
        <v>37</v>
      </c>
    </row>
    <row r="6" spans="1:38" ht="15.75" customHeight="1" x14ac:dyDescent="0.25">
      <c r="A6" s="59">
        <v>1</v>
      </c>
      <c r="B6" s="59">
        <v>5019</v>
      </c>
      <c r="C6" s="59" t="s">
        <v>176</v>
      </c>
      <c r="D6" s="82" t="s">
        <v>6</v>
      </c>
      <c r="E6" s="76">
        <v>3</v>
      </c>
      <c r="F6" s="77"/>
      <c r="G6" s="76"/>
      <c r="H6" s="76"/>
      <c r="I6" s="76"/>
      <c r="J6" s="76"/>
      <c r="K6" s="78"/>
      <c r="L6" s="76"/>
      <c r="M6" s="77"/>
      <c r="N6" s="78">
        <v>2</v>
      </c>
      <c r="O6" s="76"/>
      <c r="P6" s="76">
        <v>2</v>
      </c>
      <c r="Q6" s="76"/>
      <c r="R6" s="76">
        <v>2</v>
      </c>
      <c r="S6" s="76">
        <v>3</v>
      </c>
      <c r="T6" s="77"/>
      <c r="U6" s="78">
        <v>2</v>
      </c>
      <c r="V6" s="76"/>
      <c r="W6" s="76"/>
      <c r="X6" s="76"/>
      <c r="Y6" s="76"/>
      <c r="Z6" s="76">
        <v>3</v>
      </c>
      <c r="AA6" s="77"/>
      <c r="AB6" s="78">
        <v>5</v>
      </c>
      <c r="AC6" s="76"/>
      <c r="AD6" s="76">
        <v>2</v>
      </c>
      <c r="AE6" s="76"/>
      <c r="AF6" s="76">
        <v>2</v>
      </c>
      <c r="AG6" s="76">
        <v>3</v>
      </c>
      <c r="AH6" s="77"/>
      <c r="AI6" s="81"/>
      <c r="AJ6" s="50">
        <f>SUM(E6:AI6)</f>
        <v>29</v>
      </c>
      <c r="AK6" s="61">
        <f>AJ6/4*150000</f>
        <v>1087500</v>
      </c>
      <c r="AL6" s="66" t="s">
        <v>24</v>
      </c>
    </row>
    <row r="7" spans="1:38" ht="15.75" customHeight="1" x14ac:dyDescent="0.25">
      <c r="A7" s="59">
        <v>2</v>
      </c>
      <c r="B7" s="59">
        <v>7650</v>
      </c>
      <c r="C7" s="59" t="s">
        <v>176</v>
      </c>
      <c r="D7" s="82" t="s">
        <v>7</v>
      </c>
      <c r="E7" s="76"/>
      <c r="F7" s="77"/>
      <c r="G7" s="76"/>
      <c r="H7" s="76"/>
      <c r="I7" s="76"/>
      <c r="J7" s="76"/>
      <c r="K7" s="78"/>
      <c r="L7" s="76"/>
      <c r="M7" s="77"/>
      <c r="N7" s="78"/>
      <c r="O7" s="76"/>
      <c r="P7" s="76"/>
      <c r="Q7" s="76"/>
      <c r="R7" s="76"/>
      <c r="S7" s="76"/>
      <c r="T7" s="77"/>
      <c r="U7" s="78"/>
      <c r="V7" s="76"/>
      <c r="W7" s="76"/>
      <c r="X7" s="76"/>
      <c r="Y7" s="76"/>
      <c r="Z7" s="76"/>
      <c r="AA7" s="77"/>
      <c r="AB7" s="78"/>
      <c r="AC7" s="76"/>
      <c r="AD7" s="76"/>
      <c r="AE7" s="76"/>
      <c r="AF7" s="76"/>
      <c r="AG7" s="76"/>
      <c r="AH7" s="77"/>
      <c r="AI7" s="81"/>
      <c r="AJ7" s="50">
        <f t="shared" ref="AJ7:AJ38" si="0">SUM(E7:AI7)</f>
        <v>0</v>
      </c>
      <c r="AK7" s="61">
        <f t="shared" ref="AK7:AK49" si="1">AJ7/4*150000</f>
        <v>0</v>
      </c>
      <c r="AL7" s="66" t="s">
        <v>25</v>
      </c>
    </row>
    <row r="8" spans="1:38" ht="15.75" customHeight="1" x14ac:dyDescent="0.25">
      <c r="A8" s="59">
        <v>3</v>
      </c>
      <c r="B8" s="59">
        <v>5301</v>
      </c>
      <c r="C8" s="59" t="s">
        <v>176</v>
      </c>
      <c r="D8" s="82" t="s">
        <v>8</v>
      </c>
      <c r="E8" s="76">
        <v>4</v>
      </c>
      <c r="F8" s="77">
        <v>6</v>
      </c>
      <c r="G8" s="76">
        <v>2</v>
      </c>
      <c r="H8" s="76">
        <v>6</v>
      </c>
      <c r="I8" s="76">
        <v>2</v>
      </c>
      <c r="J8" s="76"/>
      <c r="K8" s="78"/>
      <c r="L8" s="76">
        <v>4</v>
      </c>
      <c r="M8" s="77">
        <v>6</v>
      </c>
      <c r="N8" s="78"/>
      <c r="O8" s="76">
        <v>2</v>
      </c>
      <c r="P8" s="76"/>
      <c r="Q8" s="76"/>
      <c r="R8" s="76">
        <v>3</v>
      </c>
      <c r="S8" s="76">
        <v>3</v>
      </c>
      <c r="T8" s="77"/>
      <c r="U8" s="78"/>
      <c r="V8" s="76">
        <v>4</v>
      </c>
      <c r="W8" s="76">
        <v>3</v>
      </c>
      <c r="X8" s="76"/>
      <c r="Y8" s="76">
        <v>2</v>
      </c>
      <c r="Z8" s="76">
        <v>5</v>
      </c>
      <c r="AA8" s="77"/>
      <c r="AB8" s="78"/>
      <c r="AC8" s="76"/>
      <c r="AD8" s="76">
        <v>4</v>
      </c>
      <c r="AE8" s="76"/>
      <c r="AF8" s="76">
        <v>2</v>
      </c>
      <c r="AG8" s="76">
        <v>3</v>
      </c>
      <c r="AH8" s="77"/>
      <c r="AI8" s="81"/>
      <c r="AJ8" s="50">
        <f t="shared" si="0"/>
        <v>61</v>
      </c>
      <c r="AK8" s="61">
        <f t="shared" si="1"/>
        <v>2287500</v>
      </c>
      <c r="AL8" s="66" t="s">
        <v>144</v>
      </c>
    </row>
    <row r="9" spans="1:38" ht="15.75" customHeight="1" x14ac:dyDescent="0.25">
      <c r="A9" s="59">
        <v>4</v>
      </c>
      <c r="B9" s="59">
        <v>5002</v>
      </c>
      <c r="C9" s="59" t="s">
        <v>176</v>
      </c>
      <c r="D9" s="82" t="s">
        <v>9</v>
      </c>
      <c r="E9" s="76">
        <v>3</v>
      </c>
      <c r="F9" s="77"/>
      <c r="G9" s="76">
        <v>5</v>
      </c>
      <c r="H9" s="76">
        <v>5</v>
      </c>
      <c r="I9" s="76">
        <v>5</v>
      </c>
      <c r="J9" s="76">
        <v>2</v>
      </c>
      <c r="K9" s="78"/>
      <c r="L9" s="76"/>
      <c r="M9" s="77"/>
      <c r="N9" s="78"/>
      <c r="O9" s="76"/>
      <c r="P9" s="76"/>
      <c r="Q9" s="76"/>
      <c r="R9" s="76"/>
      <c r="S9" s="76"/>
      <c r="T9" s="77"/>
      <c r="U9" s="78"/>
      <c r="V9" s="76"/>
      <c r="W9" s="76"/>
      <c r="X9" s="76"/>
      <c r="Y9" s="76">
        <v>2</v>
      </c>
      <c r="Z9" s="76">
        <v>3</v>
      </c>
      <c r="AA9" s="77"/>
      <c r="AB9" s="78">
        <v>2</v>
      </c>
      <c r="AC9" s="76">
        <v>2</v>
      </c>
      <c r="AD9" s="76">
        <v>2</v>
      </c>
      <c r="AE9" s="76">
        <v>2</v>
      </c>
      <c r="AF9" s="76">
        <v>2</v>
      </c>
      <c r="AG9" s="76">
        <v>3</v>
      </c>
      <c r="AH9" s="77"/>
      <c r="AI9" s="81"/>
      <c r="AJ9" s="50">
        <f t="shared" si="0"/>
        <v>38</v>
      </c>
      <c r="AK9" s="61">
        <f t="shared" si="1"/>
        <v>1425000</v>
      </c>
      <c r="AL9" s="66" t="s">
        <v>26</v>
      </c>
    </row>
    <row r="10" spans="1:38" ht="15.75" customHeight="1" x14ac:dyDescent="0.25">
      <c r="A10" s="59">
        <v>5</v>
      </c>
      <c r="B10" s="59">
        <v>5013</v>
      </c>
      <c r="C10" s="59" t="s">
        <v>176</v>
      </c>
      <c r="D10" s="82" t="s">
        <v>10</v>
      </c>
      <c r="E10" s="76">
        <v>3</v>
      </c>
      <c r="F10" s="77"/>
      <c r="G10" s="76">
        <v>2</v>
      </c>
      <c r="H10" s="76">
        <v>2</v>
      </c>
      <c r="I10" s="76">
        <v>2</v>
      </c>
      <c r="J10" s="76">
        <v>2</v>
      </c>
      <c r="K10" s="78">
        <v>2</v>
      </c>
      <c r="L10" s="76">
        <v>3</v>
      </c>
      <c r="M10" s="77"/>
      <c r="N10" s="78"/>
      <c r="O10" s="76"/>
      <c r="P10" s="76"/>
      <c r="Q10" s="76"/>
      <c r="R10" s="76"/>
      <c r="S10" s="76"/>
      <c r="T10" s="77"/>
      <c r="U10" s="78"/>
      <c r="V10" s="76">
        <v>2</v>
      </c>
      <c r="W10" s="76">
        <v>2</v>
      </c>
      <c r="X10" s="76">
        <v>2</v>
      </c>
      <c r="Y10" s="76">
        <v>2</v>
      </c>
      <c r="Z10" s="76">
        <v>3</v>
      </c>
      <c r="AA10" s="77"/>
      <c r="AB10" s="78">
        <v>2</v>
      </c>
      <c r="AC10" s="76">
        <v>2</v>
      </c>
      <c r="AD10" s="76">
        <v>2</v>
      </c>
      <c r="AE10" s="76">
        <v>2</v>
      </c>
      <c r="AF10" s="76">
        <v>2</v>
      </c>
      <c r="AG10" s="76">
        <v>3</v>
      </c>
      <c r="AH10" s="77"/>
      <c r="AI10" s="81"/>
      <c r="AJ10" s="50">
        <f t="shared" si="0"/>
        <v>40</v>
      </c>
      <c r="AK10" s="61">
        <f t="shared" si="1"/>
        <v>1500000</v>
      </c>
      <c r="AL10" s="66" t="s">
        <v>27</v>
      </c>
    </row>
    <row r="11" spans="1:38" ht="15.75" customHeight="1" x14ac:dyDescent="0.25">
      <c r="A11" s="59">
        <v>6</v>
      </c>
      <c r="B11" s="59">
        <v>5003</v>
      </c>
      <c r="C11" s="59" t="s">
        <v>176</v>
      </c>
      <c r="D11" s="82" t="s">
        <v>11</v>
      </c>
      <c r="E11" s="76">
        <v>2</v>
      </c>
      <c r="F11" s="77">
        <v>8</v>
      </c>
      <c r="G11" s="76">
        <v>2</v>
      </c>
      <c r="H11" s="76">
        <v>2</v>
      </c>
      <c r="I11" s="76">
        <v>2</v>
      </c>
      <c r="J11" s="76"/>
      <c r="K11" s="78"/>
      <c r="L11" s="76"/>
      <c r="M11" s="77"/>
      <c r="N11" s="78"/>
      <c r="O11" s="76"/>
      <c r="P11" s="76"/>
      <c r="Q11" s="76"/>
      <c r="R11" s="76"/>
      <c r="S11" s="76"/>
      <c r="T11" s="77"/>
      <c r="U11" s="78">
        <v>2</v>
      </c>
      <c r="V11" s="76"/>
      <c r="W11" s="76"/>
      <c r="X11" s="76"/>
      <c r="Y11" s="76"/>
      <c r="Z11" s="76"/>
      <c r="AA11" s="77"/>
      <c r="AB11" s="78"/>
      <c r="AC11" s="76"/>
      <c r="AD11" s="76"/>
      <c r="AE11" s="76"/>
      <c r="AF11" s="76"/>
      <c r="AG11" s="76"/>
      <c r="AH11" s="77"/>
      <c r="AI11" s="81"/>
      <c r="AJ11" s="50">
        <f t="shared" si="0"/>
        <v>18</v>
      </c>
      <c r="AK11" s="61">
        <f t="shared" si="1"/>
        <v>675000</v>
      </c>
      <c r="AL11" s="66" t="s">
        <v>26</v>
      </c>
    </row>
    <row r="12" spans="1:38" ht="15.75" customHeight="1" x14ac:dyDescent="0.25">
      <c r="A12" s="59">
        <v>7</v>
      </c>
      <c r="B12" s="59">
        <v>5012</v>
      </c>
      <c r="C12" s="59" t="s">
        <v>176</v>
      </c>
      <c r="D12" s="82" t="s">
        <v>12</v>
      </c>
      <c r="E12" s="76"/>
      <c r="F12" s="77"/>
      <c r="G12" s="76"/>
      <c r="H12" s="76"/>
      <c r="I12" s="76"/>
      <c r="J12" s="76"/>
      <c r="K12" s="78"/>
      <c r="L12" s="76"/>
      <c r="M12" s="77"/>
      <c r="N12" s="78"/>
      <c r="O12" s="76"/>
      <c r="P12" s="76"/>
      <c r="Q12" s="76"/>
      <c r="R12" s="76"/>
      <c r="S12" s="76"/>
      <c r="T12" s="77"/>
      <c r="U12" s="78"/>
      <c r="V12" s="76"/>
      <c r="W12" s="76"/>
      <c r="X12" s="76"/>
      <c r="Y12" s="76"/>
      <c r="Z12" s="76"/>
      <c r="AA12" s="77"/>
      <c r="AB12" s="78"/>
      <c r="AC12" s="76"/>
      <c r="AD12" s="76"/>
      <c r="AE12" s="76"/>
      <c r="AF12" s="76"/>
      <c r="AG12" s="76"/>
      <c r="AH12" s="77"/>
      <c r="AI12" s="81"/>
      <c r="AJ12" s="50">
        <f t="shared" si="0"/>
        <v>0</v>
      </c>
      <c r="AK12" s="61">
        <f t="shared" si="1"/>
        <v>0</v>
      </c>
      <c r="AL12" s="66" t="s">
        <v>219</v>
      </c>
    </row>
    <row r="13" spans="1:38" ht="15.75" customHeight="1" x14ac:dyDescent="0.25">
      <c r="A13" s="59">
        <v>8</v>
      </c>
      <c r="B13" s="59">
        <v>5007</v>
      </c>
      <c r="C13" s="59" t="s">
        <v>176</v>
      </c>
      <c r="D13" s="82" t="s">
        <v>13</v>
      </c>
      <c r="E13" s="76">
        <v>3</v>
      </c>
      <c r="F13" s="77">
        <v>8</v>
      </c>
      <c r="G13" s="76">
        <v>5</v>
      </c>
      <c r="H13" s="76"/>
      <c r="I13" s="76">
        <v>5</v>
      </c>
      <c r="J13" s="76">
        <v>2</v>
      </c>
      <c r="K13" s="78">
        <v>2</v>
      </c>
      <c r="L13" s="76">
        <v>3</v>
      </c>
      <c r="M13" s="77"/>
      <c r="N13" s="78">
        <v>5</v>
      </c>
      <c r="O13" s="76">
        <v>5</v>
      </c>
      <c r="P13" s="76">
        <v>5</v>
      </c>
      <c r="Q13" s="76">
        <v>2</v>
      </c>
      <c r="R13" s="76">
        <v>2</v>
      </c>
      <c r="S13" s="76">
        <v>3</v>
      </c>
      <c r="T13" s="77"/>
      <c r="U13" s="78">
        <v>2</v>
      </c>
      <c r="V13" s="76">
        <v>2</v>
      </c>
      <c r="W13" s="76">
        <v>2</v>
      </c>
      <c r="X13" s="76"/>
      <c r="Y13" s="76"/>
      <c r="Z13" s="76"/>
      <c r="AA13" s="77"/>
      <c r="AB13" s="78"/>
      <c r="AC13" s="76">
        <v>2</v>
      </c>
      <c r="AD13" s="76">
        <v>2</v>
      </c>
      <c r="AE13" s="76">
        <v>2</v>
      </c>
      <c r="AF13" s="76">
        <v>2</v>
      </c>
      <c r="AG13" s="76">
        <v>3</v>
      </c>
      <c r="AH13" s="77"/>
      <c r="AI13" s="81"/>
      <c r="AJ13" s="50">
        <f t="shared" si="0"/>
        <v>67</v>
      </c>
      <c r="AK13" s="61">
        <f t="shared" si="1"/>
        <v>2512500</v>
      </c>
      <c r="AL13" s="66" t="s">
        <v>145</v>
      </c>
    </row>
    <row r="14" spans="1:38" ht="15.75" customHeight="1" x14ac:dyDescent="0.25">
      <c r="A14" s="59">
        <v>9</v>
      </c>
      <c r="B14" s="59">
        <v>5015</v>
      </c>
      <c r="C14" s="59" t="s">
        <v>176</v>
      </c>
      <c r="D14" s="82" t="s">
        <v>14</v>
      </c>
      <c r="E14" s="76"/>
      <c r="F14" s="77"/>
      <c r="G14" s="76"/>
      <c r="H14" s="76"/>
      <c r="I14" s="76"/>
      <c r="J14" s="76"/>
      <c r="K14" s="78"/>
      <c r="L14" s="76"/>
      <c r="M14" s="77"/>
      <c r="N14" s="78"/>
      <c r="O14" s="76"/>
      <c r="P14" s="76"/>
      <c r="Q14" s="76"/>
      <c r="R14" s="76"/>
      <c r="S14" s="76"/>
      <c r="T14" s="77"/>
      <c r="U14" s="78"/>
      <c r="V14" s="76"/>
      <c r="W14" s="76"/>
      <c r="X14" s="76"/>
      <c r="Y14" s="76"/>
      <c r="Z14" s="76"/>
      <c r="AA14" s="77"/>
      <c r="AB14" s="78"/>
      <c r="AC14" s="76"/>
      <c r="AD14" s="76"/>
      <c r="AE14" s="76"/>
      <c r="AF14" s="76"/>
      <c r="AG14" s="76"/>
      <c r="AH14" s="77"/>
      <c r="AI14" s="81"/>
      <c r="AJ14" s="50">
        <f t="shared" si="0"/>
        <v>0</v>
      </c>
      <c r="AK14" s="61">
        <f t="shared" si="1"/>
        <v>0</v>
      </c>
      <c r="AL14" s="66" t="s">
        <v>24</v>
      </c>
    </row>
    <row r="15" spans="1:38" ht="15.75" customHeight="1" x14ac:dyDescent="0.25">
      <c r="A15" s="59">
        <v>10</v>
      </c>
      <c r="B15" s="59">
        <v>9999</v>
      </c>
      <c r="C15" s="59" t="s">
        <v>176</v>
      </c>
      <c r="D15" s="82" t="s">
        <v>90</v>
      </c>
      <c r="E15" s="76"/>
      <c r="F15" s="77"/>
      <c r="G15" s="76"/>
      <c r="H15" s="76"/>
      <c r="I15" s="76"/>
      <c r="J15" s="76"/>
      <c r="K15" s="78"/>
      <c r="L15" s="76"/>
      <c r="M15" s="77"/>
      <c r="N15" s="78"/>
      <c r="O15" s="76"/>
      <c r="P15" s="76"/>
      <c r="Q15" s="76"/>
      <c r="R15" s="76"/>
      <c r="S15" s="76"/>
      <c r="T15" s="77"/>
      <c r="U15" s="78"/>
      <c r="V15" s="76"/>
      <c r="W15" s="76"/>
      <c r="X15" s="76"/>
      <c r="Y15" s="76"/>
      <c r="Z15" s="76"/>
      <c r="AA15" s="77"/>
      <c r="AB15" s="78"/>
      <c r="AC15" s="76"/>
      <c r="AD15" s="76"/>
      <c r="AE15" s="76"/>
      <c r="AF15" s="76"/>
      <c r="AG15" s="76"/>
      <c r="AH15" s="77"/>
      <c r="AI15" s="81"/>
      <c r="AJ15" s="50">
        <f t="shared" si="0"/>
        <v>0</v>
      </c>
      <c r="AK15" s="61">
        <f t="shared" si="1"/>
        <v>0</v>
      </c>
      <c r="AL15" s="66"/>
    </row>
    <row r="16" spans="1:38" ht="15.75" customHeight="1" x14ac:dyDescent="0.25">
      <c r="A16" s="59">
        <v>11</v>
      </c>
      <c r="B16" s="59">
        <v>7588</v>
      </c>
      <c r="C16" s="59" t="s">
        <v>176</v>
      </c>
      <c r="D16" s="82" t="s">
        <v>15</v>
      </c>
      <c r="E16" s="76"/>
      <c r="F16" s="77"/>
      <c r="G16" s="76"/>
      <c r="H16" s="76"/>
      <c r="I16" s="76"/>
      <c r="J16" s="76"/>
      <c r="K16" s="78"/>
      <c r="L16" s="76"/>
      <c r="M16" s="77"/>
      <c r="N16" s="78"/>
      <c r="O16" s="76"/>
      <c r="P16" s="76"/>
      <c r="Q16" s="76"/>
      <c r="R16" s="76"/>
      <c r="S16" s="76"/>
      <c r="T16" s="77"/>
      <c r="U16" s="78"/>
      <c r="V16" s="76"/>
      <c r="W16" s="76"/>
      <c r="X16" s="76"/>
      <c r="Y16" s="76"/>
      <c r="Z16" s="76"/>
      <c r="AA16" s="77"/>
      <c r="AB16" s="78"/>
      <c r="AC16" s="76"/>
      <c r="AD16" s="76"/>
      <c r="AE16" s="76"/>
      <c r="AF16" s="76"/>
      <c r="AG16" s="76"/>
      <c r="AH16" s="77"/>
      <c r="AI16" s="81"/>
      <c r="AJ16" s="50">
        <f t="shared" si="0"/>
        <v>0</v>
      </c>
      <c r="AK16" s="61">
        <f t="shared" si="1"/>
        <v>0</v>
      </c>
      <c r="AL16" s="66" t="s">
        <v>28</v>
      </c>
    </row>
    <row r="17" spans="1:44" ht="15.75" customHeight="1" x14ac:dyDescent="0.25">
      <c r="A17" s="59">
        <v>12</v>
      </c>
      <c r="B17" s="59">
        <v>5018</v>
      </c>
      <c r="C17" s="59" t="s">
        <v>176</v>
      </c>
      <c r="D17" s="82" t="s">
        <v>16</v>
      </c>
      <c r="E17" s="76"/>
      <c r="F17" s="77"/>
      <c r="G17" s="76"/>
      <c r="H17" s="76"/>
      <c r="I17" s="76"/>
      <c r="J17" s="76"/>
      <c r="K17" s="78"/>
      <c r="L17" s="76"/>
      <c r="M17" s="77"/>
      <c r="N17" s="78"/>
      <c r="O17" s="76"/>
      <c r="P17" s="76"/>
      <c r="Q17" s="76"/>
      <c r="R17" s="76"/>
      <c r="S17" s="76"/>
      <c r="T17" s="77"/>
      <c r="U17" s="78"/>
      <c r="V17" s="76"/>
      <c r="W17" s="76"/>
      <c r="X17" s="76"/>
      <c r="Y17" s="76"/>
      <c r="Z17" s="76"/>
      <c r="AA17" s="77"/>
      <c r="AB17" s="78"/>
      <c r="AC17" s="76"/>
      <c r="AD17" s="76"/>
      <c r="AE17" s="76"/>
      <c r="AF17" s="76"/>
      <c r="AG17" s="76"/>
      <c r="AH17" s="77"/>
      <c r="AI17" s="81"/>
      <c r="AJ17" s="50">
        <f t="shared" si="0"/>
        <v>0</v>
      </c>
      <c r="AK17" s="61">
        <f t="shared" si="1"/>
        <v>0</v>
      </c>
      <c r="AL17" s="68" t="s">
        <v>29</v>
      </c>
    </row>
    <row r="18" spans="1:44" ht="15.75" customHeight="1" x14ac:dyDescent="0.25">
      <c r="A18" s="59">
        <v>13</v>
      </c>
      <c r="B18" s="59">
        <v>5001</v>
      </c>
      <c r="C18" s="59" t="s">
        <v>146</v>
      </c>
      <c r="D18" s="82" t="s">
        <v>17</v>
      </c>
      <c r="E18" s="76"/>
      <c r="F18" s="77"/>
      <c r="G18" s="76"/>
      <c r="H18" s="76"/>
      <c r="I18" s="76"/>
      <c r="J18" s="76"/>
      <c r="K18" s="78"/>
      <c r="L18" s="76"/>
      <c r="M18" s="77"/>
      <c r="N18" s="78"/>
      <c r="O18" s="76"/>
      <c r="P18" s="76"/>
      <c r="Q18" s="76"/>
      <c r="R18" s="76"/>
      <c r="S18" s="76"/>
      <c r="T18" s="77"/>
      <c r="U18" s="78"/>
      <c r="V18" s="76"/>
      <c r="W18" s="76">
        <v>5</v>
      </c>
      <c r="X18" s="76"/>
      <c r="Y18" s="76"/>
      <c r="Z18" s="76"/>
      <c r="AA18" s="77"/>
      <c r="AB18" s="78"/>
      <c r="AC18" s="76"/>
      <c r="AD18" s="76"/>
      <c r="AE18" s="76"/>
      <c r="AF18" s="76"/>
      <c r="AG18" s="76"/>
      <c r="AH18" s="77"/>
      <c r="AI18" s="81"/>
      <c r="AJ18" s="50">
        <f t="shared" si="0"/>
        <v>5</v>
      </c>
      <c r="AK18" s="61">
        <f t="shared" si="1"/>
        <v>187500</v>
      </c>
      <c r="AL18" s="68" t="s">
        <v>26</v>
      </c>
    </row>
    <row r="19" spans="1:44" ht="15.75" customHeight="1" x14ac:dyDescent="0.25">
      <c r="A19" s="59">
        <v>14</v>
      </c>
      <c r="B19" s="59">
        <v>5014</v>
      </c>
      <c r="C19" s="59" t="s">
        <v>176</v>
      </c>
      <c r="D19" s="82" t="s">
        <v>18</v>
      </c>
      <c r="E19" s="76"/>
      <c r="F19" s="77"/>
      <c r="G19" s="76"/>
      <c r="H19" s="76"/>
      <c r="I19" s="76"/>
      <c r="J19" s="76"/>
      <c r="K19" s="78"/>
      <c r="L19" s="76"/>
      <c r="M19" s="77"/>
      <c r="N19" s="78"/>
      <c r="O19" s="76">
        <v>4</v>
      </c>
      <c r="P19" s="76"/>
      <c r="Q19" s="76">
        <v>3</v>
      </c>
      <c r="R19" s="76">
        <v>3</v>
      </c>
      <c r="S19" s="76">
        <v>2</v>
      </c>
      <c r="T19" s="77"/>
      <c r="U19" s="78"/>
      <c r="V19" s="76"/>
      <c r="W19" s="76"/>
      <c r="X19" s="76"/>
      <c r="Y19" s="76"/>
      <c r="Z19" s="76"/>
      <c r="AA19" s="77"/>
      <c r="AB19" s="78"/>
      <c r="AC19" s="76"/>
      <c r="AD19" s="76"/>
      <c r="AE19" s="76"/>
      <c r="AF19" s="76"/>
      <c r="AG19" s="76"/>
      <c r="AH19" s="77"/>
      <c r="AI19" s="81"/>
      <c r="AJ19" s="50">
        <f t="shared" si="0"/>
        <v>12</v>
      </c>
      <c r="AK19" s="61">
        <f t="shared" si="1"/>
        <v>450000</v>
      </c>
      <c r="AL19" s="68" t="s">
        <v>147</v>
      </c>
    </row>
    <row r="20" spans="1:44" ht="15.75" customHeight="1" x14ac:dyDescent="0.25">
      <c r="A20" s="59">
        <v>15</v>
      </c>
      <c r="B20" s="57">
        <v>5005</v>
      </c>
      <c r="C20" s="57" t="s">
        <v>141</v>
      </c>
      <c r="D20" s="82" t="s">
        <v>3</v>
      </c>
      <c r="E20" s="76"/>
      <c r="F20" s="77"/>
      <c r="G20" s="76"/>
      <c r="H20" s="76"/>
      <c r="I20" s="76"/>
      <c r="J20" s="76"/>
      <c r="K20" s="78"/>
      <c r="L20" s="76"/>
      <c r="M20" s="77"/>
      <c r="N20" s="78"/>
      <c r="O20" s="76"/>
      <c r="P20" s="76"/>
      <c r="Q20" s="76"/>
      <c r="R20" s="76"/>
      <c r="S20" s="76"/>
      <c r="T20" s="77"/>
      <c r="U20" s="78"/>
      <c r="V20" s="76"/>
      <c r="W20" s="76"/>
      <c r="X20" s="76"/>
      <c r="Y20" s="76"/>
      <c r="Z20" s="76"/>
      <c r="AA20" s="77"/>
      <c r="AB20" s="78"/>
      <c r="AC20" s="76"/>
      <c r="AD20" s="76"/>
      <c r="AE20" s="76"/>
      <c r="AF20" s="76"/>
      <c r="AG20" s="76"/>
      <c r="AH20" s="77"/>
      <c r="AI20" s="81"/>
      <c r="AJ20" s="50">
        <f t="shared" si="0"/>
        <v>0</v>
      </c>
      <c r="AK20" s="61">
        <f t="shared" si="1"/>
        <v>0</v>
      </c>
      <c r="AL20" s="68" t="s">
        <v>30</v>
      </c>
    </row>
    <row r="21" spans="1:44" ht="15.75" customHeight="1" x14ac:dyDescent="0.25">
      <c r="A21" s="59">
        <v>16</v>
      </c>
      <c r="B21" s="57">
        <v>7452</v>
      </c>
      <c r="C21" s="57" t="s">
        <v>141</v>
      </c>
      <c r="D21" s="83" t="s">
        <v>102</v>
      </c>
      <c r="E21" s="76"/>
      <c r="F21" s="77"/>
      <c r="G21" s="76"/>
      <c r="H21" s="76"/>
      <c r="I21" s="76"/>
      <c r="J21" s="76"/>
      <c r="K21" s="78"/>
      <c r="L21" s="76"/>
      <c r="M21" s="77"/>
      <c r="N21" s="78"/>
      <c r="O21" s="76"/>
      <c r="P21" s="76"/>
      <c r="Q21" s="76"/>
      <c r="R21" s="76"/>
      <c r="S21" s="76"/>
      <c r="T21" s="77"/>
      <c r="U21" s="78"/>
      <c r="V21" s="76"/>
      <c r="W21" s="76"/>
      <c r="X21" s="76"/>
      <c r="Y21" s="76"/>
      <c r="Z21" s="76"/>
      <c r="AA21" s="77"/>
      <c r="AB21" s="78"/>
      <c r="AC21" s="76"/>
      <c r="AD21" s="76"/>
      <c r="AE21" s="76"/>
      <c r="AF21" s="76"/>
      <c r="AG21" s="76"/>
      <c r="AH21" s="77"/>
      <c r="AI21" s="81"/>
      <c r="AJ21" s="50">
        <f t="shared" si="0"/>
        <v>0</v>
      </c>
      <c r="AK21" s="61">
        <f t="shared" si="1"/>
        <v>0</v>
      </c>
      <c r="AL21" s="70"/>
    </row>
    <row r="22" spans="1:44" ht="15.75" customHeight="1" x14ac:dyDescent="0.25">
      <c r="A22" s="59">
        <v>17</v>
      </c>
      <c r="B22" s="51">
        <v>6271</v>
      </c>
      <c r="C22" s="51" t="s">
        <v>141</v>
      </c>
      <c r="D22" s="83" t="s">
        <v>105</v>
      </c>
      <c r="E22" s="76"/>
      <c r="F22" s="77"/>
      <c r="G22" s="76"/>
      <c r="H22" s="76"/>
      <c r="I22" s="76"/>
      <c r="J22" s="76"/>
      <c r="K22" s="78"/>
      <c r="L22" s="76"/>
      <c r="M22" s="77"/>
      <c r="N22" s="78"/>
      <c r="O22" s="76"/>
      <c r="P22" s="76"/>
      <c r="Q22" s="76"/>
      <c r="R22" s="76"/>
      <c r="S22" s="76"/>
      <c r="T22" s="77"/>
      <c r="U22" s="78"/>
      <c r="V22" s="76"/>
      <c r="W22" s="76"/>
      <c r="X22" s="76"/>
      <c r="Y22" s="76"/>
      <c r="Z22" s="76"/>
      <c r="AA22" s="77"/>
      <c r="AB22" s="78"/>
      <c r="AC22" s="76"/>
      <c r="AD22" s="76"/>
      <c r="AE22" s="76"/>
      <c r="AF22" s="76"/>
      <c r="AG22" s="76"/>
      <c r="AH22" s="77"/>
      <c r="AI22" s="81"/>
      <c r="AJ22" s="50">
        <f t="shared" si="0"/>
        <v>0</v>
      </c>
      <c r="AK22" s="61">
        <f t="shared" si="1"/>
        <v>0</v>
      </c>
      <c r="AL22" s="70"/>
    </row>
    <row r="23" spans="1:44" ht="15.75" customHeight="1" x14ac:dyDescent="0.25">
      <c r="A23" s="59">
        <v>18</v>
      </c>
      <c r="B23" s="51">
        <v>9002</v>
      </c>
      <c r="C23" s="51" t="s">
        <v>141</v>
      </c>
      <c r="D23" s="83" t="s">
        <v>148</v>
      </c>
      <c r="E23" s="76"/>
      <c r="F23" s="77"/>
      <c r="G23" s="76"/>
      <c r="H23" s="76"/>
      <c r="I23" s="76"/>
      <c r="J23" s="76"/>
      <c r="K23" s="78"/>
      <c r="L23" s="76"/>
      <c r="M23" s="77"/>
      <c r="N23" s="78"/>
      <c r="O23" s="76"/>
      <c r="P23" s="76"/>
      <c r="Q23" s="76"/>
      <c r="R23" s="76"/>
      <c r="S23" s="76"/>
      <c r="T23" s="77"/>
      <c r="U23" s="78"/>
      <c r="V23" s="76"/>
      <c r="W23" s="76"/>
      <c r="X23" s="76"/>
      <c r="Y23" s="76"/>
      <c r="Z23" s="76"/>
      <c r="AA23" s="77"/>
      <c r="AB23" s="78"/>
      <c r="AC23" s="76"/>
      <c r="AD23" s="76"/>
      <c r="AE23" s="76"/>
      <c r="AF23" s="76"/>
      <c r="AG23" s="76"/>
      <c r="AH23" s="77"/>
      <c r="AI23" s="81"/>
      <c r="AJ23" s="50">
        <f t="shared" si="0"/>
        <v>0</v>
      </c>
      <c r="AK23" s="61">
        <f t="shared" si="1"/>
        <v>0</v>
      </c>
      <c r="AL23" s="70" t="s">
        <v>168</v>
      </c>
    </row>
    <row r="24" spans="1:44" ht="15.75" customHeight="1" x14ac:dyDescent="0.25">
      <c r="A24" s="59">
        <v>19</v>
      </c>
      <c r="B24" s="51">
        <v>9003</v>
      </c>
      <c r="C24" s="51" t="s">
        <v>141</v>
      </c>
      <c r="D24" s="83" t="s">
        <v>149</v>
      </c>
      <c r="E24" s="76"/>
      <c r="F24" s="77"/>
      <c r="G24" s="76"/>
      <c r="H24" s="76"/>
      <c r="I24" s="76"/>
      <c r="J24" s="76"/>
      <c r="K24" s="78"/>
      <c r="L24" s="76"/>
      <c r="M24" s="77"/>
      <c r="N24" s="78"/>
      <c r="O24" s="76"/>
      <c r="P24" s="76"/>
      <c r="Q24" s="76"/>
      <c r="R24" s="76"/>
      <c r="S24" s="76"/>
      <c r="T24" s="77"/>
      <c r="U24" s="78"/>
      <c r="V24" s="76"/>
      <c r="W24" s="76"/>
      <c r="X24" s="76"/>
      <c r="Y24" s="76"/>
      <c r="Z24" s="76"/>
      <c r="AA24" s="77"/>
      <c r="AB24" s="78"/>
      <c r="AC24" s="76"/>
      <c r="AD24" s="76"/>
      <c r="AE24" s="76"/>
      <c r="AF24" s="76"/>
      <c r="AG24" s="76"/>
      <c r="AH24" s="77"/>
      <c r="AI24" s="81"/>
      <c r="AJ24" s="50">
        <f t="shared" si="0"/>
        <v>0</v>
      </c>
      <c r="AK24" s="61">
        <f t="shared" si="1"/>
        <v>0</v>
      </c>
      <c r="AL24" s="70" t="s">
        <v>169</v>
      </c>
    </row>
    <row r="25" spans="1:44" ht="15.75" customHeight="1" x14ac:dyDescent="0.25">
      <c r="A25" s="59">
        <v>20</v>
      </c>
      <c r="B25" s="51">
        <v>9004</v>
      </c>
      <c r="C25" s="51" t="s">
        <v>141</v>
      </c>
      <c r="D25" s="83" t="s">
        <v>158</v>
      </c>
      <c r="E25" s="76"/>
      <c r="F25" s="77"/>
      <c r="G25" s="76"/>
      <c r="H25" s="76"/>
      <c r="I25" s="76"/>
      <c r="J25" s="76"/>
      <c r="K25" s="78"/>
      <c r="L25" s="76"/>
      <c r="M25" s="77"/>
      <c r="N25" s="78"/>
      <c r="O25" s="76"/>
      <c r="P25" s="76"/>
      <c r="Q25" s="76"/>
      <c r="R25" s="76"/>
      <c r="S25" s="76"/>
      <c r="T25" s="77"/>
      <c r="U25" s="78"/>
      <c r="V25" s="76"/>
      <c r="W25" s="76"/>
      <c r="X25" s="76"/>
      <c r="Y25" s="76"/>
      <c r="Z25" s="76"/>
      <c r="AA25" s="77"/>
      <c r="AB25" s="78"/>
      <c r="AC25" s="76"/>
      <c r="AD25" s="76"/>
      <c r="AE25" s="76"/>
      <c r="AF25" s="76"/>
      <c r="AG25" s="76"/>
      <c r="AH25" s="77"/>
      <c r="AI25" s="81"/>
      <c r="AJ25" s="50">
        <f t="shared" si="0"/>
        <v>0</v>
      </c>
      <c r="AK25" s="61">
        <f t="shared" si="1"/>
        <v>0</v>
      </c>
      <c r="AL25" s="70" t="s">
        <v>170</v>
      </c>
    </row>
    <row r="26" spans="1:44" ht="15.75" customHeight="1" x14ac:dyDescent="0.25">
      <c r="A26" s="59">
        <v>21</v>
      </c>
      <c r="B26" s="51">
        <v>9005</v>
      </c>
      <c r="C26" s="51" t="s">
        <v>176</v>
      </c>
      <c r="D26" s="83" t="s">
        <v>161</v>
      </c>
      <c r="E26" s="76"/>
      <c r="F26" s="77"/>
      <c r="G26" s="76"/>
      <c r="H26" s="76"/>
      <c r="I26" s="76"/>
      <c r="J26" s="76"/>
      <c r="K26" s="78"/>
      <c r="L26" s="76"/>
      <c r="M26" s="77"/>
      <c r="N26" s="78"/>
      <c r="O26" s="76"/>
      <c r="P26" s="76"/>
      <c r="Q26" s="76"/>
      <c r="R26" s="76"/>
      <c r="S26" s="76"/>
      <c r="T26" s="77"/>
      <c r="U26" s="78"/>
      <c r="V26" s="76"/>
      <c r="W26" s="76"/>
      <c r="X26" s="76"/>
      <c r="Y26" s="76"/>
      <c r="Z26" s="76"/>
      <c r="AA26" s="77"/>
      <c r="AB26" s="78"/>
      <c r="AC26" s="76"/>
      <c r="AD26" s="76"/>
      <c r="AE26" s="76"/>
      <c r="AF26" s="76"/>
      <c r="AG26" s="76"/>
      <c r="AH26" s="77"/>
      <c r="AI26" s="81"/>
      <c r="AJ26" s="50">
        <f t="shared" si="0"/>
        <v>0</v>
      </c>
      <c r="AK26" s="61">
        <f t="shared" si="1"/>
        <v>0</v>
      </c>
      <c r="AL26" s="70" t="s">
        <v>170</v>
      </c>
    </row>
    <row r="27" spans="1:44" ht="15.75" customHeight="1" x14ac:dyDescent="0.25">
      <c r="A27" s="59">
        <v>22</v>
      </c>
      <c r="B27" s="53">
        <v>5302</v>
      </c>
      <c r="C27" s="51" t="s">
        <v>176</v>
      </c>
      <c r="D27" s="82" t="s">
        <v>164</v>
      </c>
      <c r="E27" s="76">
        <v>2</v>
      </c>
      <c r="F27" s="77"/>
      <c r="G27" s="76">
        <v>2</v>
      </c>
      <c r="H27" s="76">
        <v>2</v>
      </c>
      <c r="I27" s="76">
        <v>2</v>
      </c>
      <c r="J27" s="76">
        <v>2</v>
      </c>
      <c r="K27" s="78">
        <v>5</v>
      </c>
      <c r="L27" s="76"/>
      <c r="M27" s="77"/>
      <c r="N27" s="78">
        <v>5</v>
      </c>
      <c r="O27" s="76">
        <v>2</v>
      </c>
      <c r="P27" s="76">
        <v>5</v>
      </c>
      <c r="Q27" s="76">
        <v>5</v>
      </c>
      <c r="R27" s="76">
        <v>5</v>
      </c>
      <c r="S27" s="76"/>
      <c r="T27" s="77"/>
      <c r="U27" s="78"/>
      <c r="V27" s="76"/>
      <c r="W27" s="76"/>
      <c r="X27" s="76"/>
      <c r="Y27" s="76"/>
      <c r="Z27" s="76"/>
      <c r="AA27" s="77"/>
      <c r="AB27" s="78"/>
      <c r="AC27" s="76">
        <v>2</v>
      </c>
      <c r="AD27" s="76">
        <v>2</v>
      </c>
      <c r="AE27" s="76"/>
      <c r="AF27" s="76"/>
      <c r="AG27" s="76"/>
      <c r="AH27" s="77"/>
      <c r="AI27" s="81"/>
      <c r="AJ27" s="50">
        <f t="shared" si="0"/>
        <v>41</v>
      </c>
      <c r="AK27" s="61">
        <f t="shared" si="1"/>
        <v>1537500</v>
      </c>
      <c r="AL27" s="66" t="s">
        <v>29</v>
      </c>
    </row>
    <row r="28" spans="1:44" ht="15.75" customHeight="1" x14ac:dyDescent="0.25">
      <c r="A28" s="59">
        <v>23</v>
      </c>
      <c r="B28" s="54">
        <v>5303</v>
      </c>
      <c r="C28" s="51" t="s">
        <v>141</v>
      </c>
      <c r="D28" s="82" t="s">
        <v>175</v>
      </c>
      <c r="E28" s="76"/>
      <c r="F28" s="77"/>
      <c r="G28" s="76"/>
      <c r="H28" s="76">
        <v>2</v>
      </c>
      <c r="I28" s="76"/>
      <c r="J28" s="76">
        <v>2</v>
      </c>
      <c r="K28" s="78">
        <v>5</v>
      </c>
      <c r="L28" s="76"/>
      <c r="M28" s="77"/>
      <c r="N28" s="78"/>
      <c r="O28" s="76"/>
      <c r="P28" s="76"/>
      <c r="Q28" s="76"/>
      <c r="R28" s="76"/>
      <c r="S28" s="76"/>
      <c r="T28" s="77"/>
      <c r="U28" s="78"/>
      <c r="V28" s="76"/>
      <c r="W28" s="76"/>
      <c r="X28" s="76"/>
      <c r="Y28" s="76"/>
      <c r="Z28" s="76"/>
      <c r="AA28" s="77"/>
      <c r="AB28" s="78"/>
      <c r="AC28" s="76"/>
      <c r="AD28" s="76"/>
      <c r="AE28" s="76"/>
      <c r="AF28" s="76"/>
      <c r="AG28" s="76"/>
      <c r="AH28" s="77"/>
      <c r="AI28" s="81"/>
      <c r="AJ28" s="50">
        <f t="shared" si="0"/>
        <v>9</v>
      </c>
      <c r="AK28" s="61">
        <f t="shared" si="1"/>
        <v>337500</v>
      </c>
      <c r="AL28" s="66" t="s">
        <v>29</v>
      </c>
    </row>
    <row r="29" spans="1:44" ht="15.75" customHeight="1" x14ac:dyDescent="0.25">
      <c r="A29" s="59">
        <v>24</v>
      </c>
      <c r="B29" s="55">
        <v>9006</v>
      </c>
      <c r="C29" s="55" t="s">
        <v>141</v>
      </c>
      <c r="D29" s="83" t="s">
        <v>167</v>
      </c>
      <c r="E29" s="76"/>
      <c r="F29" s="77"/>
      <c r="G29" s="76"/>
      <c r="H29" s="76"/>
      <c r="I29" s="76"/>
      <c r="J29" s="76"/>
      <c r="K29" s="78"/>
      <c r="L29" s="76"/>
      <c r="M29" s="77"/>
      <c r="N29" s="78"/>
      <c r="O29" s="76"/>
      <c r="P29" s="76"/>
      <c r="Q29" s="76"/>
      <c r="R29" s="76"/>
      <c r="S29" s="76"/>
      <c r="T29" s="77"/>
      <c r="U29" s="78"/>
      <c r="V29" s="76"/>
      <c r="W29" s="76"/>
      <c r="X29" s="76"/>
      <c r="Y29" s="76"/>
      <c r="Z29" s="76"/>
      <c r="AA29" s="77"/>
      <c r="AB29" s="78"/>
      <c r="AC29" s="76"/>
      <c r="AD29" s="76"/>
      <c r="AE29" s="76"/>
      <c r="AF29" s="76"/>
      <c r="AG29" s="76"/>
      <c r="AH29" s="77"/>
      <c r="AI29" s="81"/>
      <c r="AJ29" s="50">
        <f t="shared" si="0"/>
        <v>0</v>
      </c>
      <c r="AK29" s="61">
        <f t="shared" si="1"/>
        <v>0</v>
      </c>
      <c r="AL29" s="70" t="s">
        <v>27</v>
      </c>
      <c r="AM29" s="45"/>
      <c r="AN29" s="45"/>
      <c r="AO29" s="45"/>
      <c r="AP29" s="45"/>
      <c r="AQ29" s="45"/>
      <c r="AR29" s="45"/>
    </row>
    <row r="30" spans="1:44" ht="15.75" customHeight="1" x14ac:dyDescent="0.25">
      <c r="A30" s="59">
        <v>25</v>
      </c>
      <c r="B30" s="55">
        <v>9007</v>
      </c>
      <c r="C30" s="55" t="s">
        <v>141</v>
      </c>
      <c r="D30" s="83" t="s">
        <v>177</v>
      </c>
      <c r="E30" s="76"/>
      <c r="F30" s="77"/>
      <c r="G30" s="76"/>
      <c r="H30" s="76"/>
      <c r="I30" s="76"/>
      <c r="J30" s="76"/>
      <c r="K30" s="78"/>
      <c r="L30" s="76"/>
      <c r="M30" s="77"/>
      <c r="N30" s="78"/>
      <c r="O30" s="76"/>
      <c r="P30" s="76"/>
      <c r="Q30" s="76"/>
      <c r="R30" s="76"/>
      <c r="S30" s="76"/>
      <c r="T30" s="77"/>
      <c r="U30" s="78"/>
      <c r="V30" s="76"/>
      <c r="W30" s="76"/>
      <c r="X30" s="76"/>
      <c r="Y30" s="76"/>
      <c r="Z30" s="76"/>
      <c r="AA30" s="77"/>
      <c r="AB30" s="78"/>
      <c r="AC30" s="76"/>
      <c r="AD30" s="76"/>
      <c r="AE30" s="76"/>
      <c r="AF30" s="76"/>
      <c r="AG30" s="76"/>
      <c r="AH30" s="77"/>
      <c r="AI30" s="81"/>
      <c r="AJ30" s="50">
        <f t="shared" si="0"/>
        <v>0</v>
      </c>
      <c r="AK30" s="61">
        <f t="shared" si="1"/>
        <v>0</v>
      </c>
      <c r="AL30" s="70" t="s">
        <v>220</v>
      </c>
      <c r="AM30" s="45"/>
      <c r="AN30" s="45"/>
      <c r="AO30" s="45"/>
      <c r="AP30" s="45"/>
      <c r="AQ30" s="45"/>
      <c r="AR30" s="45"/>
    </row>
    <row r="31" spans="1:44" ht="15.75" customHeight="1" x14ac:dyDescent="0.25">
      <c r="A31" s="59">
        <v>26</v>
      </c>
      <c r="B31" s="54">
        <v>9008</v>
      </c>
      <c r="C31" s="55" t="s">
        <v>141</v>
      </c>
      <c r="D31" s="83" t="s">
        <v>178</v>
      </c>
      <c r="E31" s="76"/>
      <c r="F31" s="77"/>
      <c r="G31" s="76"/>
      <c r="H31" s="76"/>
      <c r="I31" s="76"/>
      <c r="J31" s="76"/>
      <c r="K31" s="78"/>
      <c r="L31" s="76"/>
      <c r="M31" s="77"/>
      <c r="N31" s="78"/>
      <c r="O31" s="76"/>
      <c r="P31" s="76"/>
      <c r="Q31" s="76"/>
      <c r="R31" s="76"/>
      <c r="S31" s="76"/>
      <c r="T31" s="77"/>
      <c r="U31" s="78"/>
      <c r="V31" s="76"/>
      <c r="W31" s="76"/>
      <c r="X31" s="76"/>
      <c r="Y31" s="76"/>
      <c r="Z31" s="76"/>
      <c r="AA31" s="77"/>
      <c r="AB31" s="78"/>
      <c r="AC31" s="76"/>
      <c r="AD31" s="76"/>
      <c r="AE31" s="76"/>
      <c r="AF31" s="76"/>
      <c r="AG31" s="76"/>
      <c r="AH31" s="77"/>
      <c r="AI31" s="81"/>
      <c r="AJ31" s="50">
        <f t="shared" si="0"/>
        <v>0</v>
      </c>
      <c r="AK31" s="61">
        <v>263583</v>
      </c>
      <c r="AL31" s="70" t="s">
        <v>221</v>
      </c>
    </row>
    <row r="32" spans="1:44" ht="15.75" customHeight="1" x14ac:dyDescent="0.25">
      <c r="A32" s="59">
        <v>27</v>
      </c>
      <c r="B32" s="55">
        <v>9009</v>
      </c>
      <c r="C32" s="55" t="s">
        <v>176</v>
      </c>
      <c r="D32" s="83" t="s">
        <v>183</v>
      </c>
      <c r="E32" s="76"/>
      <c r="F32" s="77"/>
      <c r="G32" s="76"/>
      <c r="H32" s="76"/>
      <c r="I32" s="76"/>
      <c r="J32" s="76"/>
      <c r="K32" s="78"/>
      <c r="L32" s="76"/>
      <c r="M32" s="77"/>
      <c r="N32" s="78"/>
      <c r="O32" s="76"/>
      <c r="P32" s="76"/>
      <c r="Q32" s="76"/>
      <c r="R32" s="76"/>
      <c r="S32" s="76"/>
      <c r="T32" s="77"/>
      <c r="U32" s="78"/>
      <c r="V32" s="76"/>
      <c r="W32" s="76"/>
      <c r="X32" s="76"/>
      <c r="Y32" s="76"/>
      <c r="Z32" s="76"/>
      <c r="AA32" s="77"/>
      <c r="AB32" s="78"/>
      <c r="AC32" s="76"/>
      <c r="AD32" s="76"/>
      <c r="AE32" s="76"/>
      <c r="AF32" s="76"/>
      <c r="AG32" s="76"/>
      <c r="AH32" s="77"/>
      <c r="AI32" s="81"/>
      <c r="AJ32" s="50">
        <f t="shared" si="0"/>
        <v>0</v>
      </c>
      <c r="AK32" s="61">
        <f t="shared" si="1"/>
        <v>0</v>
      </c>
      <c r="AL32" s="70" t="s">
        <v>184</v>
      </c>
    </row>
    <row r="33" spans="1:38" ht="15.75" customHeight="1" x14ac:dyDescent="0.25">
      <c r="A33" s="59">
        <v>28</v>
      </c>
      <c r="B33" s="46">
        <v>900001</v>
      </c>
      <c r="C33" s="55" t="s">
        <v>176</v>
      </c>
      <c r="D33" s="83" t="s">
        <v>188</v>
      </c>
      <c r="E33" s="76"/>
      <c r="F33" s="77"/>
      <c r="G33" s="76"/>
      <c r="H33" s="76"/>
      <c r="I33" s="76"/>
      <c r="J33" s="76"/>
      <c r="K33" s="78"/>
      <c r="L33" s="76"/>
      <c r="M33" s="77"/>
      <c r="N33" s="78"/>
      <c r="O33" s="76"/>
      <c r="P33" s="76"/>
      <c r="Q33" s="76"/>
      <c r="R33" s="76"/>
      <c r="S33" s="76"/>
      <c r="T33" s="77"/>
      <c r="U33" s="78"/>
      <c r="V33" s="76"/>
      <c r="W33" s="76"/>
      <c r="X33" s="76"/>
      <c r="Y33" s="76"/>
      <c r="Z33" s="76"/>
      <c r="AA33" s="77">
        <v>15</v>
      </c>
      <c r="AB33" s="78">
        <v>4</v>
      </c>
      <c r="AC33" s="76">
        <v>4</v>
      </c>
      <c r="AD33" s="76">
        <v>4</v>
      </c>
      <c r="AE33" s="76">
        <v>4</v>
      </c>
      <c r="AF33" s="76">
        <v>4</v>
      </c>
      <c r="AG33" s="76">
        <v>5</v>
      </c>
      <c r="AH33" s="77">
        <v>7</v>
      </c>
      <c r="AI33" s="81"/>
      <c r="AJ33" s="50">
        <f t="shared" si="0"/>
        <v>47</v>
      </c>
      <c r="AK33" s="61">
        <f t="shared" si="1"/>
        <v>1762500</v>
      </c>
      <c r="AL33" s="70" t="s">
        <v>222</v>
      </c>
    </row>
    <row r="34" spans="1:38" ht="15.75" customHeight="1" x14ac:dyDescent="0.25">
      <c r="A34" s="59">
        <v>29</v>
      </c>
      <c r="B34" s="46">
        <v>900003</v>
      </c>
      <c r="C34" s="55" t="s">
        <v>176</v>
      </c>
      <c r="D34" s="83" t="s">
        <v>192</v>
      </c>
      <c r="E34" s="76"/>
      <c r="F34" s="77"/>
      <c r="G34" s="76"/>
      <c r="H34" s="76"/>
      <c r="I34" s="76"/>
      <c r="J34" s="76"/>
      <c r="K34" s="78"/>
      <c r="L34" s="76"/>
      <c r="M34" s="77"/>
      <c r="N34" s="78"/>
      <c r="O34" s="76"/>
      <c r="P34" s="76"/>
      <c r="Q34" s="76"/>
      <c r="R34" s="76"/>
      <c r="S34" s="76"/>
      <c r="T34" s="77"/>
      <c r="U34" s="78"/>
      <c r="V34" s="76"/>
      <c r="W34" s="76"/>
      <c r="X34" s="76"/>
      <c r="Y34" s="76"/>
      <c r="Z34" s="76"/>
      <c r="AA34" s="77"/>
      <c r="AB34" s="78"/>
      <c r="AC34" s="76"/>
      <c r="AD34" s="76"/>
      <c r="AE34" s="76"/>
      <c r="AF34" s="76"/>
      <c r="AG34" s="76"/>
      <c r="AH34" s="77"/>
      <c r="AI34" s="81"/>
      <c r="AJ34" s="50">
        <f t="shared" si="0"/>
        <v>0</v>
      </c>
      <c r="AK34" s="61">
        <f t="shared" si="1"/>
        <v>0</v>
      </c>
      <c r="AL34" s="70" t="s">
        <v>193</v>
      </c>
    </row>
    <row r="35" spans="1:38" ht="15.75" customHeight="1" x14ac:dyDescent="0.25">
      <c r="A35" s="59">
        <v>30</v>
      </c>
      <c r="B35" s="46">
        <v>900004</v>
      </c>
      <c r="C35" s="55" t="s">
        <v>176</v>
      </c>
      <c r="D35" s="83" t="s">
        <v>194</v>
      </c>
      <c r="E35" s="76"/>
      <c r="F35" s="77"/>
      <c r="G35" s="76"/>
      <c r="H35" s="76"/>
      <c r="I35" s="76"/>
      <c r="J35" s="76"/>
      <c r="K35" s="78"/>
      <c r="L35" s="76"/>
      <c r="M35" s="77"/>
      <c r="N35" s="78"/>
      <c r="O35" s="76"/>
      <c r="P35" s="76"/>
      <c r="Q35" s="76"/>
      <c r="R35" s="76"/>
      <c r="S35" s="76"/>
      <c r="T35" s="77"/>
      <c r="U35" s="78"/>
      <c r="V35" s="76"/>
      <c r="W35" s="76"/>
      <c r="X35" s="76"/>
      <c r="Y35" s="76"/>
      <c r="Z35" s="76"/>
      <c r="AA35" s="77"/>
      <c r="AB35" s="78"/>
      <c r="AC35" s="76"/>
      <c r="AD35" s="76"/>
      <c r="AE35" s="76"/>
      <c r="AF35" s="76"/>
      <c r="AG35" s="76"/>
      <c r="AH35" s="77"/>
      <c r="AI35" s="81"/>
      <c r="AJ35" s="50">
        <f t="shared" si="0"/>
        <v>0</v>
      </c>
      <c r="AK35" s="61">
        <f t="shared" si="1"/>
        <v>0</v>
      </c>
      <c r="AL35" s="70" t="s">
        <v>193</v>
      </c>
    </row>
    <row r="36" spans="1:38" ht="15.75" customHeight="1" x14ac:dyDescent="0.25">
      <c r="A36" s="59">
        <v>31</v>
      </c>
      <c r="B36" s="46">
        <v>900005</v>
      </c>
      <c r="C36" s="55" t="s">
        <v>176</v>
      </c>
      <c r="D36" s="83" t="s">
        <v>195</v>
      </c>
      <c r="E36" s="76"/>
      <c r="F36" s="77"/>
      <c r="G36" s="76"/>
      <c r="H36" s="76"/>
      <c r="I36" s="76"/>
      <c r="J36" s="76"/>
      <c r="K36" s="78"/>
      <c r="L36" s="76"/>
      <c r="M36" s="77"/>
      <c r="N36" s="78"/>
      <c r="O36" s="76"/>
      <c r="P36" s="76"/>
      <c r="Q36" s="76"/>
      <c r="R36" s="76"/>
      <c r="S36" s="76"/>
      <c r="T36" s="77"/>
      <c r="U36" s="78"/>
      <c r="V36" s="76"/>
      <c r="W36" s="76"/>
      <c r="X36" s="76"/>
      <c r="Y36" s="76"/>
      <c r="Z36" s="76">
        <v>7</v>
      </c>
      <c r="AA36" s="77">
        <v>15</v>
      </c>
      <c r="AB36" s="78">
        <v>4</v>
      </c>
      <c r="AC36" s="76">
        <v>4</v>
      </c>
      <c r="AD36" s="76">
        <v>4</v>
      </c>
      <c r="AE36" s="76"/>
      <c r="AF36" s="76">
        <v>4</v>
      </c>
      <c r="AG36" s="76">
        <v>5</v>
      </c>
      <c r="AH36" s="77">
        <v>7</v>
      </c>
      <c r="AI36" s="81"/>
      <c r="AJ36" s="50">
        <f t="shared" si="0"/>
        <v>50</v>
      </c>
      <c r="AK36" s="61">
        <f t="shared" si="1"/>
        <v>1875000</v>
      </c>
      <c r="AL36" s="70" t="s">
        <v>196</v>
      </c>
    </row>
    <row r="37" spans="1:38" ht="15.75" customHeight="1" x14ac:dyDescent="0.25">
      <c r="A37" s="59">
        <v>32</v>
      </c>
      <c r="B37" s="46">
        <v>900006</v>
      </c>
      <c r="C37" s="55" t="s">
        <v>176</v>
      </c>
      <c r="D37" s="83" t="s">
        <v>197</v>
      </c>
      <c r="E37" s="76"/>
      <c r="F37" s="77"/>
      <c r="G37" s="76"/>
      <c r="H37" s="76"/>
      <c r="I37" s="76"/>
      <c r="J37" s="76"/>
      <c r="K37" s="78"/>
      <c r="L37" s="76"/>
      <c r="M37" s="77"/>
      <c r="N37" s="78"/>
      <c r="O37" s="76"/>
      <c r="P37" s="76"/>
      <c r="Q37" s="76"/>
      <c r="R37" s="76"/>
      <c r="S37" s="76"/>
      <c r="T37" s="77"/>
      <c r="U37" s="78"/>
      <c r="V37" s="76"/>
      <c r="W37" s="76"/>
      <c r="X37" s="76"/>
      <c r="Y37" s="76">
        <v>2</v>
      </c>
      <c r="Z37" s="76">
        <v>7</v>
      </c>
      <c r="AA37" s="77">
        <v>15</v>
      </c>
      <c r="AB37" s="78">
        <v>4</v>
      </c>
      <c r="AC37" s="76">
        <v>4</v>
      </c>
      <c r="AD37" s="76">
        <v>4</v>
      </c>
      <c r="AE37" s="76"/>
      <c r="AF37" s="76">
        <v>4</v>
      </c>
      <c r="AG37" s="76">
        <v>5</v>
      </c>
      <c r="AH37" s="77">
        <v>7</v>
      </c>
      <c r="AI37" s="81"/>
      <c r="AJ37" s="50">
        <f t="shared" si="0"/>
        <v>52</v>
      </c>
      <c r="AK37" s="61">
        <f t="shared" si="1"/>
        <v>1950000</v>
      </c>
      <c r="AL37" s="70" t="s">
        <v>196</v>
      </c>
    </row>
    <row r="38" spans="1:38" ht="15.75" customHeight="1" x14ac:dyDescent="0.25">
      <c r="A38" s="59">
        <v>33</v>
      </c>
      <c r="B38" s="46">
        <v>900007</v>
      </c>
      <c r="C38" s="55" t="s">
        <v>176</v>
      </c>
      <c r="D38" s="83" t="s">
        <v>198</v>
      </c>
      <c r="E38" s="76"/>
      <c r="F38" s="77"/>
      <c r="G38" s="76"/>
      <c r="H38" s="76"/>
      <c r="I38" s="76"/>
      <c r="J38" s="76"/>
      <c r="K38" s="78"/>
      <c r="L38" s="76"/>
      <c r="M38" s="77"/>
      <c r="N38" s="78"/>
      <c r="O38" s="76"/>
      <c r="P38" s="76"/>
      <c r="Q38" s="76"/>
      <c r="R38" s="76"/>
      <c r="S38" s="76"/>
      <c r="T38" s="77"/>
      <c r="U38" s="78"/>
      <c r="V38" s="76"/>
      <c r="W38" s="76"/>
      <c r="X38" s="76"/>
      <c r="Y38" s="76">
        <v>7</v>
      </c>
      <c r="Z38" s="76"/>
      <c r="AA38" s="77">
        <v>15</v>
      </c>
      <c r="AB38" s="78">
        <v>4</v>
      </c>
      <c r="AC38" s="76">
        <v>4</v>
      </c>
      <c r="AD38" s="76">
        <v>4</v>
      </c>
      <c r="AE38" s="76">
        <v>4</v>
      </c>
      <c r="AF38" s="76">
        <v>4</v>
      </c>
      <c r="AG38" s="76">
        <v>5</v>
      </c>
      <c r="AH38" s="77">
        <v>7</v>
      </c>
      <c r="AI38" s="81"/>
      <c r="AJ38" s="50">
        <f t="shared" si="0"/>
        <v>54</v>
      </c>
      <c r="AK38" s="61">
        <f t="shared" si="1"/>
        <v>2025000</v>
      </c>
      <c r="AL38" s="70" t="s">
        <v>196</v>
      </c>
    </row>
    <row r="39" spans="1:38" ht="15.75" customHeight="1" x14ac:dyDescent="0.25">
      <c r="A39" s="55">
        <v>34</v>
      </c>
      <c r="B39" s="55">
        <v>900008</v>
      </c>
      <c r="C39" s="55" t="s">
        <v>141</v>
      </c>
      <c r="D39" s="83" t="s">
        <v>199</v>
      </c>
      <c r="E39" s="76"/>
      <c r="F39" s="77"/>
      <c r="G39" s="76"/>
      <c r="H39" s="76"/>
      <c r="I39" s="76"/>
      <c r="J39" s="76"/>
      <c r="K39" s="78"/>
      <c r="L39" s="76"/>
      <c r="M39" s="77"/>
      <c r="N39" s="78"/>
      <c r="O39" s="76"/>
      <c r="P39" s="76"/>
      <c r="Q39" s="76"/>
      <c r="R39" s="76"/>
      <c r="S39" s="76"/>
      <c r="T39" s="77"/>
      <c r="U39" s="78"/>
      <c r="V39" s="76"/>
      <c r="W39" s="76"/>
      <c r="X39" s="76"/>
      <c r="Y39" s="76"/>
      <c r="Z39" s="76"/>
      <c r="AA39" s="77"/>
      <c r="AB39" s="78"/>
      <c r="AC39" s="76"/>
      <c r="AD39" s="76"/>
      <c r="AE39" s="76"/>
      <c r="AF39" s="76"/>
      <c r="AG39" s="76"/>
      <c r="AH39" s="77"/>
      <c r="AI39" s="81"/>
      <c r="AJ39" s="50">
        <f t="shared" ref="AJ39" si="2">SUM(E39:AI39)</f>
        <v>0</v>
      </c>
      <c r="AK39" s="61">
        <f t="shared" si="1"/>
        <v>0</v>
      </c>
      <c r="AL39" s="70" t="s">
        <v>193</v>
      </c>
    </row>
    <row r="40" spans="1:38" ht="15.75" customHeight="1" x14ac:dyDescent="0.25">
      <c r="A40" s="55">
        <v>35</v>
      </c>
      <c r="B40" s="55">
        <v>9011</v>
      </c>
      <c r="C40" s="55" t="s">
        <v>141</v>
      </c>
      <c r="D40" s="83" t="s">
        <v>202</v>
      </c>
      <c r="E40" s="76"/>
      <c r="F40" s="77"/>
      <c r="G40" s="76"/>
      <c r="H40" s="76"/>
      <c r="I40" s="76"/>
      <c r="J40" s="76"/>
      <c r="K40" s="78"/>
      <c r="L40" s="76"/>
      <c r="M40" s="77"/>
      <c r="N40" s="78"/>
      <c r="O40" s="76"/>
      <c r="P40" s="76"/>
      <c r="Q40" s="76"/>
      <c r="R40" s="76"/>
      <c r="S40" s="76"/>
      <c r="T40" s="77"/>
      <c r="U40" s="78"/>
      <c r="V40" s="76"/>
      <c r="W40" s="76"/>
      <c r="X40" s="76"/>
      <c r="Y40" s="76"/>
      <c r="Z40" s="76"/>
      <c r="AA40" s="77"/>
      <c r="AB40" s="78"/>
      <c r="AC40" s="76"/>
      <c r="AD40" s="76"/>
      <c r="AE40" s="76"/>
      <c r="AF40" s="76"/>
      <c r="AG40" s="76"/>
      <c r="AH40" s="77"/>
      <c r="AI40" s="81"/>
      <c r="AJ40" s="50">
        <f t="shared" ref="AJ40:AJ48" si="3">SUM(E40:AI40)</f>
        <v>0</v>
      </c>
      <c r="AK40" s="61">
        <f t="shared" si="1"/>
        <v>0</v>
      </c>
      <c r="AL40" s="70"/>
    </row>
    <row r="41" spans="1:38" ht="15.75" customHeight="1" x14ac:dyDescent="0.25">
      <c r="A41" s="55">
        <v>36</v>
      </c>
      <c r="B41" s="55" t="s">
        <v>217</v>
      </c>
      <c r="C41" s="55" t="s">
        <v>218</v>
      </c>
      <c r="D41" s="83" t="s">
        <v>208</v>
      </c>
      <c r="E41" s="76"/>
      <c r="F41" s="77"/>
      <c r="G41" s="76">
        <v>6</v>
      </c>
      <c r="H41" s="76">
        <v>5</v>
      </c>
      <c r="I41" s="76">
        <v>4</v>
      </c>
      <c r="J41" s="76">
        <v>3</v>
      </c>
      <c r="K41" s="78">
        <v>8</v>
      </c>
      <c r="L41" s="76">
        <v>1</v>
      </c>
      <c r="M41" s="77"/>
      <c r="N41" s="78">
        <v>5</v>
      </c>
      <c r="O41" s="76">
        <v>5</v>
      </c>
      <c r="P41" s="76">
        <v>2</v>
      </c>
      <c r="Q41" s="76">
        <v>2</v>
      </c>
      <c r="R41" s="76">
        <v>5</v>
      </c>
      <c r="S41" s="76">
        <v>2</v>
      </c>
      <c r="T41" s="77"/>
      <c r="U41" s="78">
        <v>4</v>
      </c>
      <c r="V41" s="76">
        <v>4</v>
      </c>
      <c r="W41" s="76">
        <v>2</v>
      </c>
      <c r="X41" s="76">
        <v>2</v>
      </c>
      <c r="Y41" s="76">
        <v>5</v>
      </c>
      <c r="Z41" s="76"/>
      <c r="AA41" s="77"/>
      <c r="AB41" s="78">
        <v>2</v>
      </c>
      <c r="AC41" s="76">
        <v>2</v>
      </c>
      <c r="AD41" s="76">
        <v>7</v>
      </c>
      <c r="AE41" s="76">
        <v>4</v>
      </c>
      <c r="AF41" s="76">
        <v>5</v>
      </c>
      <c r="AG41" s="76">
        <v>2</v>
      </c>
      <c r="AH41" s="77"/>
      <c r="AI41" s="81"/>
      <c r="AJ41" s="50">
        <f t="shared" si="3"/>
        <v>87</v>
      </c>
      <c r="AK41" s="61">
        <f t="shared" si="1"/>
        <v>3262500</v>
      </c>
      <c r="AL41" s="70" t="s">
        <v>223</v>
      </c>
    </row>
    <row r="42" spans="1:38" ht="15.75" customHeight="1" x14ac:dyDescent="0.25">
      <c r="A42" s="55">
        <v>37</v>
      </c>
      <c r="B42" s="55">
        <v>900013</v>
      </c>
      <c r="C42" s="55" t="s">
        <v>176</v>
      </c>
      <c r="D42" s="84" t="s">
        <v>209</v>
      </c>
      <c r="E42" s="76"/>
      <c r="F42" s="77"/>
      <c r="G42" s="76">
        <v>2</v>
      </c>
      <c r="H42" s="76"/>
      <c r="I42" s="76"/>
      <c r="J42" s="76"/>
      <c r="K42" s="78"/>
      <c r="L42" s="76">
        <v>3</v>
      </c>
      <c r="M42" s="77"/>
      <c r="N42" s="78"/>
      <c r="O42" s="76"/>
      <c r="P42" s="76"/>
      <c r="Q42" s="76"/>
      <c r="R42" s="76">
        <v>2</v>
      </c>
      <c r="S42" s="76"/>
      <c r="T42" s="77"/>
      <c r="U42" s="78"/>
      <c r="V42" s="76"/>
      <c r="W42" s="76"/>
      <c r="X42" s="76"/>
      <c r="Y42" s="76">
        <v>2</v>
      </c>
      <c r="Z42" s="76"/>
      <c r="AA42" s="77"/>
      <c r="AB42" s="78"/>
      <c r="AC42" s="76"/>
      <c r="AD42" s="76">
        <v>2</v>
      </c>
      <c r="AE42" s="76"/>
      <c r="AF42" s="76">
        <v>2</v>
      </c>
      <c r="AG42" s="76"/>
      <c r="AH42" s="77"/>
      <c r="AI42" s="81"/>
      <c r="AJ42" s="50">
        <f t="shared" si="3"/>
        <v>13</v>
      </c>
      <c r="AK42" s="61">
        <f t="shared" si="1"/>
        <v>487500</v>
      </c>
      <c r="AL42" s="69" t="s">
        <v>231</v>
      </c>
    </row>
    <row r="43" spans="1:38" ht="15.75" customHeight="1" x14ac:dyDescent="0.25">
      <c r="A43" s="55">
        <v>38</v>
      </c>
      <c r="B43" s="55">
        <v>900014</v>
      </c>
      <c r="C43" s="55" t="s">
        <v>176</v>
      </c>
      <c r="D43" s="84" t="s">
        <v>210</v>
      </c>
      <c r="E43" s="76"/>
      <c r="F43" s="77"/>
      <c r="G43" s="76">
        <v>2</v>
      </c>
      <c r="H43" s="76"/>
      <c r="I43" s="76"/>
      <c r="J43" s="76"/>
      <c r="K43" s="78"/>
      <c r="L43" s="76">
        <v>3</v>
      </c>
      <c r="M43" s="77"/>
      <c r="N43" s="78"/>
      <c r="O43" s="76"/>
      <c r="P43" s="76"/>
      <c r="Q43" s="76"/>
      <c r="R43" s="76">
        <v>2</v>
      </c>
      <c r="S43" s="76"/>
      <c r="T43" s="77"/>
      <c r="U43" s="78"/>
      <c r="V43" s="76"/>
      <c r="W43" s="76"/>
      <c r="X43" s="76"/>
      <c r="Y43" s="76"/>
      <c r="Z43" s="76"/>
      <c r="AA43" s="77"/>
      <c r="AB43" s="78"/>
      <c r="AC43" s="76"/>
      <c r="AD43" s="76">
        <v>2</v>
      </c>
      <c r="AE43" s="76"/>
      <c r="AF43" s="76">
        <v>2</v>
      </c>
      <c r="AG43" s="76"/>
      <c r="AH43" s="77"/>
      <c r="AI43" s="81"/>
      <c r="AJ43" s="50">
        <f t="shared" si="3"/>
        <v>11</v>
      </c>
      <c r="AK43" s="61">
        <f t="shared" si="1"/>
        <v>412500</v>
      </c>
      <c r="AL43" s="69" t="s">
        <v>232</v>
      </c>
    </row>
    <row r="44" spans="1:38" ht="15.75" customHeight="1" x14ac:dyDescent="0.25">
      <c r="A44" s="55">
        <v>39</v>
      </c>
      <c r="B44" s="55">
        <v>900016</v>
      </c>
      <c r="C44" s="55" t="s">
        <v>176</v>
      </c>
      <c r="D44" s="84" t="s">
        <v>211</v>
      </c>
      <c r="E44" s="76"/>
      <c r="F44" s="77"/>
      <c r="G44" s="76">
        <v>2</v>
      </c>
      <c r="H44" s="76"/>
      <c r="I44" s="76"/>
      <c r="J44" s="76"/>
      <c r="K44" s="78"/>
      <c r="L44" s="76">
        <v>3</v>
      </c>
      <c r="M44" s="77"/>
      <c r="N44" s="78"/>
      <c r="O44" s="76"/>
      <c r="P44" s="76"/>
      <c r="Q44" s="76"/>
      <c r="R44" s="76">
        <v>2</v>
      </c>
      <c r="S44" s="76"/>
      <c r="T44" s="77"/>
      <c r="U44" s="78"/>
      <c r="V44" s="76"/>
      <c r="W44" s="76"/>
      <c r="X44" s="76"/>
      <c r="Y44" s="76"/>
      <c r="Z44" s="76"/>
      <c r="AA44" s="77"/>
      <c r="AB44" s="78"/>
      <c r="AC44" s="76"/>
      <c r="AD44" s="76">
        <v>2</v>
      </c>
      <c r="AE44" s="76"/>
      <c r="AF44" s="76">
        <v>2</v>
      </c>
      <c r="AG44" s="76"/>
      <c r="AH44" s="77"/>
      <c r="AI44" s="81"/>
      <c r="AJ44" s="50">
        <f t="shared" si="3"/>
        <v>11</v>
      </c>
      <c r="AK44" s="61">
        <f t="shared" si="1"/>
        <v>412500</v>
      </c>
      <c r="AL44" s="69" t="s">
        <v>231</v>
      </c>
    </row>
    <row r="45" spans="1:38" ht="15.75" customHeight="1" x14ac:dyDescent="0.25">
      <c r="A45" s="55">
        <v>40</v>
      </c>
      <c r="B45" s="55">
        <v>900017</v>
      </c>
      <c r="C45" s="55" t="s">
        <v>176</v>
      </c>
      <c r="D45" s="84" t="s">
        <v>212</v>
      </c>
      <c r="E45" s="76"/>
      <c r="F45" s="77"/>
      <c r="G45" s="76">
        <v>2</v>
      </c>
      <c r="H45" s="76"/>
      <c r="I45" s="76"/>
      <c r="J45" s="76"/>
      <c r="K45" s="78"/>
      <c r="L45" s="76">
        <v>3</v>
      </c>
      <c r="M45" s="77"/>
      <c r="N45" s="78"/>
      <c r="O45" s="76"/>
      <c r="P45" s="76"/>
      <c r="Q45" s="76"/>
      <c r="R45" s="76">
        <v>2</v>
      </c>
      <c r="S45" s="76"/>
      <c r="T45" s="77"/>
      <c r="U45" s="78"/>
      <c r="V45" s="76"/>
      <c r="W45" s="76"/>
      <c r="X45" s="76"/>
      <c r="Y45" s="76">
        <v>2</v>
      </c>
      <c r="Z45" s="76"/>
      <c r="AA45" s="77"/>
      <c r="AB45" s="78"/>
      <c r="AC45" s="76"/>
      <c r="AD45" s="76">
        <v>2</v>
      </c>
      <c r="AE45" s="76"/>
      <c r="AF45" s="76">
        <v>2</v>
      </c>
      <c r="AG45" s="76"/>
      <c r="AH45" s="77"/>
      <c r="AI45" s="81"/>
      <c r="AJ45" s="50">
        <f t="shared" si="3"/>
        <v>13</v>
      </c>
      <c r="AK45" s="61">
        <f t="shared" si="1"/>
        <v>487500</v>
      </c>
      <c r="AL45" s="69" t="s">
        <v>233</v>
      </c>
    </row>
    <row r="46" spans="1:38" ht="15.75" customHeight="1" x14ac:dyDescent="0.25">
      <c r="A46" s="55">
        <v>41</v>
      </c>
      <c r="B46" s="55">
        <v>900018</v>
      </c>
      <c r="C46" s="55" t="s">
        <v>176</v>
      </c>
      <c r="D46" s="84" t="s">
        <v>213</v>
      </c>
      <c r="E46" s="76"/>
      <c r="F46" s="77"/>
      <c r="G46" s="76"/>
      <c r="H46" s="76"/>
      <c r="I46" s="76"/>
      <c r="J46" s="76"/>
      <c r="K46" s="78"/>
      <c r="L46" s="76"/>
      <c r="M46" s="77"/>
      <c r="N46" s="78"/>
      <c r="O46" s="76"/>
      <c r="P46" s="76"/>
      <c r="Q46" s="76"/>
      <c r="R46" s="76"/>
      <c r="S46" s="76"/>
      <c r="T46" s="77"/>
      <c r="U46" s="78"/>
      <c r="V46" s="76"/>
      <c r="W46" s="76"/>
      <c r="X46" s="76"/>
      <c r="Y46" s="76"/>
      <c r="Z46" s="76"/>
      <c r="AA46" s="77"/>
      <c r="AB46" s="78"/>
      <c r="AC46" s="76"/>
      <c r="AD46" s="76"/>
      <c r="AE46" s="76"/>
      <c r="AF46" s="76"/>
      <c r="AG46" s="76"/>
      <c r="AH46" s="77"/>
      <c r="AI46" s="81"/>
      <c r="AJ46" s="50">
        <f t="shared" si="3"/>
        <v>0</v>
      </c>
      <c r="AK46" s="61">
        <f t="shared" si="1"/>
        <v>0</v>
      </c>
      <c r="AL46" s="69" t="s">
        <v>227</v>
      </c>
    </row>
    <row r="47" spans="1:38" ht="15.75" customHeight="1" x14ac:dyDescent="0.25">
      <c r="A47" s="55">
        <v>42</v>
      </c>
      <c r="B47" s="55">
        <v>900019</v>
      </c>
      <c r="C47" s="55" t="s">
        <v>176</v>
      </c>
      <c r="D47" s="84" t="s">
        <v>214</v>
      </c>
      <c r="E47" s="76"/>
      <c r="F47" s="77"/>
      <c r="G47" s="76"/>
      <c r="H47" s="76"/>
      <c r="I47" s="76"/>
      <c r="J47" s="76"/>
      <c r="K47" s="78"/>
      <c r="L47" s="76"/>
      <c r="M47" s="77"/>
      <c r="N47" s="78"/>
      <c r="O47" s="76"/>
      <c r="P47" s="76"/>
      <c r="Q47" s="76"/>
      <c r="R47" s="76"/>
      <c r="S47" s="76"/>
      <c r="T47" s="77"/>
      <c r="U47" s="78"/>
      <c r="V47" s="76"/>
      <c r="W47" s="76"/>
      <c r="X47" s="76"/>
      <c r="Y47" s="76"/>
      <c r="Z47" s="76"/>
      <c r="AA47" s="77"/>
      <c r="AB47" s="78"/>
      <c r="AC47" s="76"/>
      <c r="AD47" s="76"/>
      <c r="AE47" s="76"/>
      <c r="AF47" s="76"/>
      <c r="AG47" s="76"/>
      <c r="AH47" s="77"/>
      <c r="AI47" s="81"/>
      <c r="AJ47" s="50">
        <f t="shared" si="3"/>
        <v>0</v>
      </c>
      <c r="AK47" s="61">
        <f t="shared" si="1"/>
        <v>0</v>
      </c>
      <c r="AL47" s="69" t="s">
        <v>228</v>
      </c>
    </row>
    <row r="48" spans="1:38" ht="15.75" customHeight="1" x14ac:dyDescent="0.25">
      <c r="A48" s="55">
        <v>43</v>
      </c>
      <c r="B48" s="55">
        <v>900020</v>
      </c>
      <c r="C48" s="55" t="s">
        <v>176</v>
      </c>
      <c r="D48" s="84" t="s">
        <v>215</v>
      </c>
      <c r="E48" s="76"/>
      <c r="F48" s="77"/>
      <c r="G48" s="76"/>
      <c r="H48" s="76"/>
      <c r="I48" s="76"/>
      <c r="J48" s="76"/>
      <c r="K48" s="78"/>
      <c r="L48" s="76"/>
      <c r="M48" s="77"/>
      <c r="N48" s="78"/>
      <c r="O48" s="76"/>
      <c r="P48" s="76"/>
      <c r="Q48" s="76"/>
      <c r="R48" s="76"/>
      <c r="S48" s="76"/>
      <c r="T48" s="77"/>
      <c r="U48" s="78"/>
      <c r="V48" s="76"/>
      <c r="W48" s="76">
        <v>8</v>
      </c>
      <c r="X48" s="76">
        <v>3</v>
      </c>
      <c r="Y48" s="76">
        <v>8</v>
      </c>
      <c r="Z48" s="76">
        <v>7</v>
      </c>
      <c r="AA48" s="77">
        <v>6</v>
      </c>
      <c r="AB48" s="78">
        <v>6</v>
      </c>
      <c r="AC48" s="76">
        <v>9</v>
      </c>
      <c r="AD48" s="76">
        <v>8</v>
      </c>
      <c r="AE48" s="76">
        <v>7</v>
      </c>
      <c r="AF48" s="76"/>
      <c r="AG48" s="76">
        <v>5</v>
      </c>
      <c r="AH48" s="77"/>
      <c r="AI48" s="81"/>
      <c r="AJ48" s="50">
        <f t="shared" si="3"/>
        <v>67</v>
      </c>
      <c r="AK48" s="61">
        <f t="shared" si="1"/>
        <v>2512500</v>
      </c>
      <c r="AL48" s="69" t="s">
        <v>229</v>
      </c>
    </row>
    <row r="49" spans="1:38" ht="15.75" customHeight="1" x14ac:dyDescent="0.25">
      <c r="A49" s="55">
        <v>44</v>
      </c>
      <c r="B49" s="55">
        <v>900021</v>
      </c>
      <c r="C49" s="55" t="s">
        <v>176</v>
      </c>
      <c r="D49" s="84" t="s">
        <v>216</v>
      </c>
      <c r="E49" s="76"/>
      <c r="F49" s="77"/>
      <c r="G49" s="76"/>
      <c r="H49" s="76"/>
      <c r="I49" s="76"/>
      <c r="J49" s="76"/>
      <c r="K49" s="78"/>
      <c r="L49" s="76"/>
      <c r="M49" s="77"/>
      <c r="N49" s="78"/>
      <c r="O49" s="76"/>
      <c r="P49" s="76"/>
      <c r="Q49" s="76"/>
      <c r="R49" s="76"/>
      <c r="S49" s="76"/>
      <c r="T49" s="77"/>
      <c r="U49" s="78"/>
      <c r="V49" s="76"/>
      <c r="W49" s="76"/>
      <c r="X49" s="76"/>
      <c r="Y49" s="76"/>
      <c r="Z49" s="76"/>
      <c r="AA49" s="77"/>
      <c r="AB49" s="78"/>
      <c r="AC49" s="76"/>
      <c r="AD49" s="76"/>
      <c r="AE49" s="76"/>
      <c r="AF49" s="76"/>
      <c r="AG49" s="76"/>
      <c r="AH49" s="77"/>
      <c r="AI49" s="81"/>
      <c r="AJ49" s="50">
        <f t="shared" ref="AJ49" si="4">SUM(E49:AI49)</f>
        <v>0</v>
      </c>
      <c r="AK49" s="61">
        <f t="shared" si="1"/>
        <v>0</v>
      </c>
      <c r="AL49" s="69" t="s">
        <v>230</v>
      </c>
    </row>
    <row r="50" spans="1:38" ht="15.75" customHeight="1" x14ac:dyDescent="0.2"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8" ht="15.75" customHeight="1" x14ac:dyDescent="0.2"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8" ht="15.75" customHeight="1" x14ac:dyDescent="0.2"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8" ht="15.75" customHeight="1" x14ac:dyDescent="0.2"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8" ht="15.75" customHeight="1" x14ac:dyDescent="0.2"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8" ht="15.75" customHeight="1" x14ac:dyDescent="0.2"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8" ht="15.75" customHeight="1" x14ac:dyDescent="0.2"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8" ht="15.75" customHeight="1" x14ac:dyDescent="0.2"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8" ht="15.75" customHeight="1" x14ac:dyDescent="0.2"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8" ht="15.75" customHeight="1" x14ac:dyDescent="0.2"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8" ht="15.75" customHeight="1" x14ac:dyDescent="0.2"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8" ht="15.75" customHeight="1" x14ac:dyDescent="0.2"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8" ht="15.75" customHeight="1" x14ac:dyDescent="0.2"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</row>
    <row r="63" spans="1:38" ht="15.75" customHeight="1" x14ac:dyDescent="0.2"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</row>
    <row r="64" spans="1:38" ht="15.75" customHeight="1" x14ac:dyDescent="0.2"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5:35" ht="15.75" customHeight="1" x14ac:dyDescent="0.2"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5:35" ht="15.75" customHeight="1" x14ac:dyDescent="0.2"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5:35" ht="15.75" customHeight="1" x14ac:dyDescent="0.2"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5:35" ht="15.75" customHeight="1" x14ac:dyDescent="0.2"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5:35" ht="15.75" customHeight="1" x14ac:dyDescent="0.2"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5:35" ht="15.75" customHeight="1" x14ac:dyDescent="0.2"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5:35" ht="15.75" customHeight="1" x14ac:dyDescent="0.2"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5:35" ht="15.75" customHeight="1" x14ac:dyDescent="0.2"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5:35" ht="15.75" customHeight="1" x14ac:dyDescent="0.2"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5:35" ht="15.75" customHeight="1" x14ac:dyDescent="0.2"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5:35" ht="15.75" customHeight="1" x14ac:dyDescent="0.2"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5:35" ht="15.75" customHeight="1" x14ac:dyDescent="0.2"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</row>
    <row r="77" spans="5:35" ht="15.75" customHeight="1" x14ac:dyDescent="0.2"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</row>
    <row r="78" spans="5:35" ht="15.75" customHeight="1" x14ac:dyDescent="0.2"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</row>
    <row r="79" spans="5:35" ht="15.75" customHeight="1" x14ac:dyDescent="0.2"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5:35" ht="15.75" customHeight="1" x14ac:dyDescent="0.2"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5:35" ht="15.75" customHeight="1" x14ac:dyDescent="0.2"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5:35" ht="15.75" customHeight="1" x14ac:dyDescent="0.2"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5:35" ht="15.75" customHeight="1" x14ac:dyDescent="0.2"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5:35" ht="15.75" customHeight="1" x14ac:dyDescent="0.2"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5:35" ht="15.75" customHeight="1" x14ac:dyDescent="0.2"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5:35" ht="15.75" customHeight="1" x14ac:dyDescent="0.2"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5:35" ht="15.75" customHeight="1" x14ac:dyDescent="0.2"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5:35" ht="15.75" customHeight="1" x14ac:dyDescent="0.2"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5:35" ht="15.75" customHeight="1" x14ac:dyDescent="0.2"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5:35" ht="15.75" customHeight="1" x14ac:dyDescent="0.2"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5:35" ht="15.75" customHeight="1" x14ac:dyDescent="0.2"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5:35" ht="15.75" customHeight="1" x14ac:dyDescent="0.2"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5:35" ht="15.75" customHeight="1" x14ac:dyDescent="0.2"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5:35" ht="15.75" customHeight="1" x14ac:dyDescent="0.2"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5:35" ht="15.75" customHeight="1" x14ac:dyDescent="0.2"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</row>
    <row r="96" spans="5:35" ht="15.75" customHeight="1" x14ac:dyDescent="0.2"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5:35" ht="15.75" customHeight="1" x14ac:dyDescent="0.2"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5:35" ht="15.75" customHeight="1" x14ac:dyDescent="0.2"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5:35" ht="15.75" customHeight="1" x14ac:dyDescent="0.2"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5:35" ht="15.75" customHeight="1" x14ac:dyDescent="0.2"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5:35" ht="15.75" customHeight="1" x14ac:dyDescent="0.2"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5:35" ht="15.75" customHeight="1" x14ac:dyDescent="0.2"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5:35" ht="15.75" customHeight="1" x14ac:dyDescent="0.2"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5:35" ht="15.75" customHeight="1" x14ac:dyDescent="0.2"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5:35" ht="15.75" customHeight="1" x14ac:dyDescent="0.2"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5:35" ht="15.75" customHeight="1" x14ac:dyDescent="0.2"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5:35" ht="15.75" customHeight="1" x14ac:dyDescent="0.2"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</row>
    <row r="108" spans="5:35" ht="15.75" customHeight="1" x14ac:dyDescent="0.2"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</row>
    <row r="109" spans="5:35" ht="15.75" customHeight="1" x14ac:dyDescent="0.2"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</row>
    <row r="110" spans="5:35" ht="15.75" customHeight="1" x14ac:dyDescent="0.2"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</row>
    <row r="111" spans="5:35" ht="15.75" customHeight="1" x14ac:dyDescent="0.2"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</row>
    <row r="112" spans="5:35" ht="15.75" customHeight="1" x14ac:dyDescent="0.2"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</row>
    <row r="113" spans="5:35" ht="15.75" customHeight="1" x14ac:dyDescent="0.2"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</row>
    <row r="114" spans="5:35" ht="15.75" customHeight="1" x14ac:dyDescent="0.2"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5:35" ht="15.75" customHeight="1" x14ac:dyDescent="0.2"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5:35" ht="15.75" customHeight="1" x14ac:dyDescent="0.2"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5:35" ht="15.75" customHeight="1" x14ac:dyDescent="0.2"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5:35" ht="15.75" customHeight="1" x14ac:dyDescent="0.2"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5:35" ht="15.75" customHeight="1" x14ac:dyDescent="0.2"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5:35" ht="15.75" customHeight="1" x14ac:dyDescent="0.2"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5:35" ht="15.75" customHeight="1" x14ac:dyDescent="0.2"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5:35" ht="15.75" customHeight="1" x14ac:dyDescent="0.2"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5:35" ht="15.75" customHeight="1" x14ac:dyDescent="0.2"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5:35" ht="15.75" customHeight="1" x14ac:dyDescent="0.2"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</row>
    <row r="125" spans="5:35" ht="15.75" customHeight="1" x14ac:dyDescent="0.2"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</row>
    <row r="126" spans="5:35" ht="15.75" customHeight="1" x14ac:dyDescent="0.2"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</row>
    <row r="127" spans="5:35" ht="15.75" customHeight="1" x14ac:dyDescent="0.2"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</row>
    <row r="128" spans="5:35" ht="15.75" customHeight="1" x14ac:dyDescent="0.2"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</row>
    <row r="129" spans="5:35" ht="15.75" customHeight="1" x14ac:dyDescent="0.2"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</row>
    <row r="130" spans="5:35" ht="15.75" customHeight="1" x14ac:dyDescent="0.2"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</row>
    <row r="131" spans="5:35" ht="15.75" customHeight="1" x14ac:dyDescent="0.2"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</row>
    <row r="132" spans="5:35" ht="15.75" customHeight="1" x14ac:dyDescent="0.2"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</row>
    <row r="133" spans="5:35" ht="15.75" customHeight="1" x14ac:dyDescent="0.2"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</row>
    <row r="134" spans="5:35" ht="15.75" customHeight="1" x14ac:dyDescent="0.2"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</row>
    <row r="135" spans="5:35" ht="15.75" customHeight="1" x14ac:dyDescent="0.2"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</row>
    <row r="136" spans="5:35" ht="15.75" customHeight="1" x14ac:dyDescent="0.2"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</row>
    <row r="137" spans="5:35" ht="15.75" customHeight="1" x14ac:dyDescent="0.2"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</row>
    <row r="138" spans="5:35" ht="15.75" customHeight="1" x14ac:dyDescent="0.2"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</row>
    <row r="139" spans="5:35" ht="15.75" customHeight="1" x14ac:dyDescent="0.2"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</row>
    <row r="140" spans="5:35" ht="15.75" customHeight="1" x14ac:dyDescent="0.2"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</row>
    <row r="141" spans="5:35" ht="15.75" customHeight="1" x14ac:dyDescent="0.2"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</row>
    <row r="142" spans="5:35" ht="15.75" customHeight="1" x14ac:dyDescent="0.2"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</row>
    <row r="143" spans="5:35" ht="15.75" customHeight="1" x14ac:dyDescent="0.2"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</row>
    <row r="144" spans="5:35" ht="15.75" customHeight="1" x14ac:dyDescent="0.2"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</row>
    <row r="145" spans="5:35" ht="15.75" customHeight="1" x14ac:dyDescent="0.2"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</row>
    <row r="146" spans="5:35" ht="15.75" customHeight="1" x14ac:dyDescent="0.2"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</row>
    <row r="147" spans="5:35" ht="15.75" customHeight="1" x14ac:dyDescent="0.2"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</row>
    <row r="148" spans="5:35" ht="15.75" customHeight="1" x14ac:dyDescent="0.2"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</row>
    <row r="149" spans="5:35" ht="15.75" customHeight="1" x14ac:dyDescent="0.2"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</row>
    <row r="150" spans="5:35" ht="15.75" customHeight="1" x14ac:dyDescent="0.2"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</row>
    <row r="151" spans="5:35" ht="15.75" customHeight="1" x14ac:dyDescent="0.2"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</row>
    <row r="152" spans="5:35" ht="15.75" customHeight="1" x14ac:dyDescent="0.2"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</row>
    <row r="153" spans="5:35" ht="15.75" customHeight="1" x14ac:dyDescent="0.2"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</row>
    <row r="154" spans="5:35" ht="15.75" customHeight="1" x14ac:dyDescent="0.2"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</row>
    <row r="155" spans="5:35" ht="15.75" customHeight="1" x14ac:dyDescent="0.2"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</row>
    <row r="156" spans="5:35" ht="15.75" customHeight="1" x14ac:dyDescent="0.2"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</row>
    <row r="157" spans="5:35" ht="15.75" customHeight="1" x14ac:dyDescent="0.2"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</row>
    <row r="158" spans="5:35" ht="15.75" customHeight="1" x14ac:dyDescent="0.2"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</row>
    <row r="159" spans="5:35" ht="15.75" customHeight="1" x14ac:dyDescent="0.2"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</row>
    <row r="160" spans="5:35" ht="15.75" customHeight="1" x14ac:dyDescent="0.2"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</row>
    <row r="161" spans="5:35" ht="15.75" customHeight="1" x14ac:dyDescent="0.2"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</row>
    <row r="162" spans="5:35" ht="15.75" customHeight="1" x14ac:dyDescent="0.2"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</row>
    <row r="163" spans="5:35" ht="15.75" customHeight="1" x14ac:dyDescent="0.2"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</row>
    <row r="164" spans="5:35" ht="15.75" customHeight="1" x14ac:dyDescent="0.2"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</row>
    <row r="165" spans="5:35" ht="15.75" customHeight="1" x14ac:dyDescent="0.2"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</row>
    <row r="166" spans="5:35" ht="15.75" customHeight="1" x14ac:dyDescent="0.2"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</row>
    <row r="167" spans="5:35" ht="15.75" customHeight="1" x14ac:dyDescent="0.2"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</row>
    <row r="168" spans="5:35" ht="15.75" customHeight="1" x14ac:dyDescent="0.2"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</row>
    <row r="169" spans="5:35" ht="15.75" customHeight="1" x14ac:dyDescent="0.2"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</row>
    <row r="170" spans="5:35" ht="15.75" customHeight="1" x14ac:dyDescent="0.2"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</row>
    <row r="171" spans="5:35" ht="15.75" customHeight="1" x14ac:dyDescent="0.2"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</row>
    <row r="172" spans="5:35" ht="15.75" customHeight="1" x14ac:dyDescent="0.2"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</row>
    <row r="173" spans="5:35" ht="15.75" customHeight="1" x14ac:dyDescent="0.2"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</row>
    <row r="174" spans="5:35" ht="15.75" customHeight="1" x14ac:dyDescent="0.2"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</row>
    <row r="175" spans="5:35" ht="15.75" customHeight="1" x14ac:dyDescent="0.2"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</row>
    <row r="176" spans="5:35" ht="15.75" customHeight="1" x14ac:dyDescent="0.2"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</row>
    <row r="177" spans="5:35" ht="15.75" customHeight="1" x14ac:dyDescent="0.2"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</row>
    <row r="178" spans="5:35" ht="15.75" customHeight="1" x14ac:dyDescent="0.2"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</row>
    <row r="179" spans="5:35" ht="15.75" customHeight="1" x14ac:dyDescent="0.2"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</row>
    <row r="180" spans="5:35" ht="15.75" customHeight="1" x14ac:dyDescent="0.2"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</row>
    <row r="181" spans="5:35" ht="15.75" customHeight="1" x14ac:dyDescent="0.2"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</row>
    <row r="182" spans="5:35" ht="15.75" customHeight="1" x14ac:dyDescent="0.2"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</row>
    <row r="183" spans="5:35" ht="15.75" customHeight="1" x14ac:dyDescent="0.2"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</row>
    <row r="184" spans="5:35" ht="15.75" customHeight="1" x14ac:dyDescent="0.2"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</row>
    <row r="185" spans="5:35" ht="15.75" customHeight="1" x14ac:dyDescent="0.2"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</row>
    <row r="186" spans="5:35" ht="15.75" customHeight="1" x14ac:dyDescent="0.2"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</row>
    <row r="187" spans="5:35" ht="15.75" customHeight="1" x14ac:dyDescent="0.2"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</row>
    <row r="188" spans="5:35" ht="15.75" customHeight="1" x14ac:dyDescent="0.2"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</row>
    <row r="189" spans="5:35" ht="15.75" customHeight="1" x14ac:dyDescent="0.2"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</row>
    <row r="190" spans="5:35" ht="15.75" customHeight="1" x14ac:dyDescent="0.2"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</row>
    <row r="191" spans="5:35" ht="15.75" customHeight="1" x14ac:dyDescent="0.2"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</row>
    <row r="192" spans="5:35" ht="15.75" customHeight="1" x14ac:dyDescent="0.2"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</row>
    <row r="193" spans="5:35" ht="15.75" customHeight="1" x14ac:dyDescent="0.2"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</row>
    <row r="194" spans="5:35" ht="15.75" customHeight="1" x14ac:dyDescent="0.2"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</row>
    <row r="195" spans="5:35" ht="15.75" customHeight="1" x14ac:dyDescent="0.2"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</row>
    <row r="196" spans="5:35" ht="15.75" customHeight="1" x14ac:dyDescent="0.2"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</row>
    <row r="197" spans="5:35" ht="15.75" customHeight="1" x14ac:dyDescent="0.2"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</row>
    <row r="198" spans="5:35" ht="15.75" customHeight="1" x14ac:dyDescent="0.2"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</row>
    <row r="199" spans="5:35" ht="15.75" customHeight="1" x14ac:dyDescent="0.2"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</row>
    <row r="200" spans="5:35" ht="15.75" customHeight="1" x14ac:dyDescent="0.2"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</row>
    <row r="201" spans="5:35" ht="15.75" customHeight="1" x14ac:dyDescent="0.2"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</row>
    <row r="202" spans="5:35" ht="15.75" customHeight="1" x14ac:dyDescent="0.2"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</row>
    <row r="203" spans="5:35" ht="15.75" customHeight="1" x14ac:dyDescent="0.2"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</row>
    <row r="204" spans="5:35" ht="15.75" customHeight="1" x14ac:dyDescent="0.2"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</row>
    <row r="205" spans="5:35" ht="15.75" customHeight="1" x14ac:dyDescent="0.2"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</row>
    <row r="206" spans="5:35" ht="15.75" customHeight="1" x14ac:dyDescent="0.2"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</row>
    <row r="207" spans="5:35" ht="15.75" customHeight="1" x14ac:dyDescent="0.2"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</row>
    <row r="208" spans="5:35" ht="15.75" customHeight="1" x14ac:dyDescent="0.2"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</row>
    <row r="209" spans="5:35" ht="15.75" customHeight="1" x14ac:dyDescent="0.2"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</row>
    <row r="210" spans="5:35" ht="15.75" customHeight="1" x14ac:dyDescent="0.2"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</row>
    <row r="211" spans="5:35" ht="15.75" customHeight="1" x14ac:dyDescent="0.2"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</row>
    <row r="212" spans="5:35" ht="15.75" customHeight="1" x14ac:dyDescent="0.2"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</row>
    <row r="213" spans="5:35" ht="15.75" customHeight="1" x14ac:dyDescent="0.2"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</row>
    <row r="214" spans="5:35" ht="15.75" customHeight="1" x14ac:dyDescent="0.2"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</row>
    <row r="215" spans="5:35" ht="15.75" customHeight="1" x14ac:dyDescent="0.2"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</row>
    <row r="216" spans="5:35" ht="15.75" customHeight="1" x14ac:dyDescent="0.2"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</row>
    <row r="217" spans="5:35" ht="15.75" customHeight="1" x14ac:dyDescent="0.2"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</row>
    <row r="218" spans="5:35" ht="15.75" customHeight="1" x14ac:dyDescent="0.2"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</row>
    <row r="219" spans="5:35" ht="15.75" customHeight="1" x14ac:dyDescent="0.2"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</row>
    <row r="220" spans="5:35" ht="15.75" customHeight="1" x14ac:dyDescent="0.2"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</row>
    <row r="221" spans="5:35" ht="15.75" customHeight="1" x14ac:dyDescent="0.2"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</row>
    <row r="222" spans="5:35" ht="15.75" customHeight="1" x14ac:dyDescent="0.2"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</row>
    <row r="223" spans="5:35" ht="15.75" customHeight="1" x14ac:dyDescent="0.2"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</row>
    <row r="224" spans="5:35" ht="15.75" customHeight="1" x14ac:dyDescent="0.2"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</row>
    <row r="225" spans="5:35" ht="15.75" customHeight="1" x14ac:dyDescent="0.2"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</row>
    <row r="226" spans="5:35" ht="15.75" customHeight="1" x14ac:dyDescent="0.2"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</row>
    <row r="227" spans="5:35" ht="15.75" customHeight="1" x14ac:dyDescent="0.2"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</row>
    <row r="228" spans="5:35" ht="15.75" customHeight="1" x14ac:dyDescent="0.2"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</row>
    <row r="229" spans="5:35" ht="15.75" customHeight="1" x14ac:dyDescent="0.2"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</row>
    <row r="230" spans="5:35" ht="15.75" customHeight="1" x14ac:dyDescent="0.2"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</row>
    <row r="231" spans="5:35" ht="15.75" customHeight="1" x14ac:dyDescent="0.2"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</row>
    <row r="232" spans="5:35" ht="15.75" customHeight="1" x14ac:dyDescent="0.2"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</row>
    <row r="233" spans="5:35" ht="15.75" customHeight="1" x14ac:dyDescent="0.2"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</row>
    <row r="234" spans="5:35" ht="15.75" customHeight="1" x14ac:dyDescent="0.2"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</row>
    <row r="235" spans="5:35" ht="15.75" customHeight="1" x14ac:dyDescent="0.2"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</row>
    <row r="236" spans="5:35" ht="15.75" customHeight="1" x14ac:dyDescent="0.2"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</row>
    <row r="237" spans="5:35" ht="15.75" customHeight="1" x14ac:dyDescent="0.2"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</row>
    <row r="238" spans="5:35" ht="15.75" customHeight="1" x14ac:dyDescent="0.2"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</row>
    <row r="239" spans="5:35" ht="15.75" customHeight="1" x14ac:dyDescent="0.2"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</row>
    <row r="240" spans="5:35" ht="15.75" customHeight="1" x14ac:dyDescent="0.2"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</row>
    <row r="241" spans="5:35" ht="15.75" customHeight="1" x14ac:dyDescent="0.2"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</row>
    <row r="242" spans="5:35" ht="15.75" customHeight="1" x14ac:dyDescent="0.2"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</row>
    <row r="243" spans="5:35" ht="15.75" customHeight="1" x14ac:dyDescent="0.2"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</row>
    <row r="244" spans="5:35" ht="15.75" customHeight="1" x14ac:dyDescent="0.2"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</row>
    <row r="245" spans="5:35" ht="15.75" customHeight="1" x14ac:dyDescent="0.2"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</row>
    <row r="246" spans="5:35" ht="15.75" customHeight="1" x14ac:dyDescent="0.2"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</row>
    <row r="247" spans="5:35" ht="15.75" customHeight="1" x14ac:dyDescent="0.2"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</row>
    <row r="248" spans="5:35" ht="15.75" customHeight="1" x14ac:dyDescent="0.2"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</row>
    <row r="249" spans="5:35" ht="15.75" customHeight="1" x14ac:dyDescent="0.2"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</row>
    <row r="250" spans="5:35" ht="15.75" customHeight="1" x14ac:dyDescent="0.2"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</row>
    <row r="251" spans="5:35" ht="15.75" customHeight="1" x14ac:dyDescent="0.2"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</row>
    <row r="252" spans="5:35" ht="15.75" customHeight="1" x14ac:dyDescent="0.2"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</row>
    <row r="253" spans="5:35" ht="15.75" customHeight="1" x14ac:dyDescent="0.2"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</row>
    <row r="254" spans="5:35" ht="15.75" customHeight="1" x14ac:dyDescent="0.2"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</row>
    <row r="255" spans="5:35" ht="15.75" customHeight="1" x14ac:dyDescent="0.2"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</row>
    <row r="256" spans="5:35" ht="15.75" customHeight="1" x14ac:dyDescent="0.2"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</row>
    <row r="257" spans="5:35" ht="15.75" customHeight="1" x14ac:dyDescent="0.2"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</row>
    <row r="258" spans="5:35" ht="15.75" customHeight="1" x14ac:dyDescent="0.2"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</row>
    <row r="259" spans="5:35" ht="15.75" customHeight="1" x14ac:dyDescent="0.2"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</row>
    <row r="260" spans="5:35" ht="15.75" customHeight="1" x14ac:dyDescent="0.2"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</row>
    <row r="261" spans="5:35" ht="15.75" customHeight="1" x14ac:dyDescent="0.2"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</row>
    <row r="262" spans="5:35" ht="15.75" customHeight="1" x14ac:dyDescent="0.2"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</row>
    <row r="263" spans="5:35" ht="15.75" customHeight="1" x14ac:dyDescent="0.2"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</row>
    <row r="264" spans="5:35" ht="15.75" customHeight="1" x14ac:dyDescent="0.2"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</row>
    <row r="265" spans="5:35" ht="15.75" customHeight="1" x14ac:dyDescent="0.2"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</row>
    <row r="266" spans="5:35" ht="15.75" customHeight="1" x14ac:dyDescent="0.2"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</row>
    <row r="267" spans="5:35" ht="15.75" customHeight="1" x14ac:dyDescent="0.2"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</row>
    <row r="268" spans="5:35" ht="15.75" customHeight="1" x14ac:dyDescent="0.2"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</row>
    <row r="269" spans="5:35" ht="15.75" customHeight="1" x14ac:dyDescent="0.2"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</row>
    <row r="270" spans="5:35" ht="15.75" customHeight="1" x14ac:dyDescent="0.2"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</row>
    <row r="271" spans="5:35" ht="15.75" customHeight="1" x14ac:dyDescent="0.2"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</row>
    <row r="272" spans="5:35" ht="15.75" customHeight="1" x14ac:dyDescent="0.2"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</row>
    <row r="273" spans="5:35" ht="15.75" customHeight="1" x14ac:dyDescent="0.2"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</row>
    <row r="274" spans="5:35" ht="15.75" customHeight="1" x14ac:dyDescent="0.2"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</row>
    <row r="275" spans="5:35" ht="15.75" customHeight="1" x14ac:dyDescent="0.2"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</row>
    <row r="276" spans="5:35" ht="15.75" customHeight="1" x14ac:dyDescent="0.2"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</row>
    <row r="277" spans="5:35" ht="15.75" customHeight="1" x14ac:dyDescent="0.2"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</row>
    <row r="278" spans="5:35" ht="15.75" customHeight="1" x14ac:dyDescent="0.2"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</row>
    <row r="279" spans="5:35" ht="15.75" customHeight="1" x14ac:dyDescent="0.2"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</row>
    <row r="280" spans="5:35" ht="15.75" customHeight="1" x14ac:dyDescent="0.2"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</row>
    <row r="281" spans="5:35" ht="15.75" customHeight="1" x14ac:dyDescent="0.2"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</row>
    <row r="282" spans="5:35" ht="15.75" customHeight="1" x14ac:dyDescent="0.2"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</row>
    <row r="283" spans="5:35" ht="15.75" customHeight="1" x14ac:dyDescent="0.2"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</row>
    <row r="284" spans="5:35" ht="15.75" customHeight="1" x14ac:dyDescent="0.2"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</row>
    <row r="285" spans="5:35" ht="15.75" customHeight="1" x14ac:dyDescent="0.2"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</row>
    <row r="286" spans="5:35" ht="15.75" customHeight="1" x14ac:dyDescent="0.2"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</row>
    <row r="287" spans="5:35" ht="15.75" customHeight="1" x14ac:dyDescent="0.2"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</row>
    <row r="288" spans="5:35" ht="15.75" customHeight="1" x14ac:dyDescent="0.2"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</row>
    <row r="289" spans="5:35" ht="15.75" customHeight="1" x14ac:dyDescent="0.2"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</row>
    <row r="290" spans="5:35" ht="15.75" customHeight="1" x14ac:dyDescent="0.2"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</row>
    <row r="291" spans="5:35" ht="15.75" customHeight="1" x14ac:dyDescent="0.2"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</row>
    <row r="292" spans="5:35" ht="15.75" customHeight="1" x14ac:dyDescent="0.2"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</row>
    <row r="293" spans="5:35" ht="15.75" customHeight="1" x14ac:dyDescent="0.2"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</row>
    <row r="294" spans="5:35" ht="15.75" customHeight="1" x14ac:dyDescent="0.2"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</row>
    <row r="295" spans="5:35" ht="15.75" customHeight="1" x14ac:dyDescent="0.2"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</row>
    <row r="296" spans="5:35" ht="15.75" customHeight="1" x14ac:dyDescent="0.2"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</row>
    <row r="297" spans="5:35" ht="15.75" customHeight="1" x14ac:dyDescent="0.2"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</row>
    <row r="298" spans="5:35" ht="15.75" customHeight="1" x14ac:dyDescent="0.2"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</row>
    <row r="299" spans="5:35" ht="15.75" customHeight="1" x14ac:dyDescent="0.2"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</row>
    <row r="300" spans="5:35" ht="15.75" customHeight="1" x14ac:dyDescent="0.2"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</row>
    <row r="301" spans="5:35" ht="15.75" customHeight="1" x14ac:dyDescent="0.2"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</row>
    <row r="302" spans="5:35" ht="15.75" customHeight="1" x14ac:dyDescent="0.2"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</row>
    <row r="303" spans="5:35" ht="15.75" customHeight="1" x14ac:dyDescent="0.2"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</row>
    <row r="304" spans="5:35" ht="15.75" customHeight="1" x14ac:dyDescent="0.2"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</row>
    <row r="305" spans="5:35" ht="15.75" customHeight="1" x14ac:dyDescent="0.2"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</row>
    <row r="306" spans="5:35" ht="15.75" customHeight="1" x14ac:dyDescent="0.2"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</row>
    <row r="307" spans="5:35" ht="15.75" customHeight="1" x14ac:dyDescent="0.2"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</row>
    <row r="308" spans="5:35" ht="15.75" customHeight="1" x14ac:dyDescent="0.2"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</row>
    <row r="309" spans="5:35" ht="15.75" customHeight="1" x14ac:dyDescent="0.2"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</row>
    <row r="310" spans="5:35" ht="15.75" customHeight="1" x14ac:dyDescent="0.2"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</row>
    <row r="311" spans="5:35" ht="15.75" customHeight="1" x14ac:dyDescent="0.2"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</row>
    <row r="312" spans="5:35" ht="15.75" customHeight="1" x14ac:dyDescent="0.2"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</row>
    <row r="313" spans="5:35" ht="15.75" customHeight="1" x14ac:dyDescent="0.2"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</row>
    <row r="314" spans="5:35" ht="15.75" customHeight="1" x14ac:dyDescent="0.2"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</row>
    <row r="315" spans="5:35" ht="15.75" customHeight="1" x14ac:dyDescent="0.2"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</row>
    <row r="316" spans="5:35" ht="15.75" customHeight="1" x14ac:dyDescent="0.2"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</row>
    <row r="317" spans="5:35" ht="15.75" customHeight="1" x14ac:dyDescent="0.2"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</row>
    <row r="318" spans="5:35" ht="15.75" customHeight="1" x14ac:dyDescent="0.2"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</row>
    <row r="319" spans="5:35" ht="15.75" customHeight="1" x14ac:dyDescent="0.2"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</row>
    <row r="320" spans="5:35" ht="15.75" customHeight="1" x14ac:dyDescent="0.2"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</row>
    <row r="321" spans="5:35" ht="15.75" customHeight="1" x14ac:dyDescent="0.2"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</row>
    <row r="322" spans="5:35" ht="15.75" customHeight="1" x14ac:dyDescent="0.2"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</row>
    <row r="323" spans="5:35" ht="15.75" customHeight="1" x14ac:dyDescent="0.2"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</row>
    <row r="324" spans="5:35" ht="15.75" customHeight="1" x14ac:dyDescent="0.2"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</row>
    <row r="325" spans="5:35" ht="15.75" customHeight="1" x14ac:dyDescent="0.2"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</row>
    <row r="326" spans="5:35" ht="15.75" customHeight="1" x14ac:dyDescent="0.2"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</row>
    <row r="327" spans="5:35" ht="15.75" customHeight="1" x14ac:dyDescent="0.2"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</row>
    <row r="328" spans="5:35" ht="15.75" customHeight="1" x14ac:dyDescent="0.2"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</row>
    <row r="329" spans="5:35" ht="15.75" customHeight="1" x14ac:dyDescent="0.2"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</row>
    <row r="330" spans="5:35" ht="15.75" customHeight="1" x14ac:dyDescent="0.2"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</row>
    <row r="331" spans="5:35" ht="15.75" customHeight="1" x14ac:dyDescent="0.2"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</row>
    <row r="332" spans="5:35" ht="15.75" customHeight="1" x14ac:dyDescent="0.2"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</row>
    <row r="333" spans="5:35" ht="15.75" customHeight="1" x14ac:dyDescent="0.2"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</row>
    <row r="334" spans="5:35" ht="15.75" customHeight="1" x14ac:dyDescent="0.2"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</row>
    <row r="335" spans="5:35" ht="15.75" customHeight="1" x14ac:dyDescent="0.2"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</row>
    <row r="336" spans="5:35" ht="15.75" customHeight="1" x14ac:dyDescent="0.2"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</row>
    <row r="337" spans="5:35" ht="15.75" customHeight="1" x14ac:dyDescent="0.2"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</row>
    <row r="338" spans="5:35" ht="15.75" customHeight="1" x14ac:dyDescent="0.2"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</row>
    <row r="339" spans="5:35" ht="15.75" customHeight="1" x14ac:dyDescent="0.2"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</row>
    <row r="340" spans="5:35" ht="15.75" customHeight="1" x14ac:dyDescent="0.2"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</row>
    <row r="341" spans="5:35" ht="15.75" customHeight="1" x14ac:dyDescent="0.2"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</row>
    <row r="342" spans="5:35" ht="15.75" customHeight="1" x14ac:dyDescent="0.2"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</row>
    <row r="343" spans="5:35" ht="15.75" customHeight="1" x14ac:dyDescent="0.2"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</row>
    <row r="344" spans="5:35" ht="15.75" customHeight="1" x14ac:dyDescent="0.2"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</row>
    <row r="345" spans="5:35" ht="15.75" customHeight="1" x14ac:dyDescent="0.2"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</row>
    <row r="346" spans="5:35" ht="15.75" customHeight="1" x14ac:dyDescent="0.2"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</row>
    <row r="347" spans="5:35" ht="15.75" customHeight="1" x14ac:dyDescent="0.2"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</row>
    <row r="348" spans="5:35" ht="15.75" customHeight="1" x14ac:dyDescent="0.2"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</row>
    <row r="349" spans="5:35" ht="15.75" customHeight="1" x14ac:dyDescent="0.2"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</row>
    <row r="350" spans="5:35" ht="15.75" customHeight="1" x14ac:dyDescent="0.2"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</row>
    <row r="351" spans="5:35" ht="15.75" customHeight="1" x14ac:dyDescent="0.2"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</row>
    <row r="352" spans="5:35" ht="15.75" customHeight="1" x14ac:dyDescent="0.2"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</row>
    <row r="353" spans="5:35" ht="15.75" customHeight="1" x14ac:dyDescent="0.2"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</row>
    <row r="354" spans="5:35" ht="15.75" customHeight="1" x14ac:dyDescent="0.2"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</row>
    <row r="355" spans="5:35" ht="15.75" customHeight="1" x14ac:dyDescent="0.2"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</row>
    <row r="356" spans="5:35" ht="15.75" customHeight="1" x14ac:dyDescent="0.2"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</row>
    <row r="357" spans="5:35" ht="15.75" customHeight="1" x14ac:dyDescent="0.2"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</row>
    <row r="358" spans="5:35" ht="15.75" customHeight="1" x14ac:dyDescent="0.2"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</row>
    <row r="359" spans="5:35" ht="15.75" customHeight="1" x14ac:dyDescent="0.2"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</row>
    <row r="360" spans="5:35" ht="15.75" customHeight="1" x14ac:dyDescent="0.2"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</row>
    <row r="361" spans="5:35" ht="15.75" customHeight="1" x14ac:dyDescent="0.2"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</row>
    <row r="362" spans="5:35" ht="15.75" customHeight="1" x14ac:dyDescent="0.2"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</row>
    <row r="363" spans="5:35" ht="15.75" customHeight="1" x14ac:dyDescent="0.2"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</row>
    <row r="364" spans="5:35" ht="15.75" customHeight="1" x14ac:dyDescent="0.2"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</row>
    <row r="365" spans="5:35" ht="15.75" customHeight="1" x14ac:dyDescent="0.2"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</row>
    <row r="366" spans="5:35" ht="15.75" customHeight="1" x14ac:dyDescent="0.2"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</row>
    <row r="367" spans="5:35" ht="15.75" customHeight="1" x14ac:dyDescent="0.2"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</row>
    <row r="368" spans="5:35" ht="15.75" customHeight="1" x14ac:dyDescent="0.2"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</row>
    <row r="369" spans="5:35" ht="15.75" customHeight="1" x14ac:dyDescent="0.2"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</row>
    <row r="370" spans="5:35" ht="15.75" customHeight="1" x14ac:dyDescent="0.2"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</row>
    <row r="371" spans="5:35" ht="15.75" customHeight="1" x14ac:dyDescent="0.2"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</row>
    <row r="372" spans="5:35" ht="15.75" customHeight="1" x14ac:dyDescent="0.2"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</row>
    <row r="373" spans="5:35" ht="15.75" customHeight="1" x14ac:dyDescent="0.2"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</row>
    <row r="374" spans="5:35" ht="15.75" customHeight="1" x14ac:dyDescent="0.2"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</row>
    <row r="375" spans="5:35" ht="15.75" customHeight="1" x14ac:dyDescent="0.2"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</row>
    <row r="376" spans="5:35" ht="15.75" customHeight="1" x14ac:dyDescent="0.2"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</row>
    <row r="377" spans="5:35" ht="15.75" customHeight="1" x14ac:dyDescent="0.2"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</row>
    <row r="378" spans="5:35" ht="15.75" customHeight="1" x14ac:dyDescent="0.2"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</row>
    <row r="379" spans="5:35" ht="15.75" customHeight="1" x14ac:dyDescent="0.2"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</row>
    <row r="380" spans="5:35" ht="15.75" customHeight="1" x14ac:dyDescent="0.2"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</row>
    <row r="381" spans="5:35" ht="15.75" customHeight="1" x14ac:dyDescent="0.2"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</row>
    <row r="382" spans="5:35" ht="15.75" customHeight="1" x14ac:dyDescent="0.2"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</row>
    <row r="383" spans="5:35" ht="15.75" customHeight="1" x14ac:dyDescent="0.2"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</row>
    <row r="384" spans="5:35" ht="15.75" customHeight="1" x14ac:dyDescent="0.2"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</row>
    <row r="385" spans="5:35" ht="15.75" customHeight="1" x14ac:dyDescent="0.2"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</row>
    <row r="386" spans="5:35" ht="15.75" customHeight="1" x14ac:dyDescent="0.2"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</row>
    <row r="387" spans="5:35" ht="15.75" customHeight="1" x14ac:dyDescent="0.2"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</row>
    <row r="388" spans="5:35" ht="15.75" customHeight="1" x14ac:dyDescent="0.2"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</row>
    <row r="389" spans="5:35" ht="15.75" customHeight="1" x14ac:dyDescent="0.2"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</row>
    <row r="390" spans="5:35" ht="15.75" customHeight="1" x14ac:dyDescent="0.2"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</row>
    <row r="391" spans="5:35" ht="15.75" customHeight="1" x14ac:dyDescent="0.2"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</row>
    <row r="392" spans="5:35" ht="15.75" customHeight="1" x14ac:dyDescent="0.2"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</row>
    <row r="393" spans="5:35" ht="15.75" customHeight="1" x14ac:dyDescent="0.2"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</row>
    <row r="394" spans="5:35" ht="15.75" customHeight="1" x14ac:dyDescent="0.2"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</row>
    <row r="395" spans="5:35" ht="15.75" customHeight="1" x14ac:dyDescent="0.2"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</row>
    <row r="396" spans="5:35" ht="15.75" customHeight="1" x14ac:dyDescent="0.2"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</row>
    <row r="397" spans="5:35" ht="15.75" customHeight="1" x14ac:dyDescent="0.2"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</row>
    <row r="398" spans="5:35" ht="15.75" customHeight="1" x14ac:dyDescent="0.2"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</row>
    <row r="399" spans="5:35" ht="15.75" customHeight="1" x14ac:dyDescent="0.2"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</row>
    <row r="400" spans="5:35" ht="15.75" customHeight="1" x14ac:dyDescent="0.2"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</row>
    <row r="401" spans="5:35" ht="15.75" customHeight="1" x14ac:dyDescent="0.2"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</row>
    <row r="402" spans="5:35" ht="15.75" customHeight="1" x14ac:dyDescent="0.2"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</row>
    <row r="403" spans="5:35" ht="15.75" customHeight="1" x14ac:dyDescent="0.2"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</row>
    <row r="404" spans="5:35" ht="15.75" customHeight="1" x14ac:dyDescent="0.2"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</row>
    <row r="405" spans="5:35" ht="15.75" customHeight="1" x14ac:dyDescent="0.2"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</row>
    <row r="406" spans="5:35" ht="15.75" customHeight="1" x14ac:dyDescent="0.2"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</row>
    <row r="407" spans="5:35" ht="15.75" customHeight="1" x14ac:dyDescent="0.2"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</row>
    <row r="408" spans="5:35" ht="15.75" customHeight="1" x14ac:dyDescent="0.2"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</row>
    <row r="409" spans="5:35" ht="15.75" customHeight="1" x14ac:dyDescent="0.2"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</row>
    <row r="410" spans="5:35" ht="15.75" customHeight="1" x14ac:dyDescent="0.2"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</row>
    <row r="411" spans="5:35" ht="15.75" customHeight="1" x14ac:dyDescent="0.2"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</row>
    <row r="412" spans="5:35" ht="15.75" customHeight="1" x14ac:dyDescent="0.2"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</row>
    <row r="413" spans="5:35" ht="15.75" customHeight="1" x14ac:dyDescent="0.2"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</row>
    <row r="414" spans="5:35" ht="15.75" customHeight="1" x14ac:dyDescent="0.2"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</row>
    <row r="415" spans="5:35" ht="15.75" customHeight="1" x14ac:dyDescent="0.2"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</row>
    <row r="416" spans="5:35" ht="15.75" customHeight="1" x14ac:dyDescent="0.2"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</row>
    <row r="417" spans="5:35" ht="15.75" customHeight="1" x14ac:dyDescent="0.2"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</row>
    <row r="418" spans="5:35" ht="15.75" customHeight="1" x14ac:dyDescent="0.2"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</row>
    <row r="419" spans="5:35" ht="15.75" customHeight="1" x14ac:dyDescent="0.2"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</row>
    <row r="420" spans="5:35" ht="15.75" customHeight="1" x14ac:dyDescent="0.2"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</row>
    <row r="421" spans="5:35" ht="15.75" customHeight="1" x14ac:dyDescent="0.2"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</row>
    <row r="422" spans="5:35" ht="15.75" customHeight="1" x14ac:dyDescent="0.2"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</row>
    <row r="423" spans="5:35" ht="15.75" customHeight="1" x14ac:dyDescent="0.2"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</row>
    <row r="424" spans="5:35" ht="15.75" customHeight="1" x14ac:dyDescent="0.2"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</row>
    <row r="425" spans="5:35" ht="15.75" customHeight="1" x14ac:dyDescent="0.2"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</row>
    <row r="426" spans="5:35" ht="15.75" customHeight="1" x14ac:dyDescent="0.2"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</row>
    <row r="427" spans="5:35" ht="15.75" customHeight="1" x14ac:dyDescent="0.2"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</row>
    <row r="428" spans="5:35" ht="15.75" customHeight="1" x14ac:dyDescent="0.2"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</row>
    <row r="429" spans="5:35" ht="15.75" customHeight="1" x14ac:dyDescent="0.2"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</row>
    <row r="430" spans="5:35" ht="15.75" customHeight="1" x14ac:dyDescent="0.2"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</row>
    <row r="431" spans="5:35" ht="15.75" customHeight="1" x14ac:dyDescent="0.2"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</row>
    <row r="432" spans="5:35" ht="15.75" customHeight="1" x14ac:dyDescent="0.2"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</row>
    <row r="433" spans="5:35" ht="15.75" customHeight="1" x14ac:dyDescent="0.2"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</row>
    <row r="434" spans="5:35" ht="15.75" customHeight="1" x14ac:dyDescent="0.2"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</row>
    <row r="435" spans="5:35" ht="15.75" customHeight="1" x14ac:dyDescent="0.2"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</row>
    <row r="436" spans="5:35" ht="15.75" customHeight="1" x14ac:dyDescent="0.2"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</row>
    <row r="437" spans="5:35" ht="15.75" customHeight="1" x14ac:dyDescent="0.2"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</row>
    <row r="438" spans="5:35" ht="15.75" customHeight="1" x14ac:dyDescent="0.2"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8"/>
      <c r="AI438" s="58"/>
    </row>
    <row r="439" spans="5:35" ht="15.75" customHeight="1" x14ac:dyDescent="0.2"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</row>
    <row r="440" spans="5:35" ht="15.75" customHeight="1" x14ac:dyDescent="0.2"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8"/>
      <c r="AI440" s="58"/>
    </row>
    <row r="441" spans="5:35" ht="15.75" customHeight="1" x14ac:dyDescent="0.2"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</row>
    <row r="442" spans="5:35" ht="15.75" customHeight="1" x14ac:dyDescent="0.2"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8"/>
      <c r="AI442" s="58"/>
    </row>
    <row r="443" spans="5:35" ht="15.75" customHeight="1" x14ac:dyDescent="0.2"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</row>
    <row r="444" spans="5:35" ht="15.75" customHeight="1" x14ac:dyDescent="0.2"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</row>
    <row r="445" spans="5:35" ht="15.75" customHeight="1" x14ac:dyDescent="0.2"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</row>
    <row r="446" spans="5:35" ht="15.75" customHeight="1" x14ac:dyDescent="0.2"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  <c r="AE446" s="58"/>
      <c r="AF446" s="58"/>
      <c r="AG446" s="58"/>
      <c r="AH446" s="58"/>
      <c r="AI446" s="58"/>
    </row>
    <row r="447" spans="5:35" ht="15.75" customHeight="1" x14ac:dyDescent="0.2"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  <c r="AD447" s="58"/>
      <c r="AE447" s="58"/>
      <c r="AF447" s="58"/>
      <c r="AG447" s="58"/>
      <c r="AH447" s="58"/>
      <c r="AI447" s="58"/>
    </row>
    <row r="448" spans="5:35" ht="15.75" customHeight="1" x14ac:dyDescent="0.2"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</row>
    <row r="449" spans="5:35" ht="15.75" customHeight="1" x14ac:dyDescent="0.2"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</row>
    <row r="450" spans="5:35" ht="15.75" customHeight="1" x14ac:dyDescent="0.2"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</row>
    <row r="451" spans="5:35" ht="15.75" customHeight="1" x14ac:dyDescent="0.2"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</row>
    <row r="452" spans="5:35" ht="15.75" customHeight="1" x14ac:dyDescent="0.2"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8"/>
      <c r="AI452" s="58"/>
    </row>
    <row r="453" spans="5:35" ht="15.75" customHeight="1" x14ac:dyDescent="0.2"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</row>
    <row r="454" spans="5:35" ht="15.75" customHeight="1" x14ac:dyDescent="0.2"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</row>
    <row r="455" spans="5:35" ht="15.75" customHeight="1" x14ac:dyDescent="0.2"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</row>
    <row r="456" spans="5:35" ht="15.75" customHeight="1" x14ac:dyDescent="0.2"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</row>
    <row r="457" spans="5:35" ht="15.75" customHeight="1" x14ac:dyDescent="0.2"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</row>
    <row r="458" spans="5:35" ht="15.75" customHeight="1" x14ac:dyDescent="0.2"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</row>
    <row r="459" spans="5:35" ht="15.75" customHeight="1" x14ac:dyDescent="0.2"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</row>
    <row r="460" spans="5:35" ht="15.75" customHeight="1" x14ac:dyDescent="0.2"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</row>
    <row r="461" spans="5:35" ht="15.75" customHeight="1" x14ac:dyDescent="0.2"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</row>
    <row r="462" spans="5:35" ht="15.75" customHeight="1" x14ac:dyDescent="0.2"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</row>
    <row r="463" spans="5:35" ht="15.75" customHeight="1" x14ac:dyDescent="0.2"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</row>
    <row r="464" spans="5:35" ht="15.75" customHeight="1" x14ac:dyDescent="0.2"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</row>
    <row r="465" spans="5:35" ht="15.75" customHeight="1" x14ac:dyDescent="0.2"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</row>
    <row r="466" spans="5:35" ht="15.75" customHeight="1" x14ac:dyDescent="0.2"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</row>
    <row r="467" spans="5:35" ht="15.75" customHeight="1" x14ac:dyDescent="0.2"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</row>
    <row r="468" spans="5:35" ht="15.75" customHeight="1" x14ac:dyDescent="0.2"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  <c r="AD468" s="58"/>
      <c r="AE468" s="58"/>
      <c r="AF468" s="58"/>
      <c r="AG468" s="58"/>
      <c r="AH468" s="58"/>
      <c r="AI468" s="58"/>
    </row>
    <row r="469" spans="5:35" ht="15.75" customHeight="1" x14ac:dyDescent="0.2"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  <c r="AD469" s="58"/>
      <c r="AE469" s="58"/>
      <c r="AF469" s="58"/>
      <c r="AG469" s="58"/>
      <c r="AH469" s="58"/>
      <c r="AI469" s="58"/>
    </row>
    <row r="470" spans="5:35" ht="15.75" customHeight="1" x14ac:dyDescent="0.2"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  <c r="AD470" s="58"/>
      <c r="AE470" s="58"/>
      <c r="AF470" s="58"/>
      <c r="AG470" s="58"/>
      <c r="AH470" s="58"/>
      <c r="AI470" s="58"/>
    </row>
    <row r="471" spans="5:35" ht="15.75" customHeight="1" x14ac:dyDescent="0.2"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  <c r="AD471" s="58"/>
      <c r="AE471" s="58"/>
      <c r="AF471" s="58"/>
      <c r="AG471" s="58"/>
      <c r="AH471" s="58"/>
      <c r="AI471" s="58"/>
    </row>
    <row r="472" spans="5:35" ht="15.75" customHeight="1" x14ac:dyDescent="0.2"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  <c r="AD472" s="58"/>
      <c r="AE472" s="58"/>
      <c r="AF472" s="58"/>
      <c r="AG472" s="58"/>
      <c r="AH472" s="58"/>
      <c r="AI472" s="58"/>
    </row>
    <row r="473" spans="5:35" ht="15.75" customHeight="1" x14ac:dyDescent="0.2"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</row>
    <row r="474" spans="5:35" ht="15.75" customHeight="1" x14ac:dyDescent="0.2"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  <c r="AD474" s="58"/>
      <c r="AE474" s="58"/>
      <c r="AF474" s="58"/>
      <c r="AG474" s="58"/>
      <c r="AH474" s="58"/>
      <c r="AI474" s="58"/>
    </row>
    <row r="475" spans="5:35" ht="15.75" customHeight="1" x14ac:dyDescent="0.2"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  <c r="AD475" s="58"/>
      <c r="AE475" s="58"/>
      <c r="AF475" s="58"/>
      <c r="AG475" s="58"/>
      <c r="AH475" s="58"/>
      <c r="AI475" s="58"/>
    </row>
    <row r="476" spans="5:35" ht="15.75" customHeight="1" x14ac:dyDescent="0.2"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  <c r="AD476" s="58"/>
      <c r="AE476" s="58"/>
      <c r="AF476" s="58"/>
      <c r="AG476" s="58"/>
      <c r="AH476" s="58"/>
      <c r="AI476" s="58"/>
    </row>
    <row r="477" spans="5:35" ht="15.75" customHeight="1" x14ac:dyDescent="0.2"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  <c r="AD477" s="58"/>
      <c r="AE477" s="58"/>
      <c r="AF477" s="58"/>
      <c r="AG477" s="58"/>
      <c r="AH477" s="58"/>
      <c r="AI477" s="58"/>
    </row>
    <row r="478" spans="5:35" ht="15.75" customHeight="1" x14ac:dyDescent="0.2"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  <c r="AF478" s="58"/>
      <c r="AG478" s="58"/>
      <c r="AH478" s="58"/>
      <c r="AI478" s="58"/>
    </row>
    <row r="479" spans="5:35" ht="15.75" customHeight="1" x14ac:dyDescent="0.2"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  <c r="AD479" s="58"/>
      <c r="AE479" s="58"/>
      <c r="AF479" s="58"/>
      <c r="AG479" s="58"/>
      <c r="AH479" s="58"/>
      <c r="AI479" s="58"/>
    </row>
    <row r="480" spans="5:35" ht="15.75" customHeight="1" x14ac:dyDescent="0.2"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  <c r="AD480" s="58"/>
      <c r="AE480" s="58"/>
      <c r="AF480" s="58"/>
      <c r="AG480" s="58"/>
      <c r="AH480" s="58"/>
      <c r="AI480" s="58"/>
    </row>
    <row r="481" spans="5:35" ht="15.75" customHeight="1" x14ac:dyDescent="0.2"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  <c r="AD481" s="58"/>
      <c r="AE481" s="58"/>
      <c r="AF481" s="58"/>
      <c r="AG481" s="58"/>
      <c r="AH481" s="58"/>
      <c r="AI481" s="58"/>
    </row>
    <row r="482" spans="5:35" ht="15.75" customHeight="1" x14ac:dyDescent="0.2"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  <c r="AD482" s="58"/>
      <c r="AE482" s="58"/>
      <c r="AF482" s="58"/>
      <c r="AG482" s="58"/>
      <c r="AH482" s="58"/>
      <c r="AI482" s="58"/>
    </row>
    <row r="483" spans="5:35" ht="15.75" customHeight="1" x14ac:dyDescent="0.2"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  <c r="AD483" s="58"/>
      <c r="AE483" s="58"/>
      <c r="AF483" s="58"/>
      <c r="AG483" s="58"/>
      <c r="AH483" s="58"/>
      <c r="AI483" s="58"/>
    </row>
    <row r="484" spans="5:35" ht="15.75" customHeight="1" x14ac:dyDescent="0.2"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  <c r="AF484" s="58"/>
      <c r="AG484" s="58"/>
      <c r="AH484" s="58"/>
      <c r="AI484" s="58"/>
    </row>
    <row r="485" spans="5:35" ht="15.75" customHeight="1" x14ac:dyDescent="0.2"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  <c r="AD485" s="58"/>
      <c r="AE485" s="58"/>
      <c r="AF485" s="58"/>
      <c r="AG485" s="58"/>
      <c r="AH485" s="58"/>
      <c r="AI485" s="58"/>
    </row>
    <row r="486" spans="5:35" ht="15.75" customHeight="1" x14ac:dyDescent="0.2"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  <c r="AD486" s="58"/>
      <c r="AE486" s="58"/>
      <c r="AF486" s="58"/>
      <c r="AG486" s="58"/>
      <c r="AH486" s="58"/>
      <c r="AI486" s="58"/>
    </row>
    <row r="487" spans="5:35" ht="15.75" customHeight="1" x14ac:dyDescent="0.2"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  <c r="AD487" s="58"/>
      <c r="AE487" s="58"/>
      <c r="AF487" s="58"/>
      <c r="AG487" s="58"/>
      <c r="AH487" s="58"/>
      <c r="AI487" s="58"/>
    </row>
    <row r="488" spans="5:35" ht="15.75" customHeight="1" x14ac:dyDescent="0.2"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  <c r="AD488" s="58"/>
      <c r="AE488" s="58"/>
      <c r="AF488" s="58"/>
      <c r="AG488" s="58"/>
      <c r="AH488" s="58"/>
      <c r="AI488" s="58"/>
    </row>
    <row r="489" spans="5:35" ht="15.75" customHeight="1" x14ac:dyDescent="0.2"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  <c r="AD489" s="58"/>
      <c r="AE489" s="58"/>
      <c r="AF489" s="58"/>
      <c r="AG489" s="58"/>
      <c r="AH489" s="58"/>
      <c r="AI489" s="58"/>
    </row>
    <row r="490" spans="5:35" ht="15.75" customHeight="1" x14ac:dyDescent="0.2"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8"/>
      <c r="AG490" s="58"/>
      <c r="AH490" s="58"/>
      <c r="AI490" s="58"/>
    </row>
    <row r="491" spans="5:35" ht="15.75" customHeight="1" x14ac:dyDescent="0.2"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  <c r="AD491" s="58"/>
      <c r="AE491" s="58"/>
      <c r="AF491" s="58"/>
      <c r="AG491" s="58"/>
      <c r="AH491" s="58"/>
      <c r="AI491" s="58"/>
    </row>
    <row r="492" spans="5:35" ht="15.75" customHeight="1" x14ac:dyDescent="0.2"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8"/>
      <c r="AG492" s="58"/>
      <c r="AH492" s="58"/>
      <c r="AI492" s="58"/>
    </row>
    <row r="493" spans="5:35" ht="15.75" customHeight="1" x14ac:dyDescent="0.2"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  <c r="AD493" s="58"/>
      <c r="AE493" s="58"/>
      <c r="AF493" s="58"/>
      <c r="AG493" s="58"/>
      <c r="AH493" s="58"/>
      <c r="AI493" s="58"/>
    </row>
    <row r="494" spans="5:35" ht="15.75" customHeight="1" x14ac:dyDescent="0.2"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  <c r="AD494" s="58"/>
      <c r="AE494" s="58"/>
      <c r="AF494" s="58"/>
      <c r="AG494" s="58"/>
      <c r="AH494" s="58"/>
      <c r="AI494" s="58"/>
    </row>
    <row r="495" spans="5:35" ht="15.75" customHeight="1" x14ac:dyDescent="0.2"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  <c r="AF495" s="58"/>
      <c r="AG495" s="58"/>
      <c r="AH495" s="58"/>
      <c r="AI495" s="58"/>
    </row>
    <row r="496" spans="5:35" ht="15.75" customHeight="1" x14ac:dyDescent="0.2"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  <c r="AD496" s="58"/>
      <c r="AE496" s="58"/>
      <c r="AF496" s="58"/>
      <c r="AG496" s="58"/>
      <c r="AH496" s="58"/>
      <c r="AI496" s="58"/>
    </row>
    <row r="497" spans="5:35" ht="15.75" customHeight="1" x14ac:dyDescent="0.2"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  <c r="AD497" s="58"/>
      <c r="AE497" s="58"/>
      <c r="AF497" s="58"/>
      <c r="AG497" s="58"/>
      <c r="AH497" s="58"/>
      <c r="AI497" s="58"/>
    </row>
    <row r="498" spans="5:35" ht="15.75" customHeight="1" x14ac:dyDescent="0.2"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  <c r="AD498" s="58"/>
      <c r="AE498" s="58"/>
      <c r="AF498" s="58"/>
      <c r="AG498" s="58"/>
      <c r="AH498" s="58"/>
      <c r="AI498" s="58"/>
    </row>
    <row r="499" spans="5:35" ht="15.75" customHeight="1" x14ac:dyDescent="0.2"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  <c r="AD499" s="58"/>
      <c r="AE499" s="58"/>
      <c r="AF499" s="58"/>
      <c r="AG499" s="58"/>
      <c r="AH499" s="58"/>
      <c r="AI499" s="58"/>
    </row>
    <row r="500" spans="5:35" ht="15.75" customHeight="1" x14ac:dyDescent="0.2"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  <c r="AD500" s="58"/>
      <c r="AE500" s="58"/>
      <c r="AF500" s="58"/>
      <c r="AG500" s="58"/>
      <c r="AH500" s="58"/>
      <c r="AI500" s="58"/>
    </row>
    <row r="501" spans="5:35" ht="15.75" customHeight="1" x14ac:dyDescent="0.2"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  <c r="AD501" s="58"/>
      <c r="AE501" s="58"/>
      <c r="AF501" s="58"/>
      <c r="AG501" s="58"/>
      <c r="AH501" s="58"/>
      <c r="AI501" s="58"/>
    </row>
    <row r="502" spans="5:35" ht="15.75" customHeight="1" x14ac:dyDescent="0.2"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  <c r="AD502" s="58"/>
      <c r="AE502" s="58"/>
      <c r="AF502" s="58"/>
      <c r="AG502" s="58"/>
      <c r="AH502" s="58"/>
      <c r="AI502" s="58"/>
    </row>
    <row r="503" spans="5:35" ht="15.75" customHeight="1" x14ac:dyDescent="0.2"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  <c r="AD503" s="58"/>
      <c r="AE503" s="58"/>
      <c r="AF503" s="58"/>
      <c r="AG503" s="58"/>
      <c r="AH503" s="58"/>
      <c r="AI503" s="58"/>
    </row>
    <row r="504" spans="5:35" ht="15.75" customHeight="1" x14ac:dyDescent="0.2"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  <c r="AD504" s="58"/>
      <c r="AE504" s="58"/>
      <c r="AF504" s="58"/>
      <c r="AG504" s="58"/>
      <c r="AH504" s="58"/>
      <c r="AI504" s="58"/>
    </row>
    <row r="505" spans="5:35" ht="15.75" customHeight="1" x14ac:dyDescent="0.2"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  <c r="AD505" s="58"/>
      <c r="AE505" s="58"/>
      <c r="AF505" s="58"/>
      <c r="AG505" s="58"/>
      <c r="AH505" s="58"/>
      <c r="AI505" s="58"/>
    </row>
    <row r="506" spans="5:35" ht="15.75" customHeight="1" x14ac:dyDescent="0.2"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  <c r="AD506" s="58"/>
      <c r="AE506" s="58"/>
      <c r="AF506" s="58"/>
      <c r="AG506" s="58"/>
      <c r="AH506" s="58"/>
      <c r="AI506" s="58"/>
    </row>
    <row r="507" spans="5:35" ht="15.75" customHeight="1" x14ac:dyDescent="0.2"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  <c r="AD507" s="58"/>
      <c r="AE507" s="58"/>
      <c r="AF507" s="58"/>
      <c r="AG507" s="58"/>
      <c r="AH507" s="58"/>
      <c r="AI507" s="58"/>
    </row>
    <row r="508" spans="5:35" ht="15.75" customHeight="1" x14ac:dyDescent="0.2"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  <c r="AD508" s="58"/>
      <c r="AE508" s="58"/>
      <c r="AF508" s="58"/>
      <c r="AG508" s="58"/>
      <c r="AH508" s="58"/>
      <c r="AI508" s="58"/>
    </row>
    <row r="509" spans="5:35" ht="15.75" customHeight="1" x14ac:dyDescent="0.2"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  <c r="AD509" s="58"/>
      <c r="AE509" s="58"/>
      <c r="AF509" s="58"/>
      <c r="AG509" s="58"/>
      <c r="AH509" s="58"/>
      <c r="AI509" s="58"/>
    </row>
    <row r="510" spans="5:35" ht="15.75" customHeight="1" x14ac:dyDescent="0.2"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  <c r="AD510" s="58"/>
      <c r="AE510" s="58"/>
      <c r="AF510" s="58"/>
      <c r="AG510" s="58"/>
      <c r="AH510" s="58"/>
      <c r="AI510" s="58"/>
    </row>
    <row r="511" spans="5:35" ht="15.75" customHeight="1" x14ac:dyDescent="0.2"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  <c r="AH511" s="58"/>
      <c r="AI511" s="58"/>
    </row>
    <row r="512" spans="5:35" ht="15.75" customHeight="1" x14ac:dyDescent="0.2"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  <c r="AD512" s="58"/>
      <c r="AE512" s="58"/>
      <c r="AF512" s="58"/>
      <c r="AG512" s="58"/>
      <c r="AH512" s="58"/>
      <c r="AI512" s="58"/>
    </row>
    <row r="513" spans="5:35" ht="15.75" customHeight="1" x14ac:dyDescent="0.2"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  <c r="AD513" s="58"/>
      <c r="AE513" s="58"/>
      <c r="AF513" s="58"/>
      <c r="AG513" s="58"/>
      <c r="AH513" s="58"/>
      <c r="AI513" s="58"/>
    </row>
    <row r="514" spans="5:35" ht="15.75" customHeight="1" x14ac:dyDescent="0.2"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  <c r="AD514" s="58"/>
      <c r="AE514" s="58"/>
      <c r="AF514" s="58"/>
      <c r="AG514" s="58"/>
      <c r="AH514" s="58"/>
      <c r="AI514" s="58"/>
    </row>
    <row r="515" spans="5:35" ht="15.75" customHeight="1" x14ac:dyDescent="0.2"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  <c r="AD515" s="58"/>
      <c r="AE515" s="58"/>
      <c r="AF515" s="58"/>
      <c r="AG515" s="58"/>
      <c r="AH515" s="58"/>
      <c r="AI515" s="58"/>
    </row>
    <row r="516" spans="5:35" ht="15.75" customHeight="1" x14ac:dyDescent="0.2"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  <c r="AD516" s="58"/>
      <c r="AE516" s="58"/>
      <c r="AF516" s="58"/>
      <c r="AG516" s="58"/>
      <c r="AH516" s="58"/>
      <c r="AI516" s="58"/>
    </row>
    <row r="517" spans="5:35" ht="15.75" customHeight="1" x14ac:dyDescent="0.2"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  <c r="AF517" s="58"/>
      <c r="AG517" s="58"/>
      <c r="AH517" s="58"/>
      <c r="AI517" s="58"/>
    </row>
    <row r="518" spans="5:35" ht="15.75" customHeight="1" x14ac:dyDescent="0.2"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  <c r="AD518" s="58"/>
      <c r="AE518" s="58"/>
      <c r="AF518" s="58"/>
      <c r="AG518" s="58"/>
      <c r="AH518" s="58"/>
      <c r="AI518" s="58"/>
    </row>
    <row r="519" spans="5:35" ht="15.75" customHeight="1" x14ac:dyDescent="0.2"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  <c r="AD519" s="58"/>
      <c r="AE519" s="58"/>
      <c r="AF519" s="58"/>
      <c r="AG519" s="58"/>
      <c r="AH519" s="58"/>
      <c r="AI519" s="58"/>
    </row>
    <row r="520" spans="5:35" ht="15.75" customHeight="1" x14ac:dyDescent="0.2"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  <c r="AD520" s="58"/>
      <c r="AE520" s="58"/>
      <c r="AF520" s="58"/>
      <c r="AG520" s="58"/>
      <c r="AH520" s="58"/>
      <c r="AI520" s="58"/>
    </row>
    <row r="521" spans="5:35" ht="15.75" customHeight="1" x14ac:dyDescent="0.2"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  <c r="AD521" s="58"/>
      <c r="AE521" s="58"/>
      <c r="AF521" s="58"/>
      <c r="AG521" s="58"/>
      <c r="AH521" s="58"/>
      <c r="AI521" s="58"/>
    </row>
    <row r="522" spans="5:35" ht="15.75" customHeight="1" x14ac:dyDescent="0.2"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  <c r="AD522" s="58"/>
      <c r="AE522" s="58"/>
      <c r="AF522" s="58"/>
      <c r="AG522" s="58"/>
      <c r="AH522" s="58"/>
      <c r="AI522" s="58"/>
    </row>
    <row r="523" spans="5:35" ht="15.75" customHeight="1" x14ac:dyDescent="0.2"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  <c r="AD523" s="58"/>
      <c r="AE523" s="58"/>
      <c r="AF523" s="58"/>
      <c r="AG523" s="58"/>
      <c r="AH523" s="58"/>
      <c r="AI523" s="58"/>
    </row>
    <row r="524" spans="5:35" ht="15.75" customHeight="1" x14ac:dyDescent="0.2"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  <c r="AD524" s="58"/>
      <c r="AE524" s="58"/>
      <c r="AF524" s="58"/>
      <c r="AG524" s="58"/>
      <c r="AH524" s="58"/>
      <c r="AI524" s="58"/>
    </row>
    <row r="525" spans="5:35" ht="15.75" customHeight="1" x14ac:dyDescent="0.2"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  <c r="AD525" s="58"/>
      <c r="AE525" s="58"/>
      <c r="AF525" s="58"/>
      <c r="AG525" s="58"/>
      <c r="AH525" s="58"/>
      <c r="AI525" s="58"/>
    </row>
    <row r="526" spans="5:35" ht="15.75" customHeight="1" x14ac:dyDescent="0.2"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  <c r="AD526" s="58"/>
      <c r="AE526" s="58"/>
      <c r="AF526" s="58"/>
      <c r="AG526" s="58"/>
      <c r="AH526" s="58"/>
      <c r="AI526" s="58"/>
    </row>
    <row r="527" spans="5:35" ht="15.75" customHeight="1" x14ac:dyDescent="0.2"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  <c r="AD527" s="58"/>
      <c r="AE527" s="58"/>
      <c r="AF527" s="58"/>
      <c r="AG527" s="58"/>
      <c r="AH527" s="58"/>
      <c r="AI527" s="58"/>
    </row>
    <row r="528" spans="5:35" ht="15.75" customHeight="1" x14ac:dyDescent="0.2"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  <c r="AD528" s="58"/>
      <c r="AE528" s="58"/>
      <c r="AF528" s="58"/>
      <c r="AG528" s="58"/>
      <c r="AH528" s="58"/>
      <c r="AI528" s="58"/>
    </row>
    <row r="529" spans="5:35" ht="15.75" customHeight="1" x14ac:dyDescent="0.2"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</row>
    <row r="530" spans="5:35" ht="15.75" customHeight="1" x14ac:dyDescent="0.2"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  <c r="AD530" s="58"/>
      <c r="AE530" s="58"/>
      <c r="AF530" s="58"/>
      <c r="AG530" s="58"/>
      <c r="AH530" s="58"/>
      <c r="AI530" s="58"/>
    </row>
    <row r="531" spans="5:35" ht="15.75" customHeight="1" x14ac:dyDescent="0.2"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  <c r="AD531" s="58"/>
      <c r="AE531" s="58"/>
      <c r="AF531" s="58"/>
      <c r="AG531" s="58"/>
      <c r="AH531" s="58"/>
      <c r="AI531" s="58"/>
    </row>
    <row r="532" spans="5:35" ht="15.75" customHeight="1" x14ac:dyDescent="0.2"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  <c r="AD532" s="58"/>
      <c r="AE532" s="58"/>
      <c r="AF532" s="58"/>
      <c r="AG532" s="58"/>
      <c r="AH532" s="58"/>
      <c r="AI532" s="58"/>
    </row>
    <row r="533" spans="5:35" ht="15.75" customHeight="1" x14ac:dyDescent="0.2"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  <c r="AD533" s="58"/>
      <c r="AE533" s="58"/>
      <c r="AF533" s="58"/>
      <c r="AG533" s="58"/>
      <c r="AH533" s="58"/>
      <c r="AI533" s="58"/>
    </row>
    <row r="534" spans="5:35" ht="15.75" customHeight="1" x14ac:dyDescent="0.2"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  <c r="AD534" s="58"/>
      <c r="AE534" s="58"/>
      <c r="AF534" s="58"/>
      <c r="AG534" s="58"/>
      <c r="AH534" s="58"/>
      <c r="AI534" s="58"/>
    </row>
    <row r="535" spans="5:35" ht="15.75" customHeight="1" x14ac:dyDescent="0.2"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  <c r="AF535" s="58"/>
      <c r="AG535" s="58"/>
      <c r="AH535" s="58"/>
      <c r="AI535" s="58"/>
    </row>
    <row r="536" spans="5:35" ht="15.75" customHeight="1" x14ac:dyDescent="0.2"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  <c r="AD536" s="58"/>
      <c r="AE536" s="58"/>
      <c r="AF536" s="58"/>
      <c r="AG536" s="58"/>
      <c r="AH536" s="58"/>
      <c r="AI536" s="58"/>
    </row>
    <row r="537" spans="5:35" ht="15.75" customHeight="1" x14ac:dyDescent="0.2"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  <c r="AD537" s="58"/>
      <c r="AE537" s="58"/>
      <c r="AF537" s="58"/>
      <c r="AG537" s="58"/>
      <c r="AH537" s="58"/>
      <c r="AI537" s="58"/>
    </row>
    <row r="538" spans="5:35" ht="15.75" customHeight="1" x14ac:dyDescent="0.2"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  <c r="AF538" s="58"/>
      <c r="AG538" s="58"/>
      <c r="AH538" s="58"/>
      <c r="AI538" s="58"/>
    </row>
    <row r="539" spans="5:35" ht="15.75" customHeight="1" x14ac:dyDescent="0.2"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  <c r="AD539" s="58"/>
      <c r="AE539" s="58"/>
      <c r="AF539" s="58"/>
      <c r="AG539" s="58"/>
      <c r="AH539" s="58"/>
      <c r="AI539" s="58"/>
    </row>
    <row r="540" spans="5:35" ht="15.75" customHeight="1" x14ac:dyDescent="0.2"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  <c r="AD540" s="58"/>
      <c r="AE540" s="58"/>
      <c r="AF540" s="58"/>
      <c r="AG540" s="58"/>
      <c r="AH540" s="58"/>
      <c r="AI540" s="58"/>
    </row>
    <row r="541" spans="5:35" ht="15.75" customHeight="1" x14ac:dyDescent="0.2"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  <c r="AF541" s="58"/>
      <c r="AG541" s="58"/>
      <c r="AH541" s="58"/>
      <c r="AI541" s="58"/>
    </row>
    <row r="542" spans="5:35" ht="15.75" customHeight="1" x14ac:dyDescent="0.2"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  <c r="AD542" s="58"/>
      <c r="AE542" s="58"/>
      <c r="AF542" s="58"/>
      <c r="AG542" s="58"/>
      <c r="AH542" s="58"/>
      <c r="AI542" s="58"/>
    </row>
    <row r="543" spans="5:35" ht="15.75" customHeight="1" x14ac:dyDescent="0.2"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  <c r="AD543" s="58"/>
      <c r="AE543" s="58"/>
      <c r="AF543" s="58"/>
      <c r="AG543" s="58"/>
      <c r="AH543" s="58"/>
      <c r="AI543" s="58"/>
    </row>
    <row r="544" spans="5:35" ht="15.75" customHeight="1" x14ac:dyDescent="0.2"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  <c r="AD544" s="58"/>
      <c r="AE544" s="58"/>
      <c r="AF544" s="58"/>
      <c r="AG544" s="58"/>
      <c r="AH544" s="58"/>
      <c r="AI544" s="58"/>
    </row>
    <row r="545" spans="5:35" ht="15.75" customHeight="1" x14ac:dyDescent="0.2"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  <c r="AF545" s="58"/>
      <c r="AG545" s="58"/>
      <c r="AH545" s="58"/>
      <c r="AI545" s="58"/>
    </row>
    <row r="546" spans="5:35" ht="15.75" customHeight="1" x14ac:dyDescent="0.2"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  <c r="AD546" s="58"/>
      <c r="AE546" s="58"/>
      <c r="AF546" s="58"/>
      <c r="AG546" s="58"/>
      <c r="AH546" s="58"/>
      <c r="AI546" s="58"/>
    </row>
    <row r="547" spans="5:35" ht="15.75" customHeight="1" x14ac:dyDescent="0.2"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  <c r="AD547" s="58"/>
      <c r="AE547" s="58"/>
      <c r="AF547" s="58"/>
      <c r="AG547" s="58"/>
      <c r="AH547" s="58"/>
      <c r="AI547" s="58"/>
    </row>
    <row r="548" spans="5:35" ht="15.75" customHeight="1" x14ac:dyDescent="0.2"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  <c r="AD548" s="58"/>
      <c r="AE548" s="58"/>
      <c r="AF548" s="58"/>
      <c r="AG548" s="58"/>
      <c r="AH548" s="58"/>
      <c r="AI548" s="58"/>
    </row>
    <row r="549" spans="5:35" ht="15.75" customHeight="1" x14ac:dyDescent="0.2"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  <c r="AD549" s="58"/>
      <c r="AE549" s="58"/>
      <c r="AF549" s="58"/>
      <c r="AG549" s="58"/>
      <c r="AH549" s="58"/>
      <c r="AI549" s="58"/>
    </row>
    <row r="550" spans="5:35" ht="15.75" customHeight="1" x14ac:dyDescent="0.2"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  <c r="AD550" s="58"/>
      <c r="AE550" s="58"/>
      <c r="AF550" s="58"/>
      <c r="AG550" s="58"/>
      <c r="AH550" s="58"/>
      <c r="AI550" s="58"/>
    </row>
    <row r="551" spans="5:35" ht="15.75" customHeight="1" x14ac:dyDescent="0.2"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  <c r="AD551" s="58"/>
      <c r="AE551" s="58"/>
      <c r="AF551" s="58"/>
      <c r="AG551" s="58"/>
      <c r="AH551" s="58"/>
      <c r="AI551" s="58"/>
    </row>
    <row r="552" spans="5:35" ht="15.75" customHeight="1" x14ac:dyDescent="0.2"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  <c r="AD552" s="58"/>
      <c r="AE552" s="58"/>
      <c r="AF552" s="58"/>
      <c r="AG552" s="58"/>
      <c r="AH552" s="58"/>
      <c r="AI552" s="58"/>
    </row>
    <row r="553" spans="5:35" ht="15.75" customHeight="1" x14ac:dyDescent="0.2"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  <c r="AD553" s="58"/>
      <c r="AE553" s="58"/>
      <c r="AF553" s="58"/>
      <c r="AG553" s="58"/>
      <c r="AH553" s="58"/>
      <c r="AI553" s="58"/>
    </row>
    <row r="554" spans="5:35" ht="15.75" customHeight="1" x14ac:dyDescent="0.2"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  <c r="AD554" s="58"/>
      <c r="AE554" s="58"/>
      <c r="AF554" s="58"/>
      <c r="AG554" s="58"/>
      <c r="AH554" s="58"/>
      <c r="AI554" s="58"/>
    </row>
    <row r="555" spans="5:35" ht="15.75" customHeight="1" x14ac:dyDescent="0.2"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  <c r="AD555" s="58"/>
      <c r="AE555" s="58"/>
      <c r="AF555" s="58"/>
      <c r="AG555" s="58"/>
      <c r="AH555" s="58"/>
      <c r="AI555" s="58"/>
    </row>
    <row r="556" spans="5:35" ht="15.75" customHeight="1" x14ac:dyDescent="0.2"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  <c r="AD556" s="58"/>
      <c r="AE556" s="58"/>
      <c r="AF556" s="58"/>
      <c r="AG556" s="58"/>
      <c r="AH556" s="58"/>
      <c r="AI556" s="58"/>
    </row>
    <row r="557" spans="5:35" ht="15.75" customHeight="1" x14ac:dyDescent="0.2"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  <c r="AF557" s="58"/>
      <c r="AG557" s="58"/>
      <c r="AH557" s="58"/>
      <c r="AI557" s="58"/>
    </row>
    <row r="558" spans="5:35" ht="15.75" customHeight="1" x14ac:dyDescent="0.2"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  <c r="AD558" s="58"/>
      <c r="AE558" s="58"/>
      <c r="AF558" s="58"/>
      <c r="AG558" s="58"/>
      <c r="AH558" s="58"/>
      <c r="AI558" s="58"/>
    </row>
    <row r="559" spans="5:35" ht="15.75" customHeight="1" x14ac:dyDescent="0.2"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  <c r="AD559" s="58"/>
      <c r="AE559" s="58"/>
      <c r="AF559" s="58"/>
      <c r="AG559" s="58"/>
      <c r="AH559" s="58"/>
      <c r="AI559" s="58"/>
    </row>
    <row r="560" spans="5:35" ht="15.75" customHeight="1" x14ac:dyDescent="0.2"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  <c r="AD560" s="58"/>
      <c r="AE560" s="58"/>
      <c r="AF560" s="58"/>
      <c r="AG560" s="58"/>
      <c r="AH560" s="58"/>
      <c r="AI560" s="58"/>
    </row>
    <row r="561" spans="5:35" ht="15.75" customHeight="1" x14ac:dyDescent="0.2"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  <c r="AD561" s="58"/>
      <c r="AE561" s="58"/>
      <c r="AF561" s="58"/>
      <c r="AG561" s="58"/>
      <c r="AH561" s="58"/>
      <c r="AI561" s="58"/>
    </row>
    <row r="562" spans="5:35" ht="15.75" customHeight="1" x14ac:dyDescent="0.2"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  <c r="AD562" s="58"/>
      <c r="AE562" s="58"/>
      <c r="AF562" s="58"/>
      <c r="AG562" s="58"/>
      <c r="AH562" s="58"/>
      <c r="AI562" s="58"/>
    </row>
    <row r="563" spans="5:35" ht="15.75" customHeight="1" x14ac:dyDescent="0.2"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  <c r="AD563" s="58"/>
      <c r="AE563" s="58"/>
      <c r="AF563" s="58"/>
      <c r="AG563" s="58"/>
      <c r="AH563" s="58"/>
      <c r="AI563" s="58"/>
    </row>
    <row r="564" spans="5:35" ht="15.75" customHeight="1" x14ac:dyDescent="0.2"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  <c r="AD564" s="58"/>
      <c r="AE564" s="58"/>
      <c r="AF564" s="58"/>
      <c r="AG564" s="58"/>
      <c r="AH564" s="58"/>
      <c r="AI564" s="58"/>
    </row>
    <row r="565" spans="5:35" ht="15.75" customHeight="1" x14ac:dyDescent="0.2"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  <c r="AD565" s="58"/>
      <c r="AE565" s="58"/>
      <c r="AF565" s="58"/>
      <c r="AG565" s="58"/>
      <c r="AH565" s="58"/>
      <c r="AI565" s="58"/>
    </row>
    <row r="566" spans="5:35" ht="15.75" customHeight="1" x14ac:dyDescent="0.2"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  <c r="AD566" s="58"/>
      <c r="AE566" s="58"/>
      <c r="AF566" s="58"/>
      <c r="AG566" s="58"/>
      <c r="AH566" s="58"/>
      <c r="AI566" s="58"/>
    </row>
    <row r="567" spans="5:35" ht="15.75" customHeight="1" x14ac:dyDescent="0.2"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  <c r="AD567" s="58"/>
      <c r="AE567" s="58"/>
      <c r="AF567" s="58"/>
      <c r="AG567" s="58"/>
      <c r="AH567" s="58"/>
      <c r="AI567" s="58"/>
    </row>
    <row r="568" spans="5:35" ht="15.75" customHeight="1" x14ac:dyDescent="0.2"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  <c r="AD568" s="58"/>
      <c r="AE568" s="58"/>
      <c r="AF568" s="58"/>
      <c r="AG568" s="58"/>
      <c r="AH568" s="58"/>
      <c r="AI568" s="58"/>
    </row>
    <row r="569" spans="5:35" ht="15.75" customHeight="1" x14ac:dyDescent="0.2"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  <c r="AF569" s="58"/>
      <c r="AG569" s="58"/>
      <c r="AH569" s="58"/>
      <c r="AI569" s="58"/>
    </row>
    <row r="570" spans="5:35" ht="15.75" customHeight="1" x14ac:dyDescent="0.2"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  <c r="AD570" s="58"/>
      <c r="AE570" s="58"/>
      <c r="AF570" s="58"/>
      <c r="AG570" s="58"/>
      <c r="AH570" s="58"/>
      <c r="AI570" s="58"/>
    </row>
    <row r="571" spans="5:35" ht="15.75" customHeight="1" x14ac:dyDescent="0.2"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  <c r="AD571" s="58"/>
      <c r="AE571" s="58"/>
      <c r="AF571" s="58"/>
      <c r="AG571" s="58"/>
      <c r="AH571" s="58"/>
      <c r="AI571" s="58"/>
    </row>
    <row r="572" spans="5:35" ht="15.75" customHeight="1" x14ac:dyDescent="0.2"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  <c r="AD572" s="58"/>
      <c r="AE572" s="58"/>
      <c r="AF572" s="58"/>
      <c r="AG572" s="58"/>
      <c r="AH572" s="58"/>
      <c r="AI572" s="58"/>
    </row>
    <row r="573" spans="5:35" ht="15.75" customHeight="1" x14ac:dyDescent="0.2"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  <c r="AD573" s="58"/>
      <c r="AE573" s="58"/>
      <c r="AF573" s="58"/>
      <c r="AG573" s="58"/>
      <c r="AH573" s="58"/>
      <c r="AI573" s="58"/>
    </row>
    <row r="574" spans="5:35" ht="15.75" customHeight="1" x14ac:dyDescent="0.2"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  <c r="AD574" s="58"/>
      <c r="AE574" s="58"/>
      <c r="AF574" s="58"/>
      <c r="AG574" s="58"/>
      <c r="AH574" s="58"/>
      <c r="AI574" s="58"/>
    </row>
    <row r="575" spans="5:35" ht="15.75" customHeight="1" x14ac:dyDescent="0.2"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  <c r="AD575" s="58"/>
      <c r="AE575" s="58"/>
      <c r="AF575" s="58"/>
      <c r="AG575" s="58"/>
      <c r="AH575" s="58"/>
      <c r="AI575" s="58"/>
    </row>
    <row r="576" spans="5:35" ht="15.75" customHeight="1" x14ac:dyDescent="0.2"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  <c r="AD576" s="58"/>
      <c r="AE576" s="58"/>
      <c r="AF576" s="58"/>
      <c r="AG576" s="58"/>
      <c r="AH576" s="58"/>
      <c r="AI576" s="58"/>
    </row>
    <row r="577" spans="5:35" ht="15.75" customHeight="1" x14ac:dyDescent="0.2"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  <c r="AD577" s="58"/>
      <c r="AE577" s="58"/>
      <c r="AF577" s="58"/>
      <c r="AG577" s="58"/>
      <c r="AH577" s="58"/>
      <c r="AI577" s="58"/>
    </row>
    <row r="578" spans="5:35" ht="15.75" customHeight="1" x14ac:dyDescent="0.2"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  <c r="AD578" s="58"/>
      <c r="AE578" s="58"/>
      <c r="AF578" s="58"/>
      <c r="AG578" s="58"/>
      <c r="AH578" s="58"/>
      <c r="AI578" s="58"/>
    </row>
    <row r="579" spans="5:35" ht="15.75" customHeight="1" x14ac:dyDescent="0.2"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  <c r="AD579" s="58"/>
      <c r="AE579" s="58"/>
      <c r="AF579" s="58"/>
      <c r="AG579" s="58"/>
      <c r="AH579" s="58"/>
      <c r="AI579" s="58"/>
    </row>
    <row r="580" spans="5:35" ht="15.75" customHeight="1" x14ac:dyDescent="0.2"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  <c r="AD580" s="58"/>
      <c r="AE580" s="58"/>
      <c r="AF580" s="58"/>
      <c r="AG580" s="58"/>
      <c r="AH580" s="58"/>
      <c r="AI580" s="58"/>
    </row>
    <row r="581" spans="5:35" ht="15.75" customHeight="1" x14ac:dyDescent="0.2"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  <c r="AD581" s="58"/>
      <c r="AE581" s="58"/>
      <c r="AF581" s="58"/>
      <c r="AG581" s="58"/>
      <c r="AH581" s="58"/>
      <c r="AI581" s="58"/>
    </row>
    <row r="582" spans="5:35" ht="15.75" customHeight="1" x14ac:dyDescent="0.2"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  <c r="AD582" s="58"/>
      <c r="AE582" s="58"/>
      <c r="AF582" s="58"/>
      <c r="AG582" s="58"/>
      <c r="AH582" s="58"/>
      <c r="AI582" s="58"/>
    </row>
    <row r="583" spans="5:35" ht="15.75" customHeight="1" x14ac:dyDescent="0.2"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  <c r="AD583" s="58"/>
      <c r="AE583" s="58"/>
      <c r="AF583" s="58"/>
      <c r="AG583" s="58"/>
      <c r="AH583" s="58"/>
      <c r="AI583" s="58"/>
    </row>
    <row r="584" spans="5:35" ht="15.75" customHeight="1" x14ac:dyDescent="0.2"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  <c r="AD584" s="58"/>
      <c r="AE584" s="58"/>
      <c r="AF584" s="58"/>
      <c r="AG584" s="58"/>
      <c r="AH584" s="58"/>
      <c r="AI584" s="58"/>
    </row>
    <row r="585" spans="5:35" ht="15.75" customHeight="1" x14ac:dyDescent="0.2"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  <c r="AD585" s="58"/>
      <c r="AE585" s="58"/>
      <c r="AF585" s="58"/>
      <c r="AG585" s="58"/>
      <c r="AH585" s="58"/>
      <c r="AI585" s="58"/>
    </row>
    <row r="586" spans="5:35" ht="15.75" customHeight="1" x14ac:dyDescent="0.2"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  <c r="AD586" s="58"/>
      <c r="AE586" s="58"/>
      <c r="AF586" s="58"/>
      <c r="AG586" s="58"/>
      <c r="AH586" s="58"/>
      <c r="AI586" s="58"/>
    </row>
    <row r="587" spans="5:35" ht="15.75" customHeight="1" x14ac:dyDescent="0.2"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  <c r="AD587" s="58"/>
      <c r="AE587" s="58"/>
      <c r="AF587" s="58"/>
      <c r="AG587" s="58"/>
      <c r="AH587" s="58"/>
      <c r="AI587" s="58"/>
    </row>
    <row r="588" spans="5:35" ht="15.75" customHeight="1" x14ac:dyDescent="0.2"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  <c r="AD588" s="58"/>
      <c r="AE588" s="58"/>
      <c r="AF588" s="58"/>
      <c r="AG588" s="58"/>
      <c r="AH588" s="58"/>
      <c r="AI588" s="58"/>
    </row>
    <row r="589" spans="5:35" ht="15.75" customHeight="1" x14ac:dyDescent="0.2"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  <c r="AD589" s="58"/>
      <c r="AE589" s="58"/>
      <c r="AF589" s="58"/>
      <c r="AG589" s="58"/>
      <c r="AH589" s="58"/>
      <c r="AI589" s="58"/>
    </row>
    <row r="590" spans="5:35" ht="15.75" customHeight="1" x14ac:dyDescent="0.2"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  <c r="AD590" s="58"/>
      <c r="AE590" s="58"/>
      <c r="AF590" s="58"/>
      <c r="AG590" s="58"/>
      <c r="AH590" s="58"/>
      <c r="AI590" s="58"/>
    </row>
    <row r="591" spans="5:35" ht="15.75" customHeight="1" x14ac:dyDescent="0.2"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  <c r="AD591" s="58"/>
      <c r="AE591" s="58"/>
      <c r="AF591" s="58"/>
      <c r="AG591" s="58"/>
      <c r="AH591" s="58"/>
      <c r="AI591" s="58"/>
    </row>
    <row r="592" spans="5:35" ht="15.75" customHeight="1" x14ac:dyDescent="0.2"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  <c r="AD592" s="58"/>
      <c r="AE592" s="58"/>
      <c r="AF592" s="58"/>
      <c r="AG592" s="58"/>
      <c r="AH592" s="58"/>
      <c r="AI592" s="58"/>
    </row>
    <row r="593" spans="5:35" ht="15.75" customHeight="1" x14ac:dyDescent="0.2"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  <c r="AD593" s="58"/>
      <c r="AE593" s="58"/>
      <c r="AF593" s="58"/>
      <c r="AG593" s="58"/>
      <c r="AH593" s="58"/>
      <c r="AI593" s="58"/>
    </row>
    <row r="594" spans="5:35" ht="15.75" customHeight="1" x14ac:dyDescent="0.2"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  <c r="AD594" s="58"/>
      <c r="AE594" s="58"/>
      <c r="AF594" s="58"/>
      <c r="AG594" s="58"/>
      <c r="AH594" s="58"/>
      <c r="AI594" s="58"/>
    </row>
    <row r="595" spans="5:35" ht="15.75" customHeight="1" x14ac:dyDescent="0.2"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  <c r="AD595" s="58"/>
      <c r="AE595" s="58"/>
      <c r="AF595" s="58"/>
      <c r="AG595" s="58"/>
      <c r="AH595" s="58"/>
      <c r="AI595" s="58"/>
    </row>
    <row r="596" spans="5:35" ht="15.75" customHeight="1" x14ac:dyDescent="0.2"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  <c r="AD596" s="58"/>
      <c r="AE596" s="58"/>
      <c r="AF596" s="58"/>
      <c r="AG596" s="58"/>
      <c r="AH596" s="58"/>
      <c r="AI596" s="58"/>
    </row>
    <row r="597" spans="5:35" ht="15.75" customHeight="1" x14ac:dyDescent="0.2"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  <c r="AD597" s="58"/>
      <c r="AE597" s="58"/>
      <c r="AF597" s="58"/>
      <c r="AG597" s="58"/>
      <c r="AH597" s="58"/>
      <c r="AI597" s="58"/>
    </row>
    <row r="598" spans="5:35" ht="15.75" customHeight="1" x14ac:dyDescent="0.2"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  <c r="AD598" s="58"/>
      <c r="AE598" s="58"/>
      <c r="AF598" s="58"/>
      <c r="AG598" s="58"/>
      <c r="AH598" s="58"/>
      <c r="AI598" s="58"/>
    </row>
    <row r="599" spans="5:35" ht="15.75" customHeight="1" x14ac:dyDescent="0.2"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  <c r="AD599" s="58"/>
      <c r="AE599" s="58"/>
      <c r="AF599" s="58"/>
      <c r="AG599" s="58"/>
      <c r="AH599" s="58"/>
      <c r="AI599" s="58"/>
    </row>
    <row r="600" spans="5:35" ht="15.75" customHeight="1" x14ac:dyDescent="0.2"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  <c r="AD600" s="58"/>
      <c r="AE600" s="58"/>
      <c r="AF600" s="58"/>
      <c r="AG600" s="58"/>
      <c r="AH600" s="58"/>
      <c r="AI600" s="58"/>
    </row>
    <row r="601" spans="5:35" ht="15.75" customHeight="1" x14ac:dyDescent="0.2"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  <c r="AD601" s="58"/>
      <c r="AE601" s="58"/>
      <c r="AF601" s="58"/>
      <c r="AG601" s="58"/>
      <c r="AH601" s="58"/>
      <c r="AI601" s="58"/>
    </row>
    <row r="602" spans="5:35" ht="15.75" customHeight="1" x14ac:dyDescent="0.2"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  <c r="AD602" s="58"/>
      <c r="AE602" s="58"/>
      <c r="AF602" s="58"/>
      <c r="AG602" s="58"/>
      <c r="AH602" s="58"/>
      <c r="AI602" s="58"/>
    </row>
    <row r="603" spans="5:35" ht="15.75" customHeight="1" x14ac:dyDescent="0.2"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  <c r="AD603" s="58"/>
      <c r="AE603" s="58"/>
      <c r="AF603" s="58"/>
      <c r="AG603" s="58"/>
      <c r="AH603" s="58"/>
      <c r="AI603" s="58"/>
    </row>
    <row r="604" spans="5:35" ht="15.75" customHeight="1" x14ac:dyDescent="0.2"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  <c r="AD604" s="58"/>
      <c r="AE604" s="58"/>
      <c r="AF604" s="58"/>
      <c r="AG604" s="58"/>
      <c r="AH604" s="58"/>
      <c r="AI604" s="58"/>
    </row>
    <row r="605" spans="5:35" ht="15.75" customHeight="1" x14ac:dyDescent="0.2"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  <c r="AD605" s="58"/>
      <c r="AE605" s="58"/>
      <c r="AF605" s="58"/>
      <c r="AG605" s="58"/>
      <c r="AH605" s="58"/>
      <c r="AI605" s="58"/>
    </row>
    <row r="606" spans="5:35" ht="15.75" customHeight="1" x14ac:dyDescent="0.2"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  <c r="AD606" s="58"/>
      <c r="AE606" s="58"/>
      <c r="AF606" s="58"/>
      <c r="AG606" s="58"/>
      <c r="AH606" s="58"/>
      <c r="AI606" s="58"/>
    </row>
    <row r="607" spans="5:35" ht="15.75" customHeight="1" x14ac:dyDescent="0.2"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  <c r="AD607" s="58"/>
      <c r="AE607" s="58"/>
      <c r="AF607" s="58"/>
      <c r="AG607" s="58"/>
      <c r="AH607" s="58"/>
      <c r="AI607" s="58"/>
    </row>
    <row r="608" spans="5:35" ht="15.75" customHeight="1" x14ac:dyDescent="0.2"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  <c r="AD608" s="58"/>
      <c r="AE608" s="58"/>
      <c r="AF608" s="58"/>
      <c r="AG608" s="58"/>
      <c r="AH608" s="58"/>
      <c r="AI608" s="58"/>
    </row>
    <row r="609" spans="5:35" ht="15.75" customHeight="1" x14ac:dyDescent="0.2"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  <c r="AD609" s="58"/>
      <c r="AE609" s="58"/>
      <c r="AF609" s="58"/>
      <c r="AG609" s="58"/>
      <c r="AH609" s="58"/>
      <c r="AI609" s="58"/>
    </row>
    <row r="610" spans="5:35" ht="15.75" customHeight="1" x14ac:dyDescent="0.2"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  <c r="AD610" s="58"/>
      <c r="AE610" s="58"/>
      <c r="AF610" s="58"/>
      <c r="AG610" s="58"/>
      <c r="AH610" s="58"/>
      <c r="AI610" s="58"/>
    </row>
    <row r="611" spans="5:35" ht="15.75" customHeight="1" x14ac:dyDescent="0.2"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  <c r="AD611" s="58"/>
      <c r="AE611" s="58"/>
      <c r="AF611" s="58"/>
      <c r="AG611" s="58"/>
      <c r="AH611" s="58"/>
      <c r="AI611" s="58"/>
    </row>
    <row r="612" spans="5:35" ht="15.75" customHeight="1" x14ac:dyDescent="0.2"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  <c r="AD612" s="58"/>
      <c r="AE612" s="58"/>
      <c r="AF612" s="58"/>
      <c r="AG612" s="58"/>
      <c r="AH612" s="58"/>
      <c r="AI612" s="58"/>
    </row>
    <row r="613" spans="5:35" ht="15.75" customHeight="1" x14ac:dyDescent="0.2"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  <c r="AD613" s="58"/>
      <c r="AE613" s="58"/>
      <c r="AF613" s="58"/>
      <c r="AG613" s="58"/>
      <c r="AH613" s="58"/>
      <c r="AI613" s="58"/>
    </row>
    <row r="614" spans="5:35" ht="15.75" customHeight="1" x14ac:dyDescent="0.2"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  <c r="AD614" s="58"/>
      <c r="AE614" s="58"/>
      <c r="AF614" s="58"/>
      <c r="AG614" s="58"/>
      <c r="AH614" s="58"/>
      <c r="AI614" s="58"/>
    </row>
    <row r="615" spans="5:35" ht="15.75" customHeight="1" x14ac:dyDescent="0.2"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  <c r="AD615" s="58"/>
      <c r="AE615" s="58"/>
      <c r="AF615" s="58"/>
      <c r="AG615" s="58"/>
      <c r="AH615" s="58"/>
      <c r="AI615" s="58"/>
    </row>
    <row r="616" spans="5:35" ht="15.75" customHeight="1" x14ac:dyDescent="0.2"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  <c r="AD616" s="58"/>
      <c r="AE616" s="58"/>
      <c r="AF616" s="58"/>
      <c r="AG616" s="58"/>
      <c r="AH616" s="58"/>
      <c r="AI616" s="58"/>
    </row>
    <row r="617" spans="5:35" ht="15.75" customHeight="1" x14ac:dyDescent="0.2"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  <c r="AD617" s="58"/>
      <c r="AE617" s="58"/>
      <c r="AF617" s="58"/>
      <c r="AG617" s="58"/>
      <c r="AH617" s="58"/>
      <c r="AI617" s="58"/>
    </row>
    <row r="618" spans="5:35" ht="15.75" customHeight="1" x14ac:dyDescent="0.2"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  <c r="AD618" s="58"/>
      <c r="AE618" s="58"/>
      <c r="AF618" s="58"/>
      <c r="AG618" s="58"/>
      <c r="AH618" s="58"/>
      <c r="AI618" s="58"/>
    </row>
    <row r="619" spans="5:35" ht="15.75" customHeight="1" x14ac:dyDescent="0.2"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  <c r="AD619" s="58"/>
      <c r="AE619" s="58"/>
      <c r="AF619" s="58"/>
      <c r="AG619" s="58"/>
      <c r="AH619" s="58"/>
      <c r="AI619" s="58"/>
    </row>
    <row r="620" spans="5:35" ht="15.75" customHeight="1" x14ac:dyDescent="0.2"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  <c r="AD620" s="58"/>
      <c r="AE620" s="58"/>
      <c r="AF620" s="58"/>
      <c r="AG620" s="58"/>
      <c r="AH620" s="58"/>
      <c r="AI620" s="58"/>
    </row>
    <row r="621" spans="5:35" ht="15.75" customHeight="1" x14ac:dyDescent="0.2"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  <c r="AD621" s="58"/>
      <c r="AE621" s="58"/>
      <c r="AF621" s="58"/>
      <c r="AG621" s="58"/>
      <c r="AH621" s="58"/>
      <c r="AI621" s="58"/>
    </row>
    <row r="622" spans="5:35" ht="15.75" customHeight="1" x14ac:dyDescent="0.2"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  <c r="AD622" s="58"/>
      <c r="AE622" s="58"/>
      <c r="AF622" s="58"/>
      <c r="AG622" s="58"/>
      <c r="AH622" s="58"/>
      <c r="AI622" s="58"/>
    </row>
    <row r="623" spans="5:35" ht="15.75" customHeight="1" x14ac:dyDescent="0.2"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  <c r="AD623" s="58"/>
      <c r="AE623" s="58"/>
      <c r="AF623" s="58"/>
      <c r="AG623" s="58"/>
      <c r="AH623" s="58"/>
      <c r="AI623" s="58"/>
    </row>
    <row r="624" spans="5:35" ht="15.75" customHeight="1" x14ac:dyDescent="0.2"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  <c r="AD624" s="58"/>
      <c r="AE624" s="58"/>
      <c r="AF624" s="58"/>
      <c r="AG624" s="58"/>
      <c r="AH624" s="58"/>
      <c r="AI624" s="58"/>
    </row>
    <row r="625" spans="5:35" ht="15.75" customHeight="1" x14ac:dyDescent="0.2"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  <c r="AD625" s="58"/>
      <c r="AE625" s="58"/>
      <c r="AF625" s="58"/>
      <c r="AG625" s="58"/>
      <c r="AH625" s="58"/>
      <c r="AI625" s="58"/>
    </row>
    <row r="626" spans="5:35" ht="15.75" customHeight="1" x14ac:dyDescent="0.2"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  <c r="AD626" s="58"/>
      <c r="AE626" s="58"/>
      <c r="AF626" s="58"/>
      <c r="AG626" s="58"/>
      <c r="AH626" s="58"/>
      <c r="AI626" s="58"/>
    </row>
    <row r="627" spans="5:35" ht="15.75" customHeight="1" x14ac:dyDescent="0.2"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  <c r="AD627" s="58"/>
      <c r="AE627" s="58"/>
      <c r="AF627" s="58"/>
      <c r="AG627" s="58"/>
      <c r="AH627" s="58"/>
      <c r="AI627" s="58"/>
    </row>
    <row r="628" spans="5:35" ht="15.75" customHeight="1" x14ac:dyDescent="0.2"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  <c r="AD628" s="58"/>
      <c r="AE628" s="58"/>
      <c r="AF628" s="58"/>
      <c r="AG628" s="58"/>
      <c r="AH628" s="58"/>
      <c r="AI628" s="58"/>
    </row>
    <row r="629" spans="5:35" ht="15.75" customHeight="1" x14ac:dyDescent="0.2"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  <c r="AD629" s="58"/>
      <c r="AE629" s="58"/>
      <c r="AF629" s="58"/>
      <c r="AG629" s="58"/>
      <c r="AH629" s="58"/>
      <c r="AI629" s="58"/>
    </row>
    <row r="630" spans="5:35" ht="15.75" customHeight="1" x14ac:dyDescent="0.2"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  <c r="AD630" s="58"/>
      <c r="AE630" s="58"/>
      <c r="AF630" s="58"/>
      <c r="AG630" s="58"/>
      <c r="AH630" s="58"/>
      <c r="AI630" s="58"/>
    </row>
    <row r="631" spans="5:35" ht="15.75" customHeight="1" x14ac:dyDescent="0.2"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  <c r="AD631" s="58"/>
      <c r="AE631" s="58"/>
      <c r="AF631" s="58"/>
      <c r="AG631" s="58"/>
      <c r="AH631" s="58"/>
      <c r="AI631" s="58"/>
    </row>
    <row r="632" spans="5:35" ht="15.75" customHeight="1" x14ac:dyDescent="0.2"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  <c r="AD632" s="58"/>
      <c r="AE632" s="58"/>
      <c r="AF632" s="58"/>
      <c r="AG632" s="58"/>
      <c r="AH632" s="58"/>
      <c r="AI632" s="58"/>
    </row>
    <row r="633" spans="5:35" ht="15.75" customHeight="1" x14ac:dyDescent="0.2"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  <c r="AD633" s="58"/>
      <c r="AE633" s="58"/>
      <c r="AF633" s="58"/>
      <c r="AG633" s="58"/>
      <c r="AH633" s="58"/>
      <c r="AI633" s="58"/>
    </row>
    <row r="634" spans="5:35" ht="15.75" customHeight="1" x14ac:dyDescent="0.2"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  <c r="AD634" s="58"/>
      <c r="AE634" s="58"/>
      <c r="AF634" s="58"/>
      <c r="AG634" s="58"/>
      <c r="AH634" s="58"/>
      <c r="AI634" s="58"/>
    </row>
    <row r="635" spans="5:35" ht="15.75" customHeight="1" x14ac:dyDescent="0.2"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  <c r="AD635" s="58"/>
      <c r="AE635" s="58"/>
      <c r="AF635" s="58"/>
      <c r="AG635" s="58"/>
      <c r="AH635" s="58"/>
      <c r="AI635" s="58"/>
    </row>
    <row r="636" spans="5:35" ht="15.75" customHeight="1" x14ac:dyDescent="0.2"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  <c r="AD636" s="58"/>
      <c r="AE636" s="58"/>
      <c r="AF636" s="58"/>
      <c r="AG636" s="58"/>
      <c r="AH636" s="58"/>
      <c r="AI636" s="58"/>
    </row>
    <row r="637" spans="5:35" ht="15.75" customHeight="1" x14ac:dyDescent="0.2"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  <c r="AD637" s="58"/>
      <c r="AE637" s="58"/>
      <c r="AF637" s="58"/>
      <c r="AG637" s="58"/>
      <c r="AH637" s="58"/>
      <c r="AI637" s="58"/>
    </row>
    <row r="638" spans="5:35" ht="15.75" customHeight="1" x14ac:dyDescent="0.2"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8"/>
      <c r="AG638" s="58"/>
      <c r="AH638" s="58"/>
      <c r="AI638" s="58"/>
    </row>
    <row r="639" spans="5:35" ht="15.75" customHeight="1" x14ac:dyDescent="0.2"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  <c r="AD639" s="58"/>
      <c r="AE639" s="58"/>
      <c r="AF639" s="58"/>
      <c r="AG639" s="58"/>
      <c r="AH639" s="58"/>
      <c r="AI639" s="58"/>
    </row>
    <row r="640" spans="5:35" ht="15.75" customHeight="1" x14ac:dyDescent="0.2"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  <c r="AD640" s="58"/>
      <c r="AE640" s="58"/>
      <c r="AF640" s="58"/>
      <c r="AG640" s="58"/>
      <c r="AH640" s="58"/>
      <c r="AI640" s="58"/>
    </row>
    <row r="641" spans="5:35" ht="15.75" customHeight="1" x14ac:dyDescent="0.2"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  <c r="AD641" s="58"/>
      <c r="AE641" s="58"/>
      <c r="AF641" s="58"/>
      <c r="AG641" s="58"/>
      <c r="AH641" s="58"/>
      <c r="AI641" s="58"/>
    </row>
    <row r="642" spans="5:35" ht="15.75" customHeight="1" x14ac:dyDescent="0.2"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  <c r="AD642" s="58"/>
      <c r="AE642" s="58"/>
      <c r="AF642" s="58"/>
      <c r="AG642" s="58"/>
      <c r="AH642" s="58"/>
      <c r="AI642" s="58"/>
    </row>
    <row r="643" spans="5:35" ht="15.75" customHeight="1" x14ac:dyDescent="0.2"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  <c r="AD643" s="58"/>
      <c r="AE643" s="58"/>
      <c r="AF643" s="58"/>
      <c r="AG643" s="58"/>
      <c r="AH643" s="58"/>
      <c r="AI643" s="58"/>
    </row>
    <row r="644" spans="5:35" ht="15.75" customHeight="1" x14ac:dyDescent="0.2"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  <c r="AD644" s="58"/>
      <c r="AE644" s="58"/>
      <c r="AF644" s="58"/>
      <c r="AG644" s="58"/>
      <c r="AH644" s="58"/>
      <c r="AI644" s="58"/>
    </row>
    <row r="645" spans="5:35" ht="15.75" customHeight="1" x14ac:dyDescent="0.2"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  <c r="AD645" s="58"/>
      <c r="AE645" s="58"/>
      <c r="AF645" s="58"/>
      <c r="AG645" s="58"/>
      <c r="AH645" s="58"/>
      <c r="AI645" s="58"/>
    </row>
    <row r="646" spans="5:35" ht="15.75" customHeight="1" x14ac:dyDescent="0.2"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  <c r="AD646" s="58"/>
      <c r="AE646" s="58"/>
      <c r="AF646" s="58"/>
      <c r="AG646" s="58"/>
      <c r="AH646" s="58"/>
      <c r="AI646" s="58"/>
    </row>
    <row r="647" spans="5:35" ht="15.75" customHeight="1" x14ac:dyDescent="0.2"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  <c r="AD647" s="58"/>
      <c r="AE647" s="58"/>
      <c r="AF647" s="58"/>
      <c r="AG647" s="58"/>
      <c r="AH647" s="58"/>
      <c r="AI647" s="58"/>
    </row>
    <row r="648" spans="5:35" ht="15.75" customHeight="1" x14ac:dyDescent="0.2"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  <c r="AD648" s="58"/>
      <c r="AE648" s="58"/>
      <c r="AF648" s="58"/>
      <c r="AG648" s="58"/>
      <c r="AH648" s="58"/>
      <c r="AI648" s="58"/>
    </row>
    <row r="649" spans="5:35" ht="15.75" customHeight="1" x14ac:dyDescent="0.2"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  <c r="AD649" s="58"/>
      <c r="AE649" s="58"/>
      <c r="AF649" s="58"/>
      <c r="AG649" s="58"/>
      <c r="AH649" s="58"/>
      <c r="AI649" s="58"/>
    </row>
    <row r="650" spans="5:35" ht="15.75" customHeight="1" x14ac:dyDescent="0.2"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  <c r="AD650" s="58"/>
      <c r="AE650" s="58"/>
      <c r="AF650" s="58"/>
      <c r="AG650" s="58"/>
      <c r="AH650" s="58"/>
      <c r="AI650" s="58"/>
    </row>
    <row r="651" spans="5:35" ht="15.75" customHeight="1" x14ac:dyDescent="0.2"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  <c r="AD651" s="58"/>
      <c r="AE651" s="58"/>
      <c r="AF651" s="58"/>
      <c r="AG651" s="58"/>
      <c r="AH651" s="58"/>
      <c r="AI651" s="58"/>
    </row>
    <row r="652" spans="5:35" ht="15.75" customHeight="1" x14ac:dyDescent="0.2"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  <c r="AD652" s="58"/>
      <c r="AE652" s="58"/>
      <c r="AF652" s="58"/>
      <c r="AG652" s="58"/>
      <c r="AH652" s="58"/>
      <c r="AI652" s="58"/>
    </row>
    <row r="653" spans="5:35" ht="15.75" customHeight="1" x14ac:dyDescent="0.2"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  <c r="AD653" s="58"/>
      <c r="AE653" s="58"/>
      <c r="AF653" s="58"/>
      <c r="AG653" s="58"/>
      <c r="AH653" s="58"/>
      <c r="AI653" s="58"/>
    </row>
    <row r="654" spans="5:35" ht="15.75" customHeight="1" x14ac:dyDescent="0.2"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  <c r="AD654" s="58"/>
      <c r="AE654" s="58"/>
      <c r="AF654" s="58"/>
      <c r="AG654" s="58"/>
      <c r="AH654" s="58"/>
      <c r="AI654" s="58"/>
    </row>
    <row r="655" spans="5:35" ht="15.75" customHeight="1" x14ac:dyDescent="0.2"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  <c r="AD655" s="58"/>
      <c r="AE655" s="58"/>
      <c r="AF655" s="58"/>
      <c r="AG655" s="58"/>
      <c r="AH655" s="58"/>
      <c r="AI655" s="58"/>
    </row>
    <row r="656" spans="5:35" ht="15.75" customHeight="1" x14ac:dyDescent="0.2"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  <c r="AD656" s="58"/>
      <c r="AE656" s="58"/>
      <c r="AF656" s="58"/>
      <c r="AG656" s="58"/>
      <c r="AH656" s="58"/>
      <c r="AI656" s="58"/>
    </row>
    <row r="657" spans="5:35" ht="15.75" customHeight="1" x14ac:dyDescent="0.2"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  <c r="AD657" s="58"/>
      <c r="AE657" s="58"/>
      <c r="AF657" s="58"/>
      <c r="AG657" s="58"/>
      <c r="AH657" s="58"/>
      <c r="AI657" s="58"/>
    </row>
    <row r="658" spans="5:35" ht="15.75" customHeight="1" x14ac:dyDescent="0.2"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</row>
    <row r="659" spans="5:35" ht="15.75" customHeight="1" x14ac:dyDescent="0.2"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  <c r="AF659" s="58"/>
      <c r="AG659" s="58"/>
      <c r="AH659" s="58"/>
      <c r="AI659" s="58"/>
    </row>
    <row r="660" spans="5:35" ht="15.75" customHeight="1" x14ac:dyDescent="0.2"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  <c r="AD660" s="58"/>
      <c r="AE660" s="58"/>
      <c r="AF660" s="58"/>
      <c r="AG660" s="58"/>
      <c r="AH660" s="58"/>
      <c r="AI660" s="58"/>
    </row>
    <row r="661" spans="5:35" ht="15.75" customHeight="1" x14ac:dyDescent="0.2"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  <c r="AD661" s="58"/>
      <c r="AE661" s="58"/>
      <c r="AF661" s="58"/>
      <c r="AG661" s="58"/>
      <c r="AH661" s="58"/>
      <c r="AI661" s="58"/>
    </row>
    <row r="662" spans="5:35" ht="15.75" customHeight="1" x14ac:dyDescent="0.2"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  <c r="AD662" s="58"/>
      <c r="AE662" s="58"/>
      <c r="AF662" s="58"/>
      <c r="AG662" s="58"/>
      <c r="AH662" s="58"/>
      <c r="AI662" s="58"/>
    </row>
    <row r="663" spans="5:35" ht="15.75" customHeight="1" x14ac:dyDescent="0.2"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  <c r="AD663" s="58"/>
      <c r="AE663" s="58"/>
      <c r="AF663" s="58"/>
      <c r="AG663" s="58"/>
      <c r="AH663" s="58"/>
      <c r="AI663" s="58"/>
    </row>
    <row r="664" spans="5:35" ht="15.75" customHeight="1" x14ac:dyDescent="0.2"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  <c r="AD664" s="58"/>
      <c r="AE664" s="58"/>
      <c r="AF664" s="58"/>
      <c r="AG664" s="58"/>
      <c r="AH664" s="58"/>
      <c r="AI664" s="58"/>
    </row>
    <row r="665" spans="5:35" ht="15.75" customHeight="1" x14ac:dyDescent="0.2"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  <c r="AD665" s="58"/>
      <c r="AE665" s="58"/>
      <c r="AF665" s="58"/>
      <c r="AG665" s="58"/>
      <c r="AH665" s="58"/>
      <c r="AI665" s="58"/>
    </row>
    <row r="666" spans="5:35" ht="15.75" customHeight="1" x14ac:dyDescent="0.2"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  <c r="AD666" s="58"/>
      <c r="AE666" s="58"/>
      <c r="AF666" s="58"/>
      <c r="AG666" s="58"/>
      <c r="AH666" s="58"/>
      <c r="AI666" s="58"/>
    </row>
    <row r="667" spans="5:35" ht="15.75" customHeight="1" x14ac:dyDescent="0.2"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  <c r="AD667" s="58"/>
      <c r="AE667" s="58"/>
      <c r="AF667" s="58"/>
      <c r="AG667" s="58"/>
      <c r="AH667" s="58"/>
      <c r="AI667" s="58"/>
    </row>
    <row r="668" spans="5:35" ht="15.75" customHeight="1" x14ac:dyDescent="0.2"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  <c r="AD668" s="58"/>
      <c r="AE668" s="58"/>
      <c r="AF668" s="58"/>
      <c r="AG668" s="58"/>
      <c r="AH668" s="58"/>
      <c r="AI668" s="58"/>
    </row>
    <row r="669" spans="5:35" ht="15.75" customHeight="1" x14ac:dyDescent="0.2"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  <c r="AD669" s="58"/>
      <c r="AE669" s="58"/>
      <c r="AF669" s="58"/>
      <c r="AG669" s="58"/>
      <c r="AH669" s="58"/>
      <c r="AI669" s="58"/>
    </row>
    <row r="670" spans="5:35" ht="15.75" customHeight="1" x14ac:dyDescent="0.2"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  <c r="AD670" s="58"/>
      <c r="AE670" s="58"/>
      <c r="AF670" s="58"/>
      <c r="AG670" s="58"/>
      <c r="AH670" s="58"/>
      <c r="AI670" s="58"/>
    </row>
    <row r="671" spans="5:35" ht="15.75" customHeight="1" x14ac:dyDescent="0.2"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  <c r="AD671" s="58"/>
      <c r="AE671" s="58"/>
      <c r="AF671" s="58"/>
      <c r="AG671" s="58"/>
      <c r="AH671" s="58"/>
      <c r="AI671" s="58"/>
    </row>
    <row r="672" spans="5:35" ht="15.75" customHeight="1" x14ac:dyDescent="0.2"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  <c r="AD672" s="58"/>
      <c r="AE672" s="58"/>
      <c r="AF672" s="58"/>
      <c r="AG672" s="58"/>
      <c r="AH672" s="58"/>
      <c r="AI672" s="58"/>
    </row>
    <row r="673" spans="5:35" ht="15.75" customHeight="1" x14ac:dyDescent="0.2"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  <c r="AD673" s="58"/>
      <c r="AE673" s="58"/>
      <c r="AF673" s="58"/>
      <c r="AG673" s="58"/>
      <c r="AH673" s="58"/>
      <c r="AI673" s="58"/>
    </row>
    <row r="674" spans="5:35" ht="15.75" customHeight="1" x14ac:dyDescent="0.2"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  <c r="AD674" s="58"/>
      <c r="AE674" s="58"/>
      <c r="AF674" s="58"/>
      <c r="AG674" s="58"/>
      <c r="AH674" s="58"/>
      <c r="AI674" s="58"/>
    </row>
    <row r="675" spans="5:35" ht="15.75" customHeight="1" x14ac:dyDescent="0.2"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  <c r="AC675" s="58"/>
      <c r="AD675" s="58"/>
      <c r="AE675" s="58"/>
      <c r="AF675" s="58"/>
      <c r="AG675" s="58"/>
      <c r="AH675" s="58"/>
      <c r="AI675" s="58"/>
    </row>
    <row r="676" spans="5:35" ht="15.75" customHeight="1" x14ac:dyDescent="0.2"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  <c r="AC676" s="58"/>
      <c r="AD676" s="58"/>
      <c r="AE676" s="58"/>
      <c r="AF676" s="58"/>
      <c r="AG676" s="58"/>
      <c r="AH676" s="58"/>
      <c r="AI676" s="58"/>
    </row>
    <row r="677" spans="5:35" ht="15.75" customHeight="1" x14ac:dyDescent="0.2"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58"/>
      <c r="AD677" s="58"/>
      <c r="AE677" s="58"/>
      <c r="AF677" s="58"/>
      <c r="AG677" s="58"/>
      <c r="AH677" s="58"/>
      <c r="AI677" s="58"/>
    </row>
    <row r="678" spans="5:35" ht="15.75" customHeight="1" x14ac:dyDescent="0.2"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58"/>
      <c r="AD678" s="58"/>
      <c r="AE678" s="58"/>
      <c r="AF678" s="58"/>
      <c r="AG678" s="58"/>
      <c r="AH678" s="58"/>
      <c r="AI678" s="58"/>
    </row>
    <row r="679" spans="5:35" ht="15.75" customHeight="1" x14ac:dyDescent="0.2"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  <c r="AC679" s="58"/>
      <c r="AD679" s="58"/>
      <c r="AE679" s="58"/>
      <c r="AF679" s="58"/>
      <c r="AG679" s="58"/>
      <c r="AH679" s="58"/>
      <c r="AI679" s="58"/>
    </row>
    <row r="680" spans="5:35" ht="15.75" customHeight="1" x14ac:dyDescent="0.2"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58"/>
      <c r="AD680" s="58"/>
      <c r="AE680" s="58"/>
      <c r="AF680" s="58"/>
      <c r="AG680" s="58"/>
      <c r="AH680" s="58"/>
      <c r="AI680" s="58"/>
    </row>
    <row r="681" spans="5:35" ht="15.75" customHeight="1" x14ac:dyDescent="0.2"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  <c r="AC681" s="58"/>
      <c r="AD681" s="58"/>
      <c r="AE681" s="58"/>
      <c r="AF681" s="58"/>
      <c r="AG681" s="58"/>
      <c r="AH681" s="58"/>
      <c r="AI681" s="58"/>
    </row>
    <row r="682" spans="5:35" ht="15.75" customHeight="1" x14ac:dyDescent="0.2"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  <c r="AC682" s="58"/>
      <c r="AD682" s="58"/>
      <c r="AE682" s="58"/>
      <c r="AF682" s="58"/>
      <c r="AG682" s="58"/>
      <c r="AH682" s="58"/>
      <c r="AI682" s="58"/>
    </row>
    <row r="683" spans="5:35" ht="15.75" customHeight="1" x14ac:dyDescent="0.2"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  <c r="AC683" s="58"/>
      <c r="AD683" s="58"/>
      <c r="AE683" s="58"/>
      <c r="AF683" s="58"/>
      <c r="AG683" s="58"/>
      <c r="AH683" s="58"/>
      <c r="AI683" s="58"/>
    </row>
    <row r="684" spans="5:35" ht="15.75" customHeight="1" x14ac:dyDescent="0.2"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  <c r="AD684" s="58"/>
      <c r="AE684" s="58"/>
      <c r="AF684" s="58"/>
      <c r="AG684" s="58"/>
      <c r="AH684" s="58"/>
      <c r="AI684" s="58"/>
    </row>
    <row r="685" spans="5:35" ht="15.75" customHeight="1" x14ac:dyDescent="0.2"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  <c r="AC685" s="58"/>
      <c r="AD685" s="58"/>
      <c r="AE685" s="58"/>
      <c r="AF685" s="58"/>
      <c r="AG685" s="58"/>
      <c r="AH685" s="58"/>
      <c r="AI685" s="58"/>
    </row>
    <row r="686" spans="5:35" ht="15.75" customHeight="1" x14ac:dyDescent="0.2"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  <c r="AC686" s="58"/>
      <c r="AD686" s="58"/>
      <c r="AE686" s="58"/>
      <c r="AF686" s="58"/>
      <c r="AG686" s="58"/>
      <c r="AH686" s="58"/>
      <c r="AI686" s="58"/>
    </row>
    <row r="687" spans="5:35" ht="15.75" customHeight="1" x14ac:dyDescent="0.2"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  <c r="AC687" s="58"/>
      <c r="AD687" s="58"/>
      <c r="AE687" s="58"/>
      <c r="AF687" s="58"/>
      <c r="AG687" s="58"/>
      <c r="AH687" s="58"/>
      <c r="AI687" s="58"/>
    </row>
    <row r="688" spans="5:35" ht="15.75" customHeight="1" x14ac:dyDescent="0.2"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  <c r="AC688" s="58"/>
      <c r="AD688" s="58"/>
      <c r="AE688" s="58"/>
      <c r="AF688" s="58"/>
      <c r="AG688" s="58"/>
      <c r="AH688" s="58"/>
      <c r="AI688" s="58"/>
    </row>
    <row r="689" spans="5:35" ht="15.75" customHeight="1" x14ac:dyDescent="0.2"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  <c r="AC689" s="58"/>
      <c r="AD689" s="58"/>
      <c r="AE689" s="58"/>
      <c r="AF689" s="58"/>
      <c r="AG689" s="58"/>
      <c r="AH689" s="58"/>
      <c r="AI689" s="58"/>
    </row>
    <row r="690" spans="5:35" ht="15.75" customHeight="1" x14ac:dyDescent="0.2"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  <c r="AD690" s="58"/>
      <c r="AE690" s="58"/>
      <c r="AF690" s="58"/>
      <c r="AG690" s="58"/>
      <c r="AH690" s="58"/>
      <c r="AI690" s="58"/>
    </row>
    <row r="691" spans="5:35" ht="15.75" customHeight="1" x14ac:dyDescent="0.2"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  <c r="AD691" s="58"/>
      <c r="AE691" s="58"/>
      <c r="AF691" s="58"/>
      <c r="AG691" s="58"/>
      <c r="AH691" s="58"/>
      <c r="AI691" s="58"/>
    </row>
    <row r="692" spans="5:35" ht="15.75" customHeight="1" x14ac:dyDescent="0.2"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  <c r="AC692" s="58"/>
      <c r="AD692" s="58"/>
      <c r="AE692" s="58"/>
      <c r="AF692" s="58"/>
      <c r="AG692" s="58"/>
      <c r="AH692" s="58"/>
      <c r="AI692" s="58"/>
    </row>
    <row r="693" spans="5:35" ht="15.75" customHeight="1" x14ac:dyDescent="0.2"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  <c r="AC693" s="58"/>
      <c r="AD693" s="58"/>
      <c r="AE693" s="58"/>
      <c r="AF693" s="58"/>
      <c r="AG693" s="58"/>
      <c r="AH693" s="58"/>
      <c r="AI693" s="58"/>
    </row>
    <row r="694" spans="5:35" ht="15.75" customHeight="1" x14ac:dyDescent="0.2"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  <c r="AD694" s="58"/>
      <c r="AE694" s="58"/>
      <c r="AF694" s="58"/>
      <c r="AG694" s="58"/>
      <c r="AH694" s="58"/>
      <c r="AI694" s="58"/>
    </row>
    <row r="695" spans="5:35" ht="15.75" customHeight="1" x14ac:dyDescent="0.2"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  <c r="AC695" s="58"/>
      <c r="AD695" s="58"/>
      <c r="AE695" s="58"/>
      <c r="AF695" s="58"/>
      <c r="AG695" s="58"/>
      <c r="AH695" s="58"/>
      <c r="AI695" s="58"/>
    </row>
    <row r="696" spans="5:35" ht="15.75" customHeight="1" x14ac:dyDescent="0.2"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  <c r="AC696" s="58"/>
      <c r="AD696" s="58"/>
      <c r="AE696" s="58"/>
      <c r="AF696" s="58"/>
      <c r="AG696" s="58"/>
      <c r="AH696" s="58"/>
      <c r="AI696" s="58"/>
    </row>
    <row r="697" spans="5:35" ht="15.75" customHeight="1" x14ac:dyDescent="0.2"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  <c r="AC697" s="58"/>
      <c r="AD697" s="58"/>
      <c r="AE697" s="58"/>
      <c r="AF697" s="58"/>
      <c r="AG697" s="58"/>
      <c r="AH697" s="58"/>
      <c r="AI697" s="58"/>
    </row>
    <row r="698" spans="5:35" ht="15.75" customHeight="1" x14ac:dyDescent="0.2"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  <c r="AC698" s="58"/>
      <c r="AD698" s="58"/>
      <c r="AE698" s="58"/>
      <c r="AF698" s="58"/>
      <c r="AG698" s="58"/>
      <c r="AH698" s="58"/>
      <c r="AI698" s="58"/>
    </row>
    <row r="699" spans="5:35" ht="15.75" customHeight="1" x14ac:dyDescent="0.2"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  <c r="AD699" s="58"/>
      <c r="AE699" s="58"/>
      <c r="AF699" s="58"/>
      <c r="AG699" s="58"/>
      <c r="AH699" s="58"/>
      <c r="AI699" s="58"/>
    </row>
    <row r="700" spans="5:35" ht="15.75" customHeight="1" x14ac:dyDescent="0.2"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  <c r="AD700" s="58"/>
      <c r="AE700" s="58"/>
      <c r="AF700" s="58"/>
      <c r="AG700" s="58"/>
      <c r="AH700" s="58"/>
      <c r="AI700" s="58"/>
    </row>
    <row r="701" spans="5:35" ht="15.75" customHeight="1" x14ac:dyDescent="0.2"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  <c r="AD701" s="58"/>
      <c r="AE701" s="58"/>
      <c r="AF701" s="58"/>
      <c r="AG701" s="58"/>
      <c r="AH701" s="58"/>
      <c r="AI701" s="58"/>
    </row>
    <row r="702" spans="5:35" ht="15.75" customHeight="1" x14ac:dyDescent="0.2"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  <c r="AC702" s="58"/>
      <c r="AD702" s="58"/>
      <c r="AE702" s="58"/>
      <c r="AF702" s="58"/>
      <c r="AG702" s="58"/>
      <c r="AH702" s="58"/>
      <c r="AI702" s="58"/>
    </row>
    <row r="703" spans="5:35" ht="15.75" customHeight="1" x14ac:dyDescent="0.2"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  <c r="AD703" s="58"/>
      <c r="AE703" s="58"/>
      <c r="AF703" s="58"/>
      <c r="AG703" s="58"/>
      <c r="AH703" s="58"/>
      <c r="AI703" s="58"/>
    </row>
    <row r="704" spans="5:35" ht="15.75" customHeight="1" x14ac:dyDescent="0.2"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/>
      <c r="AD704" s="58"/>
      <c r="AE704" s="58"/>
      <c r="AF704" s="58"/>
      <c r="AG704" s="58"/>
      <c r="AH704" s="58"/>
      <c r="AI704" s="58"/>
    </row>
    <row r="705" spans="5:35" ht="15.75" customHeight="1" x14ac:dyDescent="0.2"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  <c r="AC705" s="58"/>
      <c r="AD705" s="58"/>
      <c r="AE705" s="58"/>
      <c r="AF705" s="58"/>
      <c r="AG705" s="58"/>
      <c r="AH705" s="58"/>
      <c r="AI705" s="58"/>
    </row>
    <row r="706" spans="5:35" ht="15.75" customHeight="1" x14ac:dyDescent="0.2"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  <c r="AD706" s="58"/>
      <c r="AE706" s="58"/>
      <c r="AF706" s="58"/>
      <c r="AG706" s="58"/>
      <c r="AH706" s="58"/>
      <c r="AI706" s="58"/>
    </row>
    <row r="707" spans="5:35" ht="15.75" customHeight="1" x14ac:dyDescent="0.2"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  <c r="AC707" s="58"/>
      <c r="AD707" s="58"/>
      <c r="AE707" s="58"/>
      <c r="AF707" s="58"/>
      <c r="AG707" s="58"/>
      <c r="AH707" s="58"/>
      <c r="AI707" s="58"/>
    </row>
    <row r="708" spans="5:35" ht="15.75" customHeight="1" x14ac:dyDescent="0.2"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/>
      <c r="AD708" s="58"/>
      <c r="AE708" s="58"/>
      <c r="AF708" s="58"/>
      <c r="AG708" s="58"/>
      <c r="AH708" s="58"/>
      <c r="AI708" s="58"/>
    </row>
    <row r="709" spans="5:35" ht="15.75" customHeight="1" x14ac:dyDescent="0.2"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/>
      <c r="AD709" s="58"/>
      <c r="AE709" s="58"/>
      <c r="AF709" s="58"/>
      <c r="AG709" s="58"/>
      <c r="AH709" s="58"/>
      <c r="AI709" s="58"/>
    </row>
    <row r="710" spans="5:35" ht="15.75" customHeight="1" x14ac:dyDescent="0.2"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  <c r="AD710" s="58"/>
      <c r="AE710" s="58"/>
      <c r="AF710" s="58"/>
      <c r="AG710" s="58"/>
      <c r="AH710" s="58"/>
      <c r="AI710" s="58"/>
    </row>
    <row r="711" spans="5:35" ht="15.75" customHeight="1" x14ac:dyDescent="0.2"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/>
      <c r="AD711" s="58"/>
      <c r="AE711" s="58"/>
      <c r="AF711" s="58"/>
      <c r="AG711" s="58"/>
      <c r="AH711" s="58"/>
      <c r="AI711" s="58"/>
    </row>
    <row r="712" spans="5:35" ht="15.75" customHeight="1" x14ac:dyDescent="0.2"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  <c r="AH712" s="58"/>
      <c r="AI712" s="58"/>
    </row>
    <row r="713" spans="5:35" ht="15.75" customHeight="1" x14ac:dyDescent="0.2"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  <c r="AD713" s="58"/>
      <c r="AE713" s="58"/>
      <c r="AF713" s="58"/>
      <c r="AG713" s="58"/>
      <c r="AH713" s="58"/>
      <c r="AI713" s="58"/>
    </row>
    <row r="714" spans="5:35" ht="15.75" customHeight="1" x14ac:dyDescent="0.2"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/>
      <c r="AD714" s="58"/>
      <c r="AE714" s="58"/>
      <c r="AF714" s="58"/>
      <c r="AG714" s="58"/>
      <c r="AH714" s="58"/>
      <c r="AI714" s="58"/>
    </row>
    <row r="715" spans="5:35" ht="15.75" customHeight="1" x14ac:dyDescent="0.2"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  <c r="AD715" s="58"/>
      <c r="AE715" s="58"/>
      <c r="AF715" s="58"/>
      <c r="AG715" s="58"/>
      <c r="AH715" s="58"/>
      <c r="AI715" s="58"/>
    </row>
    <row r="716" spans="5:35" ht="15.75" customHeight="1" x14ac:dyDescent="0.2"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  <c r="AC716" s="58"/>
      <c r="AD716" s="58"/>
      <c r="AE716" s="58"/>
      <c r="AF716" s="58"/>
      <c r="AG716" s="58"/>
      <c r="AH716" s="58"/>
      <c r="AI716" s="58"/>
    </row>
    <row r="717" spans="5:35" ht="15.75" customHeight="1" x14ac:dyDescent="0.2"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  <c r="AC717" s="58"/>
      <c r="AD717" s="58"/>
      <c r="AE717" s="58"/>
      <c r="AF717" s="58"/>
      <c r="AG717" s="58"/>
      <c r="AH717" s="58"/>
      <c r="AI717" s="58"/>
    </row>
    <row r="718" spans="5:35" ht="15.75" customHeight="1" x14ac:dyDescent="0.2"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  <c r="AC718" s="58"/>
      <c r="AD718" s="58"/>
      <c r="AE718" s="58"/>
      <c r="AF718" s="58"/>
      <c r="AG718" s="58"/>
      <c r="AH718" s="58"/>
      <c r="AI718" s="58"/>
    </row>
    <row r="719" spans="5:35" ht="15.75" customHeight="1" x14ac:dyDescent="0.2"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  <c r="AC719" s="58"/>
      <c r="AD719" s="58"/>
      <c r="AE719" s="58"/>
      <c r="AF719" s="58"/>
      <c r="AG719" s="58"/>
      <c r="AH719" s="58"/>
      <c r="AI719" s="58"/>
    </row>
    <row r="720" spans="5:35" ht="15.75" customHeight="1" x14ac:dyDescent="0.2"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  <c r="AC720" s="58"/>
      <c r="AD720" s="58"/>
      <c r="AE720" s="58"/>
      <c r="AF720" s="58"/>
      <c r="AG720" s="58"/>
      <c r="AH720" s="58"/>
      <c r="AI720" s="58"/>
    </row>
    <row r="721" spans="5:35" ht="15.75" customHeight="1" x14ac:dyDescent="0.2"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  <c r="AC721" s="58"/>
      <c r="AD721" s="58"/>
      <c r="AE721" s="58"/>
      <c r="AF721" s="58"/>
      <c r="AG721" s="58"/>
      <c r="AH721" s="58"/>
      <c r="AI721" s="58"/>
    </row>
    <row r="722" spans="5:35" ht="15.75" customHeight="1" x14ac:dyDescent="0.2"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  <c r="AC722" s="58"/>
      <c r="AD722" s="58"/>
      <c r="AE722" s="58"/>
      <c r="AF722" s="58"/>
      <c r="AG722" s="58"/>
      <c r="AH722" s="58"/>
      <c r="AI722" s="58"/>
    </row>
    <row r="723" spans="5:35" ht="15.75" customHeight="1" x14ac:dyDescent="0.2"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  <c r="AC723" s="58"/>
      <c r="AD723" s="58"/>
      <c r="AE723" s="58"/>
      <c r="AF723" s="58"/>
      <c r="AG723" s="58"/>
      <c r="AH723" s="58"/>
      <c r="AI723" s="58"/>
    </row>
    <row r="724" spans="5:35" ht="15.75" customHeight="1" x14ac:dyDescent="0.2"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  <c r="AC724" s="58"/>
      <c r="AD724" s="58"/>
      <c r="AE724" s="58"/>
      <c r="AF724" s="58"/>
      <c r="AG724" s="58"/>
      <c r="AH724" s="58"/>
      <c r="AI724" s="58"/>
    </row>
    <row r="725" spans="5:35" ht="15.75" customHeight="1" x14ac:dyDescent="0.2"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  <c r="AC725" s="58"/>
      <c r="AD725" s="58"/>
      <c r="AE725" s="58"/>
      <c r="AF725" s="58"/>
      <c r="AG725" s="58"/>
      <c r="AH725" s="58"/>
      <c r="AI725" s="58"/>
    </row>
    <row r="726" spans="5:35" ht="15.75" customHeight="1" x14ac:dyDescent="0.2"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  <c r="AC726" s="58"/>
      <c r="AD726" s="58"/>
      <c r="AE726" s="58"/>
      <c r="AF726" s="58"/>
      <c r="AG726" s="58"/>
      <c r="AH726" s="58"/>
      <c r="AI726" s="58"/>
    </row>
    <row r="727" spans="5:35" ht="15.75" customHeight="1" x14ac:dyDescent="0.2"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  <c r="AC727" s="58"/>
      <c r="AD727" s="58"/>
      <c r="AE727" s="58"/>
      <c r="AF727" s="58"/>
      <c r="AG727" s="58"/>
      <c r="AH727" s="58"/>
      <c r="AI727" s="58"/>
    </row>
    <row r="728" spans="5:35" ht="15.75" customHeight="1" x14ac:dyDescent="0.2"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  <c r="AC728" s="58"/>
      <c r="AD728" s="58"/>
      <c r="AE728" s="58"/>
      <c r="AF728" s="58"/>
      <c r="AG728" s="58"/>
      <c r="AH728" s="58"/>
      <c r="AI728" s="58"/>
    </row>
    <row r="729" spans="5:35" ht="15.75" customHeight="1" x14ac:dyDescent="0.2"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  <c r="AC729" s="58"/>
      <c r="AD729" s="58"/>
      <c r="AE729" s="58"/>
      <c r="AF729" s="58"/>
      <c r="AG729" s="58"/>
      <c r="AH729" s="58"/>
      <c r="AI729" s="58"/>
    </row>
    <row r="730" spans="5:35" ht="15.75" customHeight="1" x14ac:dyDescent="0.2"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  <c r="AD730" s="58"/>
      <c r="AE730" s="58"/>
      <c r="AF730" s="58"/>
      <c r="AG730" s="58"/>
      <c r="AH730" s="58"/>
      <c r="AI730" s="58"/>
    </row>
    <row r="731" spans="5:35" ht="15.75" customHeight="1" x14ac:dyDescent="0.2"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58"/>
      <c r="AD731" s="58"/>
      <c r="AE731" s="58"/>
      <c r="AF731" s="58"/>
      <c r="AG731" s="58"/>
      <c r="AH731" s="58"/>
      <c r="AI731" s="58"/>
    </row>
    <row r="732" spans="5:35" ht="15.75" customHeight="1" x14ac:dyDescent="0.2"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  <c r="AC732" s="58"/>
      <c r="AD732" s="58"/>
      <c r="AE732" s="58"/>
      <c r="AF732" s="58"/>
      <c r="AG732" s="58"/>
      <c r="AH732" s="58"/>
      <c r="AI732" s="58"/>
    </row>
    <row r="733" spans="5:35" ht="15.75" customHeight="1" x14ac:dyDescent="0.2"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  <c r="AC733" s="58"/>
      <c r="AD733" s="58"/>
      <c r="AE733" s="58"/>
      <c r="AF733" s="58"/>
      <c r="AG733" s="58"/>
      <c r="AH733" s="58"/>
      <c r="AI733" s="58"/>
    </row>
    <row r="734" spans="5:35" ht="15.75" customHeight="1" x14ac:dyDescent="0.2"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  <c r="AC734" s="58"/>
      <c r="AD734" s="58"/>
      <c r="AE734" s="58"/>
      <c r="AF734" s="58"/>
      <c r="AG734" s="58"/>
      <c r="AH734" s="58"/>
      <c r="AI734" s="58"/>
    </row>
    <row r="735" spans="5:35" ht="15.75" customHeight="1" x14ac:dyDescent="0.2"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  <c r="AC735" s="58"/>
      <c r="AD735" s="58"/>
      <c r="AE735" s="58"/>
      <c r="AF735" s="58"/>
      <c r="AG735" s="58"/>
      <c r="AH735" s="58"/>
      <c r="AI735" s="58"/>
    </row>
    <row r="736" spans="5:35" ht="15.75" customHeight="1" x14ac:dyDescent="0.2"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  <c r="AC736" s="58"/>
      <c r="AD736" s="58"/>
      <c r="AE736" s="58"/>
      <c r="AF736" s="58"/>
      <c r="AG736" s="58"/>
      <c r="AH736" s="58"/>
      <c r="AI736" s="58"/>
    </row>
    <row r="737" spans="5:35" ht="15.75" customHeight="1" x14ac:dyDescent="0.2"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  <c r="AC737" s="58"/>
      <c r="AD737" s="58"/>
      <c r="AE737" s="58"/>
      <c r="AF737" s="58"/>
      <c r="AG737" s="58"/>
      <c r="AH737" s="58"/>
      <c r="AI737" s="58"/>
    </row>
    <row r="738" spans="5:35" ht="15.75" customHeight="1" x14ac:dyDescent="0.2"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  <c r="AC738" s="58"/>
      <c r="AD738" s="58"/>
      <c r="AE738" s="58"/>
      <c r="AF738" s="58"/>
      <c r="AG738" s="58"/>
      <c r="AH738" s="58"/>
      <c r="AI738" s="58"/>
    </row>
    <row r="739" spans="5:35" ht="15.75" customHeight="1" x14ac:dyDescent="0.2"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  <c r="AC739" s="58"/>
      <c r="AD739" s="58"/>
      <c r="AE739" s="58"/>
      <c r="AF739" s="58"/>
      <c r="AG739" s="58"/>
      <c r="AH739" s="58"/>
      <c r="AI739" s="58"/>
    </row>
    <row r="740" spans="5:35" ht="15.75" customHeight="1" x14ac:dyDescent="0.2"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  <c r="AC740" s="58"/>
      <c r="AD740" s="58"/>
      <c r="AE740" s="58"/>
      <c r="AF740" s="58"/>
      <c r="AG740" s="58"/>
      <c r="AH740" s="58"/>
      <c r="AI740" s="58"/>
    </row>
    <row r="741" spans="5:35" ht="15.75" customHeight="1" x14ac:dyDescent="0.2"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  <c r="AD741" s="58"/>
      <c r="AE741" s="58"/>
      <c r="AF741" s="58"/>
      <c r="AG741" s="58"/>
      <c r="AH741" s="58"/>
      <c r="AI741" s="58"/>
    </row>
    <row r="742" spans="5:35" ht="15.75" customHeight="1" x14ac:dyDescent="0.2"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  <c r="AC742" s="58"/>
      <c r="AD742" s="58"/>
      <c r="AE742" s="58"/>
      <c r="AF742" s="58"/>
      <c r="AG742" s="58"/>
      <c r="AH742" s="58"/>
      <c r="AI742" s="58"/>
    </row>
    <row r="743" spans="5:35" ht="15.75" customHeight="1" x14ac:dyDescent="0.2"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58"/>
      <c r="AD743" s="58"/>
      <c r="AE743" s="58"/>
      <c r="AF743" s="58"/>
      <c r="AG743" s="58"/>
      <c r="AH743" s="58"/>
      <c r="AI743" s="58"/>
    </row>
    <row r="744" spans="5:35" ht="15.75" customHeight="1" x14ac:dyDescent="0.2"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  <c r="AC744" s="58"/>
      <c r="AD744" s="58"/>
      <c r="AE744" s="58"/>
      <c r="AF744" s="58"/>
      <c r="AG744" s="58"/>
      <c r="AH744" s="58"/>
      <c r="AI744" s="58"/>
    </row>
    <row r="745" spans="5:35" ht="15.75" customHeight="1" x14ac:dyDescent="0.2"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58"/>
      <c r="AD745" s="58"/>
      <c r="AE745" s="58"/>
      <c r="AF745" s="58"/>
      <c r="AG745" s="58"/>
      <c r="AH745" s="58"/>
      <c r="AI745" s="58"/>
    </row>
    <row r="746" spans="5:35" ht="15.75" customHeight="1" x14ac:dyDescent="0.2"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  <c r="AC746" s="58"/>
      <c r="AD746" s="58"/>
      <c r="AE746" s="58"/>
      <c r="AF746" s="58"/>
      <c r="AG746" s="58"/>
      <c r="AH746" s="58"/>
      <c r="AI746" s="58"/>
    </row>
    <row r="747" spans="5:35" ht="15.75" customHeight="1" x14ac:dyDescent="0.2"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  <c r="AC747" s="58"/>
      <c r="AD747" s="58"/>
      <c r="AE747" s="58"/>
      <c r="AF747" s="58"/>
      <c r="AG747" s="58"/>
      <c r="AH747" s="58"/>
      <c r="AI747" s="58"/>
    </row>
    <row r="748" spans="5:35" ht="15.75" customHeight="1" x14ac:dyDescent="0.2"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58"/>
      <c r="AD748" s="58"/>
      <c r="AE748" s="58"/>
      <c r="AF748" s="58"/>
      <c r="AG748" s="58"/>
      <c r="AH748" s="58"/>
      <c r="AI748" s="58"/>
    </row>
    <row r="749" spans="5:35" ht="15.75" customHeight="1" x14ac:dyDescent="0.2"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  <c r="AC749" s="58"/>
      <c r="AD749" s="58"/>
      <c r="AE749" s="58"/>
      <c r="AF749" s="58"/>
      <c r="AG749" s="58"/>
      <c r="AH749" s="58"/>
      <c r="AI749" s="58"/>
    </row>
    <row r="750" spans="5:35" ht="15.75" customHeight="1" x14ac:dyDescent="0.2"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  <c r="AC750" s="58"/>
      <c r="AD750" s="58"/>
      <c r="AE750" s="58"/>
      <c r="AF750" s="58"/>
      <c r="AG750" s="58"/>
      <c r="AH750" s="58"/>
      <c r="AI750" s="58"/>
    </row>
    <row r="751" spans="5:35" ht="15.75" customHeight="1" x14ac:dyDescent="0.2"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  <c r="AC751" s="58"/>
      <c r="AD751" s="58"/>
      <c r="AE751" s="58"/>
      <c r="AF751" s="58"/>
      <c r="AG751" s="58"/>
      <c r="AH751" s="58"/>
      <c r="AI751" s="58"/>
    </row>
    <row r="752" spans="5:35" ht="15.75" customHeight="1" x14ac:dyDescent="0.2"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  <c r="AC752" s="58"/>
      <c r="AD752" s="58"/>
      <c r="AE752" s="58"/>
      <c r="AF752" s="58"/>
      <c r="AG752" s="58"/>
      <c r="AH752" s="58"/>
      <c r="AI752" s="58"/>
    </row>
    <row r="753" spans="5:35" ht="15.75" customHeight="1" x14ac:dyDescent="0.2"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  <c r="AC753" s="58"/>
      <c r="AD753" s="58"/>
      <c r="AE753" s="58"/>
      <c r="AF753" s="58"/>
      <c r="AG753" s="58"/>
      <c r="AH753" s="58"/>
      <c r="AI753" s="58"/>
    </row>
    <row r="754" spans="5:35" ht="15.75" customHeight="1" x14ac:dyDescent="0.2"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  <c r="AC754" s="58"/>
      <c r="AD754" s="58"/>
      <c r="AE754" s="58"/>
      <c r="AF754" s="58"/>
      <c r="AG754" s="58"/>
      <c r="AH754" s="58"/>
      <c r="AI754" s="58"/>
    </row>
    <row r="755" spans="5:35" ht="15.75" customHeight="1" x14ac:dyDescent="0.2"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  <c r="AC755" s="58"/>
      <c r="AD755" s="58"/>
      <c r="AE755" s="58"/>
      <c r="AF755" s="58"/>
      <c r="AG755" s="58"/>
      <c r="AH755" s="58"/>
      <c r="AI755" s="58"/>
    </row>
    <row r="756" spans="5:35" ht="15.75" customHeight="1" x14ac:dyDescent="0.2"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  <c r="AC756" s="58"/>
      <c r="AD756" s="58"/>
      <c r="AE756" s="58"/>
      <c r="AF756" s="58"/>
      <c r="AG756" s="58"/>
      <c r="AH756" s="58"/>
      <c r="AI756" s="58"/>
    </row>
    <row r="757" spans="5:35" ht="15.75" customHeight="1" x14ac:dyDescent="0.2"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  <c r="AC757" s="58"/>
      <c r="AD757" s="58"/>
      <c r="AE757" s="58"/>
      <c r="AF757" s="58"/>
      <c r="AG757" s="58"/>
      <c r="AH757" s="58"/>
      <c r="AI757" s="58"/>
    </row>
    <row r="758" spans="5:35" ht="15.75" customHeight="1" x14ac:dyDescent="0.2"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  <c r="AC758" s="58"/>
      <c r="AD758" s="58"/>
      <c r="AE758" s="58"/>
      <c r="AF758" s="58"/>
      <c r="AG758" s="58"/>
      <c r="AH758" s="58"/>
      <c r="AI758" s="58"/>
    </row>
    <row r="759" spans="5:35" ht="15.75" customHeight="1" x14ac:dyDescent="0.2"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  <c r="AC759" s="58"/>
      <c r="AD759" s="58"/>
      <c r="AE759" s="58"/>
      <c r="AF759" s="58"/>
      <c r="AG759" s="58"/>
      <c r="AH759" s="58"/>
      <c r="AI759" s="58"/>
    </row>
    <row r="760" spans="5:35" ht="15.75" customHeight="1" x14ac:dyDescent="0.2"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  <c r="AC760" s="58"/>
      <c r="AD760" s="58"/>
      <c r="AE760" s="58"/>
      <c r="AF760" s="58"/>
      <c r="AG760" s="58"/>
      <c r="AH760" s="58"/>
      <c r="AI760" s="58"/>
    </row>
    <row r="761" spans="5:35" ht="15.75" customHeight="1" x14ac:dyDescent="0.2"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  <c r="AC761" s="58"/>
      <c r="AD761" s="58"/>
      <c r="AE761" s="58"/>
      <c r="AF761" s="58"/>
      <c r="AG761" s="58"/>
      <c r="AH761" s="58"/>
      <c r="AI761" s="58"/>
    </row>
    <row r="762" spans="5:35" ht="15.75" customHeight="1" x14ac:dyDescent="0.2"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  <c r="AC762" s="58"/>
      <c r="AD762" s="58"/>
      <c r="AE762" s="58"/>
      <c r="AF762" s="58"/>
      <c r="AG762" s="58"/>
      <c r="AH762" s="58"/>
      <c r="AI762" s="58"/>
    </row>
    <row r="763" spans="5:35" ht="15.75" customHeight="1" x14ac:dyDescent="0.2"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  <c r="AC763" s="58"/>
      <c r="AD763" s="58"/>
      <c r="AE763" s="58"/>
      <c r="AF763" s="58"/>
      <c r="AG763" s="58"/>
      <c r="AH763" s="58"/>
      <c r="AI763" s="58"/>
    </row>
    <row r="764" spans="5:35" ht="15.75" customHeight="1" x14ac:dyDescent="0.2"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  <c r="AC764" s="58"/>
      <c r="AD764" s="58"/>
      <c r="AE764" s="58"/>
      <c r="AF764" s="58"/>
      <c r="AG764" s="58"/>
      <c r="AH764" s="58"/>
      <c r="AI764" s="58"/>
    </row>
    <row r="765" spans="5:35" ht="15.75" customHeight="1" x14ac:dyDescent="0.2"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  <c r="AC765" s="58"/>
      <c r="AD765" s="58"/>
      <c r="AE765" s="58"/>
      <c r="AF765" s="58"/>
      <c r="AG765" s="58"/>
      <c r="AH765" s="58"/>
      <c r="AI765" s="58"/>
    </row>
    <row r="766" spans="5:35" ht="15.75" customHeight="1" x14ac:dyDescent="0.2"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  <c r="AC766" s="58"/>
      <c r="AD766" s="58"/>
      <c r="AE766" s="58"/>
      <c r="AF766" s="58"/>
      <c r="AG766" s="58"/>
      <c r="AH766" s="58"/>
      <c r="AI766" s="58"/>
    </row>
    <row r="767" spans="5:35" ht="15.75" customHeight="1" x14ac:dyDescent="0.2"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  <c r="AC767" s="58"/>
      <c r="AD767" s="58"/>
      <c r="AE767" s="58"/>
      <c r="AF767" s="58"/>
      <c r="AG767" s="58"/>
      <c r="AH767" s="58"/>
      <c r="AI767" s="58"/>
    </row>
    <row r="768" spans="5:35" ht="15.75" customHeight="1" x14ac:dyDescent="0.2"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  <c r="AC768" s="58"/>
      <c r="AD768" s="58"/>
      <c r="AE768" s="58"/>
      <c r="AF768" s="58"/>
      <c r="AG768" s="58"/>
      <c r="AH768" s="58"/>
      <c r="AI768" s="58"/>
    </row>
    <row r="769" spans="5:35" ht="15.75" customHeight="1" x14ac:dyDescent="0.2"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  <c r="AC769" s="58"/>
      <c r="AD769" s="58"/>
      <c r="AE769" s="58"/>
      <c r="AF769" s="58"/>
      <c r="AG769" s="58"/>
      <c r="AH769" s="58"/>
      <c r="AI769" s="58"/>
    </row>
    <row r="770" spans="5:35" ht="15.75" customHeight="1" x14ac:dyDescent="0.2"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  <c r="AD770" s="58"/>
      <c r="AE770" s="58"/>
      <c r="AF770" s="58"/>
      <c r="AG770" s="58"/>
      <c r="AH770" s="58"/>
      <c r="AI770" s="58"/>
    </row>
    <row r="771" spans="5:35" ht="15.75" customHeight="1" x14ac:dyDescent="0.2"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  <c r="AC771" s="58"/>
      <c r="AD771" s="58"/>
      <c r="AE771" s="58"/>
      <c r="AF771" s="58"/>
      <c r="AG771" s="58"/>
      <c r="AH771" s="58"/>
      <c r="AI771" s="58"/>
    </row>
    <row r="772" spans="5:35" ht="15.75" customHeight="1" x14ac:dyDescent="0.2"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  <c r="AC772" s="58"/>
      <c r="AD772" s="58"/>
      <c r="AE772" s="58"/>
      <c r="AF772" s="58"/>
      <c r="AG772" s="58"/>
      <c r="AH772" s="58"/>
      <c r="AI772" s="58"/>
    </row>
    <row r="773" spans="5:35" ht="15.75" customHeight="1" x14ac:dyDescent="0.2"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  <c r="AD773" s="58"/>
      <c r="AE773" s="58"/>
      <c r="AF773" s="58"/>
      <c r="AG773" s="58"/>
      <c r="AH773" s="58"/>
      <c r="AI773" s="58"/>
    </row>
    <row r="774" spans="5:35" ht="15.75" customHeight="1" x14ac:dyDescent="0.2"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  <c r="AC774" s="58"/>
      <c r="AD774" s="58"/>
      <c r="AE774" s="58"/>
      <c r="AF774" s="58"/>
      <c r="AG774" s="58"/>
      <c r="AH774" s="58"/>
      <c r="AI774" s="58"/>
    </row>
    <row r="775" spans="5:35" ht="15.75" customHeight="1" x14ac:dyDescent="0.2"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/>
      <c r="AD775" s="58"/>
      <c r="AE775" s="58"/>
      <c r="AF775" s="58"/>
      <c r="AG775" s="58"/>
      <c r="AH775" s="58"/>
      <c r="AI775" s="58"/>
    </row>
    <row r="776" spans="5:35" ht="15.75" customHeight="1" x14ac:dyDescent="0.2"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  <c r="AC776" s="58"/>
      <c r="AD776" s="58"/>
      <c r="AE776" s="58"/>
      <c r="AF776" s="58"/>
      <c r="AG776" s="58"/>
      <c r="AH776" s="58"/>
      <c r="AI776" s="58"/>
    </row>
    <row r="777" spans="5:35" ht="15.75" customHeight="1" x14ac:dyDescent="0.2"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58"/>
      <c r="AD777" s="58"/>
      <c r="AE777" s="58"/>
      <c r="AF777" s="58"/>
      <c r="AG777" s="58"/>
      <c r="AH777" s="58"/>
      <c r="AI777" s="58"/>
    </row>
    <row r="778" spans="5:35" ht="15.75" customHeight="1" x14ac:dyDescent="0.2"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58"/>
      <c r="AD778" s="58"/>
      <c r="AE778" s="58"/>
      <c r="AF778" s="58"/>
      <c r="AG778" s="58"/>
      <c r="AH778" s="58"/>
      <c r="AI778" s="58"/>
    </row>
    <row r="779" spans="5:35" ht="15.75" customHeight="1" x14ac:dyDescent="0.2"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58"/>
      <c r="AD779" s="58"/>
      <c r="AE779" s="58"/>
      <c r="AF779" s="58"/>
      <c r="AG779" s="58"/>
      <c r="AH779" s="58"/>
      <c r="AI779" s="58"/>
    </row>
    <row r="780" spans="5:35" ht="15.75" customHeight="1" x14ac:dyDescent="0.2"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  <c r="AD780" s="58"/>
      <c r="AE780" s="58"/>
      <c r="AF780" s="58"/>
      <c r="AG780" s="58"/>
      <c r="AH780" s="58"/>
      <c r="AI780" s="58"/>
    </row>
    <row r="781" spans="5:35" ht="15.75" customHeight="1" x14ac:dyDescent="0.2"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  <c r="AD781" s="58"/>
      <c r="AE781" s="58"/>
      <c r="AF781" s="58"/>
      <c r="AG781" s="58"/>
      <c r="AH781" s="58"/>
      <c r="AI781" s="58"/>
    </row>
    <row r="782" spans="5:35" ht="15.75" customHeight="1" x14ac:dyDescent="0.2"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  <c r="AC782" s="58"/>
      <c r="AD782" s="58"/>
      <c r="AE782" s="58"/>
      <c r="AF782" s="58"/>
      <c r="AG782" s="58"/>
      <c r="AH782" s="58"/>
      <c r="AI782" s="58"/>
    </row>
    <row r="783" spans="5:35" ht="15.75" customHeight="1" x14ac:dyDescent="0.2"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  <c r="AC783" s="58"/>
      <c r="AD783" s="58"/>
      <c r="AE783" s="58"/>
      <c r="AF783" s="58"/>
      <c r="AG783" s="58"/>
      <c r="AH783" s="58"/>
      <c r="AI783" s="58"/>
    </row>
    <row r="784" spans="5:35" ht="15.75" customHeight="1" x14ac:dyDescent="0.2"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  <c r="AC784" s="58"/>
      <c r="AD784" s="58"/>
      <c r="AE784" s="58"/>
      <c r="AF784" s="58"/>
      <c r="AG784" s="58"/>
      <c r="AH784" s="58"/>
      <c r="AI784" s="58"/>
    </row>
    <row r="785" spans="5:35" ht="15.75" customHeight="1" x14ac:dyDescent="0.2"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  <c r="AC785" s="58"/>
      <c r="AD785" s="58"/>
      <c r="AE785" s="58"/>
      <c r="AF785" s="58"/>
      <c r="AG785" s="58"/>
      <c r="AH785" s="58"/>
      <c r="AI785" s="58"/>
    </row>
    <row r="786" spans="5:35" ht="15.75" customHeight="1" x14ac:dyDescent="0.2"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58"/>
      <c r="AD786" s="58"/>
      <c r="AE786" s="58"/>
      <c r="AF786" s="58"/>
      <c r="AG786" s="58"/>
      <c r="AH786" s="58"/>
      <c r="AI786" s="58"/>
    </row>
    <row r="787" spans="5:35" ht="15.75" customHeight="1" x14ac:dyDescent="0.2"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  <c r="AC787" s="58"/>
      <c r="AD787" s="58"/>
      <c r="AE787" s="58"/>
      <c r="AF787" s="58"/>
      <c r="AG787" s="58"/>
      <c r="AH787" s="58"/>
      <c r="AI787" s="58"/>
    </row>
    <row r="788" spans="5:35" ht="15.75" customHeight="1" x14ac:dyDescent="0.2"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  <c r="AC788" s="58"/>
      <c r="AD788" s="58"/>
      <c r="AE788" s="58"/>
      <c r="AF788" s="58"/>
      <c r="AG788" s="58"/>
      <c r="AH788" s="58"/>
      <c r="AI788" s="58"/>
    </row>
    <row r="789" spans="5:35" ht="15.75" customHeight="1" x14ac:dyDescent="0.2"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  <c r="AC789" s="58"/>
      <c r="AD789" s="58"/>
      <c r="AE789" s="58"/>
      <c r="AF789" s="58"/>
      <c r="AG789" s="58"/>
      <c r="AH789" s="58"/>
      <c r="AI789" s="58"/>
    </row>
    <row r="790" spans="5:35" ht="15.75" customHeight="1" x14ac:dyDescent="0.2"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58"/>
      <c r="AD790" s="58"/>
      <c r="AE790" s="58"/>
      <c r="AF790" s="58"/>
      <c r="AG790" s="58"/>
      <c r="AH790" s="58"/>
      <c r="AI790" s="58"/>
    </row>
    <row r="791" spans="5:35" ht="15.75" customHeight="1" x14ac:dyDescent="0.2"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58"/>
      <c r="AD791" s="58"/>
      <c r="AE791" s="58"/>
      <c r="AF791" s="58"/>
      <c r="AG791" s="58"/>
      <c r="AH791" s="58"/>
      <c r="AI791" s="58"/>
    </row>
    <row r="792" spans="5:35" ht="15.75" customHeight="1" x14ac:dyDescent="0.2"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  <c r="AC792" s="58"/>
      <c r="AD792" s="58"/>
      <c r="AE792" s="58"/>
      <c r="AF792" s="58"/>
      <c r="AG792" s="58"/>
      <c r="AH792" s="58"/>
      <c r="AI792" s="58"/>
    </row>
    <row r="793" spans="5:35" ht="15.75" customHeight="1" x14ac:dyDescent="0.2"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  <c r="AC793" s="58"/>
      <c r="AD793" s="58"/>
      <c r="AE793" s="58"/>
      <c r="AF793" s="58"/>
      <c r="AG793" s="58"/>
      <c r="AH793" s="58"/>
      <c r="AI793" s="58"/>
    </row>
    <row r="794" spans="5:35" ht="15.75" customHeight="1" x14ac:dyDescent="0.2"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  <c r="AC794" s="58"/>
      <c r="AD794" s="58"/>
      <c r="AE794" s="58"/>
      <c r="AF794" s="58"/>
      <c r="AG794" s="58"/>
      <c r="AH794" s="58"/>
      <c r="AI794" s="58"/>
    </row>
    <row r="795" spans="5:35" ht="15.75" customHeight="1" x14ac:dyDescent="0.2"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58"/>
      <c r="AD795" s="58"/>
      <c r="AE795" s="58"/>
      <c r="AF795" s="58"/>
      <c r="AG795" s="58"/>
      <c r="AH795" s="58"/>
      <c r="AI795" s="58"/>
    </row>
    <row r="796" spans="5:35" ht="15.75" customHeight="1" x14ac:dyDescent="0.2"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  <c r="AC796" s="58"/>
      <c r="AD796" s="58"/>
      <c r="AE796" s="58"/>
      <c r="AF796" s="58"/>
      <c r="AG796" s="58"/>
      <c r="AH796" s="58"/>
      <c r="AI796" s="58"/>
    </row>
    <row r="797" spans="5:35" ht="15.75" customHeight="1" x14ac:dyDescent="0.2"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  <c r="AC797" s="58"/>
      <c r="AD797" s="58"/>
      <c r="AE797" s="58"/>
      <c r="AF797" s="58"/>
      <c r="AG797" s="58"/>
      <c r="AH797" s="58"/>
      <c r="AI797" s="58"/>
    </row>
    <row r="798" spans="5:35" ht="15.75" customHeight="1" x14ac:dyDescent="0.2"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  <c r="AC798" s="58"/>
      <c r="AD798" s="58"/>
      <c r="AE798" s="58"/>
      <c r="AF798" s="58"/>
      <c r="AG798" s="58"/>
      <c r="AH798" s="58"/>
      <c r="AI798" s="58"/>
    </row>
    <row r="799" spans="5:35" ht="15.75" customHeight="1" x14ac:dyDescent="0.2"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  <c r="AC799" s="58"/>
      <c r="AD799" s="58"/>
      <c r="AE799" s="58"/>
      <c r="AF799" s="58"/>
      <c r="AG799" s="58"/>
      <c r="AH799" s="58"/>
      <c r="AI799" s="58"/>
    </row>
    <row r="800" spans="5:35" ht="15.75" customHeight="1" x14ac:dyDescent="0.2"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  <c r="AC800" s="58"/>
      <c r="AD800" s="58"/>
      <c r="AE800" s="58"/>
      <c r="AF800" s="58"/>
      <c r="AG800" s="58"/>
      <c r="AH800" s="58"/>
      <c r="AI800" s="58"/>
    </row>
    <row r="801" spans="5:35" ht="15.75" customHeight="1" x14ac:dyDescent="0.2"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  <c r="AC801" s="58"/>
      <c r="AD801" s="58"/>
      <c r="AE801" s="58"/>
      <c r="AF801" s="58"/>
      <c r="AG801" s="58"/>
      <c r="AH801" s="58"/>
      <c r="AI801" s="58"/>
    </row>
    <row r="802" spans="5:35" ht="15.75" customHeight="1" x14ac:dyDescent="0.2"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  <c r="AC802" s="58"/>
      <c r="AD802" s="58"/>
      <c r="AE802" s="58"/>
      <c r="AF802" s="58"/>
      <c r="AG802" s="58"/>
      <c r="AH802" s="58"/>
      <c r="AI802" s="58"/>
    </row>
    <row r="803" spans="5:35" ht="15.75" customHeight="1" x14ac:dyDescent="0.2"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  <c r="AC803" s="58"/>
      <c r="AD803" s="58"/>
      <c r="AE803" s="58"/>
      <c r="AF803" s="58"/>
      <c r="AG803" s="58"/>
      <c r="AH803" s="58"/>
      <c r="AI803" s="58"/>
    </row>
    <row r="804" spans="5:35" ht="15.75" customHeight="1" x14ac:dyDescent="0.2"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58"/>
      <c r="AD804" s="58"/>
      <c r="AE804" s="58"/>
      <c r="AF804" s="58"/>
      <c r="AG804" s="58"/>
      <c r="AH804" s="58"/>
      <c r="AI804" s="58"/>
    </row>
    <row r="805" spans="5:35" ht="15.75" customHeight="1" x14ac:dyDescent="0.2"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  <c r="AC805" s="58"/>
      <c r="AD805" s="58"/>
      <c r="AE805" s="58"/>
      <c r="AF805" s="58"/>
      <c r="AG805" s="58"/>
      <c r="AH805" s="58"/>
      <c r="AI805" s="58"/>
    </row>
    <row r="806" spans="5:35" ht="15.75" customHeight="1" x14ac:dyDescent="0.2"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  <c r="AC806" s="58"/>
      <c r="AD806" s="58"/>
      <c r="AE806" s="58"/>
      <c r="AF806" s="58"/>
      <c r="AG806" s="58"/>
      <c r="AH806" s="58"/>
      <c r="AI806" s="58"/>
    </row>
    <row r="807" spans="5:35" ht="15.75" customHeight="1" x14ac:dyDescent="0.2"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  <c r="AC807" s="58"/>
      <c r="AD807" s="58"/>
      <c r="AE807" s="58"/>
      <c r="AF807" s="58"/>
      <c r="AG807" s="58"/>
      <c r="AH807" s="58"/>
      <c r="AI807" s="58"/>
    </row>
    <row r="808" spans="5:35" ht="15.75" customHeight="1" x14ac:dyDescent="0.2"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  <c r="AC808" s="58"/>
      <c r="AD808" s="58"/>
      <c r="AE808" s="58"/>
      <c r="AF808" s="58"/>
      <c r="AG808" s="58"/>
      <c r="AH808" s="58"/>
      <c r="AI808" s="58"/>
    </row>
    <row r="809" spans="5:35" ht="15.75" customHeight="1" x14ac:dyDescent="0.2"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58"/>
      <c r="AD809" s="58"/>
      <c r="AE809" s="58"/>
      <c r="AF809" s="58"/>
      <c r="AG809" s="58"/>
      <c r="AH809" s="58"/>
      <c r="AI809" s="58"/>
    </row>
    <row r="810" spans="5:35" ht="15.75" customHeight="1" x14ac:dyDescent="0.2"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  <c r="AC810" s="58"/>
      <c r="AD810" s="58"/>
      <c r="AE810" s="58"/>
      <c r="AF810" s="58"/>
      <c r="AG810" s="58"/>
      <c r="AH810" s="58"/>
      <c r="AI810" s="58"/>
    </row>
    <row r="811" spans="5:35" ht="15.75" customHeight="1" x14ac:dyDescent="0.2"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  <c r="AC811" s="58"/>
      <c r="AD811" s="58"/>
      <c r="AE811" s="58"/>
      <c r="AF811" s="58"/>
      <c r="AG811" s="58"/>
      <c r="AH811" s="58"/>
      <c r="AI811" s="58"/>
    </row>
    <row r="812" spans="5:35" ht="15.75" customHeight="1" x14ac:dyDescent="0.2"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  <c r="AC812" s="58"/>
      <c r="AD812" s="58"/>
      <c r="AE812" s="58"/>
      <c r="AF812" s="58"/>
      <c r="AG812" s="58"/>
      <c r="AH812" s="58"/>
      <c r="AI812" s="58"/>
    </row>
    <row r="813" spans="5:35" ht="15.75" customHeight="1" x14ac:dyDescent="0.2"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58"/>
      <c r="AD813" s="58"/>
      <c r="AE813" s="58"/>
      <c r="AF813" s="58"/>
      <c r="AG813" s="58"/>
      <c r="AH813" s="58"/>
      <c r="AI813" s="58"/>
    </row>
    <row r="814" spans="5:35" ht="15.75" customHeight="1" x14ac:dyDescent="0.2"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  <c r="AC814" s="58"/>
      <c r="AD814" s="58"/>
      <c r="AE814" s="58"/>
      <c r="AF814" s="58"/>
      <c r="AG814" s="58"/>
      <c r="AH814" s="58"/>
      <c r="AI814" s="58"/>
    </row>
    <row r="815" spans="5:35" ht="15.75" customHeight="1" x14ac:dyDescent="0.2"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  <c r="AC815" s="58"/>
      <c r="AD815" s="58"/>
      <c r="AE815" s="58"/>
      <c r="AF815" s="58"/>
      <c r="AG815" s="58"/>
      <c r="AH815" s="58"/>
      <c r="AI815" s="58"/>
    </row>
    <row r="816" spans="5:35" ht="15.75" customHeight="1" x14ac:dyDescent="0.2"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  <c r="AC816" s="58"/>
      <c r="AD816" s="58"/>
      <c r="AE816" s="58"/>
      <c r="AF816" s="58"/>
      <c r="AG816" s="58"/>
      <c r="AH816" s="58"/>
      <c r="AI816" s="58"/>
    </row>
    <row r="817" spans="5:35" ht="15.75" customHeight="1" x14ac:dyDescent="0.2"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  <c r="AC817" s="58"/>
      <c r="AD817" s="58"/>
      <c r="AE817" s="58"/>
      <c r="AF817" s="58"/>
      <c r="AG817" s="58"/>
      <c r="AH817" s="58"/>
      <c r="AI817" s="58"/>
    </row>
    <row r="818" spans="5:35" ht="15.75" customHeight="1" x14ac:dyDescent="0.2"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  <c r="AC818" s="58"/>
      <c r="AD818" s="58"/>
      <c r="AE818" s="58"/>
      <c r="AF818" s="58"/>
      <c r="AG818" s="58"/>
      <c r="AH818" s="58"/>
      <c r="AI818" s="58"/>
    </row>
    <row r="819" spans="5:35" ht="15.75" customHeight="1" x14ac:dyDescent="0.2"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  <c r="AC819" s="58"/>
      <c r="AD819" s="58"/>
      <c r="AE819" s="58"/>
      <c r="AF819" s="58"/>
      <c r="AG819" s="58"/>
      <c r="AH819" s="58"/>
      <c r="AI819" s="58"/>
    </row>
    <row r="820" spans="5:35" ht="15.75" customHeight="1" x14ac:dyDescent="0.2"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  <c r="AC820" s="58"/>
      <c r="AD820" s="58"/>
      <c r="AE820" s="58"/>
      <c r="AF820" s="58"/>
      <c r="AG820" s="58"/>
      <c r="AH820" s="58"/>
      <c r="AI820" s="58"/>
    </row>
    <row r="821" spans="5:35" ht="15.75" customHeight="1" x14ac:dyDescent="0.2"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  <c r="AC821" s="58"/>
      <c r="AD821" s="58"/>
      <c r="AE821" s="58"/>
      <c r="AF821" s="58"/>
      <c r="AG821" s="58"/>
      <c r="AH821" s="58"/>
      <c r="AI821" s="58"/>
    </row>
    <row r="822" spans="5:35" ht="15.75" customHeight="1" x14ac:dyDescent="0.2"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  <c r="AC822" s="58"/>
      <c r="AD822" s="58"/>
      <c r="AE822" s="58"/>
      <c r="AF822" s="58"/>
      <c r="AG822" s="58"/>
      <c r="AH822" s="58"/>
      <c r="AI822" s="58"/>
    </row>
    <row r="823" spans="5:35" ht="15.75" customHeight="1" x14ac:dyDescent="0.2"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  <c r="AC823" s="58"/>
      <c r="AD823" s="58"/>
      <c r="AE823" s="58"/>
      <c r="AF823" s="58"/>
      <c r="AG823" s="58"/>
      <c r="AH823" s="58"/>
      <c r="AI823" s="58"/>
    </row>
    <row r="824" spans="5:35" ht="15.75" customHeight="1" x14ac:dyDescent="0.2"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  <c r="AC824" s="58"/>
      <c r="AD824" s="58"/>
      <c r="AE824" s="58"/>
      <c r="AF824" s="58"/>
      <c r="AG824" s="58"/>
      <c r="AH824" s="58"/>
      <c r="AI824" s="58"/>
    </row>
    <row r="825" spans="5:35" ht="15.75" customHeight="1" x14ac:dyDescent="0.2"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  <c r="AD825" s="58"/>
      <c r="AE825" s="58"/>
      <c r="AF825" s="58"/>
      <c r="AG825" s="58"/>
      <c r="AH825" s="58"/>
      <c r="AI825" s="58"/>
    </row>
    <row r="826" spans="5:35" ht="15.75" customHeight="1" x14ac:dyDescent="0.2"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  <c r="AC826" s="58"/>
      <c r="AD826" s="58"/>
      <c r="AE826" s="58"/>
      <c r="AF826" s="58"/>
      <c r="AG826" s="58"/>
      <c r="AH826" s="58"/>
      <c r="AI826" s="58"/>
    </row>
    <row r="827" spans="5:35" ht="15.75" customHeight="1" x14ac:dyDescent="0.2"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  <c r="AC827" s="58"/>
      <c r="AD827" s="58"/>
      <c r="AE827" s="58"/>
      <c r="AF827" s="58"/>
      <c r="AG827" s="58"/>
      <c r="AH827" s="58"/>
      <c r="AI827" s="58"/>
    </row>
    <row r="828" spans="5:35" ht="15.75" customHeight="1" x14ac:dyDescent="0.2"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  <c r="AC828" s="58"/>
      <c r="AD828" s="58"/>
      <c r="AE828" s="58"/>
      <c r="AF828" s="58"/>
      <c r="AG828" s="58"/>
      <c r="AH828" s="58"/>
      <c r="AI828" s="58"/>
    </row>
    <row r="829" spans="5:35" ht="15.75" customHeight="1" x14ac:dyDescent="0.2"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  <c r="AC829" s="58"/>
      <c r="AD829" s="58"/>
      <c r="AE829" s="58"/>
      <c r="AF829" s="58"/>
      <c r="AG829" s="58"/>
      <c r="AH829" s="58"/>
      <c r="AI829" s="58"/>
    </row>
    <row r="830" spans="5:35" ht="15.75" customHeight="1" x14ac:dyDescent="0.2"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  <c r="AC830" s="58"/>
      <c r="AD830" s="58"/>
      <c r="AE830" s="58"/>
      <c r="AF830" s="58"/>
      <c r="AG830" s="58"/>
      <c r="AH830" s="58"/>
      <c r="AI830" s="58"/>
    </row>
    <row r="831" spans="5:35" ht="15.75" customHeight="1" x14ac:dyDescent="0.2"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  <c r="AC831" s="58"/>
      <c r="AD831" s="58"/>
      <c r="AE831" s="58"/>
      <c r="AF831" s="58"/>
      <c r="AG831" s="58"/>
      <c r="AH831" s="58"/>
      <c r="AI831" s="58"/>
    </row>
    <row r="832" spans="5:35" ht="15.75" customHeight="1" x14ac:dyDescent="0.2"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  <c r="AC832" s="58"/>
      <c r="AD832" s="58"/>
      <c r="AE832" s="58"/>
      <c r="AF832" s="58"/>
      <c r="AG832" s="58"/>
      <c r="AH832" s="58"/>
      <c r="AI832" s="58"/>
    </row>
    <row r="833" spans="5:35" ht="15.75" customHeight="1" x14ac:dyDescent="0.2"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  <c r="AC833" s="58"/>
      <c r="AD833" s="58"/>
      <c r="AE833" s="58"/>
      <c r="AF833" s="58"/>
      <c r="AG833" s="58"/>
      <c r="AH833" s="58"/>
      <c r="AI833" s="58"/>
    </row>
    <row r="834" spans="5:35" ht="15.75" customHeight="1" x14ac:dyDescent="0.2"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  <c r="AC834" s="58"/>
      <c r="AD834" s="58"/>
      <c r="AE834" s="58"/>
      <c r="AF834" s="58"/>
      <c r="AG834" s="58"/>
      <c r="AH834" s="58"/>
      <c r="AI834" s="58"/>
    </row>
    <row r="835" spans="5:35" ht="15.75" customHeight="1" x14ac:dyDescent="0.2"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  <c r="AC835" s="58"/>
      <c r="AD835" s="58"/>
      <c r="AE835" s="58"/>
      <c r="AF835" s="58"/>
      <c r="AG835" s="58"/>
      <c r="AH835" s="58"/>
      <c r="AI835" s="58"/>
    </row>
    <row r="836" spans="5:35" ht="15.75" customHeight="1" x14ac:dyDescent="0.2"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  <c r="AC836" s="58"/>
      <c r="AD836" s="58"/>
      <c r="AE836" s="58"/>
      <c r="AF836" s="58"/>
      <c r="AG836" s="58"/>
      <c r="AH836" s="58"/>
      <c r="AI836" s="58"/>
    </row>
    <row r="837" spans="5:35" ht="15.75" customHeight="1" x14ac:dyDescent="0.2"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  <c r="AC837" s="58"/>
      <c r="AD837" s="58"/>
      <c r="AE837" s="58"/>
      <c r="AF837" s="58"/>
      <c r="AG837" s="58"/>
      <c r="AH837" s="58"/>
      <c r="AI837" s="58"/>
    </row>
    <row r="838" spans="5:35" ht="15.75" customHeight="1" x14ac:dyDescent="0.2"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  <c r="AC838" s="58"/>
      <c r="AD838" s="58"/>
      <c r="AE838" s="58"/>
      <c r="AF838" s="58"/>
      <c r="AG838" s="58"/>
      <c r="AH838" s="58"/>
      <c r="AI838" s="58"/>
    </row>
    <row r="839" spans="5:35" ht="15.75" customHeight="1" x14ac:dyDescent="0.2"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  <c r="AC839" s="58"/>
      <c r="AD839" s="58"/>
      <c r="AE839" s="58"/>
      <c r="AF839" s="58"/>
      <c r="AG839" s="58"/>
      <c r="AH839" s="58"/>
      <c r="AI839" s="58"/>
    </row>
    <row r="840" spans="5:35" ht="15.75" customHeight="1" x14ac:dyDescent="0.2"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  <c r="AC840" s="58"/>
      <c r="AD840" s="58"/>
      <c r="AE840" s="58"/>
      <c r="AF840" s="58"/>
      <c r="AG840" s="58"/>
      <c r="AH840" s="58"/>
      <c r="AI840" s="58"/>
    </row>
    <row r="841" spans="5:35" ht="15.75" customHeight="1" x14ac:dyDescent="0.2"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  <c r="AC841" s="58"/>
      <c r="AD841" s="58"/>
      <c r="AE841" s="58"/>
      <c r="AF841" s="58"/>
      <c r="AG841" s="58"/>
      <c r="AH841" s="58"/>
      <c r="AI841" s="58"/>
    </row>
    <row r="842" spans="5:35" ht="15.75" customHeight="1" x14ac:dyDescent="0.2"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  <c r="AC842" s="58"/>
      <c r="AD842" s="58"/>
      <c r="AE842" s="58"/>
      <c r="AF842" s="58"/>
      <c r="AG842" s="58"/>
      <c r="AH842" s="58"/>
      <c r="AI842" s="58"/>
    </row>
    <row r="843" spans="5:35" ht="15.75" customHeight="1" x14ac:dyDescent="0.2"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  <c r="AC843" s="58"/>
      <c r="AD843" s="58"/>
      <c r="AE843" s="58"/>
      <c r="AF843" s="58"/>
      <c r="AG843" s="58"/>
      <c r="AH843" s="58"/>
      <c r="AI843" s="58"/>
    </row>
    <row r="844" spans="5:35" ht="15.75" customHeight="1" x14ac:dyDescent="0.2"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  <c r="AC844" s="58"/>
      <c r="AD844" s="58"/>
      <c r="AE844" s="58"/>
      <c r="AF844" s="58"/>
      <c r="AG844" s="58"/>
      <c r="AH844" s="58"/>
      <c r="AI844" s="58"/>
    </row>
    <row r="845" spans="5:35" ht="15.75" customHeight="1" x14ac:dyDescent="0.2"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  <c r="AC845" s="58"/>
      <c r="AD845" s="58"/>
      <c r="AE845" s="58"/>
      <c r="AF845" s="58"/>
      <c r="AG845" s="58"/>
      <c r="AH845" s="58"/>
      <c r="AI845" s="58"/>
    </row>
    <row r="846" spans="5:35" ht="15.75" customHeight="1" x14ac:dyDescent="0.2"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  <c r="AC846" s="58"/>
      <c r="AD846" s="58"/>
      <c r="AE846" s="58"/>
      <c r="AF846" s="58"/>
      <c r="AG846" s="58"/>
      <c r="AH846" s="58"/>
      <c r="AI846" s="58"/>
    </row>
    <row r="847" spans="5:35" ht="15.75" customHeight="1" x14ac:dyDescent="0.2"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  <c r="AC847" s="58"/>
      <c r="AD847" s="58"/>
      <c r="AE847" s="58"/>
      <c r="AF847" s="58"/>
      <c r="AG847" s="58"/>
      <c r="AH847" s="58"/>
      <c r="AI847" s="58"/>
    </row>
    <row r="848" spans="5:35" ht="15.75" customHeight="1" x14ac:dyDescent="0.2"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  <c r="AC848" s="58"/>
      <c r="AD848" s="58"/>
      <c r="AE848" s="58"/>
      <c r="AF848" s="58"/>
      <c r="AG848" s="58"/>
      <c r="AH848" s="58"/>
      <c r="AI848" s="58"/>
    </row>
    <row r="849" spans="5:35" ht="15.75" customHeight="1" x14ac:dyDescent="0.2"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  <c r="AC849" s="58"/>
      <c r="AD849" s="58"/>
      <c r="AE849" s="58"/>
      <c r="AF849" s="58"/>
      <c r="AG849" s="58"/>
      <c r="AH849" s="58"/>
      <c r="AI849" s="58"/>
    </row>
    <row r="850" spans="5:35" ht="15.75" customHeight="1" x14ac:dyDescent="0.2"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  <c r="AC850" s="58"/>
      <c r="AD850" s="58"/>
      <c r="AE850" s="58"/>
      <c r="AF850" s="58"/>
      <c r="AG850" s="58"/>
      <c r="AH850" s="58"/>
      <c r="AI850" s="58"/>
    </row>
    <row r="851" spans="5:35" ht="15.75" customHeight="1" x14ac:dyDescent="0.2"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  <c r="AC851" s="58"/>
      <c r="AD851" s="58"/>
      <c r="AE851" s="58"/>
      <c r="AF851" s="58"/>
      <c r="AG851" s="58"/>
      <c r="AH851" s="58"/>
      <c r="AI851" s="58"/>
    </row>
    <row r="852" spans="5:35" ht="15.75" customHeight="1" x14ac:dyDescent="0.2"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  <c r="AC852" s="58"/>
      <c r="AD852" s="58"/>
      <c r="AE852" s="58"/>
      <c r="AF852" s="58"/>
      <c r="AG852" s="58"/>
      <c r="AH852" s="58"/>
      <c r="AI852" s="58"/>
    </row>
    <row r="853" spans="5:35" ht="15.75" customHeight="1" x14ac:dyDescent="0.2"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  <c r="AC853" s="58"/>
      <c r="AD853" s="58"/>
      <c r="AE853" s="58"/>
      <c r="AF853" s="58"/>
      <c r="AG853" s="58"/>
      <c r="AH853" s="58"/>
      <c r="AI853" s="58"/>
    </row>
    <row r="854" spans="5:35" ht="15.75" customHeight="1" x14ac:dyDescent="0.2"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  <c r="AC854" s="58"/>
      <c r="AD854" s="58"/>
      <c r="AE854" s="58"/>
      <c r="AF854" s="58"/>
      <c r="AG854" s="58"/>
      <c r="AH854" s="58"/>
      <c r="AI854" s="58"/>
    </row>
    <row r="855" spans="5:35" ht="15.75" customHeight="1" x14ac:dyDescent="0.2"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  <c r="AC855" s="58"/>
      <c r="AD855" s="58"/>
      <c r="AE855" s="58"/>
      <c r="AF855" s="58"/>
      <c r="AG855" s="58"/>
      <c r="AH855" s="58"/>
      <c r="AI855" s="58"/>
    </row>
    <row r="856" spans="5:35" ht="15.75" customHeight="1" x14ac:dyDescent="0.2"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  <c r="AC856" s="58"/>
      <c r="AD856" s="58"/>
      <c r="AE856" s="58"/>
      <c r="AF856" s="58"/>
      <c r="AG856" s="58"/>
      <c r="AH856" s="58"/>
      <c r="AI856" s="58"/>
    </row>
    <row r="857" spans="5:35" ht="15.75" customHeight="1" x14ac:dyDescent="0.2"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  <c r="AC857" s="58"/>
      <c r="AD857" s="58"/>
      <c r="AE857" s="58"/>
      <c r="AF857" s="58"/>
      <c r="AG857" s="58"/>
      <c r="AH857" s="58"/>
      <c r="AI857" s="58"/>
    </row>
    <row r="858" spans="5:35" ht="15.75" customHeight="1" x14ac:dyDescent="0.2"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  <c r="AC858" s="58"/>
      <c r="AD858" s="58"/>
      <c r="AE858" s="58"/>
      <c r="AF858" s="58"/>
      <c r="AG858" s="58"/>
      <c r="AH858" s="58"/>
      <c r="AI858" s="58"/>
    </row>
    <row r="859" spans="5:35" ht="15.75" customHeight="1" x14ac:dyDescent="0.2"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  <c r="AC859" s="58"/>
      <c r="AD859" s="58"/>
      <c r="AE859" s="58"/>
      <c r="AF859" s="58"/>
      <c r="AG859" s="58"/>
      <c r="AH859" s="58"/>
      <c r="AI859" s="58"/>
    </row>
    <row r="860" spans="5:35" ht="15.75" customHeight="1" x14ac:dyDescent="0.2"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  <c r="AC860" s="58"/>
      <c r="AD860" s="58"/>
      <c r="AE860" s="58"/>
      <c r="AF860" s="58"/>
      <c r="AG860" s="58"/>
      <c r="AH860" s="58"/>
      <c r="AI860" s="58"/>
    </row>
    <row r="861" spans="5:35" ht="15.75" customHeight="1" x14ac:dyDescent="0.2"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  <c r="AF861" s="58"/>
      <c r="AG861" s="58"/>
      <c r="AH861" s="58"/>
      <c r="AI861" s="58"/>
    </row>
    <row r="862" spans="5:35" ht="15.75" customHeight="1" x14ac:dyDescent="0.2"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  <c r="AF862" s="58"/>
      <c r="AG862" s="58"/>
      <c r="AH862" s="58"/>
      <c r="AI862" s="58"/>
    </row>
    <row r="863" spans="5:35" ht="15.75" customHeight="1" x14ac:dyDescent="0.2"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  <c r="AC863" s="58"/>
      <c r="AD863" s="58"/>
      <c r="AE863" s="58"/>
      <c r="AF863" s="58"/>
      <c r="AG863" s="58"/>
      <c r="AH863" s="58"/>
      <c r="AI863" s="58"/>
    </row>
    <row r="864" spans="5:35" ht="15.75" customHeight="1" x14ac:dyDescent="0.2"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  <c r="AC864" s="58"/>
      <c r="AD864" s="58"/>
      <c r="AE864" s="58"/>
      <c r="AF864" s="58"/>
      <c r="AG864" s="58"/>
      <c r="AH864" s="58"/>
      <c r="AI864" s="58"/>
    </row>
    <row r="865" spans="5:35" ht="15.75" customHeight="1" x14ac:dyDescent="0.2"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  <c r="AC865" s="58"/>
      <c r="AD865" s="58"/>
      <c r="AE865" s="58"/>
      <c r="AF865" s="58"/>
      <c r="AG865" s="58"/>
      <c r="AH865" s="58"/>
      <c r="AI865" s="58"/>
    </row>
    <row r="866" spans="5:35" ht="15.75" customHeight="1" x14ac:dyDescent="0.2"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  <c r="AC866" s="58"/>
      <c r="AD866" s="58"/>
      <c r="AE866" s="58"/>
      <c r="AF866" s="58"/>
      <c r="AG866" s="58"/>
      <c r="AH866" s="58"/>
      <c r="AI866" s="58"/>
    </row>
    <row r="867" spans="5:35" ht="15.75" customHeight="1" x14ac:dyDescent="0.2"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  <c r="AC867" s="58"/>
      <c r="AD867" s="58"/>
      <c r="AE867" s="58"/>
      <c r="AF867" s="58"/>
      <c r="AG867" s="58"/>
      <c r="AH867" s="58"/>
      <c r="AI867" s="58"/>
    </row>
    <row r="868" spans="5:35" ht="15.75" customHeight="1" x14ac:dyDescent="0.2"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  <c r="AC868" s="58"/>
      <c r="AD868" s="58"/>
      <c r="AE868" s="58"/>
      <c r="AF868" s="58"/>
      <c r="AG868" s="58"/>
      <c r="AH868" s="58"/>
      <c r="AI868" s="58"/>
    </row>
    <row r="869" spans="5:35" ht="15.75" customHeight="1" x14ac:dyDescent="0.2"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  <c r="AC869" s="58"/>
      <c r="AD869" s="58"/>
      <c r="AE869" s="58"/>
      <c r="AF869" s="58"/>
      <c r="AG869" s="58"/>
      <c r="AH869" s="58"/>
      <c r="AI869" s="58"/>
    </row>
    <row r="870" spans="5:35" ht="15.75" customHeight="1" x14ac:dyDescent="0.2"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  <c r="AC870" s="58"/>
      <c r="AD870" s="58"/>
      <c r="AE870" s="58"/>
      <c r="AF870" s="58"/>
      <c r="AG870" s="58"/>
      <c r="AH870" s="58"/>
      <c r="AI870" s="58"/>
    </row>
    <row r="871" spans="5:35" ht="15.75" customHeight="1" x14ac:dyDescent="0.2"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  <c r="AC871" s="58"/>
      <c r="AD871" s="58"/>
      <c r="AE871" s="58"/>
      <c r="AF871" s="58"/>
      <c r="AG871" s="58"/>
      <c r="AH871" s="58"/>
      <c r="AI871" s="58"/>
    </row>
    <row r="872" spans="5:35" ht="15.75" customHeight="1" x14ac:dyDescent="0.2"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  <c r="AC872" s="58"/>
      <c r="AD872" s="58"/>
      <c r="AE872" s="58"/>
      <c r="AF872" s="58"/>
      <c r="AG872" s="58"/>
      <c r="AH872" s="58"/>
      <c r="AI872" s="58"/>
    </row>
    <row r="873" spans="5:35" ht="15.75" customHeight="1" x14ac:dyDescent="0.2"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  <c r="AC873" s="58"/>
      <c r="AD873" s="58"/>
      <c r="AE873" s="58"/>
      <c r="AF873" s="58"/>
      <c r="AG873" s="58"/>
      <c r="AH873" s="58"/>
      <c r="AI873" s="58"/>
    </row>
    <row r="874" spans="5:35" ht="15.75" customHeight="1" x14ac:dyDescent="0.2"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  <c r="AC874" s="58"/>
      <c r="AD874" s="58"/>
      <c r="AE874" s="58"/>
      <c r="AF874" s="58"/>
      <c r="AG874" s="58"/>
      <c r="AH874" s="58"/>
      <c r="AI874" s="58"/>
    </row>
    <row r="875" spans="5:35" ht="15.75" customHeight="1" x14ac:dyDescent="0.2"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  <c r="AC875" s="58"/>
      <c r="AD875" s="58"/>
      <c r="AE875" s="58"/>
      <c r="AF875" s="58"/>
      <c r="AG875" s="58"/>
      <c r="AH875" s="58"/>
      <c r="AI875" s="58"/>
    </row>
    <row r="876" spans="5:35" ht="15.75" customHeight="1" x14ac:dyDescent="0.2"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  <c r="AC876" s="58"/>
      <c r="AD876" s="58"/>
      <c r="AE876" s="58"/>
      <c r="AF876" s="58"/>
      <c r="AG876" s="58"/>
      <c r="AH876" s="58"/>
      <c r="AI876" s="58"/>
    </row>
    <row r="877" spans="5:35" ht="15.75" customHeight="1" x14ac:dyDescent="0.2"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  <c r="AD877" s="58"/>
      <c r="AE877" s="58"/>
      <c r="AF877" s="58"/>
      <c r="AG877" s="58"/>
      <c r="AH877" s="58"/>
      <c r="AI877" s="58"/>
    </row>
    <row r="878" spans="5:35" ht="15.75" customHeight="1" x14ac:dyDescent="0.2"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  <c r="AC878" s="58"/>
      <c r="AD878" s="58"/>
      <c r="AE878" s="58"/>
      <c r="AF878" s="58"/>
      <c r="AG878" s="58"/>
      <c r="AH878" s="58"/>
      <c r="AI878" s="58"/>
    </row>
    <row r="879" spans="5:35" ht="15.75" customHeight="1" x14ac:dyDescent="0.2"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  <c r="AC879" s="58"/>
      <c r="AD879" s="58"/>
      <c r="AE879" s="58"/>
      <c r="AF879" s="58"/>
      <c r="AG879" s="58"/>
      <c r="AH879" s="58"/>
      <c r="AI879" s="58"/>
    </row>
    <row r="880" spans="5:35" ht="15.75" customHeight="1" x14ac:dyDescent="0.2"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  <c r="AC880" s="58"/>
      <c r="AD880" s="58"/>
      <c r="AE880" s="58"/>
      <c r="AF880" s="58"/>
      <c r="AG880" s="58"/>
      <c r="AH880" s="58"/>
      <c r="AI880" s="58"/>
    </row>
    <row r="881" spans="5:35" ht="15.75" customHeight="1" x14ac:dyDescent="0.2"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  <c r="AC881" s="58"/>
      <c r="AD881" s="58"/>
      <c r="AE881" s="58"/>
      <c r="AF881" s="58"/>
      <c r="AG881" s="58"/>
      <c r="AH881" s="58"/>
      <c r="AI881" s="58"/>
    </row>
    <row r="882" spans="5:35" ht="15.75" customHeight="1" x14ac:dyDescent="0.2"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  <c r="AC882" s="58"/>
      <c r="AD882" s="58"/>
      <c r="AE882" s="58"/>
      <c r="AF882" s="58"/>
      <c r="AG882" s="58"/>
      <c r="AH882" s="58"/>
      <c r="AI882" s="58"/>
    </row>
    <row r="883" spans="5:35" ht="15.75" customHeight="1" x14ac:dyDescent="0.2"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  <c r="AC883" s="58"/>
      <c r="AD883" s="58"/>
      <c r="AE883" s="58"/>
      <c r="AF883" s="58"/>
      <c r="AG883" s="58"/>
      <c r="AH883" s="58"/>
      <c r="AI883" s="58"/>
    </row>
    <row r="884" spans="5:35" ht="15.75" customHeight="1" x14ac:dyDescent="0.2"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  <c r="AC884" s="58"/>
      <c r="AD884" s="58"/>
      <c r="AE884" s="58"/>
      <c r="AF884" s="58"/>
      <c r="AG884" s="58"/>
      <c r="AH884" s="58"/>
      <c r="AI884" s="58"/>
    </row>
    <row r="885" spans="5:35" ht="15.75" customHeight="1" x14ac:dyDescent="0.2"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  <c r="AC885" s="58"/>
      <c r="AD885" s="58"/>
      <c r="AE885" s="58"/>
      <c r="AF885" s="58"/>
      <c r="AG885" s="58"/>
      <c r="AH885" s="58"/>
      <c r="AI885" s="58"/>
    </row>
    <row r="886" spans="5:35" ht="15.75" customHeight="1" x14ac:dyDescent="0.2"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  <c r="AD886" s="58"/>
      <c r="AE886" s="58"/>
      <c r="AF886" s="58"/>
      <c r="AG886" s="58"/>
      <c r="AH886" s="58"/>
      <c r="AI886" s="58"/>
    </row>
    <row r="887" spans="5:35" ht="15.75" customHeight="1" x14ac:dyDescent="0.2"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58"/>
      <c r="AH887" s="58"/>
      <c r="AI887" s="58"/>
    </row>
    <row r="888" spans="5:35" ht="15.75" customHeight="1" x14ac:dyDescent="0.2"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  <c r="AC888" s="58"/>
      <c r="AD888" s="58"/>
      <c r="AE888" s="58"/>
      <c r="AF888" s="58"/>
      <c r="AG888" s="58"/>
      <c r="AH888" s="58"/>
      <c r="AI888" s="58"/>
    </row>
    <row r="889" spans="5:35" ht="15.75" customHeight="1" x14ac:dyDescent="0.2"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  <c r="AC889" s="58"/>
      <c r="AD889" s="58"/>
      <c r="AE889" s="58"/>
      <c r="AF889" s="58"/>
      <c r="AG889" s="58"/>
      <c r="AH889" s="58"/>
      <c r="AI889" s="58"/>
    </row>
    <row r="890" spans="5:35" ht="15.75" customHeight="1" x14ac:dyDescent="0.2"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  <c r="AC890" s="58"/>
      <c r="AD890" s="58"/>
      <c r="AE890" s="58"/>
      <c r="AF890" s="58"/>
      <c r="AG890" s="58"/>
      <c r="AH890" s="58"/>
      <c r="AI890" s="58"/>
    </row>
    <row r="891" spans="5:35" ht="15.75" customHeight="1" x14ac:dyDescent="0.2"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  <c r="AC891" s="58"/>
      <c r="AD891" s="58"/>
      <c r="AE891" s="58"/>
      <c r="AF891" s="58"/>
      <c r="AG891" s="58"/>
      <c r="AH891" s="58"/>
      <c r="AI891" s="58"/>
    </row>
    <row r="892" spans="5:35" ht="15.75" customHeight="1" x14ac:dyDescent="0.2"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  <c r="AC892" s="58"/>
      <c r="AD892" s="58"/>
      <c r="AE892" s="58"/>
      <c r="AF892" s="58"/>
      <c r="AG892" s="58"/>
      <c r="AH892" s="58"/>
      <c r="AI892" s="58"/>
    </row>
    <row r="893" spans="5:35" ht="15.75" customHeight="1" x14ac:dyDescent="0.2"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  <c r="AC893" s="58"/>
      <c r="AD893" s="58"/>
      <c r="AE893" s="58"/>
      <c r="AF893" s="58"/>
      <c r="AG893" s="58"/>
      <c r="AH893" s="58"/>
      <c r="AI893" s="58"/>
    </row>
    <row r="894" spans="5:35" ht="15.75" customHeight="1" x14ac:dyDescent="0.2"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  <c r="AC894" s="58"/>
      <c r="AD894" s="58"/>
      <c r="AE894" s="58"/>
      <c r="AF894" s="58"/>
      <c r="AG894" s="58"/>
      <c r="AH894" s="58"/>
      <c r="AI894" s="58"/>
    </row>
    <row r="895" spans="5:35" ht="15.75" customHeight="1" x14ac:dyDescent="0.2"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  <c r="AC895" s="58"/>
      <c r="AD895" s="58"/>
      <c r="AE895" s="58"/>
      <c r="AF895" s="58"/>
      <c r="AG895" s="58"/>
      <c r="AH895" s="58"/>
      <c r="AI895" s="58"/>
    </row>
    <row r="896" spans="5:35" ht="15.75" customHeight="1" x14ac:dyDescent="0.2"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  <c r="AC896" s="58"/>
      <c r="AD896" s="58"/>
      <c r="AE896" s="58"/>
      <c r="AF896" s="58"/>
      <c r="AG896" s="58"/>
      <c r="AH896" s="58"/>
      <c r="AI896" s="58"/>
    </row>
    <row r="897" spans="5:35" ht="15.75" customHeight="1" x14ac:dyDescent="0.2"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  <c r="AC897" s="58"/>
      <c r="AD897" s="58"/>
      <c r="AE897" s="58"/>
      <c r="AF897" s="58"/>
      <c r="AG897" s="58"/>
      <c r="AH897" s="58"/>
      <c r="AI897" s="58"/>
    </row>
    <row r="898" spans="5:35" ht="15.75" customHeight="1" x14ac:dyDescent="0.2"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  <c r="AC898" s="58"/>
      <c r="AD898" s="58"/>
      <c r="AE898" s="58"/>
      <c r="AF898" s="58"/>
      <c r="AG898" s="58"/>
      <c r="AH898" s="58"/>
      <c r="AI898" s="58"/>
    </row>
    <row r="899" spans="5:35" ht="15.75" customHeight="1" x14ac:dyDescent="0.2"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  <c r="AC899" s="58"/>
      <c r="AD899" s="58"/>
      <c r="AE899" s="58"/>
      <c r="AF899" s="58"/>
      <c r="AG899" s="58"/>
      <c r="AH899" s="58"/>
      <c r="AI899" s="58"/>
    </row>
    <row r="900" spans="5:35" ht="15.75" customHeight="1" x14ac:dyDescent="0.2"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  <c r="AC900" s="58"/>
      <c r="AD900" s="58"/>
      <c r="AE900" s="58"/>
      <c r="AF900" s="58"/>
      <c r="AG900" s="58"/>
      <c r="AH900" s="58"/>
      <c r="AI900" s="58"/>
    </row>
    <row r="901" spans="5:35" ht="15.75" customHeight="1" x14ac:dyDescent="0.2"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  <c r="AC901" s="58"/>
      <c r="AD901" s="58"/>
      <c r="AE901" s="58"/>
      <c r="AF901" s="58"/>
      <c r="AG901" s="58"/>
      <c r="AH901" s="58"/>
      <c r="AI901" s="58"/>
    </row>
    <row r="902" spans="5:35" ht="15.75" customHeight="1" x14ac:dyDescent="0.2"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  <c r="AC902" s="58"/>
      <c r="AD902" s="58"/>
      <c r="AE902" s="58"/>
      <c r="AF902" s="58"/>
      <c r="AG902" s="58"/>
      <c r="AH902" s="58"/>
      <c r="AI902" s="58"/>
    </row>
    <row r="903" spans="5:35" ht="15.75" customHeight="1" x14ac:dyDescent="0.2"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  <c r="AC903" s="58"/>
      <c r="AD903" s="58"/>
      <c r="AE903" s="58"/>
      <c r="AF903" s="58"/>
      <c r="AG903" s="58"/>
      <c r="AH903" s="58"/>
      <c r="AI903" s="58"/>
    </row>
    <row r="904" spans="5:35" ht="15.75" customHeight="1" x14ac:dyDescent="0.2"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  <c r="AC904" s="58"/>
      <c r="AD904" s="58"/>
      <c r="AE904" s="58"/>
      <c r="AF904" s="58"/>
      <c r="AG904" s="58"/>
      <c r="AH904" s="58"/>
      <c r="AI904" s="58"/>
    </row>
    <row r="905" spans="5:35" ht="15.75" customHeight="1" x14ac:dyDescent="0.2"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  <c r="AC905" s="58"/>
      <c r="AD905" s="58"/>
      <c r="AE905" s="58"/>
      <c r="AF905" s="58"/>
      <c r="AG905" s="58"/>
      <c r="AH905" s="58"/>
      <c r="AI905" s="58"/>
    </row>
    <row r="906" spans="5:35" ht="15.75" customHeight="1" x14ac:dyDescent="0.2"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  <c r="AC906" s="58"/>
      <c r="AD906" s="58"/>
      <c r="AE906" s="58"/>
      <c r="AF906" s="58"/>
      <c r="AG906" s="58"/>
      <c r="AH906" s="58"/>
      <c r="AI906" s="58"/>
    </row>
    <row r="907" spans="5:35" ht="15.75" customHeight="1" x14ac:dyDescent="0.2"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  <c r="AC907" s="58"/>
      <c r="AD907" s="58"/>
      <c r="AE907" s="58"/>
      <c r="AF907" s="58"/>
      <c r="AG907" s="58"/>
      <c r="AH907" s="58"/>
      <c r="AI907" s="58"/>
    </row>
    <row r="908" spans="5:35" ht="15.75" customHeight="1" x14ac:dyDescent="0.2"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  <c r="AC908" s="58"/>
      <c r="AD908" s="58"/>
      <c r="AE908" s="58"/>
      <c r="AF908" s="58"/>
      <c r="AG908" s="58"/>
      <c r="AH908" s="58"/>
      <c r="AI908" s="58"/>
    </row>
    <row r="909" spans="5:35" ht="15.75" customHeight="1" x14ac:dyDescent="0.2"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  <c r="AC909" s="58"/>
      <c r="AD909" s="58"/>
      <c r="AE909" s="58"/>
      <c r="AF909" s="58"/>
      <c r="AG909" s="58"/>
      <c r="AH909" s="58"/>
      <c r="AI909" s="58"/>
    </row>
    <row r="910" spans="5:35" ht="15.75" customHeight="1" x14ac:dyDescent="0.2"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  <c r="AC910" s="58"/>
      <c r="AD910" s="58"/>
      <c r="AE910" s="58"/>
      <c r="AF910" s="58"/>
      <c r="AG910" s="58"/>
      <c r="AH910" s="58"/>
      <c r="AI910" s="58"/>
    </row>
    <row r="911" spans="5:35" ht="15.75" customHeight="1" x14ac:dyDescent="0.2"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  <c r="AC911" s="58"/>
      <c r="AD911" s="58"/>
      <c r="AE911" s="58"/>
      <c r="AF911" s="58"/>
      <c r="AG911" s="58"/>
      <c r="AH911" s="58"/>
      <c r="AI911" s="58"/>
    </row>
    <row r="912" spans="5:35" ht="15.75" customHeight="1" x14ac:dyDescent="0.2"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  <c r="AC912" s="58"/>
      <c r="AD912" s="58"/>
      <c r="AE912" s="58"/>
      <c r="AF912" s="58"/>
      <c r="AG912" s="58"/>
      <c r="AH912" s="58"/>
      <c r="AI912" s="58"/>
    </row>
    <row r="913" spans="5:35" ht="15.75" customHeight="1" x14ac:dyDescent="0.2"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  <c r="AC913" s="58"/>
      <c r="AD913" s="58"/>
      <c r="AE913" s="58"/>
      <c r="AF913" s="58"/>
      <c r="AG913" s="58"/>
      <c r="AH913" s="58"/>
      <c r="AI913" s="58"/>
    </row>
    <row r="914" spans="5:35" ht="15.75" customHeight="1" x14ac:dyDescent="0.2"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  <c r="AC914" s="58"/>
      <c r="AD914" s="58"/>
      <c r="AE914" s="58"/>
      <c r="AF914" s="58"/>
      <c r="AG914" s="58"/>
      <c r="AH914" s="58"/>
      <c r="AI914" s="58"/>
    </row>
    <row r="915" spans="5:35" ht="15.75" customHeight="1" x14ac:dyDescent="0.2"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  <c r="AC915" s="58"/>
      <c r="AD915" s="58"/>
      <c r="AE915" s="58"/>
      <c r="AF915" s="58"/>
      <c r="AG915" s="58"/>
      <c r="AH915" s="58"/>
      <c r="AI915" s="58"/>
    </row>
    <row r="916" spans="5:35" ht="15.75" customHeight="1" x14ac:dyDescent="0.2"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  <c r="AC916" s="58"/>
      <c r="AD916" s="58"/>
      <c r="AE916" s="58"/>
      <c r="AF916" s="58"/>
      <c r="AG916" s="58"/>
      <c r="AH916" s="58"/>
      <c r="AI916" s="58"/>
    </row>
    <row r="917" spans="5:35" ht="15.75" customHeight="1" x14ac:dyDescent="0.2"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  <c r="AC917" s="58"/>
      <c r="AD917" s="58"/>
      <c r="AE917" s="58"/>
      <c r="AF917" s="58"/>
      <c r="AG917" s="58"/>
      <c r="AH917" s="58"/>
      <c r="AI917" s="58"/>
    </row>
    <row r="918" spans="5:35" ht="15.75" customHeight="1" x14ac:dyDescent="0.2"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  <c r="AC918" s="58"/>
      <c r="AD918" s="58"/>
      <c r="AE918" s="58"/>
      <c r="AF918" s="58"/>
      <c r="AG918" s="58"/>
      <c r="AH918" s="58"/>
      <c r="AI918" s="58"/>
    </row>
    <row r="919" spans="5:35" ht="15.75" customHeight="1" x14ac:dyDescent="0.2"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  <c r="AC919" s="58"/>
      <c r="AD919" s="58"/>
      <c r="AE919" s="58"/>
      <c r="AF919" s="58"/>
      <c r="AG919" s="58"/>
      <c r="AH919" s="58"/>
      <c r="AI919" s="58"/>
    </row>
    <row r="920" spans="5:35" ht="15.75" customHeight="1" x14ac:dyDescent="0.2"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  <c r="AC920" s="58"/>
      <c r="AD920" s="58"/>
      <c r="AE920" s="58"/>
      <c r="AF920" s="58"/>
      <c r="AG920" s="58"/>
      <c r="AH920" s="58"/>
      <c r="AI920" s="58"/>
    </row>
    <row r="921" spans="5:35" ht="15.75" customHeight="1" x14ac:dyDescent="0.2"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  <c r="AC921" s="58"/>
      <c r="AD921" s="58"/>
      <c r="AE921" s="58"/>
      <c r="AF921" s="58"/>
      <c r="AG921" s="58"/>
      <c r="AH921" s="58"/>
      <c r="AI921" s="58"/>
    </row>
    <row r="922" spans="5:35" ht="15.75" customHeight="1" x14ac:dyDescent="0.2"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  <c r="AC922" s="58"/>
      <c r="AD922" s="58"/>
      <c r="AE922" s="58"/>
      <c r="AF922" s="58"/>
      <c r="AG922" s="58"/>
      <c r="AH922" s="58"/>
      <c r="AI922" s="58"/>
    </row>
    <row r="923" spans="5:35" ht="15.75" customHeight="1" x14ac:dyDescent="0.2"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  <c r="AC923" s="58"/>
      <c r="AD923" s="58"/>
      <c r="AE923" s="58"/>
      <c r="AF923" s="58"/>
      <c r="AG923" s="58"/>
      <c r="AH923" s="58"/>
      <c r="AI923" s="58"/>
    </row>
    <row r="924" spans="5:35" ht="15.75" customHeight="1" x14ac:dyDescent="0.2"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  <c r="AC924" s="58"/>
      <c r="AD924" s="58"/>
      <c r="AE924" s="58"/>
      <c r="AF924" s="58"/>
      <c r="AG924" s="58"/>
      <c r="AH924" s="58"/>
      <c r="AI924" s="58"/>
    </row>
    <row r="925" spans="5:35" ht="15.75" customHeight="1" x14ac:dyDescent="0.2"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  <c r="AC925" s="58"/>
      <c r="AD925" s="58"/>
      <c r="AE925" s="58"/>
      <c r="AF925" s="58"/>
      <c r="AG925" s="58"/>
      <c r="AH925" s="58"/>
      <c r="AI925" s="58"/>
    </row>
    <row r="926" spans="5:35" ht="15.75" customHeight="1" x14ac:dyDescent="0.2"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  <c r="AC926" s="58"/>
      <c r="AD926" s="58"/>
      <c r="AE926" s="58"/>
      <c r="AF926" s="58"/>
      <c r="AG926" s="58"/>
      <c r="AH926" s="58"/>
      <c r="AI926" s="58"/>
    </row>
    <row r="927" spans="5:35" ht="15.75" customHeight="1" x14ac:dyDescent="0.2"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  <c r="AC927" s="58"/>
      <c r="AD927" s="58"/>
      <c r="AE927" s="58"/>
      <c r="AF927" s="58"/>
      <c r="AG927" s="58"/>
      <c r="AH927" s="58"/>
      <c r="AI927" s="58"/>
    </row>
    <row r="928" spans="5:35" ht="15.75" customHeight="1" x14ac:dyDescent="0.2"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  <c r="AC928" s="58"/>
      <c r="AD928" s="58"/>
      <c r="AE928" s="58"/>
      <c r="AF928" s="58"/>
      <c r="AG928" s="58"/>
      <c r="AH928" s="58"/>
      <c r="AI928" s="58"/>
    </row>
    <row r="929" spans="5:35" ht="15.75" customHeight="1" x14ac:dyDescent="0.2"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  <c r="AC929" s="58"/>
      <c r="AD929" s="58"/>
      <c r="AE929" s="58"/>
      <c r="AF929" s="58"/>
      <c r="AG929" s="58"/>
      <c r="AH929" s="58"/>
      <c r="AI929" s="58"/>
    </row>
    <row r="930" spans="5:35" ht="15.75" customHeight="1" x14ac:dyDescent="0.2"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  <c r="AC930" s="58"/>
      <c r="AD930" s="58"/>
      <c r="AE930" s="58"/>
      <c r="AF930" s="58"/>
      <c r="AG930" s="58"/>
      <c r="AH930" s="58"/>
      <c r="AI930" s="58"/>
    </row>
    <row r="931" spans="5:35" ht="15.75" customHeight="1" x14ac:dyDescent="0.2"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  <c r="AC931" s="58"/>
      <c r="AD931" s="58"/>
      <c r="AE931" s="58"/>
      <c r="AF931" s="58"/>
      <c r="AG931" s="58"/>
      <c r="AH931" s="58"/>
      <c r="AI931" s="58"/>
    </row>
    <row r="932" spans="5:35" ht="15.75" customHeight="1" x14ac:dyDescent="0.2"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  <c r="AC932" s="58"/>
      <c r="AD932" s="58"/>
      <c r="AE932" s="58"/>
      <c r="AF932" s="58"/>
      <c r="AG932" s="58"/>
      <c r="AH932" s="58"/>
      <c r="AI932" s="58"/>
    </row>
    <row r="933" spans="5:35" ht="15.75" customHeight="1" x14ac:dyDescent="0.2"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  <c r="AC933" s="58"/>
      <c r="AD933" s="58"/>
      <c r="AE933" s="58"/>
      <c r="AF933" s="58"/>
      <c r="AG933" s="58"/>
      <c r="AH933" s="58"/>
      <c r="AI933" s="58"/>
    </row>
    <row r="934" spans="5:35" ht="15.75" customHeight="1" x14ac:dyDescent="0.2"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  <c r="AC934" s="58"/>
      <c r="AD934" s="58"/>
      <c r="AE934" s="58"/>
      <c r="AF934" s="58"/>
      <c r="AG934" s="58"/>
      <c r="AH934" s="58"/>
      <c r="AI934" s="58"/>
    </row>
  </sheetData>
  <autoFilter ref="A5:AL5" xr:uid="{00000000-0009-0000-0000-000008000000}"/>
  <mergeCells count="9">
    <mergeCell ref="A1:D1"/>
    <mergeCell ref="A3:A4"/>
    <mergeCell ref="B3:B4"/>
    <mergeCell ref="D3:D4"/>
    <mergeCell ref="AL3:AL4"/>
    <mergeCell ref="E3:AI3"/>
    <mergeCell ref="C3:C4"/>
    <mergeCell ref="AJ3:AJ4"/>
    <mergeCell ref="AK3:AK4"/>
  </mergeCells>
  <conditionalFormatting sqref="B1:B1048576 E5 H5 K5 N5 Q5 T5 W5 Z5 AC5 AF5 AI5 AL5">
    <cfRule type="duplicateValues" dxfId="0" priority="1"/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SUMMARY</vt:lpstr>
      <vt:lpstr>TF TUNJ</vt:lpstr>
      <vt:lpstr>TF GP</vt:lpstr>
      <vt:lpstr>TJN</vt:lpstr>
      <vt:lpstr>GPN</vt:lpstr>
      <vt:lpstr>TJM</vt:lpstr>
      <vt:lpstr>GPM</vt:lpstr>
      <vt:lpstr>Anggaran_BMS_Pusat</vt:lpstr>
      <vt:lpstr>LEMBUR GOLONGAN </vt:lpstr>
      <vt:lpstr>PRESENSI KARYAWAN PUSAT</vt:lpstr>
      <vt:lpstr>SLIP</vt:lpstr>
      <vt:lpstr>ANG</vt:lpstr>
      <vt:lpstr>L</vt:lpstr>
      <vt:lpstr>P</vt:lpstr>
      <vt:lpstr>Anggaran_BMS_Pusat!Print_Area</vt:lpstr>
      <vt:lpstr>'PRESENSI KARYAWAN PUSAT'!Print_Area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R Rangga Pratama</cp:lastModifiedBy>
  <cp:lastPrinted>2023-12-13T11:45:14Z</cp:lastPrinted>
  <dcterms:created xsi:type="dcterms:W3CDTF">2021-09-03T05:32:17Z</dcterms:created>
  <dcterms:modified xsi:type="dcterms:W3CDTF">2023-12-15T07:04:43Z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795aff9e-af33-4189-bbf9-05ea402a6e6d</vt:lpwstr>
  </property>
</Properties>
</file>