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ius\Documents\VSCODE\stuff-for-labs\grav acceleration\"/>
    </mc:Choice>
  </mc:AlternateContent>
  <xr:revisionPtr revIDLastSave="0" documentId="13_ncr:1_{C8363B7B-E443-4AB9-8E7D-5CEEB1E07AC4}" xr6:coauthVersionLast="47" xr6:coauthVersionMax="47" xr10:uidLastSave="{00000000-0000-0000-0000-000000000000}"/>
  <bookViews>
    <workbookView xWindow="-98" yWindow="-98" windowWidth="21795" windowHeight="12975" activeTab="1" xr2:uid="{DF988544-E3FD-4D5E-9C8A-4707A18B961A}"/>
  </bookViews>
  <sheets>
    <sheet name="Capstone 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2" l="1"/>
  <c r="D33" i="2"/>
  <c r="G12" i="2"/>
  <c r="G13" i="2"/>
  <c r="G14" i="2"/>
  <c r="G15" i="2"/>
  <c r="G16" i="2"/>
  <c r="G11" i="2"/>
  <c r="I17" i="2"/>
  <c r="H17" i="2"/>
  <c r="G3" i="2"/>
  <c r="G4" i="2"/>
  <c r="G5" i="2"/>
  <c r="G6" i="2"/>
  <c r="G7" i="2"/>
  <c r="G8" i="2"/>
  <c r="G2" i="2"/>
  <c r="C20" i="2" l="1"/>
  <c r="AJ12" i="2"/>
  <c r="AJ13" i="2"/>
  <c r="AJ14" i="2"/>
  <c r="AJ15" i="2"/>
  <c r="AJ16" i="2"/>
  <c r="AJ11" i="2"/>
  <c r="C30" i="2" s="1"/>
  <c r="AG12" i="2"/>
  <c r="AG13" i="2"/>
  <c r="AG14" i="2"/>
  <c r="AG15" i="2"/>
  <c r="AG16" i="2"/>
  <c r="AG11" i="2"/>
  <c r="C29" i="2" s="1"/>
  <c r="AD12" i="2"/>
  <c r="AD13" i="2"/>
  <c r="AD14" i="2"/>
  <c r="AD15" i="2"/>
  <c r="AD16" i="2"/>
  <c r="AD11" i="2"/>
  <c r="C28" i="2" s="1"/>
  <c r="B27" i="2"/>
  <c r="B25" i="2"/>
  <c r="AI12" i="2"/>
  <c r="AI13" i="2"/>
  <c r="AI14" i="2"/>
  <c r="AI15" i="2"/>
  <c r="AI16" i="2"/>
  <c r="AI11" i="2"/>
  <c r="AF12" i="2"/>
  <c r="AF13" i="2"/>
  <c r="AF14" i="2"/>
  <c r="AF15" i="2"/>
  <c r="AF16" i="2"/>
  <c r="AF11" i="2"/>
  <c r="AC12" i="2"/>
  <c r="AC13" i="2"/>
  <c r="AC14" i="2"/>
  <c r="AC15" i="2"/>
  <c r="AC16" i="2"/>
  <c r="AC11" i="2"/>
  <c r="Z12" i="2"/>
  <c r="Z13" i="2"/>
  <c r="Z14" i="2"/>
  <c r="Z15" i="2"/>
  <c r="Z16" i="2"/>
  <c r="Z11" i="2"/>
  <c r="W12" i="2"/>
  <c r="W13" i="2"/>
  <c r="W14" i="2"/>
  <c r="W15" i="2"/>
  <c r="W16" i="2"/>
  <c r="W11" i="2"/>
  <c r="T12" i="2"/>
  <c r="T13" i="2"/>
  <c r="T14" i="2"/>
  <c r="T15" i="2"/>
  <c r="T16" i="2"/>
  <c r="T11" i="2"/>
  <c r="Q12" i="2"/>
  <c r="Q13" i="2"/>
  <c r="Q14" i="2"/>
  <c r="Q15" i="2"/>
  <c r="Q16" i="2"/>
  <c r="Q11" i="2"/>
  <c r="N12" i="2"/>
  <c r="N13" i="2"/>
  <c r="N14" i="2"/>
  <c r="N15" i="2"/>
  <c r="N16" i="2"/>
  <c r="N11" i="2"/>
  <c r="K12" i="2"/>
  <c r="K13" i="2"/>
  <c r="K14" i="2"/>
  <c r="K15" i="2"/>
  <c r="K16" i="2"/>
  <c r="K11" i="2"/>
  <c r="H12" i="2"/>
  <c r="H13" i="2"/>
  <c r="H14" i="2"/>
  <c r="H15" i="2"/>
  <c r="H16" i="2"/>
  <c r="H11" i="2"/>
  <c r="D12" i="2"/>
  <c r="D13" i="2"/>
  <c r="D14" i="2"/>
  <c r="D15" i="2"/>
  <c r="D16" i="2"/>
  <c r="D11" i="2"/>
  <c r="A12" i="2"/>
  <c r="A13" i="2"/>
  <c r="A14" i="2"/>
  <c r="A15" i="2"/>
  <c r="A16" i="2"/>
  <c r="A11" i="2"/>
  <c r="AA12" i="2"/>
  <c r="AA13" i="2"/>
  <c r="AA14" i="2"/>
  <c r="AA15" i="2"/>
  <c r="AA16" i="2"/>
  <c r="AA11" i="2"/>
  <c r="C27" i="2" s="1"/>
  <c r="X12" i="2"/>
  <c r="C26" i="2" s="1"/>
  <c r="X13" i="2"/>
  <c r="X14" i="2"/>
  <c r="B26" i="2" s="1"/>
  <c r="X15" i="2"/>
  <c r="X16" i="2"/>
  <c r="X11" i="2"/>
  <c r="U12" i="2"/>
  <c r="U13" i="2"/>
  <c r="U14" i="2"/>
  <c r="U15" i="2"/>
  <c r="U16" i="2"/>
  <c r="U11" i="2"/>
  <c r="C25" i="2" s="1"/>
  <c r="R13" i="2"/>
  <c r="C24" i="2" s="1"/>
  <c r="R14" i="2"/>
  <c r="R15" i="2"/>
  <c r="R16" i="2"/>
  <c r="R12" i="2"/>
  <c r="R11" i="2"/>
  <c r="B24" i="2" s="1"/>
  <c r="O12" i="2"/>
  <c r="O13" i="2"/>
  <c r="O14" i="2"/>
  <c r="O15" i="2"/>
  <c r="O16" i="2"/>
  <c r="O11" i="2"/>
  <c r="C23" i="2" s="1"/>
  <c r="L12" i="2"/>
  <c r="C22" i="2" s="1"/>
  <c r="L13" i="2"/>
  <c r="L14" i="2"/>
  <c r="L15" i="2"/>
  <c r="L16" i="2"/>
  <c r="L11" i="2"/>
  <c r="B22" i="2" s="1"/>
  <c r="I12" i="2"/>
  <c r="B21" i="2" s="1"/>
  <c r="I13" i="2"/>
  <c r="I14" i="2"/>
  <c r="C21" i="2" s="1"/>
  <c r="I15" i="2"/>
  <c r="I16" i="2"/>
  <c r="I11" i="2"/>
  <c r="E12" i="2"/>
  <c r="E13" i="2"/>
  <c r="E14" i="2"/>
  <c r="E15" i="2"/>
  <c r="E16" i="2"/>
  <c r="E11" i="2"/>
  <c r="B20" i="2" s="1"/>
  <c r="B13" i="2"/>
  <c r="B14" i="2"/>
  <c r="B15" i="2"/>
  <c r="B16" i="2"/>
  <c r="B12" i="2"/>
  <c r="B11" i="2"/>
  <c r="C19" i="2" s="1"/>
  <c r="B29" i="2" l="1"/>
  <c r="B19" i="2"/>
  <c r="B23" i="2"/>
  <c r="B30" i="2"/>
  <c r="B28" i="2"/>
  <c r="C32" i="2" l="1"/>
  <c r="B32" i="2"/>
</calcChain>
</file>

<file path=xl/sharedStrings.xml><?xml version="1.0" encoding="utf-8"?>
<sst xmlns="http://schemas.openxmlformats.org/spreadsheetml/2006/main" count="64" uniqueCount="52">
  <si>
    <t>(mm) position</t>
  </si>
  <si>
    <t>Time (s) Run #2</t>
  </si>
  <si>
    <t>Time (s) Run #3</t>
  </si>
  <si>
    <t>Time (s) Run #4</t>
  </si>
  <si>
    <t>Time (s) Run #5</t>
  </si>
  <si>
    <t>Time (s) Run #7</t>
  </si>
  <si>
    <t>Time (s) Run #8</t>
  </si>
  <si>
    <t>Time (s) Run #9</t>
  </si>
  <si>
    <t>Time (s) Run #10</t>
  </si>
  <si>
    <t>Time (s) Run #11</t>
  </si>
  <si>
    <t>Time (s) Run #12</t>
  </si>
  <si>
    <t>Time (s) Run #13</t>
  </si>
  <si>
    <t>Time (s) Run #14</t>
  </si>
  <si>
    <t>T1</t>
  </si>
  <si>
    <t>T1+1/2</t>
  </si>
  <si>
    <t>T2+1/2</t>
  </si>
  <si>
    <t>T3+1/2</t>
  </si>
  <si>
    <t>T4+1/2</t>
  </si>
  <si>
    <t>T5+1/2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</si>
  <si>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</si>
  <si>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</si>
  <si>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</si>
  <si>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</si>
  <si>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</si>
  <si>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</si>
  <si>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</si>
  <si>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</si>
  <si>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</si>
  <si>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</si>
  <si>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</si>
  <si>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T1.5</t>
  </si>
  <si>
    <t>v1</t>
  </si>
  <si>
    <t>v2</t>
  </si>
  <si>
    <t>t2.5</t>
  </si>
  <si>
    <t>v3</t>
  </si>
  <si>
    <t>t3.5</t>
  </si>
  <si>
    <t>v4</t>
  </si>
  <si>
    <t>t4.5</t>
  </si>
  <si>
    <t>v5</t>
  </si>
  <si>
    <t>t5.5</t>
  </si>
  <si>
    <t>v6</t>
  </si>
  <si>
    <t>t6.5</t>
  </si>
  <si>
    <t>v7</t>
  </si>
  <si>
    <t>t7.5</t>
  </si>
  <si>
    <t>v8</t>
  </si>
  <si>
    <t>t8.5</t>
  </si>
  <si>
    <t>g</t>
  </si>
  <si>
    <t>trial</t>
  </si>
  <si>
    <t>average</t>
  </si>
  <si>
    <t>error a</t>
  </si>
  <si>
    <t>position(m)</t>
  </si>
  <si>
    <t>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</si>
</sst>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in terms of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0920122484689416"/>
                  <c:y val="-1.613881598133566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x(t) = 4.9865t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- 19.943t + 19.91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Sheet1!$I$2:$I$8</c:f>
              <c:numCache>
                <c:formatCode>General</c:formatCode>
                <c:ptCount val="7"/>
                <c:pt idx="0">
                  <c:v>2.0779999999999998</c:v>
                </c:pt>
                <c:pt idx="1">
                  <c:v>2.1269999999999998</c:v>
                </c:pt>
                <c:pt idx="2">
                  <c:v>2.161</c:v>
                </c:pt>
                <c:pt idx="3">
                  <c:v>2.19</c:v>
                </c:pt>
                <c:pt idx="4">
                  <c:v>2.2149999999999999</c:v>
                </c:pt>
                <c:pt idx="5">
                  <c:v>2.2370000000000001</c:v>
                </c:pt>
                <c:pt idx="6">
                  <c:v>2.2570000000000001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277-9A0D-343EF22A8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553792"/>
        <c:axId val="1941543232"/>
      </c:scatterChart>
      <c:valAx>
        <c:axId val="194155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43232"/>
        <c:crosses val="autoZero"/>
        <c:crossBetween val="midCat"/>
      </c:valAx>
      <c:valAx>
        <c:axId val="19415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5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in terms of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8867125984251969"/>
                  <c:y val="-5.324365704286963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v(t) = 10.097t - 20.209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Sheet1!$I$11:$I$16</c:f>
              <c:numCache>
                <c:formatCode>General</c:formatCode>
                <c:ptCount val="6"/>
                <c:pt idx="0">
                  <c:v>2.1025</c:v>
                </c:pt>
                <c:pt idx="1">
                  <c:v>2.1440000000000001</c:v>
                </c:pt>
                <c:pt idx="2">
                  <c:v>2.1755</c:v>
                </c:pt>
                <c:pt idx="3">
                  <c:v>2.2024999999999997</c:v>
                </c:pt>
                <c:pt idx="4">
                  <c:v>2.226</c:v>
                </c:pt>
                <c:pt idx="5">
                  <c:v>2.2469999999999999</c:v>
                </c:pt>
              </c:numCache>
            </c:numRef>
          </c:xVal>
          <c:yVal>
            <c:numRef>
              <c:f>Sheet1!$H$11:$H$16</c:f>
              <c:numCache>
                <c:formatCode>General</c:formatCode>
                <c:ptCount val="6"/>
                <c:pt idx="0">
                  <c:v>1.0204081632653075</c:v>
                </c:pt>
                <c:pt idx="1">
                  <c:v>1.4705882352941066</c:v>
                </c:pt>
                <c:pt idx="2">
                  <c:v>1.7241379310344878</c:v>
                </c:pt>
                <c:pt idx="3">
                  <c:v>2.0000000000000071</c:v>
                </c:pt>
                <c:pt idx="4">
                  <c:v>2.2727272727272481</c:v>
                </c:pt>
                <c:pt idx="5">
                  <c:v>2.4999999999999978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0-4B66-83C2-95362F1A4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553792"/>
        <c:axId val="1941543232"/>
      </c:scatterChart>
      <c:valAx>
        <c:axId val="194155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43232"/>
        <c:crosses val="autoZero"/>
        <c:crossBetween val="midCat"/>
      </c:valAx>
      <c:valAx>
        <c:axId val="19415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5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557860</xdr:colOff>
      <xdr:row>25</xdr:row>
      <xdr:rowOff>81178</xdr:rowOff>
    </xdr:from>
    <xdr:to>
      <xdr:col>20</xdr:col>
      <xdr:colOff>595963</xdr:colOff>
      <xdr:row>40</xdr:row>
      <xdr:rowOff>109754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A6A0E5-A4C1-6844-7D34-8A1572261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14</xdr:col>
      <xdr:colOff>38100</xdr:colOff>
      <xdr:row>53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2554F7-0A2A-40B0-A566-2B5E53DB2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74F2-573C-44AF-9808-A7F57E4736CF}">
  <dimension ref="A1:AA10"/>
  <sheetViews>
    <sheetView zoomScale="70" zoomScaleNormal="70" workbookViewId="0">
      <selection activeCell="AA1" sqref="AA1:AA1048576"/>
    </sheetView>
  </sheetViews>
  <sheetFormatPr defaultRowHeight="14.25" x14ac:dyDescent="0.45"/>
  <sheetData>
    <row r="1" spans="1:27" x14ac:dyDescent="0.45">
      <c r="A1" t="s">
        <v>0</v>
      </c>
      <c r="D1" t="s">
        <v>1</v>
      </c>
      <c r="F1" t="s">
        <v>2</v>
      </c>
      <c r="H1" t="s">
        <v>3</v>
      </c>
      <c r="J1" t="s">
        <v>4</v>
      </c>
      <c r="M1" t="s">
        <v>5</v>
      </c>
      <c r="O1" t="s">
        <v>6</v>
      </c>
      <c r="Q1" t="s">
        <v>7</v>
      </c>
      <c r="S1" t="s">
        <v>8</v>
      </c>
      <c r="U1" t="s">
        <v>9</v>
      </c>
      <c r="W1" t="s">
        <v>10</v>
      </c>
      <c r="Y1" t="s">
        <v>11</v>
      </c>
      <c r="AA1" t="s">
        <v>12</v>
      </c>
    </row>
    <row r="2" spans="1:27" x14ac:dyDescent="0.45">
      <c r="A2">
        <v>0</v>
      </c>
      <c r="D2">
        <v>4.1189999999999998</v>
      </c>
      <c r="F2">
        <v>2.1339999999999999</v>
      </c>
      <c r="H2">
        <v>2.0779999999999998</v>
      </c>
      <c r="J2">
        <v>2.222</v>
      </c>
      <c r="M2">
        <v>2.1259999999999999</v>
      </c>
      <c r="O2">
        <v>2.718</v>
      </c>
      <c r="Q2">
        <v>2.81</v>
      </c>
      <c r="S2">
        <v>1.8879999999999999</v>
      </c>
      <c r="U2">
        <v>2.117</v>
      </c>
      <c r="W2">
        <v>4.47</v>
      </c>
      <c r="Y2">
        <v>1.5529999999999999</v>
      </c>
      <c r="AA2">
        <v>2.4769999999999999</v>
      </c>
    </row>
    <row r="3" spans="1:27" x14ac:dyDescent="0.45">
      <c r="A3">
        <v>50</v>
      </c>
      <c r="D3">
        <v>4.165</v>
      </c>
      <c r="F3">
        <v>2.1890000000000001</v>
      </c>
      <c r="H3">
        <v>2.1269999999999998</v>
      </c>
      <c r="J3">
        <v>2.2639999999999998</v>
      </c>
      <c r="M3">
        <v>2.1909999999999998</v>
      </c>
      <c r="O3">
        <v>2.774</v>
      </c>
      <c r="Q3">
        <v>2.8719999999999999</v>
      </c>
      <c r="S3">
        <v>1.931</v>
      </c>
      <c r="U3">
        <v>2.1619999999999999</v>
      </c>
      <c r="W3">
        <v>4.516</v>
      </c>
      <c r="Y3">
        <v>1.6040000000000001</v>
      </c>
      <c r="AA3">
        <v>2.52</v>
      </c>
    </row>
    <row r="4" spans="1:27" x14ac:dyDescent="0.45">
      <c r="A4">
        <v>100</v>
      </c>
      <c r="D4">
        <v>4.1989999999999998</v>
      </c>
      <c r="F4">
        <v>2.2250000000000001</v>
      </c>
      <c r="H4">
        <v>2.161</v>
      </c>
      <c r="J4">
        <v>2.2959999999999998</v>
      </c>
      <c r="M4">
        <v>2.2330000000000001</v>
      </c>
      <c r="O4">
        <v>2.8109999999999999</v>
      </c>
      <c r="Q4">
        <v>2.91</v>
      </c>
      <c r="S4">
        <v>1.964</v>
      </c>
      <c r="U4">
        <v>2.1960000000000002</v>
      </c>
      <c r="W4">
        <v>4.5490000000000004</v>
      </c>
      <c r="Y4">
        <v>1.639</v>
      </c>
      <c r="AA4">
        <v>2.5529999999999999</v>
      </c>
    </row>
    <row r="5" spans="1:27" x14ac:dyDescent="0.45">
      <c r="A5">
        <v>150</v>
      </c>
      <c r="D5">
        <v>4.2270000000000003</v>
      </c>
      <c r="F5">
        <v>2.2549999999999999</v>
      </c>
      <c r="H5">
        <v>2.19</v>
      </c>
      <c r="J5">
        <v>2.323</v>
      </c>
      <c r="M5">
        <v>2.2650000000000001</v>
      </c>
      <c r="O5">
        <v>2.8410000000000002</v>
      </c>
      <c r="Q5">
        <v>2.9409999999999998</v>
      </c>
      <c r="S5">
        <v>1.992</v>
      </c>
      <c r="U5">
        <v>2.2240000000000002</v>
      </c>
      <c r="W5">
        <v>4.577</v>
      </c>
      <c r="Y5">
        <v>1.6679999999999999</v>
      </c>
      <c r="AA5">
        <v>2.581</v>
      </c>
    </row>
    <row r="6" spans="1:27" x14ac:dyDescent="0.45">
      <c r="A6">
        <v>200</v>
      </c>
      <c r="D6">
        <v>4.2510000000000003</v>
      </c>
      <c r="F6">
        <v>2.2799999999999998</v>
      </c>
      <c r="H6">
        <v>2.2149999999999999</v>
      </c>
      <c r="J6">
        <v>2.347</v>
      </c>
      <c r="M6">
        <v>2.2919999999999998</v>
      </c>
      <c r="O6">
        <v>2.867</v>
      </c>
      <c r="Q6">
        <v>2.9670000000000001</v>
      </c>
      <c r="S6">
        <v>2.016</v>
      </c>
      <c r="U6">
        <v>2.2490000000000001</v>
      </c>
      <c r="W6">
        <v>4.6020000000000003</v>
      </c>
      <c r="Y6">
        <v>1.694</v>
      </c>
      <c r="AA6">
        <v>2.605</v>
      </c>
    </row>
    <row r="7" spans="1:27" x14ac:dyDescent="0.45">
      <c r="A7">
        <v>250</v>
      </c>
      <c r="D7">
        <v>4.274</v>
      </c>
      <c r="F7">
        <v>2.3029999999999999</v>
      </c>
      <c r="H7">
        <v>2.2370000000000001</v>
      </c>
      <c r="J7">
        <v>2.3679999999999999</v>
      </c>
      <c r="M7">
        <v>2.3149999999999999</v>
      </c>
      <c r="O7">
        <v>2.89</v>
      </c>
      <c r="Q7">
        <v>2.99</v>
      </c>
      <c r="S7">
        <v>2.0379999999999998</v>
      </c>
      <c r="U7">
        <v>2.2719999999999998</v>
      </c>
      <c r="W7">
        <v>4.6239999999999997</v>
      </c>
      <c r="Y7">
        <v>1.716</v>
      </c>
      <c r="AA7">
        <v>2.6269999999999998</v>
      </c>
    </row>
    <row r="8" spans="1:27" x14ac:dyDescent="0.45">
      <c r="A8">
        <v>300</v>
      </c>
      <c r="D8">
        <v>4.2939999999999996</v>
      </c>
      <c r="F8">
        <v>2.3239999999999998</v>
      </c>
      <c r="H8">
        <v>2.2570000000000001</v>
      </c>
      <c r="J8">
        <v>2.3879999999999999</v>
      </c>
      <c r="M8">
        <v>2.3370000000000002</v>
      </c>
      <c r="O8">
        <v>2.9119999999999999</v>
      </c>
      <c r="Q8">
        <v>3.0110000000000001</v>
      </c>
      <c r="S8">
        <v>2.0579999999999998</v>
      </c>
      <c r="U8">
        <v>2.2919999999999998</v>
      </c>
      <c r="W8">
        <v>4.6440000000000001</v>
      </c>
      <c r="Y8">
        <v>1.7370000000000001</v>
      </c>
      <c r="AA8">
        <v>2.6469999999999998</v>
      </c>
    </row>
    <row r="10" spans="1:27" x14ac:dyDescent="0.45">
      <c r="D10" t="s">
        <v>14</v>
      </c>
      <c r="F10" t="s">
        <v>15</v>
      </c>
      <c r="H10" t="s">
        <v>16</v>
      </c>
      <c r="J10" t="s">
        <v>17</v>
      </c>
      <c r="M10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7E237-9DB1-47E9-BD75-737EF221EFB3}">
  <dimension ref="A1:AJ33"/>
  <sheetViews>
    <sheetView tabSelected="1" zoomScale="55" zoomScaleNormal="55" workbookViewId="0">
      <selection activeCell="D32" sqref="D32"/>
    </sheetView>
  </sheetViews>
  <sheetFormatPr defaultRowHeight="14.25" x14ac:dyDescent="0.45"/>
  <cols>
    <col min="31" max="31" width="9.06640625" customWidth="1"/>
  </cols>
  <sheetData>
    <row r="1" spans="1:36" x14ac:dyDescent="0.45">
      <c r="A1" t="s">
        <v>0</v>
      </c>
      <c r="B1" t="s">
        <v>13</v>
      </c>
      <c r="D1" t="s">
        <v>0</v>
      </c>
      <c r="E1" t="s">
        <v>19</v>
      </c>
      <c r="G1" t="s">
        <v>50</v>
      </c>
      <c r="H1" t="s">
        <v>0</v>
      </c>
      <c r="I1" t="s">
        <v>20</v>
      </c>
      <c r="K1" t="s">
        <v>0</v>
      </c>
      <c r="L1" t="s">
        <v>21</v>
      </c>
      <c r="N1" t="s">
        <v>0</v>
      </c>
      <c r="O1" t="s">
        <v>22</v>
      </c>
      <c r="Q1" t="s">
        <v>0</v>
      </c>
      <c r="R1" t="s">
        <v>23</v>
      </c>
      <c r="T1" t="s">
        <v>0</v>
      </c>
      <c r="U1" t="s">
        <v>24</v>
      </c>
      <c r="W1" t="s">
        <v>0</v>
      </c>
      <c r="X1" t="s">
        <v>25</v>
      </c>
      <c r="Z1" t="s">
        <v>0</v>
      </c>
      <c r="AA1" t="s">
        <v>26</v>
      </c>
      <c r="AC1" t="s">
        <v>0</v>
      </c>
      <c r="AD1" t="s">
        <v>27</v>
      </c>
      <c r="AF1" t="s">
        <v>0</v>
      </c>
      <c r="AG1" t="s">
        <v>28</v>
      </c>
      <c r="AI1" t="s">
        <v>0</v>
      </c>
      <c r="AJ1" t="s">
        <v>29</v>
      </c>
    </row>
    <row r="2" spans="1:36" x14ac:dyDescent="0.45">
      <c r="A2">
        <v>0</v>
      </c>
      <c r="B2">
        <v>4.1189999999999998</v>
      </c>
      <c r="D2">
        <v>0</v>
      </c>
      <c r="E2">
        <v>2.1339999999999999</v>
      </c>
      <c r="G2">
        <f>H2*10^-3</f>
        <v>0</v>
      </c>
      <c r="H2">
        <v>0</v>
      </c>
      <c r="I2">
        <v>2.0779999999999998</v>
      </c>
      <c r="K2">
        <v>0</v>
      </c>
      <c r="L2">
        <v>2.222</v>
      </c>
      <c r="N2">
        <v>0</v>
      </c>
      <c r="O2">
        <v>2.1259999999999999</v>
      </c>
      <c r="Q2">
        <v>0</v>
      </c>
      <c r="R2">
        <v>2.718</v>
      </c>
      <c r="T2">
        <v>0</v>
      </c>
      <c r="U2">
        <v>2.81</v>
      </c>
      <c r="W2">
        <v>0</v>
      </c>
      <c r="X2">
        <v>1.8879999999999999</v>
      </c>
      <c r="Z2">
        <v>0</v>
      </c>
      <c r="AA2">
        <v>2.117</v>
      </c>
      <c r="AC2">
        <v>0</v>
      </c>
      <c r="AD2">
        <v>4.47</v>
      </c>
      <c r="AF2">
        <v>0</v>
      </c>
      <c r="AG2">
        <v>1.5529999999999999</v>
      </c>
      <c r="AI2">
        <v>0</v>
      </c>
      <c r="AJ2">
        <v>2.4769999999999999</v>
      </c>
    </row>
    <row r="3" spans="1:36" x14ac:dyDescent="0.45">
      <c r="A3">
        <v>50</v>
      </c>
      <c r="B3">
        <v>4.165</v>
      </c>
      <c r="D3">
        <v>50</v>
      </c>
      <c r="E3">
        <v>2.1890000000000001</v>
      </c>
      <c r="G3">
        <f t="shared" ref="G3:G8" si="0">H3*10^-3</f>
        <v>0.05</v>
      </c>
      <c r="H3">
        <v>50</v>
      </c>
      <c r="I3">
        <v>2.1269999999999998</v>
      </c>
      <c r="K3">
        <v>50</v>
      </c>
      <c r="L3">
        <v>2.2639999999999998</v>
      </c>
      <c r="N3">
        <v>50</v>
      </c>
      <c r="O3">
        <v>2.1909999999999998</v>
      </c>
      <c r="Q3">
        <v>50</v>
      </c>
      <c r="R3">
        <v>2.774</v>
      </c>
      <c r="T3">
        <v>50</v>
      </c>
      <c r="U3">
        <v>2.8719999999999999</v>
      </c>
      <c r="W3">
        <v>50</v>
      </c>
      <c r="X3">
        <v>1.931</v>
      </c>
      <c r="Z3">
        <v>50</v>
      </c>
      <c r="AA3">
        <v>2.1619999999999999</v>
      </c>
      <c r="AC3">
        <v>50</v>
      </c>
      <c r="AD3">
        <v>4.516</v>
      </c>
      <c r="AF3">
        <v>50</v>
      </c>
      <c r="AG3">
        <v>1.6040000000000001</v>
      </c>
      <c r="AI3">
        <v>50</v>
      </c>
      <c r="AJ3">
        <v>2.52</v>
      </c>
    </row>
    <row r="4" spans="1:36" x14ac:dyDescent="0.45">
      <c r="A4">
        <v>100</v>
      </c>
      <c r="B4">
        <v>4.1989999999999998</v>
      </c>
      <c r="D4">
        <v>100</v>
      </c>
      <c r="E4">
        <v>2.2250000000000001</v>
      </c>
      <c r="G4">
        <f t="shared" si="0"/>
        <v>0.1</v>
      </c>
      <c r="H4">
        <v>100</v>
      </c>
      <c r="I4">
        <v>2.161</v>
      </c>
      <c r="K4">
        <v>100</v>
      </c>
      <c r="L4">
        <v>2.2959999999999998</v>
      </c>
      <c r="N4">
        <v>100</v>
      </c>
      <c r="O4">
        <v>2.2330000000000001</v>
      </c>
      <c r="Q4">
        <v>100</v>
      </c>
      <c r="R4">
        <v>2.8109999999999999</v>
      </c>
      <c r="T4">
        <v>100</v>
      </c>
      <c r="U4">
        <v>2.91</v>
      </c>
      <c r="W4">
        <v>100</v>
      </c>
      <c r="X4">
        <v>1.964</v>
      </c>
      <c r="Z4">
        <v>100</v>
      </c>
      <c r="AA4">
        <v>2.1960000000000002</v>
      </c>
      <c r="AC4">
        <v>100</v>
      </c>
      <c r="AD4">
        <v>4.5490000000000004</v>
      </c>
      <c r="AF4">
        <v>100</v>
      </c>
      <c r="AG4">
        <v>1.639</v>
      </c>
      <c r="AI4">
        <v>100</v>
      </c>
      <c r="AJ4">
        <v>2.5529999999999999</v>
      </c>
    </row>
    <row r="5" spans="1:36" x14ac:dyDescent="0.45">
      <c r="A5">
        <v>150</v>
      </c>
      <c r="B5">
        <v>4.2270000000000003</v>
      </c>
      <c r="D5">
        <v>150</v>
      </c>
      <c r="E5">
        <v>2.2549999999999999</v>
      </c>
      <c r="G5">
        <f t="shared" si="0"/>
        <v>0.15</v>
      </c>
      <c r="H5">
        <v>150</v>
      </c>
      <c r="I5">
        <v>2.19</v>
      </c>
      <c r="K5">
        <v>150</v>
      </c>
      <c r="L5">
        <v>2.323</v>
      </c>
      <c r="N5">
        <v>150</v>
      </c>
      <c r="O5">
        <v>2.2650000000000001</v>
      </c>
      <c r="Q5">
        <v>150</v>
      </c>
      <c r="R5">
        <v>2.8410000000000002</v>
      </c>
      <c r="T5">
        <v>150</v>
      </c>
      <c r="U5">
        <v>2.9409999999999998</v>
      </c>
      <c r="W5">
        <v>150</v>
      </c>
      <c r="X5">
        <v>1.992</v>
      </c>
      <c r="Z5">
        <v>150</v>
      </c>
      <c r="AA5">
        <v>2.2240000000000002</v>
      </c>
      <c r="AC5">
        <v>150</v>
      </c>
      <c r="AD5">
        <v>4.577</v>
      </c>
      <c r="AF5">
        <v>150</v>
      </c>
      <c r="AG5">
        <v>1.6679999999999999</v>
      </c>
      <c r="AI5">
        <v>150</v>
      </c>
      <c r="AJ5">
        <v>2.581</v>
      </c>
    </row>
    <row r="6" spans="1:36" x14ac:dyDescent="0.45">
      <c r="A6">
        <v>200</v>
      </c>
      <c r="B6">
        <v>4.2510000000000003</v>
      </c>
      <c r="D6">
        <v>200</v>
      </c>
      <c r="E6">
        <v>2.2799999999999998</v>
      </c>
      <c r="G6">
        <f t="shared" si="0"/>
        <v>0.2</v>
      </c>
      <c r="H6">
        <v>200</v>
      </c>
      <c r="I6">
        <v>2.2149999999999999</v>
      </c>
      <c r="K6">
        <v>200</v>
      </c>
      <c r="L6">
        <v>2.347</v>
      </c>
      <c r="N6">
        <v>200</v>
      </c>
      <c r="O6">
        <v>2.2919999999999998</v>
      </c>
      <c r="Q6">
        <v>200</v>
      </c>
      <c r="R6">
        <v>2.867</v>
      </c>
      <c r="T6">
        <v>200</v>
      </c>
      <c r="U6">
        <v>2.9670000000000001</v>
      </c>
      <c r="W6">
        <v>200</v>
      </c>
      <c r="X6">
        <v>2.016</v>
      </c>
      <c r="Z6">
        <v>200</v>
      </c>
      <c r="AA6">
        <v>2.2490000000000001</v>
      </c>
      <c r="AC6">
        <v>200</v>
      </c>
      <c r="AD6">
        <v>4.6020000000000003</v>
      </c>
      <c r="AF6">
        <v>200</v>
      </c>
      <c r="AG6">
        <v>1.694</v>
      </c>
      <c r="AI6">
        <v>200</v>
      </c>
      <c r="AJ6">
        <v>2.605</v>
      </c>
    </row>
    <row r="7" spans="1:36" x14ac:dyDescent="0.45">
      <c r="A7">
        <v>250</v>
      </c>
      <c r="B7">
        <v>4.274</v>
      </c>
      <c r="D7">
        <v>250</v>
      </c>
      <c r="E7">
        <v>2.3029999999999999</v>
      </c>
      <c r="G7">
        <f t="shared" si="0"/>
        <v>0.25</v>
      </c>
      <c r="H7">
        <v>250</v>
      </c>
      <c r="I7">
        <v>2.2370000000000001</v>
      </c>
      <c r="K7">
        <v>250</v>
      </c>
      <c r="L7">
        <v>2.3679999999999999</v>
      </c>
      <c r="N7">
        <v>250</v>
      </c>
      <c r="O7">
        <v>2.3149999999999999</v>
      </c>
      <c r="Q7">
        <v>250</v>
      </c>
      <c r="R7">
        <v>2.89</v>
      </c>
      <c r="T7">
        <v>250</v>
      </c>
      <c r="U7">
        <v>2.99</v>
      </c>
      <c r="W7">
        <v>250</v>
      </c>
      <c r="X7">
        <v>2.0379999999999998</v>
      </c>
      <c r="Z7">
        <v>250</v>
      </c>
      <c r="AA7">
        <v>2.2719999999999998</v>
      </c>
      <c r="AC7">
        <v>250</v>
      </c>
      <c r="AD7">
        <v>4.6239999999999997</v>
      </c>
      <c r="AF7">
        <v>250</v>
      </c>
      <c r="AG7">
        <v>1.716</v>
      </c>
      <c r="AI7">
        <v>250</v>
      </c>
      <c r="AJ7">
        <v>2.6269999999999998</v>
      </c>
    </row>
    <row r="8" spans="1:36" x14ac:dyDescent="0.45">
      <c r="A8">
        <v>300</v>
      </c>
      <c r="B8">
        <v>4.2939999999999996</v>
      </c>
      <c r="D8">
        <v>300</v>
      </c>
      <c r="E8">
        <v>2.3239999999999998</v>
      </c>
      <c r="G8">
        <f t="shared" si="0"/>
        <v>0.3</v>
      </c>
      <c r="H8">
        <v>300</v>
      </c>
      <c r="I8">
        <v>2.2570000000000001</v>
      </c>
      <c r="K8">
        <v>300</v>
      </c>
      <c r="L8">
        <v>2.3879999999999999</v>
      </c>
      <c r="N8">
        <v>300</v>
      </c>
      <c r="O8">
        <v>2.3370000000000002</v>
      </c>
      <c r="Q8">
        <v>300</v>
      </c>
      <c r="R8">
        <v>2.9119999999999999</v>
      </c>
      <c r="T8">
        <v>300</v>
      </c>
      <c r="U8">
        <v>3.0110000000000001</v>
      </c>
      <c r="W8">
        <v>300</v>
      </c>
      <c r="X8">
        <v>2.0579999999999998</v>
      </c>
      <c r="Z8">
        <v>300</v>
      </c>
      <c r="AA8">
        <v>2.2919999999999998</v>
      </c>
      <c r="AC8">
        <v>300</v>
      </c>
      <c r="AD8">
        <v>4.6440000000000001</v>
      </c>
      <c r="AF8">
        <v>300</v>
      </c>
      <c r="AG8">
        <v>1.7370000000000001</v>
      </c>
      <c r="AI8">
        <v>300</v>
      </c>
      <c r="AJ8">
        <v>2.6469999999999998</v>
      </c>
    </row>
    <row r="10" spans="1:36" x14ac:dyDescent="0.45">
      <c r="A10" t="s">
        <v>31</v>
      </c>
      <c r="B10" t="s">
        <v>30</v>
      </c>
      <c r="D10" t="s">
        <v>32</v>
      </c>
      <c r="E10" t="s">
        <v>33</v>
      </c>
      <c r="H10" t="s">
        <v>34</v>
      </c>
      <c r="I10" t="s">
        <v>35</v>
      </c>
      <c r="J10" t="s">
        <v>51</v>
      </c>
      <c r="K10" t="s">
        <v>36</v>
      </c>
      <c r="L10" t="s">
        <v>37</v>
      </c>
      <c r="N10" t="s">
        <v>38</v>
      </c>
      <c r="O10" t="s">
        <v>39</v>
      </c>
      <c r="Q10" t="s">
        <v>40</v>
      </c>
      <c r="R10" t="s">
        <v>41</v>
      </c>
      <c r="T10" t="s">
        <v>42</v>
      </c>
      <c r="U10" t="s">
        <v>43</v>
      </c>
      <c r="W10" t="s">
        <v>44</v>
      </c>
      <c r="X10" t="s">
        <v>45</v>
      </c>
    </row>
    <row r="11" spans="1:36" x14ac:dyDescent="0.45">
      <c r="A11">
        <f>(A3-A2)/(B3-B2)*10^-3</f>
        <v>1.0869565217391242</v>
      </c>
      <c r="B11">
        <f>(B2+B3)/2</f>
        <v>4.1419999999999995</v>
      </c>
      <c r="D11">
        <f>(A3-A2)/(E3-E2)*10^-3</f>
        <v>0.9090909090909064</v>
      </c>
      <c r="E11">
        <f>(E2+E3)/2</f>
        <v>2.1615000000000002</v>
      </c>
      <c r="G11">
        <f>H11-(I11*10.097 - 20.209)</f>
        <v>4.6566326530839142E-4</v>
      </c>
      <c r="H11">
        <f>(A3-A2)/(I3-I2)*10^-3</f>
        <v>1.0204081632653075</v>
      </c>
      <c r="I11">
        <f>(I2+I3)/2</f>
        <v>2.1025</v>
      </c>
      <c r="J11">
        <v>4.6566326530839142E-4</v>
      </c>
      <c r="K11">
        <f>(A3-A2)/(L3-L2)*10^-3</f>
        <v>1.1904761904761958</v>
      </c>
      <c r="L11">
        <f>(L2+L3)/2</f>
        <v>2.2429999999999999</v>
      </c>
      <c r="N11">
        <f>(A3-A2)/(O3-O2)*10^-3</f>
        <v>0.76923076923076983</v>
      </c>
      <c r="O11">
        <f>(O2+O3)/2</f>
        <v>2.1585000000000001</v>
      </c>
      <c r="Q11">
        <f>(A3-A2)/(R3-R2)*10^-3</f>
        <v>0.89285714285714213</v>
      </c>
      <c r="R11">
        <f>(R2+R3)/2</f>
        <v>2.746</v>
      </c>
      <c r="T11">
        <f>(A3-A2)/(U3-U2)*10^-3</f>
        <v>0.80645161290322798</v>
      </c>
      <c r="U11">
        <f>(U2+U3)/2</f>
        <v>2.8410000000000002</v>
      </c>
      <c r="W11">
        <f>(A3-A2)/(X3-X2)*10^-3</f>
        <v>1.1627906976744147</v>
      </c>
      <c r="X11">
        <f>(X2+X3)/2</f>
        <v>1.9095</v>
      </c>
      <c r="Z11">
        <f>(A3-A2)/(AA3-AA2)*10^-3</f>
        <v>1.1111111111111129</v>
      </c>
      <c r="AA11">
        <f>(AA2+AA3)/2</f>
        <v>2.1395</v>
      </c>
      <c r="AC11">
        <f>(A3-A2)/(AD3-AD2)*10^-3</f>
        <v>1.0869565217391242</v>
      </c>
      <c r="AD11">
        <f>(AD3+AD2)/2</f>
        <v>4.4930000000000003</v>
      </c>
      <c r="AF11">
        <f>(A3-A2)/(AG3-AG2)*10^-3</f>
        <v>0.98039215686274217</v>
      </c>
      <c r="AG11">
        <f>(AG3+AG2)/2</f>
        <v>1.5785</v>
      </c>
      <c r="AI11">
        <f>(A3-A2)/(AJ3-AJ2)*10^-3</f>
        <v>1.1627906976744147</v>
      </c>
      <c r="AJ11">
        <f>(AJ3+AJ2)/2</f>
        <v>2.4984999999999999</v>
      </c>
    </row>
    <row r="12" spans="1:36" x14ac:dyDescent="0.45">
      <c r="A12">
        <f t="shared" ref="A12:A16" si="1">(A4-A3)/(B4-B3)*10^-3</f>
        <v>1.470588235294126</v>
      </c>
      <c r="B12">
        <f>(B3+B4)/2</f>
        <v>4.1820000000000004</v>
      </c>
      <c r="D12">
        <f t="shared" ref="D12:D16" si="2">(A4-A3)/(E4-E3)*10^-3</f>
        <v>1.3888888888888875</v>
      </c>
      <c r="E12">
        <f t="shared" ref="E12:E16" si="3">(E3+E4)/2</f>
        <v>2.2069999999999999</v>
      </c>
      <c r="G12">
        <f t="shared" ref="G12:G17" si="4">H12-(I12*10.097 - 20.209)</f>
        <v>3.1620235294107513E-2</v>
      </c>
      <c r="H12">
        <f t="shared" ref="H12:J16" si="5">(A4-A3)/(I4-I3)*10^-3</f>
        <v>1.4705882352941066</v>
      </c>
      <c r="I12">
        <f t="shared" ref="I12:I16" si="6">(I3+I4)/2</f>
        <v>2.1440000000000001</v>
      </c>
      <c r="J12">
        <v>3.1620235294107513E-2</v>
      </c>
      <c r="K12">
        <f t="shared" ref="K12:K16" si="7">(A4-A3)/(L4-L3)*10^-3</f>
        <v>1.5624999999999987</v>
      </c>
      <c r="L12">
        <f t="shared" ref="L12:L16" si="8">(L3+L4)/2</f>
        <v>2.2799999999999998</v>
      </c>
      <c r="N12">
        <f t="shared" ref="N12:N16" si="9">(A4-A3)/(O4-O3)*10^-3</f>
        <v>1.1904761904761831</v>
      </c>
      <c r="O12">
        <f t="shared" ref="O12:O16" si="10">(O3+O4)/2</f>
        <v>2.2119999999999997</v>
      </c>
      <c r="Q12">
        <f t="shared" ref="Q12:Q16" si="11">(A4-A3)/(R4-R3)*10^-3</f>
        <v>1.3513513513513542</v>
      </c>
      <c r="R12">
        <f>(R3+R4)/2</f>
        <v>2.7925</v>
      </c>
      <c r="T12">
        <f t="shared" ref="T12:T16" si="12">(A4-A3)/(U4-U3)*10^-3</f>
        <v>1.3157894736842017</v>
      </c>
      <c r="U12">
        <f t="shared" ref="U12:U16" si="13">(U3+U4)/2</f>
        <v>2.891</v>
      </c>
      <c r="W12">
        <f t="shared" ref="W12:W16" si="14">(A4-A3)/(X4-X3)*10^-3</f>
        <v>1.5151515151515189</v>
      </c>
      <c r="X12">
        <f t="shared" ref="X12:X16" si="15">(X3+X4)/2</f>
        <v>1.9475</v>
      </c>
      <c r="Z12">
        <f t="shared" ref="Z12:Z16" si="16">(A4-A3)/(AA4-AA3)*10^-3</f>
        <v>1.4705882352941066</v>
      </c>
      <c r="AA12">
        <f t="shared" ref="AA12:AA16" si="17">(AA3+AA4)/2</f>
        <v>2.1790000000000003</v>
      </c>
      <c r="AC12">
        <f t="shared" ref="AC12:AC16" si="18">(A4-A3)/(AD4-AD3)*10^-3</f>
        <v>1.5151515151514985</v>
      </c>
      <c r="AD12">
        <f t="shared" ref="AD12:AD16" si="19">(AD4+AD3)/2</f>
        <v>4.5325000000000006</v>
      </c>
      <c r="AF12">
        <f t="shared" ref="AF12:AF16" si="20">(A4-A3)/(AG4-AG3)*10^-3</f>
        <v>1.4285714285714319</v>
      </c>
      <c r="AG12">
        <f t="shared" ref="AG12:AG16" si="21">(AG4+AG3)/2</f>
        <v>1.6215000000000002</v>
      </c>
      <c r="AI12">
        <f t="shared" ref="AI12:AI16" si="22">(A4-A3)/(AJ4-AJ3)*10^-3</f>
        <v>1.5151515151515189</v>
      </c>
      <c r="AJ12">
        <f t="shared" ref="AJ12:AJ16" si="23">(AJ4+AJ3)/2</f>
        <v>2.5365000000000002</v>
      </c>
    </row>
    <row r="13" spans="1:36" x14ac:dyDescent="0.45">
      <c r="A13">
        <f t="shared" si="1"/>
        <v>1.7857142857142558</v>
      </c>
      <c r="B13">
        <f t="shared" ref="B13:B16" si="24">(B4+B5)/2</f>
        <v>4.2130000000000001</v>
      </c>
      <c r="D13">
        <f t="shared" si="2"/>
        <v>1.6666666666666774</v>
      </c>
      <c r="E13">
        <f t="shared" si="3"/>
        <v>2.2400000000000002</v>
      </c>
      <c r="G13">
        <f t="shared" si="4"/>
        <v>-3.2885568965511203E-2</v>
      </c>
      <c r="H13">
        <f t="shared" si="5"/>
        <v>1.7241379310344878</v>
      </c>
      <c r="I13">
        <f t="shared" si="6"/>
        <v>2.1755</v>
      </c>
      <c r="J13">
        <v>-3.2885568965511203E-2</v>
      </c>
      <c r="K13">
        <f t="shared" si="7"/>
        <v>1.8518518518518428</v>
      </c>
      <c r="L13">
        <f t="shared" si="8"/>
        <v>2.3094999999999999</v>
      </c>
      <c r="N13">
        <f t="shared" si="9"/>
        <v>1.5624999999999987</v>
      </c>
      <c r="O13">
        <f t="shared" si="10"/>
        <v>2.2490000000000001</v>
      </c>
      <c r="Q13">
        <f t="shared" si="11"/>
        <v>1.666666666666653</v>
      </c>
      <c r="R13">
        <f t="shared" ref="R13:R16" si="25">(R4+R5)/2</f>
        <v>2.8260000000000001</v>
      </c>
      <c r="T13">
        <f t="shared" si="12"/>
        <v>1.6129032258064677</v>
      </c>
      <c r="U13">
        <f t="shared" si="13"/>
        <v>2.9255</v>
      </c>
      <c r="W13">
        <f t="shared" si="14"/>
        <v>1.7857142857142843</v>
      </c>
      <c r="X13">
        <f t="shared" si="15"/>
        <v>1.978</v>
      </c>
      <c r="Z13">
        <f t="shared" si="16"/>
        <v>1.7857142857142843</v>
      </c>
      <c r="AA13">
        <f t="shared" si="17"/>
        <v>2.21</v>
      </c>
      <c r="AC13">
        <f t="shared" si="18"/>
        <v>1.7857142857143125</v>
      </c>
      <c r="AD13">
        <f t="shared" si="19"/>
        <v>4.5630000000000006</v>
      </c>
      <c r="AF13">
        <f t="shared" si="20"/>
        <v>1.7241379310344878</v>
      </c>
      <c r="AG13">
        <f t="shared" si="21"/>
        <v>1.6535</v>
      </c>
      <c r="AI13">
        <f t="shared" si="22"/>
        <v>1.7857142857142843</v>
      </c>
      <c r="AJ13">
        <f t="shared" si="23"/>
        <v>2.5670000000000002</v>
      </c>
    </row>
    <row r="14" spans="1:36" x14ac:dyDescent="0.45">
      <c r="A14">
        <f t="shared" si="1"/>
        <v>2.0833333333333317</v>
      </c>
      <c r="B14">
        <f t="shared" si="24"/>
        <v>4.2390000000000008</v>
      </c>
      <c r="D14">
        <f t="shared" si="2"/>
        <v>2.0000000000000071</v>
      </c>
      <c r="E14">
        <f t="shared" si="3"/>
        <v>2.2675000000000001</v>
      </c>
      <c r="G14">
        <f t="shared" si="4"/>
        <v>-2.964249999999069E-2</v>
      </c>
      <c r="H14">
        <f t="shared" si="5"/>
        <v>2.0000000000000071</v>
      </c>
      <c r="I14">
        <f t="shared" si="6"/>
        <v>2.2024999999999997</v>
      </c>
      <c r="J14">
        <v>-2.964249999999069E-2</v>
      </c>
      <c r="K14">
        <f t="shared" si="7"/>
        <v>2.0833333333333317</v>
      </c>
      <c r="L14">
        <f t="shared" si="8"/>
        <v>2.335</v>
      </c>
      <c r="N14">
        <f t="shared" si="9"/>
        <v>1.8518518518518732</v>
      </c>
      <c r="O14">
        <f t="shared" si="10"/>
        <v>2.2785000000000002</v>
      </c>
      <c r="Q14">
        <f t="shared" si="11"/>
        <v>1.923076923076938</v>
      </c>
      <c r="R14">
        <f t="shared" si="25"/>
        <v>2.8540000000000001</v>
      </c>
      <c r="T14">
        <f t="shared" si="12"/>
        <v>1.9230769230769049</v>
      </c>
      <c r="U14">
        <f t="shared" si="13"/>
        <v>2.9539999999999997</v>
      </c>
      <c r="W14">
        <f t="shared" si="14"/>
        <v>2.0833333333333317</v>
      </c>
      <c r="X14">
        <f t="shared" si="15"/>
        <v>2.004</v>
      </c>
      <c r="Z14">
        <f t="shared" si="16"/>
        <v>2.0000000000000071</v>
      </c>
      <c r="AA14">
        <f t="shared" si="17"/>
        <v>2.2365000000000004</v>
      </c>
      <c r="AC14">
        <f t="shared" si="18"/>
        <v>1.9999999999999716</v>
      </c>
      <c r="AD14">
        <f t="shared" si="19"/>
        <v>4.5895000000000001</v>
      </c>
      <c r="AF14">
        <f t="shared" si="20"/>
        <v>1.9230769230769214</v>
      </c>
      <c r="AG14">
        <f t="shared" si="21"/>
        <v>1.681</v>
      </c>
      <c r="AI14">
        <f t="shared" si="22"/>
        <v>2.0833333333333317</v>
      </c>
      <c r="AJ14">
        <f t="shared" si="23"/>
        <v>2.593</v>
      </c>
    </row>
    <row r="15" spans="1:36" x14ac:dyDescent="0.45">
      <c r="A15">
        <f t="shared" si="1"/>
        <v>2.1739130434782905</v>
      </c>
      <c r="B15">
        <f t="shared" si="24"/>
        <v>4.2625000000000002</v>
      </c>
      <c r="D15">
        <f t="shared" si="2"/>
        <v>2.1739130434782483</v>
      </c>
      <c r="E15">
        <f t="shared" si="3"/>
        <v>2.2915000000000001</v>
      </c>
      <c r="G15">
        <f t="shared" si="4"/>
        <v>5.805272727250621E-3</v>
      </c>
      <c r="H15">
        <f t="shared" si="5"/>
        <v>2.2727272727272481</v>
      </c>
      <c r="I15">
        <f t="shared" si="6"/>
        <v>2.226</v>
      </c>
      <c r="J15">
        <v>5.805272727250621E-3</v>
      </c>
      <c r="K15">
        <f t="shared" si="7"/>
        <v>2.3809523809523916</v>
      </c>
      <c r="L15">
        <f t="shared" si="8"/>
        <v>2.3574999999999999</v>
      </c>
      <c r="N15">
        <f t="shared" si="9"/>
        <v>2.1739130434782483</v>
      </c>
      <c r="O15">
        <f t="shared" si="10"/>
        <v>2.3034999999999997</v>
      </c>
      <c r="Q15">
        <f t="shared" si="11"/>
        <v>2.1739130434782483</v>
      </c>
      <c r="R15">
        <f t="shared" si="25"/>
        <v>2.8784999999999998</v>
      </c>
      <c r="T15">
        <f t="shared" si="12"/>
        <v>2.1739130434782483</v>
      </c>
      <c r="U15">
        <f t="shared" si="13"/>
        <v>2.9785000000000004</v>
      </c>
      <c r="W15">
        <f t="shared" si="14"/>
        <v>2.2727272727272934</v>
      </c>
      <c r="X15">
        <f t="shared" si="15"/>
        <v>2.0270000000000001</v>
      </c>
      <c r="Z15">
        <f t="shared" si="16"/>
        <v>2.1739130434782905</v>
      </c>
      <c r="AA15">
        <f t="shared" si="17"/>
        <v>2.2605</v>
      </c>
      <c r="AC15">
        <f t="shared" si="18"/>
        <v>2.2727272727273395</v>
      </c>
      <c r="AD15">
        <f t="shared" si="19"/>
        <v>4.6129999999999995</v>
      </c>
      <c r="AF15">
        <f t="shared" si="20"/>
        <v>2.2727272727272707</v>
      </c>
      <c r="AG15">
        <f t="shared" si="21"/>
        <v>1.7050000000000001</v>
      </c>
      <c r="AI15">
        <f t="shared" si="22"/>
        <v>2.2727272727272934</v>
      </c>
      <c r="AJ15">
        <f t="shared" si="23"/>
        <v>2.6159999999999997</v>
      </c>
    </row>
    <row r="16" spans="1:36" x14ac:dyDescent="0.45">
      <c r="A16">
        <f t="shared" si="1"/>
        <v>2.5000000000000533</v>
      </c>
      <c r="B16">
        <f t="shared" si="24"/>
        <v>4.2839999999999998</v>
      </c>
      <c r="D16">
        <f t="shared" si="2"/>
        <v>2.3809523809523916</v>
      </c>
      <c r="E16">
        <f t="shared" si="3"/>
        <v>2.3134999999999999</v>
      </c>
      <c r="G16">
        <f t="shared" si="4"/>
        <v>2.1040999999998089E-2</v>
      </c>
      <c r="H16">
        <f t="shared" si="5"/>
        <v>2.4999999999999978</v>
      </c>
      <c r="I16">
        <f t="shared" si="6"/>
        <v>2.2469999999999999</v>
      </c>
      <c r="J16">
        <v>2.1040999999998089E-2</v>
      </c>
      <c r="K16">
        <f t="shared" si="7"/>
        <v>2.4999999999999978</v>
      </c>
      <c r="L16">
        <f t="shared" si="8"/>
        <v>2.3780000000000001</v>
      </c>
      <c r="N16">
        <f t="shared" si="9"/>
        <v>2.2727272727272481</v>
      </c>
      <c r="O16">
        <f t="shared" si="10"/>
        <v>2.3260000000000001</v>
      </c>
      <c r="Q16">
        <f t="shared" si="11"/>
        <v>2.2727272727272934</v>
      </c>
      <c r="R16">
        <f t="shared" si="25"/>
        <v>2.9009999999999998</v>
      </c>
      <c r="T16">
        <f t="shared" si="12"/>
        <v>2.3809523809523916</v>
      </c>
      <c r="U16">
        <f t="shared" si="13"/>
        <v>3.0005000000000002</v>
      </c>
      <c r="W16">
        <f t="shared" si="14"/>
        <v>2.4999999999999978</v>
      </c>
      <c r="X16">
        <f t="shared" si="15"/>
        <v>2.048</v>
      </c>
      <c r="Z16">
        <f t="shared" si="16"/>
        <v>2.4999999999999978</v>
      </c>
      <c r="AA16">
        <f t="shared" si="17"/>
        <v>2.282</v>
      </c>
      <c r="AC16">
        <f t="shared" si="18"/>
        <v>2.4999999999999423</v>
      </c>
      <c r="AD16">
        <f t="shared" si="19"/>
        <v>4.6340000000000003</v>
      </c>
      <c r="AF16">
        <f t="shared" si="20"/>
        <v>2.3809523809523663</v>
      </c>
      <c r="AG16">
        <f t="shared" si="21"/>
        <v>1.7265000000000001</v>
      </c>
      <c r="AI16">
        <f t="shared" si="22"/>
        <v>2.4999999999999978</v>
      </c>
      <c r="AJ16">
        <f t="shared" si="23"/>
        <v>2.6369999999999996</v>
      </c>
    </row>
    <row r="17" spans="1:9" x14ac:dyDescent="0.45">
      <c r="H17">
        <f>AVERAGE(H11:H16)</f>
        <v>1.831310267053526</v>
      </c>
      <c r="I17">
        <f>SUM(I11:I16)/6</f>
        <v>2.1829166666666668</v>
      </c>
    </row>
    <row r="18" spans="1:9" x14ac:dyDescent="0.45">
      <c r="A18" t="s">
        <v>47</v>
      </c>
      <c r="B18" t="s">
        <v>46</v>
      </c>
      <c r="C18" t="s">
        <v>49</v>
      </c>
    </row>
    <row r="19" spans="1:9" x14ac:dyDescent="0.45">
      <c r="A19">
        <v>1</v>
      </c>
      <c r="B19">
        <f>INDEX(LINEST(A11:A16,B11:B16,TRUE,TRUE),1,1)</f>
        <v>9.6959639757466238</v>
      </c>
      <c r="C19">
        <f>3*INDEX(LINEST(A11:A16,B11:B16,TRUE,TRUE),2,1)</f>
        <v>1.3456484277700123</v>
      </c>
    </row>
    <row r="20" spans="1:9" x14ac:dyDescent="0.45">
      <c r="A20">
        <v>2</v>
      </c>
      <c r="B20">
        <f>INDEX(LINEST(D11:D16,E11:E16,TRUE,TRUE),1,1)</f>
        <v>9.6868480087949962</v>
      </c>
      <c r="C20">
        <f>3*INDEX(LINEST(D11:D16,E11:E16,TRUE,TRUE),2,1)</f>
        <v>0.73844154103022719</v>
      </c>
    </row>
    <row r="21" spans="1:9" x14ac:dyDescent="0.45">
      <c r="A21">
        <v>3</v>
      </c>
      <c r="B21">
        <f>INDEX(LINEST(H11:H16,I11:I16,TRUE,TRUE),1,1)</f>
        <v>10.096575115978686</v>
      </c>
      <c r="C21">
        <f>3*INDEX(LINEST(H11:H16,I11:I16,TRUE,TRUE),2,1)</f>
        <v>0.73299373991821781</v>
      </c>
    </row>
    <row r="22" spans="1:9" x14ac:dyDescent="0.45">
      <c r="A22">
        <v>4</v>
      </c>
      <c r="B22">
        <f>INDEX(LINEST(K11:K16,L11:L16,TRUE,TRUE),1,1)</f>
        <v>9.9078703475999266</v>
      </c>
      <c r="C22">
        <f>3*INDEX(LINEST(K11:K16,L11:L16,TRUE,TRUE),2,1)</f>
        <v>0.87262004519068048</v>
      </c>
    </row>
    <row r="23" spans="1:9" x14ac:dyDescent="0.45">
      <c r="A23">
        <v>5</v>
      </c>
      <c r="B23">
        <f>INDEX(LINEST(N11:N16,O11:O16,TRUE,TRUE),1,1)</f>
        <v>9.3833134907153575</v>
      </c>
      <c r="C23">
        <f>3*INDEX(LINEST(N11:N16,O11:O16,TRUE,TRUE),2,1)</f>
        <v>1.1464244186883792</v>
      </c>
    </row>
    <row r="24" spans="1:9" x14ac:dyDescent="0.45">
      <c r="A24">
        <v>6</v>
      </c>
      <c r="B24">
        <f>INDEX(LINEST(Q11:Q16,R11:R16,TRUE,TRUE),1,1)</f>
        <v>9.1358249051980547</v>
      </c>
      <c r="C24">
        <f>3*INDEX(LINEST(Q11:Q16,R11:R16,TRUE,TRUE),2,1)</f>
        <v>0.99283195066959085</v>
      </c>
    </row>
    <row r="25" spans="1:9" x14ac:dyDescent="0.45">
      <c r="A25">
        <v>7</v>
      </c>
      <c r="B25">
        <f>INDEX(LINEST(T11:T16,U11:U16,TRUE,TRUE),1,1)</f>
        <v>9.8732049345407749</v>
      </c>
      <c r="C25">
        <f>3*INDEX(LINEST(T11:T16,U11:U16,TRUE,TRUE),2,1)</f>
        <v>0.38102764864310157</v>
      </c>
    </row>
    <row r="26" spans="1:9" x14ac:dyDescent="0.45">
      <c r="A26">
        <v>8</v>
      </c>
      <c r="B26">
        <f>INDEX(LINEST(W11:W16,X11:X16,TRUE,TRUE),1,1)</f>
        <v>9.6538182377331836</v>
      </c>
      <c r="C26">
        <f>3*INDEX(LINEST(W11:W16,X11:X16,TRUE,TRUE),2,1)</f>
        <v>0.51393035714478075</v>
      </c>
    </row>
    <row r="27" spans="1:9" x14ac:dyDescent="0.45">
      <c r="A27">
        <v>9</v>
      </c>
      <c r="B27">
        <f>INDEX(LINEST(Z11:Z16,AA11:AA16,TRUE,TRUE),1,1)</f>
        <v>9.3948883215752446</v>
      </c>
      <c r="C27">
        <f>3*INDEX(LINEST(Z11:Z16,AA11:AA16,TRUE,TRUE),2,1)</f>
        <v>1.1640029244693242</v>
      </c>
    </row>
    <row r="28" spans="1:9" x14ac:dyDescent="0.45">
      <c r="A28">
        <v>10</v>
      </c>
      <c r="B28">
        <f>INDEX(LINEST(AC11:AC16,AD11:AD16,TRUE,TRUE),1,1)</f>
        <v>9.8073485314039122</v>
      </c>
      <c r="C28">
        <f>3*INDEX(LINEST(AC11:AC16,AD11:AD16,TRUE,TRUE),2,1)</f>
        <v>0.74091929137346979</v>
      </c>
    </row>
    <row r="29" spans="1:9" x14ac:dyDescent="0.45">
      <c r="A29">
        <v>11</v>
      </c>
      <c r="B29">
        <f>INDEX(LINEST(AF11:AF16,AG11:AG16,TRUE,TRUE),1,1)</f>
        <v>9.5801688192844594</v>
      </c>
      <c r="C29">
        <f>3*INDEX(LINEST(AF11:AF16,AG11:AG16,TRUE,TRUE),2,1)</f>
        <v>1.1632160622991443</v>
      </c>
    </row>
    <row r="30" spans="1:9" x14ac:dyDescent="0.45">
      <c r="A30">
        <v>12</v>
      </c>
      <c r="B30">
        <f>INDEX(LINEST(AI11:AI16,AJ11:AJ16,TRUE,TRUE),1,1)</f>
        <v>9.6538182377332244</v>
      </c>
      <c r="C30">
        <f>3*INDEX(LINEST(AI11:AI16,AJ11:AJ16,TRUE,TRUE),2,1)</f>
        <v>0.51393035714480162</v>
      </c>
    </row>
    <row r="32" spans="1:9" x14ac:dyDescent="0.45">
      <c r="A32" t="s">
        <v>48</v>
      </c>
      <c r="B32">
        <f>AVERAGE(B19:B30)</f>
        <v>9.655803577192037</v>
      </c>
      <c r="C32">
        <f>((_xlfn.STDEV.S(B19:B30) / SQRT(12))*3)-0.01</f>
        <v>0.21599129821404056</v>
      </c>
      <c r="D32">
        <f>(C32/B32)*100</f>
        <v>2.2369065038173868</v>
      </c>
    </row>
    <row r="33" spans="4:4" x14ac:dyDescent="0.45">
      <c r="D33">
        <f>STDEV(B19:B30)</f>
        <v>0.26095227371677865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Capstone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</dc:creator>
  <cp:lastModifiedBy>Darius-Andrei Corlan</cp:lastModifiedBy>
  <dcterms:created xsi:type="dcterms:W3CDTF">2024-12-11T09:11:43Z</dcterms:created>
  <dcterms:modified xsi:type="dcterms:W3CDTF">2024-12-16T19:00:39Z</dcterms:modified>
</cp:coreProperties>
</file>