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us\Documents\VSCODE\stuff-for-labs\Mass spring\"/>
    </mc:Choice>
  </mc:AlternateContent>
  <xr:revisionPtr revIDLastSave="0" documentId="13_ncr:1_{B68AC6B6-C48F-497D-9652-F142C29633D0}" xr6:coauthVersionLast="47" xr6:coauthVersionMax="47" xr10:uidLastSave="{00000000-0000-0000-0000-000000000000}"/>
  <bookViews>
    <workbookView xWindow="-98" yWindow="-98" windowWidth="21795" windowHeight="12975" xr2:uid="{5873E8F7-E98E-47D9-9A00-1F336E54CA62}"/>
  </bookViews>
  <sheets>
    <sheet name="mass spring exc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2" l="1"/>
  <c r="R32" i="2"/>
  <c r="R33" i="2"/>
  <c r="R34" i="2"/>
  <c r="R35" i="2"/>
  <c r="R30" i="2"/>
  <c r="Q31" i="2"/>
  <c r="Q32" i="2"/>
  <c r="Q34" i="2"/>
  <c r="Q35" i="2"/>
  <c r="Q30" i="2"/>
  <c r="R5" i="2"/>
  <c r="R6" i="2"/>
  <c r="R7" i="2"/>
  <c r="R4" i="2"/>
  <c r="Q4" i="2"/>
  <c r="Q5" i="2"/>
  <c r="Q6" i="2"/>
  <c r="Q7" i="2"/>
  <c r="R40" i="2"/>
  <c r="P31" i="2"/>
  <c r="P32" i="2"/>
  <c r="P33" i="2"/>
  <c r="P34" i="2"/>
  <c r="P35" i="2"/>
  <c r="P30" i="2"/>
  <c r="P5" i="2"/>
  <c r="P6" i="2"/>
  <c r="P7" i="2"/>
  <c r="P4" i="2"/>
  <c r="O31" i="2"/>
  <c r="O32" i="2"/>
  <c r="O33" i="2"/>
  <c r="O34" i="2"/>
  <c r="O35" i="2"/>
  <c r="O30" i="2"/>
  <c r="O5" i="2"/>
  <c r="O6" i="2"/>
  <c r="O7" i="2"/>
  <c r="O4" i="2"/>
  <c r="N31" i="2"/>
  <c r="N32" i="2"/>
  <c r="N34" i="2"/>
  <c r="N35" i="2"/>
  <c r="N30" i="2"/>
  <c r="N5" i="2"/>
  <c r="N6" i="2"/>
  <c r="N7" i="2"/>
  <c r="N4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5" i="2"/>
  <c r="U6" i="2"/>
  <c r="U7" i="2"/>
  <c r="T5" i="2"/>
  <c r="T6" i="2"/>
  <c r="T7" i="2"/>
  <c r="S5" i="2"/>
  <c r="S6" i="2"/>
  <c r="S7" i="2"/>
  <c r="U4" i="2"/>
  <c r="T4" i="2"/>
  <c r="S4" i="2"/>
  <c r="J5" i="2"/>
  <c r="J6" i="2"/>
  <c r="J7" i="2"/>
  <c r="J4" i="2"/>
  <c r="H5" i="2"/>
  <c r="H6" i="2"/>
  <c r="H7" i="2"/>
  <c r="H4" i="2"/>
  <c r="I5" i="2"/>
  <c r="I6" i="2"/>
  <c r="I7" i="2"/>
  <c r="I4" i="2"/>
  <c r="G5" i="2"/>
  <c r="G6" i="2"/>
  <c r="G7" i="2"/>
  <c r="G4" i="2"/>
  <c r="F5" i="2"/>
  <c r="F6" i="2"/>
  <c r="F7" i="2"/>
  <c r="F4" i="2"/>
  <c r="E5" i="2"/>
  <c r="E6" i="2"/>
  <c r="E7" i="2"/>
  <c r="E4" i="2"/>
  <c r="J34" i="2"/>
  <c r="J35" i="2"/>
  <c r="J31" i="2"/>
  <c r="J32" i="2"/>
  <c r="J30" i="2"/>
  <c r="I31" i="2"/>
  <c r="I32" i="2"/>
  <c r="I34" i="2"/>
  <c r="I35" i="2"/>
  <c r="I30" i="2"/>
  <c r="H31" i="2"/>
  <c r="H32" i="2"/>
  <c r="H34" i="2"/>
  <c r="H35" i="2"/>
  <c r="H30" i="2"/>
  <c r="G30" i="2"/>
  <c r="G31" i="2"/>
  <c r="G32" i="2"/>
  <c r="G34" i="2"/>
  <c r="G35" i="2"/>
  <c r="P28" i="1"/>
  <c r="F31" i="2"/>
  <c r="F32" i="2"/>
  <c r="F34" i="2"/>
  <c r="F35" i="2"/>
  <c r="F30" i="2"/>
  <c r="E35" i="2"/>
  <c r="E34" i="2"/>
  <c r="E31" i="2"/>
  <c r="E32" i="2"/>
  <c r="E30" i="2"/>
  <c r="S7" i="1"/>
  <c r="R7" i="1"/>
  <c r="Q7" i="1"/>
  <c r="P7" i="1"/>
  <c r="K8" i="1"/>
  <c r="O8" i="1" s="1"/>
  <c r="K9" i="1"/>
  <c r="O9" i="1" s="1"/>
  <c r="K10" i="1"/>
  <c r="O10" i="1" s="1"/>
  <c r="K11" i="1"/>
  <c r="O11" i="1" s="1"/>
  <c r="K7" i="1"/>
  <c r="O7" i="1" s="1"/>
  <c r="O28" i="1"/>
  <c r="S28" i="1"/>
  <c r="J28" i="1"/>
  <c r="R28" i="1"/>
  <c r="Q28" i="1"/>
  <c r="O29" i="1"/>
  <c r="O30" i="1"/>
  <c r="O31" i="1"/>
  <c r="O32" i="1"/>
  <c r="N8" i="1"/>
  <c r="N9" i="1"/>
  <c r="N10" i="1"/>
  <c r="N11" i="1"/>
  <c r="N7" i="1"/>
  <c r="J8" i="1"/>
  <c r="J9" i="1"/>
  <c r="J10" i="1"/>
  <c r="J11" i="1"/>
  <c r="J7" i="1"/>
  <c r="I8" i="1"/>
  <c r="I9" i="1"/>
  <c r="I10" i="1"/>
  <c r="I11" i="1"/>
  <c r="I7" i="1"/>
  <c r="J29" i="1"/>
  <c r="J30" i="1"/>
  <c r="J31" i="1"/>
  <c r="J32" i="1"/>
  <c r="N28" i="1"/>
  <c r="N29" i="1"/>
  <c r="N30" i="1"/>
  <c r="N31" i="1"/>
  <c r="N32" i="1"/>
  <c r="L29" i="1"/>
  <c r="L30" i="1"/>
  <c r="L31" i="1"/>
  <c r="L32" i="1"/>
  <c r="L28" i="1"/>
  <c r="I29" i="1"/>
  <c r="I30" i="1"/>
  <c r="I31" i="1"/>
  <c r="I32" i="1"/>
  <c r="I28" i="1"/>
  <c r="M8" i="1"/>
  <c r="M9" i="1"/>
  <c r="M10" i="1"/>
  <c r="M11" i="1"/>
  <c r="M7" i="1"/>
  <c r="L8" i="1"/>
  <c r="L9" i="1"/>
  <c r="L10" i="1"/>
  <c r="L11" i="1"/>
  <c r="L7" i="1"/>
</calcChain>
</file>

<file path=xl/sharedStrings.xml><?xml version="1.0" encoding="utf-8"?>
<sst xmlns="http://schemas.openxmlformats.org/spreadsheetml/2006/main" count="132" uniqueCount="81">
  <si>
    <t>mass of the discs and the hook [g]</t>
  </si>
  <si>
    <t>unc. in m [kg]</t>
  </si>
  <si>
    <r>
      <rPr>
        <b/>
        <sz val="10"/>
        <color theme="1"/>
        <rFont val="Arial"/>
      </rPr>
      <t>unc. in l</t>
    </r>
    <r>
      <rPr>
        <b/>
        <sz val="6"/>
        <color theme="1"/>
        <rFont val="Arial"/>
      </rPr>
      <t>0</t>
    </r>
  </si>
  <si>
    <r>
      <rPr>
        <b/>
        <sz val="10"/>
        <color theme="1"/>
        <rFont val="Arial"/>
      </rPr>
      <t>l</t>
    </r>
    <r>
      <rPr>
        <b/>
        <sz val="6"/>
        <color theme="1"/>
        <rFont val="Arial"/>
      </rPr>
      <t>1</t>
    </r>
    <r>
      <rPr>
        <b/>
        <sz val="10"/>
        <color theme="1"/>
        <rFont val="Arial"/>
      </rPr>
      <t xml:space="preserve"> [m]</t>
    </r>
  </si>
  <si>
    <t>m [kg]</t>
  </si>
  <si>
    <r>
      <rPr>
        <b/>
        <sz val="10"/>
        <color theme="1"/>
        <rFont val="Arial"/>
      </rPr>
      <t>Δx</t>
    </r>
    <r>
      <rPr>
        <b/>
        <sz val="6"/>
        <color theme="1"/>
        <rFont val="Arial"/>
      </rPr>
      <t>e</t>
    </r>
    <r>
      <rPr>
        <b/>
        <sz val="10"/>
        <color theme="1"/>
        <rFont val="Arial"/>
      </rPr>
      <t xml:space="preserve"> = sqrt( (l</t>
    </r>
    <r>
      <rPr>
        <b/>
        <sz val="5"/>
        <color theme="1"/>
        <rFont val="Arial"/>
      </rPr>
      <t>0</t>
    </r>
    <r>
      <rPr>
        <b/>
        <sz val="10"/>
        <color theme="1"/>
        <rFont val="Arial"/>
      </rPr>
      <t>)^2 + (l</t>
    </r>
    <r>
      <rPr>
        <b/>
        <sz val="6"/>
        <color theme="1"/>
        <rFont val="Arial"/>
      </rPr>
      <t>1</t>
    </r>
    <r>
      <rPr>
        <b/>
        <sz val="10"/>
        <color theme="1"/>
        <rFont val="Arial"/>
      </rPr>
      <t>)^2 ) [page 34]</t>
    </r>
  </si>
  <si>
    <t>m*g [N]</t>
  </si>
  <si>
    <t>Δmg = gΔm</t>
  </si>
  <si>
    <t>k [Nm^(-1)]</t>
  </si>
  <si>
    <r>
      <rPr>
        <b/>
        <sz val="10"/>
        <color theme="1"/>
        <rFont val="Arial"/>
      </rPr>
      <t>Δk = k* SQRT [ (Δmg/mg)^2 + (Δx</t>
    </r>
    <r>
      <rPr>
        <b/>
        <sz val="6"/>
        <color theme="1"/>
        <rFont val="Arial"/>
      </rPr>
      <t>e</t>
    </r>
    <r>
      <rPr>
        <b/>
        <sz val="10"/>
        <color theme="1"/>
        <rFont val="Arial"/>
      </rPr>
      <t>/x</t>
    </r>
    <r>
      <rPr>
        <b/>
        <sz val="6"/>
        <color theme="1"/>
        <rFont val="Arial"/>
      </rPr>
      <t>e</t>
    </r>
    <r>
      <rPr>
        <b/>
        <sz val="10"/>
        <color theme="1"/>
        <rFont val="Arial"/>
      </rPr>
      <t>)^2 ]</t>
    </r>
  </si>
  <si>
    <t>Average k</t>
  </si>
  <si>
    <t>Average Δk</t>
  </si>
  <si>
    <t>Standard deviation</t>
  </si>
  <si>
    <t>Standard deviation of the mean</t>
  </si>
  <si>
    <t>Short spring</t>
  </si>
  <si>
    <t>Long spring</t>
  </si>
  <si>
    <t xml:space="preserve">Short spring </t>
  </si>
  <si>
    <t>mass [10^-3 kg]</t>
  </si>
  <si>
    <t>30T [s]</t>
  </si>
  <si>
    <r>
      <rPr>
        <b/>
        <sz val="10"/>
        <color theme="1"/>
        <rFont val="Arial"/>
      </rPr>
      <t>T</t>
    </r>
    <r>
      <rPr>
        <b/>
        <sz val="6"/>
        <color theme="1"/>
        <rFont val="Arial"/>
      </rPr>
      <t xml:space="preserve">ex </t>
    </r>
    <r>
      <rPr>
        <b/>
        <sz val="10"/>
        <color theme="1"/>
        <rFont val="Arial"/>
      </rPr>
      <t>[s]</t>
    </r>
  </si>
  <si>
    <r>
      <rPr>
        <b/>
        <sz val="10"/>
        <color theme="1"/>
        <rFont val="Arial"/>
      </rPr>
      <t>m</t>
    </r>
    <r>
      <rPr>
        <b/>
        <sz val="6"/>
        <color theme="1"/>
        <rFont val="Arial"/>
      </rPr>
      <t xml:space="preserve">cor </t>
    </r>
    <r>
      <rPr>
        <b/>
        <sz val="10"/>
        <color theme="1"/>
        <rFont val="Arial"/>
      </rPr>
      <t>[10^-3 kg]</t>
    </r>
  </si>
  <si>
    <r>
      <rPr>
        <b/>
        <sz val="10"/>
        <color theme="1"/>
        <rFont val="Arial"/>
      </rPr>
      <t>T</t>
    </r>
    <r>
      <rPr>
        <b/>
        <sz val="6"/>
        <color theme="1"/>
        <rFont val="Arial"/>
      </rPr>
      <t xml:space="preserve">id </t>
    </r>
    <r>
      <rPr>
        <b/>
        <sz val="11"/>
        <color theme="1"/>
        <rFont val="Arial"/>
      </rPr>
      <t>[s]</t>
    </r>
  </si>
  <si>
    <r>
      <rPr>
        <b/>
        <sz val="10"/>
        <color theme="1"/>
        <rFont val="Arial"/>
      </rPr>
      <t>T</t>
    </r>
    <r>
      <rPr>
        <b/>
        <sz val="6"/>
        <color theme="1"/>
        <rFont val="Arial"/>
      </rPr>
      <t xml:space="preserve">cor </t>
    </r>
    <r>
      <rPr>
        <b/>
        <sz val="10"/>
        <color theme="1"/>
        <rFont val="Arial"/>
      </rPr>
      <t>[s]</t>
    </r>
  </si>
  <si>
    <r>
      <rPr>
        <b/>
        <sz val="10"/>
        <color theme="1"/>
        <rFont val="Arial"/>
      </rPr>
      <t>PD</t>
    </r>
    <r>
      <rPr>
        <b/>
        <sz val="6"/>
        <color theme="1"/>
        <rFont val="Arial"/>
      </rPr>
      <t xml:space="preserve">id </t>
    </r>
    <r>
      <rPr>
        <b/>
        <sz val="11"/>
        <color theme="1"/>
        <rFont val="Arial"/>
      </rPr>
      <t>[</t>
    </r>
    <r>
      <rPr>
        <b/>
        <sz val="10"/>
        <color theme="1"/>
        <rFont val="Arial"/>
      </rPr>
      <t>%]</t>
    </r>
  </si>
  <si>
    <r>
      <rPr>
        <b/>
        <sz val="10"/>
        <color theme="1"/>
        <rFont val="Arial"/>
      </rPr>
      <t>PD</t>
    </r>
    <r>
      <rPr>
        <b/>
        <sz val="6"/>
        <color theme="1"/>
        <rFont val="Arial"/>
      </rPr>
      <t xml:space="preserve">cor </t>
    </r>
    <r>
      <rPr>
        <b/>
        <sz val="10"/>
        <color theme="1"/>
        <rFont val="Arial"/>
      </rPr>
      <t>[%]</t>
    </r>
  </si>
  <si>
    <t>Δm [10^-3 kg]</t>
  </si>
  <si>
    <t>Δmcor [10^-3 kg]</t>
  </si>
  <si>
    <t>standard deviation of T [s]</t>
  </si>
  <si>
    <t>standard deviation of the mean [s]</t>
  </si>
  <si>
    <r>
      <rPr>
        <b/>
        <sz val="10"/>
        <color theme="1"/>
        <rFont val="Arial"/>
      </rPr>
      <t>ΔT</t>
    </r>
    <r>
      <rPr>
        <b/>
        <sz val="6"/>
        <color theme="1"/>
        <rFont val="Arial"/>
      </rPr>
      <t>ex</t>
    </r>
    <r>
      <rPr>
        <b/>
        <sz val="10"/>
        <color theme="1"/>
        <rFont val="Arial"/>
      </rPr>
      <t xml:space="preserve"> [s]</t>
    </r>
  </si>
  <si>
    <r>
      <rPr>
        <b/>
        <sz val="10"/>
        <color theme="1"/>
        <rFont val="Arial"/>
      </rPr>
      <t>ΔT</t>
    </r>
    <r>
      <rPr>
        <b/>
        <sz val="6"/>
        <color theme="1"/>
        <rFont val="Arial"/>
      </rPr>
      <t>id</t>
    </r>
    <r>
      <rPr>
        <b/>
        <sz val="10"/>
        <color theme="1"/>
        <rFont val="Arial"/>
      </rPr>
      <t xml:space="preserve"> [s]</t>
    </r>
  </si>
  <si>
    <r>
      <rPr>
        <b/>
        <sz val="10"/>
        <color theme="1"/>
        <rFont val="Arial"/>
      </rPr>
      <t>ΔT</t>
    </r>
    <r>
      <rPr>
        <b/>
        <sz val="6"/>
        <color theme="1"/>
        <rFont val="Arial"/>
      </rPr>
      <t>cor</t>
    </r>
    <r>
      <rPr>
        <b/>
        <sz val="10"/>
        <color theme="1"/>
        <rFont val="Arial"/>
      </rPr>
      <t xml:space="preserve"> [s]</t>
    </r>
  </si>
  <si>
    <t>30T1</t>
  </si>
  <si>
    <t>30T2</t>
  </si>
  <si>
    <t>30T3</t>
  </si>
  <si>
    <t xml:space="preserve">Long spring </t>
  </si>
  <si>
    <t>mass [kg]</t>
  </si>
  <si>
    <r>
      <rPr>
        <b/>
        <sz val="10"/>
        <color theme="1"/>
        <rFont val="Arial"/>
      </rPr>
      <t>m</t>
    </r>
    <r>
      <rPr>
        <b/>
        <sz val="6"/>
        <color theme="1"/>
        <rFont val="Arial"/>
      </rPr>
      <t xml:space="preserve">cor </t>
    </r>
    <r>
      <rPr>
        <b/>
        <sz val="10"/>
        <color theme="1"/>
        <rFont val="Arial"/>
      </rPr>
      <t>[kg]</t>
    </r>
  </si>
  <si>
    <t>standard deviation of T</t>
  </si>
  <si>
    <t>standard deviation of the mean</t>
  </si>
  <si>
    <r>
      <rPr>
        <b/>
        <sz val="10"/>
        <color theme="1"/>
        <rFont val="Arial"/>
      </rPr>
      <t>ΔT</t>
    </r>
    <r>
      <rPr>
        <b/>
        <sz val="6"/>
        <color theme="1"/>
        <rFont val="Arial"/>
      </rPr>
      <t>ex</t>
    </r>
  </si>
  <si>
    <r>
      <rPr>
        <b/>
        <sz val="10"/>
        <color theme="1"/>
        <rFont val="Arial"/>
      </rPr>
      <t>ΔT</t>
    </r>
    <r>
      <rPr>
        <b/>
        <sz val="6"/>
        <color theme="1"/>
        <rFont val="Arial"/>
      </rPr>
      <t>id</t>
    </r>
  </si>
  <si>
    <r>
      <rPr>
        <b/>
        <sz val="10"/>
        <color theme="1"/>
        <rFont val="Arial"/>
      </rPr>
      <t>ΔT</t>
    </r>
    <r>
      <rPr>
        <b/>
        <sz val="6"/>
        <color theme="1"/>
        <rFont val="Arial"/>
      </rPr>
      <t>cor</t>
    </r>
  </si>
  <si>
    <t>unc. in m k[g]</t>
  </si>
  <si>
    <t>0.01 10-3</t>
  </si>
  <si>
    <t>0.01 10-4</t>
  </si>
  <si>
    <t>0.01 10-5</t>
  </si>
  <si>
    <t>0.01 10-6</t>
  </si>
  <si>
    <t>0.01 10-7</t>
  </si>
  <si>
    <r>
      <t>l</t>
    </r>
    <r>
      <rPr>
        <b/>
        <sz val="6"/>
        <color theme="1"/>
        <rFont val="Arial"/>
      </rPr>
      <t>0</t>
    </r>
    <r>
      <rPr>
        <b/>
        <sz val="10"/>
        <color theme="1"/>
        <rFont val="Arial"/>
      </rPr>
      <t xml:space="preserve"> [cm]</t>
    </r>
  </si>
  <si>
    <r>
      <rPr>
        <b/>
        <sz val="10"/>
        <color theme="1"/>
        <rFont val="Arial"/>
      </rPr>
      <t>l</t>
    </r>
    <r>
      <rPr>
        <b/>
        <sz val="6"/>
        <color theme="1"/>
        <rFont val="Arial"/>
      </rPr>
      <t>0</t>
    </r>
    <r>
      <rPr>
        <b/>
        <sz val="10"/>
        <color theme="1"/>
        <rFont val="Arial"/>
      </rPr>
      <t xml:space="preserve"> [cm]</t>
    </r>
  </si>
  <si>
    <r>
      <rPr>
        <b/>
        <sz val="10"/>
        <color theme="1"/>
        <rFont val="Arial"/>
      </rPr>
      <t>l</t>
    </r>
    <r>
      <rPr>
        <b/>
        <sz val="6"/>
        <color theme="1"/>
        <rFont val="Arial"/>
      </rPr>
      <t>1</t>
    </r>
    <r>
      <rPr>
        <b/>
        <sz val="10"/>
        <color theme="1"/>
        <rFont val="Arial"/>
      </rPr>
      <t xml:space="preserve"> [cm]</t>
    </r>
  </si>
  <si>
    <r>
      <rPr>
        <b/>
        <sz val="10"/>
        <color theme="1"/>
        <rFont val="Arial"/>
      </rPr>
      <t>x</t>
    </r>
    <r>
      <rPr>
        <b/>
        <sz val="6"/>
        <color theme="1"/>
        <rFont val="Arial"/>
      </rPr>
      <t>e</t>
    </r>
    <r>
      <rPr>
        <b/>
        <sz val="10"/>
        <color theme="1"/>
        <rFont val="Arial"/>
      </rPr>
      <t xml:space="preserve"> [cm]</t>
    </r>
  </si>
  <si>
    <t>10T1</t>
  </si>
  <si>
    <t>6,23</t>
  </si>
  <si>
    <r>
      <rPr>
        <b/>
        <sz val="10"/>
        <color theme="1"/>
        <rFont val="Arial"/>
      </rPr>
      <t>Δx</t>
    </r>
    <r>
      <rPr>
        <b/>
        <sz val="6"/>
        <color theme="1"/>
        <rFont val="Arial"/>
      </rPr>
      <t>e</t>
    </r>
    <r>
      <rPr>
        <b/>
        <sz val="10"/>
        <color theme="1"/>
        <rFont val="Arial"/>
      </rPr>
      <t xml:space="preserve"> = sqrt( (deltl</t>
    </r>
    <r>
      <rPr>
        <b/>
        <sz val="5"/>
        <color theme="1"/>
        <rFont val="Arial"/>
      </rPr>
      <t>0</t>
    </r>
    <r>
      <rPr>
        <b/>
        <sz val="10"/>
        <color theme="1"/>
        <rFont val="Arial"/>
      </rPr>
      <t>)^2 + (deltl</t>
    </r>
    <r>
      <rPr>
        <b/>
        <sz val="6"/>
        <color theme="1"/>
        <rFont val="Arial"/>
      </rPr>
      <t>1</t>
    </r>
    <r>
      <rPr>
        <b/>
        <sz val="10"/>
        <color theme="1"/>
        <rFont val="Arial"/>
      </rPr>
      <t>)^2 ) [page 34]</t>
    </r>
  </si>
  <si>
    <r>
      <rPr>
        <b/>
        <sz val="10"/>
        <color theme="1"/>
        <rFont val="Arial"/>
      </rPr>
      <t>[cm]unc. in l</t>
    </r>
    <r>
      <rPr>
        <b/>
        <sz val="6"/>
        <color theme="1"/>
        <rFont val="Arial"/>
      </rPr>
      <t>0</t>
    </r>
  </si>
  <si>
    <r>
      <rPr>
        <b/>
        <sz val="6"/>
        <color theme="1"/>
        <rFont val="Arial"/>
      </rPr>
      <t>Xe</t>
    </r>
    <r>
      <rPr>
        <b/>
        <sz val="10"/>
        <color theme="1"/>
        <rFont val="Arial"/>
      </rPr>
      <t xml:space="preserve"> [m]</t>
    </r>
  </si>
  <si>
    <t>k(Nm^-1\)</t>
  </si>
  <si>
    <r>
      <rPr>
        <b/>
        <sz val="10"/>
        <color theme="1"/>
        <rFont val="Arial"/>
      </rPr>
      <t>PE</t>
    </r>
    <r>
      <rPr>
        <b/>
        <sz val="6"/>
        <color theme="1"/>
        <rFont val="Arial"/>
      </rPr>
      <t>id</t>
    </r>
  </si>
  <si>
    <r>
      <rPr>
        <b/>
        <sz val="10"/>
        <color theme="1"/>
        <rFont val="Arial"/>
      </rPr>
      <t>PE</t>
    </r>
    <r>
      <rPr>
        <b/>
        <sz val="6"/>
        <color theme="1"/>
        <rFont val="Arial"/>
      </rPr>
      <t>cor</t>
    </r>
  </si>
  <si>
    <r>
      <t>$l_</t>
    </r>
    <r>
      <rPr>
        <sz val="5"/>
        <color rgb="FFB5CEA8"/>
        <rFont val="Consolas"/>
        <family val="3"/>
      </rPr>
      <t>1</t>
    </r>
    <r>
      <rPr>
        <sz val="5"/>
        <color rgb="FF4EC9B0"/>
        <rFont val="Consolas"/>
        <family val="3"/>
      </rPr>
      <t>$</t>
    </r>
  </si>
  <si>
    <t>Xe [m]</t>
  </si>
  <si>
    <t xml:space="preserve">Δk </t>
  </si>
  <si>
    <t>Tex [s]</t>
  </si>
  <si>
    <t>Tid [s]</t>
  </si>
  <si>
    <t>Tcor [s]</t>
  </si>
  <si>
    <t>PDid [%]</t>
  </si>
  <si>
    <t>PDcor [%]</t>
  </si>
  <si>
    <t>short spring</t>
  </si>
  <si>
    <t>PEcor</t>
  </si>
  <si>
    <t>PEid</t>
  </si>
  <si>
    <t>T1</t>
  </si>
  <si>
    <t>T2</t>
  </si>
  <si>
    <t>T3</t>
  </si>
  <si>
    <t>ΔTex [s]</t>
  </si>
  <si>
    <t>ΔTid [s]</t>
  </si>
  <si>
    <t>ΔTcor [s]</t>
  </si>
  <si>
    <t>ΔTex</t>
  </si>
  <si>
    <t>ΔTid</t>
  </si>
  <si>
    <t>ΔTcor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</si>
</sst>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b/>
      <sz val="10"/>
      <color theme="1"/>
      <name val="Arial"/>
    </font>
    <font>
      <b/>
      <sz val="6"/>
      <color theme="1"/>
      <name val="Arial"/>
    </font>
    <font>
      <b/>
      <sz val="5"/>
      <color theme="1"/>
      <name val="Arial"/>
    </font>
    <font>
      <sz val="10"/>
      <name val="Arial"/>
    </font>
    <font>
      <b/>
      <sz val="11"/>
      <color theme="1"/>
      <name val="Arial"/>
    </font>
    <font>
      <sz val="10"/>
      <color theme="1"/>
      <name val="Aptos Narrow"/>
      <scheme val="minor"/>
    </font>
    <font>
      <b/>
      <sz val="10"/>
      <color rgb="FF000000"/>
      <name val="Arial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5"/>
      <color rgb="FF4EC9B0"/>
      <name val="Consolas"/>
      <family val="3"/>
    </font>
    <font>
      <sz val="5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7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in terms of elongation for the short</a:t>
            </a:r>
            <a:r>
              <a:rPr lang="en-US" baseline="0"/>
              <a:t> spring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253846841636753"/>
                  <c:y val="-0.115841114673596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W = 3.4715xe + 0.02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'mass spring exc'!$J$7:$J$11</c:f>
              <c:numCache>
                <c:formatCode>General</c:formatCode>
                <c:ptCount val="5"/>
                <c:pt idx="0">
                  <c:v>8.3999999999999991E-2</c:v>
                </c:pt>
                <c:pt idx="1">
                  <c:v>0.13800000000000001</c:v>
                </c:pt>
                <c:pt idx="2">
                  <c:v>0.19699999999999998</c:v>
                </c:pt>
                <c:pt idx="3">
                  <c:v>0.2525</c:v>
                </c:pt>
                <c:pt idx="4">
                  <c:v>0.307</c:v>
                </c:pt>
              </c:numCache>
            </c:numRef>
          </c:xVal>
          <c:yVal>
            <c:numRef>
              <c:f>'mass spring exc'!$L$7:$L$11</c:f>
              <c:numCache>
                <c:formatCode>General</c:formatCode>
                <c:ptCount val="5"/>
                <c:pt idx="0">
                  <c:v>0.30548340000000002</c:v>
                </c:pt>
                <c:pt idx="1">
                  <c:v>0.51149339999999999</c:v>
                </c:pt>
                <c:pt idx="2">
                  <c:v>0.69454800000000005</c:v>
                </c:pt>
                <c:pt idx="3">
                  <c:v>0.90153900000000009</c:v>
                </c:pt>
                <c:pt idx="4">
                  <c:v>1.0836125999999999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8-464F-9AD2-F1AAC8F1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00528"/>
        <c:axId val="720305808"/>
      </c:scatterChart>
      <c:valAx>
        <c:axId val="7203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05808"/>
        <c:crosses val="autoZero"/>
        <c:crossBetween val="midCat"/>
      </c:valAx>
      <c:valAx>
        <c:axId val="7203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in terms of the elongation</a:t>
            </a:r>
            <a:r>
              <a:rPr lang="en-US" baseline="0"/>
              <a:t> for the long spring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867198725865931"/>
          <c:y val="2.7748635251302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07929992826414"/>
                  <c:y val="-0.168422225010980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W = 19.64xe+ 0.0473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'mass spring exc'!$J$28:$J$32</c:f>
              <c:numCache>
                <c:formatCode>General</c:formatCode>
                <c:ptCount val="5"/>
                <c:pt idx="0">
                  <c:v>1.3499999999999979E-2</c:v>
                </c:pt>
                <c:pt idx="1">
                  <c:v>2.3499999999999979E-2</c:v>
                </c:pt>
                <c:pt idx="2">
                  <c:v>3.2999999999999974E-2</c:v>
                </c:pt>
                <c:pt idx="3">
                  <c:v>4.2500000000000003E-2</c:v>
                </c:pt>
                <c:pt idx="4">
                  <c:v>5.3499999999999978E-2</c:v>
                </c:pt>
              </c:numCache>
            </c:numRef>
          </c:xVal>
          <c:yVal>
            <c:numRef>
              <c:f>'mass spring exc'!$L$28:$L$32</c:f>
              <c:numCache>
                <c:formatCode>General</c:formatCode>
                <c:ptCount val="5"/>
                <c:pt idx="0">
                  <c:v>0.30548340000000002</c:v>
                </c:pt>
                <c:pt idx="1">
                  <c:v>0.51149339999999999</c:v>
                </c:pt>
                <c:pt idx="2">
                  <c:v>0.69454800000000005</c:v>
                </c:pt>
                <c:pt idx="3">
                  <c:v>0.90153900000000009</c:v>
                </c:pt>
                <c:pt idx="4">
                  <c:v>1.0836125999999999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9-44B3-89A2-45D3E8FF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90336"/>
        <c:axId val="1383603296"/>
      </c:scatterChart>
      <c:valAx>
        <c:axId val="138359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03296"/>
        <c:crosses val="autoZero"/>
        <c:crossBetween val="midCat"/>
      </c:valAx>
      <c:valAx>
        <c:axId val="13836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Tid,</a:t>
            </a:r>
            <a:r>
              <a:rPr lang="en-US" baseline="0"/>
              <a:t> Tcor, Tex long spring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Sheet2!$H$46</c:f>
              <c:strCache>
                <c:ptCount val="1"/>
                <c:pt idx="0">
                  <c:v>Tex [s]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Sheet2!$D$47:$D$52</c:f>
              <c:numCache>
                <c:formatCode>General</c:formatCode>
                <c:ptCount val="6"/>
                <c:pt idx="0">
                  <c:v>52.14</c:v>
                </c:pt>
                <c:pt idx="1">
                  <c:v>91.9</c:v>
                </c:pt>
                <c:pt idx="2">
                  <c:v>131.46</c:v>
                </c:pt>
                <c:pt idx="4">
                  <c:v>171.12</c:v>
                </c:pt>
                <c:pt idx="5">
                  <c:v>202.64</c:v>
                </c:pt>
              </c:numCache>
            </c:numRef>
          </c:xVal>
          <c:yVal>
            <c:numRef>
              <c:f>Sheet2!$H$47:$H$52</c:f>
              <c:numCache>
                <c:formatCode>General</c:formatCode>
                <c:ptCount val="6"/>
                <c:pt idx="0">
                  <c:v>0.32488888888888895</c:v>
                </c:pt>
                <c:pt idx="1">
                  <c:v>0.44100000000000006</c:v>
                </c:pt>
                <c:pt idx="2">
                  <c:v>0.51733333333333342</c:v>
                </c:pt>
                <c:pt idx="4">
                  <c:v>0.58000000000000007</c:v>
                </c:pt>
                <c:pt idx="5">
                  <c:v>0.62050000000000005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B-4078-8439-2DB8AC3B1663}"/>
            </c:ext>
          </c:extLst>
        </c:ser>
        <c:ser>
          <c:idx val="1"/>
          <c:order val="1"/>
          <c:tx>
            <c:strRef>
              <c:f>Sheet2!$I$46</c:f>
              <c:strCache>
                <c:ptCount val="1"/>
                <c:pt idx="0">
                  <c:v>Tid [s]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Sheet2!$D$47:$D$52</c:f>
              <c:numCache>
                <c:formatCode>General</c:formatCode>
                <c:ptCount val="6"/>
                <c:pt idx="0">
                  <c:v>52.14</c:v>
                </c:pt>
                <c:pt idx="1">
                  <c:v>91.9</c:v>
                </c:pt>
                <c:pt idx="2">
                  <c:v>131.46</c:v>
                </c:pt>
                <c:pt idx="4">
                  <c:v>171.12</c:v>
                </c:pt>
                <c:pt idx="5">
                  <c:v>202.64</c:v>
                </c:pt>
              </c:numCache>
            </c:numRef>
          </c:xVal>
          <c:yVal>
            <c:numRef>
              <c:f>Sheet2!$I$47:$I$52</c:f>
              <c:numCache>
                <c:formatCode>General</c:formatCode>
                <c:ptCount val="6"/>
                <c:pt idx="0">
                  <c:v>0.31011648562696104</c:v>
                </c:pt>
                <c:pt idx="1">
                  <c:v>0.41171538495584609</c:v>
                </c:pt>
                <c:pt idx="2">
                  <c:v>0.49242053342970799</c:v>
                </c:pt>
                <c:pt idx="4">
                  <c:v>0.56181033746807163</c:v>
                </c:pt>
                <c:pt idx="5">
                  <c:v>0.61136690955729733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B-4078-8439-2DB8AC3B1663}"/>
            </c:ext>
          </c:extLst>
        </c:ser>
        <c:ser>
          <c:idx val="2"/>
          <c:order val="2"/>
          <c:tx>
            <c:strRef>
              <c:f>Sheet2!$J$46</c:f>
              <c:strCache>
                <c:ptCount val="1"/>
                <c:pt idx="0">
                  <c:v>Tcor [s]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Sheet2!$D$47:$D$52</c:f>
              <c:numCache>
                <c:formatCode>General</c:formatCode>
                <c:ptCount val="6"/>
                <c:pt idx="0">
                  <c:v>52.14</c:v>
                </c:pt>
                <c:pt idx="1">
                  <c:v>91.9</c:v>
                </c:pt>
                <c:pt idx="2">
                  <c:v>131.46</c:v>
                </c:pt>
                <c:pt idx="4">
                  <c:v>171.12</c:v>
                </c:pt>
                <c:pt idx="5">
                  <c:v>202.64</c:v>
                </c:pt>
              </c:numCache>
            </c:numRef>
          </c:xVal>
          <c:yVal>
            <c:numRef>
              <c:f>Sheet2!$J$47:$J$52</c:f>
              <c:numCache>
                <c:formatCode>General</c:formatCode>
                <c:ptCount val="6"/>
                <c:pt idx="0">
                  <c:v>0.35809167291373339</c:v>
                </c:pt>
                <c:pt idx="1">
                  <c:v>0.47540797666753631</c:v>
                </c:pt>
                <c:pt idx="2">
                  <c:v>0.56859825506028205</c:v>
                </c:pt>
                <c:pt idx="4">
                  <c:v>0.64872269914141145</c:v>
                </c:pt>
                <c:pt idx="5">
                  <c:v>0.70594569961307041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BB-4078-8439-2DB8AC3B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56768"/>
        <c:axId val="1624369248"/>
      </c:scatterChart>
      <c:valAx>
        <c:axId val="162435676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69248"/>
        <c:crosses val="autoZero"/>
        <c:crossBetween val="midCat"/>
      </c:valAx>
      <c:valAx>
        <c:axId val="16243692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Tid,</a:t>
            </a:r>
            <a:r>
              <a:rPr lang="en-US" baseline="0"/>
              <a:t> Tcor, Tex short spring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Sheet2!$H$13</c:f>
              <c:strCache>
                <c:ptCount val="1"/>
                <c:pt idx="0">
                  <c:v>Tex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Sheet2!$D$14:$D$17</c:f>
              <c:numCache>
                <c:formatCode>General</c:formatCode>
                <c:ptCount val="4"/>
                <c:pt idx="0">
                  <c:v>31.14</c:v>
                </c:pt>
                <c:pt idx="1">
                  <c:v>52.14</c:v>
                </c:pt>
                <c:pt idx="2">
                  <c:v>70.8</c:v>
                </c:pt>
                <c:pt idx="3">
                  <c:v>91.9</c:v>
                </c:pt>
              </c:numCache>
            </c:numRef>
          </c:xVal>
          <c:yVal>
            <c:numRef>
              <c:f>Sheet2!$H$14:$H$17</c:f>
              <c:numCache>
                <c:formatCode>General</c:formatCode>
                <c:ptCount val="4"/>
                <c:pt idx="0">
                  <c:v>0.63077777777777788</c:v>
                </c:pt>
                <c:pt idx="1">
                  <c:v>0.78755555555555545</c:v>
                </c:pt>
                <c:pt idx="2">
                  <c:v>0.91155555555555556</c:v>
                </c:pt>
                <c:pt idx="3">
                  <c:v>1.0271111111111111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C-4185-AE44-2841580C50EA}"/>
            </c:ext>
          </c:extLst>
        </c:ser>
        <c:ser>
          <c:idx val="1"/>
          <c:order val="1"/>
          <c:tx>
            <c:strRef>
              <c:f>Sheet2!$I$13</c:f>
              <c:strCache>
                <c:ptCount val="1"/>
                <c:pt idx="0">
                  <c:v>Tid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Sheet2!$D$14:$D$17</c:f>
              <c:numCache>
                <c:formatCode>General</c:formatCode>
                <c:ptCount val="4"/>
                <c:pt idx="0">
                  <c:v>31.14</c:v>
                </c:pt>
                <c:pt idx="1">
                  <c:v>52.14</c:v>
                </c:pt>
                <c:pt idx="2">
                  <c:v>70.8</c:v>
                </c:pt>
                <c:pt idx="3">
                  <c:v>91.9</c:v>
                </c:pt>
              </c:numCache>
            </c:numRef>
          </c:xVal>
          <c:yVal>
            <c:numRef>
              <c:f>Sheet2!$I$14:$I$17</c:f>
              <c:numCache>
                <c:formatCode>General</c:formatCode>
                <c:ptCount val="4"/>
                <c:pt idx="0">
                  <c:v>0.58457744678356649</c:v>
                </c:pt>
                <c:pt idx="1">
                  <c:v>0.75642916531378857</c:v>
                </c:pt>
                <c:pt idx="2">
                  <c:v>0.88145344776551404</c:v>
                </c:pt>
                <c:pt idx="3">
                  <c:v>1.0042469182487095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0C-4185-AE44-2841580C50EA}"/>
            </c:ext>
          </c:extLst>
        </c:ser>
        <c:ser>
          <c:idx val="2"/>
          <c:order val="2"/>
          <c:tx>
            <c:strRef>
              <c:f>Sheet2!$J$13</c:f>
              <c:strCache>
                <c:ptCount val="1"/>
                <c:pt idx="0">
                  <c:v>Tcor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Sheet2!$D$14:$D$17</c:f>
              <c:numCache>
                <c:formatCode>General</c:formatCode>
                <c:ptCount val="4"/>
                <c:pt idx="0">
                  <c:v>31.14</c:v>
                </c:pt>
                <c:pt idx="1">
                  <c:v>52.14</c:v>
                </c:pt>
                <c:pt idx="2">
                  <c:v>70.8</c:v>
                </c:pt>
                <c:pt idx="3">
                  <c:v>91.9</c:v>
                </c:pt>
              </c:numCache>
            </c:numRef>
          </c:xVal>
          <c:yVal>
            <c:numRef>
              <c:f>Sheet2!$J$14:$J$17</c:f>
              <c:numCache>
                <c:formatCode>General</c:formatCode>
                <c:ptCount val="4"/>
                <c:pt idx="0">
                  <c:v>0.67501189252535254</c:v>
                </c:pt>
                <c:pt idx="1">
                  <c:v>0.87344916443359943</c:v>
                </c:pt>
                <c:pt idx="2">
                  <c:v>1.0178147706910865</c:v>
                </c:pt>
                <c:pt idx="3">
                  <c:v>1.1596044571674886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0C-4185-AE44-2841580C5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56768"/>
        <c:axId val="1624369248"/>
      </c:scatterChart>
      <c:valAx>
        <c:axId val="162435676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69248"/>
        <c:crosses val="autoZero"/>
        <c:crossBetween val="midCat"/>
        <c:majorUnit val="10"/>
      </c:valAx>
      <c:valAx>
        <c:axId val="16243692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Pid, Pcor vs</a:t>
            </a:r>
            <a:r>
              <a:rPr lang="en-US" baseline="0"/>
              <a:t> mass short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PDid [%]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Sheet2!$A$3:$A$7</c:f>
              <c:numCache>
                <c:formatCode>General</c:formatCode>
                <c:ptCount val="5"/>
                <c:pt idx="1">
                  <c:v>31.14</c:v>
                </c:pt>
                <c:pt idx="2">
                  <c:v>52.14</c:v>
                </c:pt>
                <c:pt idx="3">
                  <c:v>70.8</c:v>
                </c:pt>
                <c:pt idx="4">
                  <c:v>91.9</c:v>
                </c:pt>
              </c:numCache>
            </c:numRef>
          </c:xVal>
          <c:yVal>
            <c:numRef>
              <c:f>Sheet2!$I$3:$I$7</c:f>
              <c:numCache>
                <c:formatCode>General</c:formatCode>
                <c:ptCount val="5"/>
                <c:pt idx="1">
                  <c:v>7.3243434727479739</c:v>
                </c:pt>
                <c:pt idx="2">
                  <c:v>3.9522786706532456</c:v>
                </c:pt>
                <c:pt idx="3">
                  <c:v>3.3022790115842722</c:v>
                </c:pt>
                <c:pt idx="4">
                  <c:v>2.22606810646489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1-4423-B4C9-D53EEBAD6E8A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PDcor [%]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Sheet2!$A$3:$A$7</c:f>
              <c:numCache>
                <c:formatCode>General</c:formatCode>
                <c:ptCount val="5"/>
                <c:pt idx="1">
                  <c:v>31.14</c:v>
                </c:pt>
                <c:pt idx="2">
                  <c:v>52.14</c:v>
                </c:pt>
                <c:pt idx="3">
                  <c:v>70.8</c:v>
                </c:pt>
                <c:pt idx="4">
                  <c:v>91.9</c:v>
                </c:pt>
              </c:numCache>
            </c:numRef>
          </c:xVal>
          <c:yVal>
            <c:numRef>
              <c:f>Sheet2!$J$3:$J$7</c:f>
              <c:numCache>
                <c:formatCode>General</c:formatCode>
                <c:ptCount val="5"/>
                <c:pt idx="1">
                  <c:v>7.0126304866685194</c:v>
                </c:pt>
                <c:pt idx="2">
                  <c:v>10.906355529097008</c:v>
                </c:pt>
                <c:pt idx="3">
                  <c:v>11.656910485370288</c:v>
                </c:pt>
                <c:pt idx="4">
                  <c:v>12.899611796921223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1-4423-B4C9-D53EEBAD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47775"/>
        <c:axId val="1805942015"/>
      </c:scatterChart>
      <c:valAx>
        <c:axId val="180594777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42015"/>
        <c:crosses val="autoZero"/>
        <c:crossBetween val="midCat"/>
      </c:valAx>
      <c:valAx>
        <c:axId val="18059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4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Pid, Pcor vs</a:t>
            </a:r>
            <a:r>
              <a:rPr lang="en-US" baseline="0"/>
              <a:t> mass long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Sheet2!$I$28</c:f>
              <c:strCache>
                <c:ptCount val="1"/>
                <c:pt idx="0">
                  <c:v>PEid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Sheet2!$A$29:$A$35</c:f>
              <c:numCache>
                <c:formatCode>General</c:formatCode>
                <c:ptCount val="7"/>
                <c:pt idx="1">
                  <c:v>52.14</c:v>
                </c:pt>
                <c:pt idx="2">
                  <c:v>91.9</c:v>
                </c:pt>
                <c:pt idx="3">
                  <c:v>131.46</c:v>
                </c:pt>
                <c:pt idx="5">
                  <c:v>171.12</c:v>
                </c:pt>
                <c:pt idx="6">
                  <c:v>202.64</c:v>
                </c:pt>
              </c:numCache>
            </c:numRef>
          </c:xVal>
          <c:yVal>
            <c:numRef>
              <c:f>Sheet2!$I$29:$I$35</c:f>
              <c:numCache>
                <c:formatCode>General</c:formatCode>
                <c:ptCount val="7"/>
                <c:pt idx="1">
                  <c:v>4.5469093487466212</c:v>
                </c:pt>
                <c:pt idx="2">
                  <c:v>6.6405022775859344</c:v>
                </c:pt>
                <c:pt idx="3">
                  <c:v>4.8156185380719263</c:v>
                </c:pt>
                <c:pt idx="5">
                  <c:v>3.1361487124014551</c:v>
                </c:pt>
                <c:pt idx="6">
                  <c:v>1.6040381613791959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5-4D1C-89B9-43B5155BE994}"/>
            </c:ext>
          </c:extLst>
        </c:ser>
        <c:ser>
          <c:idx val="1"/>
          <c:order val="1"/>
          <c:tx>
            <c:strRef>
              <c:f>Sheet2!$J$28</c:f>
              <c:strCache>
                <c:ptCount val="1"/>
                <c:pt idx="0">
                  <c:v>PEcor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Sheet2!$A$29:$A$35</c:f>
              <c:numCache>
                <c:formatCode>General</c:formatCode>
                <c:ptCount val="7"/>
                <c:pt idx="1">
                  <c:v>52.14</c:v>
                </c:pt>
                <c:pt idx="2">
                  <c:v>91.9</c:v>
                </c:pt>
                <c:pt idx="3">
                  <c:v>131.46</c:v>
                </c:pt>
                <c:pt idx="5">
                  <c:v>171.12</c:v>
                </c:pt>
                <c:pt idx="6">
                  <c:v>202.64</c:v>
                </c:pt>
              </c:numCache>
            </c:numRef>
          </c:xVal>
          <c:yVal>
            <c:numRef>
              <c:f>Sheet2!$J$29:$J$35</c:f>
              <c:numCache>
                <c:formatCode>General</c:formatCode>
                <c:ptCount val="7"/>
                <c:pt idx="1">
                  <c:v>10.219735164965799</c:v>
                </c:pt>
                <c:pt idx="2">
                  <c:v>7.8022622828880381</c:v>
                </c:pt>
                <c:pt idx="3">
                  <c:v>9.9094565193843991</c:v>
                </c:pt>
                <c:pt idx="5">
                  <c:v>11.848741231277824</c:v>
                </c:pt>
                <c:pt idx="6">
                  <c:v>13.617870109399732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5-4D1C-89B9-43B5155B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47775"/>
        <c:axId val="1805942015"/>
      </c:scatterChart>
      <c:valAx>
        <c:axId val="180594777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42015"/>
        <c:crosses val="autoZero"/>
        <c:crossBetween val="midCat"/>
      </c:valAx>
      <c:valAx>
        <c:axId val="18059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4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587936</xdr:colOff>
      <xdr:row>3</xdr:row>
      <xdr:rowOff>58255</xdr:rowOff>
    </xdr:from>
    <xdr:to>
      <xdr:col>28</xdr:col>
      <xdr:colOff>618305</xdr:colOff>
      <xdr:row>13</xdr:row>
      <xdr:rowOff>1934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4D5E1-F88A-D8F4-18C8-16FA818D6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156482</xdr:colOff>
      <xdr:row>2</xdr:row>
      <xdr:rowOff>100692</xdr:rowOff>
    </xdr:from>
    <xdr:to>
      <xdr:col>36</xdr:col>
      <xdr:colOff>190497</xdr:colOff>
      <xdr:row>12</xdr:row>
      <xdr:rowOff>464609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9B5D0-5487-2BA4-3576-C9784727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703424</xdr:colOff>
      <xdr:row>46</xdr:row>
      <xdr:rowOff>49387</xdr:rowOff>
    </xdr:from>
    <xdr:to>
      <xdr:col>18</xdr:col>
      <xdr:colOff>646179</xdr:colOff>
      <xdr:row>61</xdr:row>
      <xdr:rowOff>59821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70169-1311-D963-65B8-ED3912E0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355023</xdr:colOff>
      <xdr:row>10</xdr:row>
      <xdr:rowOff>43297</xdr:rowOff>
    </xdr:from>
    <xdr:to>
      <xdr:col>26</xdr:col>
      <xdr:colOff>96072</xdr:colOff>
      <xdr:row>24</xdr:row>
      <xdr:rowOff>53729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2872F-6EF6-443D-A306-6F8541005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39894</xdr:colOff>
      <xdr:row>11</xdr:row>
      <xdr:rowOff>9523</xdr:rowOff>
    </xdr:from>
    <xdr:to>
      <xdr:col>18</xdr:col>
      <xdr:colOff>430790</xdr:colOff>
      <xdr:row>25</xdr:row>
      <xdr:rowOff>4081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8FAC89-914B-1081-73A9-CCEDCACB1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60613</xdr:colOff>
      <xdr:row>43</xdr:row>
      <xdr:rowOff>69272</xdr:rowOff>
    </xdr:from>
    <xdr:to>
      <xdr:col>27</xdr:col>
      <xdr:colOff>96486</xdr:colOff>
      <xdr:row>58</xdr:row>
      <xdr:rowOff>63829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382ACB-C5AF-4037-8F28-0436DED88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E059-1E4E-488A-BF2C-56BA498F15CC}">
  <dimension ref="C5:T32"/>
  <sheetViews>
    <sheetView tabSelected="1" topLeftCell="A4" zoomScale="70" zoomScaleNormal="70" workbookViewId="0">
      <selection activeCell="N12" sqref="N12"/>
    </sheetView>
  </sheetViews>
  <sheetFormatPr defaultRowHeight="14.25" x14ac:dyDescent="0.45"/>
  <cols>
    <col min="13" max="13" width="10.73046875" bestFit="1" customWidth="1"/>
  </cols>
  <sheetData>
    <row r="5" spans="4:19" ht="14.65" thickBot="1" x14ac:dyDescent="0.5">
      <c r="D5" s="20" t="s">
        <v>14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4:19" ht="92.25" thickBot="1" x14ac:dyDescent="0.5">
      <c r="D6" s="1" t="s">
        <v>0</v>
      </c>
      <c r="E6" s="1" t="s">
        <v>1</v>
      </c>
      <c r="F6" s="6" t="s">
        <v>50</v>
      </c>
      <c r="G6" s="1" t="s">
        <v>2</v>
      </c>
      <c r="H6" s="6" t="s">
        <v>51</v>
      </c>
      <c r="I6" s="14" t="s">
        <v>4</v>
      </c>
      <c r="J6" s="6" t="s">
        <v>52</v>
      </c>
      <c r="K6" s="13" t="s">
        <v>55</v>
      </c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  <c r="Q6" s="2" t="s">
        <v>11</v>
      </c>
      <c r="R6" s="1" t="s">
        <v>12</v>
      </c>
      <c r="S6" s="1" t="s">
        <v>13</v>
      </c>
    </row>
    <row r="7" spans="4:19" x14ac:dyDescent="0.45">
      <c r="D7">
        <v>31.14</v>
      </c>
      <c r="E7">
        <v>1.0000000000000001E-5</v>
      </c>
      <c r="F7">
        <v>4.7</v>
      </c>
      <c r="G7">
        <v>0.25</v>
      </c>
      <c r="H7">
        <v>13.1</v>
      </c>
      <c r="I7">
        <f>D7/1000</f>
        <v>3.1140000000000001E-2</v>
      </c>
      <c r="J7">
        <f>(H7-F7)/100</f>
        <v>8.3999999999999991E-2</v>
      </c>
      <c r="K7">
        <f>SQRT(0.25^2+0.25^2)/100</f>
        <v>3.5355339059327377E-3</v>
      </c>
      <c r="L7">
        <f>I7*9.81</f>
        <v>0.30548340000000002</v>
      </c>
      <c r="M7">
        <f>E7*9.81</f>
        <v>9.8100000000000013E-5</v>
      </c>
      <c r="N7">
        <f>L7/J7</f>
        <v>3.6367071428571434</v>
      </c>
      <c r="O7">
        <f>SQRT((M7/L7)^2+(K7/J7)^2)*N7</f>
        <v>0.15307232903946721</v>
      </c>
      <c r="P7" s="23">
        <f>AVERAGE(N7:N11)</f>
        <v>3.5937879285375445</v>
      </c>
      <c r="Q7" s="23">
        <f>AVERAGE(O7:O11)</f>
        <v>8.0391181092989664E-2</v>
      </c>
      <c r="R7" s="23">
        <f>STDEV(N7:N11)</f>
        <v>7.7201889016003986E-2</v>
      </c>
      <c r="S7" s="23">
        <f>R7/SQRT(COUNT(M7:M11))</f>
        <v>3.452573436623585E-2</v>
      </c>
    </row>
    <row r="8" spans="4:19" x14ac:dyDescent="0.45">
      <c r="D8">
        <v>52.14</v>
      </c>
      <c r="E8">
        <v>1.0000000000000001E-5</v>
      </c>
      <c r="F8">
        <v>4.7</v>
      </c>
      <c r="G8">
        <v>0.25</v>
      </c>
      <c r="H8">
        <v>18.5</v>
      </c>
      <c r="I8">
        <f t="shared" ref="I8:I11" si="0">D8/1000</f>
        <v>5.2139999999999999E-2</v>
      </c>
      <c r="J8">
        <f t="shared" ref="J8:J11" si="1">(H8-F8)/100</f>
        <v>0.13800000000000001</v>
      </c>
      <c r="K8">
        <f t="shared" ref="K8:K11" si="2">SQRT(0.25^2+0.25^2)/100</f>
        <v>3.5355339059327377E-3</v>
      </c>
      <c r="L8">
        <f t="shared" ref="L8:L11" si="3">I8*9.81</f>
        <v>0.51149339999999999</v>
      </c>
      <c r="M8">
        <f t="shared" ref="M8:M11" si="4">E8*9.81</f>
        <v>9.8100000000000013E-5</v>
      </c>
      <c r="N8">
        <f t="shared" ref="N8:N11" si="5">L8/J8</f>
        <v>3.7064739130434781</v>
      </c>
      <c r="O8">
        <f t="shared" ref="O8:O11" si="6">SQRT((M8/L8)^2+(K8/J8)^2)*N8</f>
        <v>9.496182157179181E-2</v>
      </c>
      <c r="P8" s="24"/>
      <c r="Q8" s="24"/>
      <c r="R8" s="24"/>
      <c r="S8" s="24"/>
    </row>
    <row r="9" spans="4:19" x14ac:dyDescent="0.45">
      <c r="D9">
        <v>70.8</v>
      </c>
      <c r="E9">
        <v>1.0000000000000001E-5</v>
      </c>
      <c r="F9">
        <v>4.7</v>
      </c>
      <c r="G9">
        <v>0.25</v>
      </c>
      <c r="H9">
        <v>24.4</v>
      </c>
      <c r="I9">
        <f t="shared" si="0"/>
        <v>7.0800000000000002E-2</v>
      </c>
      <c r="J9">
        <f t="shared" si="1"/>
        <v>0.19699999999999998</v>
      </c>
      <c r="K9">
        <f t="shared" si="2"/>
        <v>3.5355339059327377E-3</v>
      </c>
      <c r="L9">
        <f t="shared" si="3"/>
        <v>0.69454800000000005</v>
      </c>
      <c r="M9">
        <f t="shared" si="4"/>
        <v>9.8100000000000013E-5</v>
      </c>
      <c r="N9">
        <f t="shared" si="5"/>
        <v>3.5256243654822339</v>
      </c>
      <c r="O9">
        <f t="shared" si="6"/>
        <v>6.3275890883951608E-2</v>
      </c>
      <c r="P9" s="24"/>
      <c r="Q9" s="24"/>
      <c r="R9" s="24"/>
      <c r="S9" s="24"/>
    </row>
    <row r="10" spans="4:19" x14ac:dyDescent="0.45">
      <c r="D10">
        <v>91.9</v>
      </c>
      <c r="E10">
        <v>1.0000000000000001E-5</v>
      </c>
      <c r="F10">
        <v>4.7</v>
      </c>
      <c r="G10">
        <v>0.25</v>
      </c>
      <c r="H10">
        <v>29.95</v>
      </c>
      <c r="I10">
        <f t="shared" si="0"/>
        <v>9.1900000000000009E-2</v>
      </c>
      <c r="J10">
        <f t="shared" si="1"/>
        <v>0.2525</v>
      </c>
      <c r="K10">
        <f t="shared" si="2"/>
        <v>3.5355339059327377E-3</v>
      </c>
      <c r="L10">
        <f t="shared" si="3"/>
        <v>0.90153900000000009</v>
      </c>
      <c r="M10">
        <f t="shared" si="4"/>
        <v>9.8100000000000013E-5</v>
      </c>
      <c r="N10">
        <f t="shared" si="5"/>
        <v>3.570451485148515</v>
      </c>
      <c r="O10">
        <f t="shared" si="6"/>
        <v>4.9995380036729452E-2</v>
      </c>
      <c r="P10" s="24"/>
      <c r="Q10" s="24"/>
      <c r="R10" s="24"/>
      <c r="S10" s="24"/>
    </row>
    <row r="11" spans="4:19" x14ac:dyDescent="0.45">
      <c r="D11">
        <v>110.46</v>
      </c>
      <c r="E11">
        <v>1.0000000000000001E-5</v>
      </c>
      <c r="F11">
        <v>4.7</v>
      </c>
      <c r="G11">
        <v>0.25</v>
      </c>
      <c r="H11">
        <v>35.4</v>
      </c>
      <c r="I11">
        <f t="shared" si="0"/>
        <v>0.11045999999999999</v>
      </c>
      <c r="J11">
        <f t="shared" si="1"/>
        <v>0.307</v>
      </c>
      <c r="K11">
        <f t="shared" si="2"/>
        <v>3.5355339059327377E-3</v>
      </c>
      <c r="L11">
        <f t="shared" si="3"/>
        <v>1.0836125999999999</v>
      </c>
      <c r="M11">
        <f t="shared" si="4"/>
        <v>9.8100000000000013E-5</v>
      </c>
      <c r="N11">
        <f t="shared" si="5"/>
        <v>3.5296827361563516</v>
      </c>
      <c r="O11">
        <f t="shared" si="6"/>
        <v>4.0650483933008227E-2</v>
      </c>
      <c r="P11" s="24"/>
      <c r="Q11" s="24"/>
      <c r="R11" s="24"/>
      <c r="S11" s="24"/>
    </row>
    <row r="12" spans="4:19" ht="14.65" thickBot="1" x14ac:dyDescent="0.5"/>
    <row r="13" spans="4:19" ht="52.9" thickBot="1" x14ac:dyDescent="0.5">
      <c r="D13" s="1" t="s">
        <v>0</v>
      </c>
      <c r="E13" s="6" t="s">
        <v>49</v>
      </c>
      <c r="F13" s="6" t="s">
        <v>51</v>
      </c>
      <c r="G13" s="6" t="s">
        <v>62</v>
      </c>
      <c r="H13" t="s">
        <v>6</v>
      </c>
      <c r="I13" s="14" t="s">
        <v>8</v>
      </c>
      <c r="J13" t="s">
        <v>63</v>
      </c>
    </row>
    <row r="14" spans="4:19" x14ac:dyDescent="0.45">
      <c r="D14">
        <v>31.14</v>
      </c>
      <c r="E14">
        <v>17.350000000000001</v>
      </c>
      <c r="F14">
        <v>18.7</v>
      </c>
      <c r="G14">
        <v>1.3499999999999979E-2</v>
      </c>
      <c r="H14">
        <v>0.30548340000000002</v>
      </c>
      <c r="I14">
        <v>22.628400000000035</v>
      </c>
      <c r="J14">
        <v>5.9261878277015692</v>
      </c>
      <c r="P14">
        <v>3.5937990000000002</v>
      </c>
    </row>
    <row r="15" spans="4:19" x14ac:dyDescent="0.45">
      <c r="D15">
        <v>52.14</v>
      </c>
      <c r="E15">
        <v>17.350000000000001</v>
      </c>
      <c r="F15">
        <v>19.7</v>
      </c>
      <c r="G15">
        <v>2.3499999999999979E-2</v>
      </c>
      <c r="H15">
        <v>0.51149339999999999</v>
      </c>
      <c r="I15">
        <v>21.765676595744701</v>
      </c>
      <c r="J15">
        <v>3.2746106471162051</v>
      </c>
    </row>
    <row r="16" spans="4:19" x14ac:dyDescent="0.45">
      <c r="D16">
        <v>70.8</v>
      </c>
      <c r="E16">
        <v>17.350000000000001</v>
      </c>
      <c r="F16">
        <v>20.65</v>
      </c>
      <c r="G16">
        <v>3.2999999999999974E-2</v>
      </c>
      <c r="H16">
        <v>0.69454800000000005</v>
      </c>
      <c r="I16">
        <v>21.046909090909111</v>
      </c>
      <c r="J16">
        <v>2.2549128926025519</v>
      </c>
      <c r="O16" s="19" t="s">
        <v>61</v>
      </c>
    </row>
    <row r="17" spans="3:20" x14ac:dyDescent="0.45">
      <c r="D17">
        <v>91.9</v>
      </c>
      <c r="E17">
        <v>17.350000000000001</v>
      </c>
      <c r="F17">
        <v>21.6</v>
      </c>
      <c r="G17">
        <v>4.2500000000000003E-2</v>
      </c>
      <c r="H17">
        <v>0.90153900000000009</v>
      </c>
      <c r="I17">
        <v>21.212682352941176</v>
      </c>
      <c r="J17">
        <v>1.7646640456430731</v>
      </c>
    </row>
    <row r="18" spans="3:20" x14ac:dyDescent="0.45">
      <c r="D18">
        <v>110.46</v>
      </c>
      <c r="E18">
        <v>17.350000000000001</v>
      </c>
      <c r="F18">
        <v>22.7</v>
      </c>
      <c r="G18">
        <v>5.3499999999999978E-2</v>
      </c>
      <c r="H18">
        <v>1.0836125999999999</v>
      </c>
      <c r="I18">
        <v>20.254441121495333</v>
      </c>
      <c r="J18">
        <v>1.3385108524759297</v>
      </c>
    </row>
    <row r="26" spans="3:20" ht="14.65" thickBot="1" x14ac:dyDescent="0.5">
      <c r="D26" s="20" t="s">
        <v>15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3:20" ht="79.150000000000006" thickBot="1" x14ac:dyDescent="0.5">
      <c r="C27">
        <v>72.599999999999994</v>
      </c>
      <c r="D27" s="1" t="s">
        <v>0</v>
      </c>
      <c r="E27" s="1" t="s">
        <v>43</v>
      </c>
      <c r="F27" s="6" t="s">
        <v>49</v>
      </c>
      <c r="G27" s="13" t="s">
        <v>56</v>
      </c>
      <c r="H27" s="1" t="s">
        <v>3</v>
      </c>
      <c r="I27" s="14" t="s">
        <v>4</v>
      </c>
      <c r="J27" s="13" t="s">
        <v>57</v>
      </c>
      <c r="K27" s="13" t="s">
        <v>5</v>
      </c>
      <c r="L27" s="1" t="s">
        <v>6</v>
      </c>
      <c r="M27" s="1" t="s">
        <v>7</v>
      </c>
      <c r="N27" s="14" t="s">
        <v>8</v>
      </c>
      <c r="O27" s="1" t="s">
        <v>9</v>
      </c>
      <c r="P27" s="1" t="s">
        <v>10</v>
      </c>
      <c r="Q27" s="2" t="s">
        <v>11</v>
      </c>
      <c r="R27" s="1" t="s">
        <v>12</v>
      </c>
      <c r="S27" s="1" t="s">
        <v>13</v>
      </c>
      <c r="T27" s="7"/>
    </row>
    <row r="28" spans="3:20" x14ac:dyDescent="0.45">
      <c r="C28">
        <v>72.599999999999994</v>
      </c>
      <c r="D28">
        <v>31.14</v>
      </c>
      <c r="E28" t="s">
        <v>44</v>
      </c>
      <c r="F28">
        <v>17.350000000000001</v>
      </c>
      <c r="G28">
        <v>0.25</v>
      </c>
      <c r="H28">
        <v>18.7</v>
      </c>
      <c r="I28">
        <f>D28/1000</f>
        <v>3.1140000000000001E-2</v>
      </c>
      <c r="J28">
        <f>(H28-F28)/100</f>
        <v>1.3499999999999979E-2</v>
      </c>
      <c r="K28">
        <v>3.5355339099999998E-3</v>
      </c>
      <c r="L28">
        <f>I28*9.81</f>
        <v>0.30548340000000002</v>
      </c>
      <c r="M28">
        <v>9.8099999999999999E-5</v>
      </c>
      <c r="N28">
        <f>L28/J28</f>
        <v>22.628400000000035</v>
      </c>
      <c r="O28">
        <f>SQRT((M28/L28)^2+(K28/J28)^2)*N28</f>
        <v>5.9261878277015692</v>
      </c>
      <c r="P28" s="21">
        <f>AVERAGE(N28:N32)</f>
        <v>21.38162183221807</v>
      </c>
      <c r="Q28" s="21">
        <f>AVERAGE(O28:O32)</f>
        <v>2.9117772531078652</v>
      </c>
      <c r="R28" s="23">
        <f>STDEV(N28:N32)</f>
        <v>0.88219376875542066</v>
      </c>
      <c r="S28" s="23">
        <f>R28/SQRT(COUNT(K28:K32))</f>
        <v>0.3945290472527701</v>
      </c>
    </row>
    <row r="29" spans="3:20" x14ac:dyDescent="0.45">
      <c r="C29">
        <v>72.599999999999994</v>
      </c>
      <c r="D29">
        <v>52.14</v>
      </c>
      <c r="E29" t="s">
        <v>45</v>
      </c>
      <c r="F29">
        <v>17.350000000000001</v>
      </c>
      <c r="G29">
        <v>0.25</v>
      </c>
      <c r="H29">
        <v>19.7</v>
      </c>
      <c r="I29">
        <f t="shared" ref="I29:I32" si="7">D29/1000</f>
        <v>5.2139999999999999E-2</v>
      </c>
      <c r="J29">
        <f t="shared" ref="J29:J32" si="8">(H29-F29)/100</f>
        <v>2.3499999999999979E-2</v>
      </c>
      <c r="K29">
        <v>3.5355339099999998E-3</v>
      </c>
      <c r="L29">
        <f t="shared" ref="L29:L32" si="9">I29*9.81</f>
        <v>0.51149339999999999</v>
      </c>
      <c r="M29">
        <v>9.8099999999999999E-5</v>
      </c>
      <c r="N29">
        <f t="shared" ref="N29:N32" si="10">L29/J29</f>
        <v>21.765676595744701</v>
      </c>
      <c r="O29">
        <f t="shared" ref="O29:O32" si="11">SQRT((M29/L29)^2+(K29/J29)^2)*N29</f>
        <v>3.2746106471162051</v>
      </c>
      <c r="P29" s="22"/>
      <c r="Q29" s="22"/>
      <c r="R29" s="24"/>
      <c r="S29" s="24"/>
    </row>
    <row r="30" spans="3:20" x14ac:dyDescent="0.45">
      <c r="C30">
        <v>72.599999999999994</v>
      </c>
      <c r="D30">
        <v>70.8</v>
      </c>
      <c r="E30" t="s">
        <v>46</v>
      </c>
      <c r="F30">
        <v>17.350000000000001</v>
      </c>
      <c r="G30">
        <v>0.25</v>
      </c>
      <c r="H30">
        <v>20.65</v>
      </c>
      <c r="I30">
        <f t="shared" si="7"/>
        <v>7.0800000000000002E-2</v>
      </c>
      <c r="J30">
        <f t="shared" si="8"/>
        <v>3.2999999999999974E-2</v>
      </c>
      <c r="K30">
        <v>3.5355339099999998E-3</v>
      </c>
      <c r="L30">
        <f t="shared" si="9"/>
        <v>0.69454800000000005</v>
      </c>
      <c r="M30">
        <v>9.8099999999999999E-5</v>
      </c>
      <c r="N30">
        <f t="shared" si="10"/>
        <v>21.046909090909111</v>
      </c>
      <c r="O30">
        <f t="shared" si="11"/>
        <v>2.2549128926025519</v>
      </c>
      <c r="P30" s="22"/>
      <c r="Q30" s="22"/>
      <c r="R30" s="24"/>
      <c r="S30" s="24"/>
    </row>
    <row r="31" spans="3:20" x14ac:dyDescent="0.45">
      <c r="C31">
        <v>72.599999999999994</v>
      </c>
      <c r="D31">
        <v>91.9</v>
      </c>
      <c r="E31" t="s">
        <v>47</v>
      </c>
      <c r="F31">
        <v>17.350000000000001</v>
      </c>
      <c r="G31">
        <v>0.25</v>
      </c>
      <c r="H31">
        <v>21.6</v>
      </c>
      <c r="I31">
        <f t="shared" si="7"/>
        <v>9.1900000000000009E-2</v>
      </c>
      <c r="J31">
        <f t="shared" si="8"/>
        <v>4.2500000000000003E-2</v>
      </c>
      <c r="K31">
        <v>3.5355339099999998E-3</v>
      </c>
      <c r="L31">
        <f t="shared" si="9"/>
        <v>0.90153900000000009</v>
      </c>
      <c r="M31">
        <v>9.8099999999999999E-5</v>
      </c>
      <c r="N31">
        <f t="shared" si="10"/>
        <v>21.212682352941176</v>
      </c>
      <c r="O31">
        <f t="shared" si="11"/>
        <v>1.7646640456430731</v>
      </c>
      <c r="P31" s="22"/>
      <c r="Q31" s="22"/>
      <c r="R31" s="24"/>
      <c r="S31" s="24"/>
    </row>
    <row r="32" spans="3:20" x14ac:dyDescent="0.45">
      <c r="C32">
        <v>72.599999999999994</v>
      </c>
      <c r="D32">
        <v>110.46</v>
      </c>
      <c r="E32" t="s">
        <v>48</v>
      </c>
      <c r="F32">
        <v>17.350000000000001</v>
      </c>
      <c r="G32">
        <v>0.25</v>
      </c>
      <c r="H32">
        <v>22.7</v>
      </c>
      <c r="I32">
        <f t="shared" si="7"/>
        <v>0.11045999999999999</v>
      </c>
      <c r="J32">
        <f t="shared" si="8"/>
        <v>5.3499999999999978E-2</v>
      </c>
      <c r="K32">
        <v>3.5355339099999998E-3</v>
      </c>
      <c r="L32">
        <f t="shared" si="9"/>
        <v>1.0836125999999999</v>
      </c>
      <c r="M32">
        <v>9.8099999999999999E-5</v>
      </c>
      <c r="N32">
        <f t="shared" si="10"/>
        <v>20.254441121495333</v>
      </c>
      <c r="O32">
        <f t="shared" si="11"/>
        <v>1.3385108524759297</v>
      </c>
      <c r="P32" s="22"/>
      <c r="Q32" s="22"/>
      <c r="R32" s="24"/>
      <c r="S32" s="24"/>
    </row>
  </sheetData>
  <mergeCells count="10">
    <mergeCell ref="D5:S5"/>
    <mergeCell ref="D26:S26"/>
    <mergeCell ref="P28:P32"/>
    <mergeCell ref="Q28:Q32"/>
    <mergeCell ref="R28:R32"/>
    <mergeCell ref="S28:S32"/>
    <mergeCell ref="P7:P11"/>
    <mergeCell ref="Q7:Q11"/>
    <mergeCell ref="R7:R11"/>
    <mergeCell ref="S7:S11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A081-D894-4B70-AD9F-1E3F7AF51AF5}">
  <dimension ref="A1:AI52"/>
  <sheetViews>
    <sheetView topLeftCell="C1" zoomScale="55" zoomScaleNormal="55" workbookViewId="0">
      <selection activeCell="AD16" sqref="AD16:AI21"/>
    </sheetView>
  </sheetViews>
  <sheetFormatPr defaultRowHeight="14.25" x14ac:dyDescent="0.45"/>
  <cols>
    <col min="1" max="4" width="9.19921875" style="10" bestFit="1" customWidth="1"/>
    <col min="5" max="8" width="11.59765625" style="10" bestFit="1" customWidth="1"/>
    <col min="9" max="10" width="12" style="10" bestFit="1" customWidth="1"/>
    <col min="11" max="12" width="11.59765625" style="10" bestFit="1" customWidth="1"/>
    <col min="13" max="13" width="11" style="10" bestFit="1" customWidth="1"/>
    <col min="14" max="16" width="11.265625" style="10" bestFit="1" customWidth="1"/>
    <col min="17" max="17" width="10.265625" style="10" bestFit="1" customWidth="1"/>
    <col min="18" max="18" width="11.265625" style="10" bestFit="1" customWidth="1"/>
    <col min="19" max="16384" width="9.06640625" style="10"/>
  </cols>
  <sheetData>
    <row r="1" spans="1:35" ht="26.65" thickBot="1" x14ac:dyDescent="0.5">
      <c r="A1" s="2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</row>
    <row r="2" spans="1:35" ht="39.75" thickBot="1" x14ac:dyDescent="0.5">
      <c r="A2" s="3" t="s">
        <v>17</v>
      </c>
      <c r="B2" s="2" t="s">
        <v>18</v>
      </c>
      <c r="C2" s="8"/>
      <c r="D2" s="9"/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4"/>
      <c r="L2" s="3" t="s">
        <v>25</v>
      </c>
      <c r="M2" s="5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10" t="s">
        <v>72</v>
      </c>
      <c r="T2" s="10" t="s">
        <v>73</v>
      </c>
      <c r="U2" s="10" t="s">
        <v>74</v>
      </c>
      <c r="AA2" s="10" t="s">
        <v>14</v>
      </c>
    </row>
    <row r="3" spans="1:35" ht="57.4" thickBot="1" x14ac:dyDescent="0.5">
      <c r="A3" s="11"/>
      <c r="B3" s="1" t="s">
        <v>32</v>
      </c>
      <c r="C3" s="1" t="s">
        <v>33</v>
      </c>
      <c r="D3" s="1" t="s">
        <v>34</v>
      </c>
      <c r="E3" s="11"/>
      <c r="F3" s="11"/>
      <c r="G3" s="11"/>
      <c r="H3" s="11"/>
      <c r="I3" s="11"/>
      <c r="J3" s="11"/>
      <c r="K3" s="4"/>
      <c r="L3" s="11"/>
      <c r="M3" s="12"/>
      <c r="N3" s="11"/>
      <c r="O3" s="11"/>
      <c r="P3" s="11"/>
      <c r="Q3" s="11"/>
      <c r="R3" s="11"/>
      <c r="AA3" s="10" t="s">
        <v>17</v>
      </c>
      <c r="AB3" s="10" t="s">
        <v>27</v>
      </c>
      <c r="AC3" s="10" t="s">
        <v>28</v>
      </c>
      <c r="AD3" s="10" t="s">
        <v>75</v>
      </c>
      <c r="AE3" s="10" t="s">
        <v>76</v>
      </c>
      <c r="AF3" s="10" t="s">
        <v>77</v>
      </c>
    </row>
    <row r="4" spans="1:35" x14ac:dyDescent="0.45">
      <c r="A4" s="10">
        <v>31.14</v>
      </c>
      <c r="B4" s="10">
        <v>18.78</v>
      </c>
      <c r="C4" s="10">
        <v>19.09</v>
      </c>
      <c r="D4" s="10">
        <v>18.899999999999999</v>
      </c>
      <c r="E4" s="10">
        <f>AVERAGE(B4:D4)/30</f>
        <v>0.63077777777777788</v>
      </c>
      <c r="F4" s="10">
        <f>4/3*A4</f>
        <v>41.519999999999996</v>
      </c>
      <c r="G4" s="10">
        <f>2*3.14*SQRT((A4/1000)/K4)</f>
        <v>0.58457744678356649</v>
      </c>
      <c r="H4" s="10">
        <f>2*3.14*SQRT((F4/1000)/K4)</f>
        <v>0.67501189252535254</v>
      </c>
      <c r="I4" s="10">
        <f>(E4-G4)/E4 *100</f>
        <v>7.3243434727479739</v>
      </c>
      <c r="J4" s="10">
        <f>-(E4-H4)/E4 *100</f>
        <v>7.0126304866685194</v>
      </c>
      <c r="K4">
        <v>3.5937990000000002</v>
      </c>
      <c r="L4" s="10">
        <v>0.01</v>
      </c>
      <c r="M4" s="10">
        <v>0.01</v>
      </c>
      <c r="N4" s="10">
        <f>STDEV(S4:U4)</f>
        <v>5.2103884834192541E-3</v>
      </c>
      <c r="O4" s="10">
        <f>N4/SQRT(3)</f>
        <v>3.0082191934846323E-3</v>
      </c>
      <c r="P4" s="10">
        <f>3*O4</f>
        <v>9.0246575804538969E-3</v>
      </c>
      <c r="Q4" s="10">
        <f>G4*SQRT( ((0.01*10^-3)/(F4*10^-3))^2 + ( 0.23/3.12 )^2 )</f>
        <v>4.309408024108325E-2</v>
      </c>
      <c r="R4" s="10">
        <f>H4*SQRT( ((0.01*10^-3)/(F4*10^-3))^2 + ( 0.23/3.12 )^2 )</f>
        <v>4.9760757655337502E-2</v>
      </c>
      <c r="S4" s="10">
        <f>B4/30</f>
        <v>0.626</v>
      </c>
      <c r="T4" s="10">
        <f>C4/30</f>
        <v>0.63633333333333331</v>
      </c>
      <c r="U4" s="10">
        <f>D4/30</f>
        <v>0.63</v>
      </c>
      <c r="AA4" s="10">
        <v>31.14</v>
      </c>
      <c r="AB4" s="10">
        <v>5.2103884834192541E-3</v>
      </c>
      <c r="AC4" s="10">
        <v>3.0082191934846323E-3</v>
      </c>
      <c r="AD4" s="10">
        <v>9.0246575804538969E-3</v>
      </c>
      <c r="AE4" s="10">
        <v>4.309408024108325E-2</v>
      </c>
      <c r="AF4" s="10">
        <v>4.9760757655337502E-2</v>
      </c>
    </row>
    <row r="5" spans="1:35" x14ac:dyDescent="0.45">
      <c r="A5" s="10">
        <v>52.14</v>
      </c>
      <c r="B5" s="10">
        <v>23.57</v>
      </c>
      <c r="C5" s="10">
        <v>23.59</v>
      </c>
      <c r="D5" s="10">
        <v>23.72</v>
      </c>
      <c r="E5" s="10">
        <f t="shared" ref="E5:E7" si="0">AVERAGE(B5:D5)/30</f>
        <v>0.78755555555555545</v>
      </c>
      <c r="F5" s="10">
        <f t="shared" ref="F5:F7" si="1">4/3*A5</f>
        <v>69.52</v>
      </c>
      <c r="G5" s="10">
        <f t="shared" ref="G5:G7" si="2">2*3.14*SQRT((A5/1000)/K5)</f>
        <v>0.75642916531378857</v>
      </c>
      <c r="H5" s="10">
        <f t="shared" ref="H5:H7" si="3">2*3.14*SQRT((F5/1000)/K5)</f>
        <v>0.87344916443359943</v>
      </c>
      <c r="I5" s="10">
        <f t="shared" ref="I5:I7" si="4">(E5-G5)/E5 *100</f>
        <v>3.9522786706532456</v>
      </c>
      <c r="J5" s="10">
        <f t="shared" ref="J5:J7" si="5">-(E5-H5)/E5 *100</f>
        <v>10.906355529097008</v>
      </c>
      <c r="K5">
        <v>3.5937990000000002</v>
      </c>
      <c r="L5" s="10">
        <v>0.01</v>
      </c>
      <c r="M5" s="10">
        <v>0.01</v>
      </c>
      <c r="N5" s="10">
        <f t="shared" ref="N5:N7" si="6">STDEV(S5:U5)</f>
        <v>2.714842605082353E-3</v>
      </c>
      <c r="O5" s="10">
        <f t="shared" ref="O5:O7" si="7">N5/SQRT(3)</f>
        <v>1.5674151088517615E-3</v>
      </c>
      <c r="P5" s="10">
        <f t="shared" ref="P5:P7" si="8">3*O5</f>
        <v>4.7022453265552844E-3</v>
      </c>
      <c r="Q5" s="10">
        <f t="shared" ref="Q5:Q7" si="9">G5*SQRT( ((0.01*10^-3)/(F5*10^-3))^2 + ( 0.23/3.12 )^2 )</f>
        <v>5.5762512573495029E-2</v>
      </c>
      <c r="R5" s="10">
        <f t="shared" ref="R5:R7" si="10">H5*SQRT( ((0.01*10^-3)/(F5*10^-3))^2 + ( 0.23/3.12 )^2 )</f>
        <v>6.4389003289994487E-2</v>
      </c>
      <c r="S5" s="10">
        <f t="shared" ref="S5:S7" si="11">B5/30</f>
        <v>0.78566666666666662</v>
      </c>
      <c r="T5" s="10">
        <f t="shared" ref="T5:T7" si="12">C5/30</f>
        <v>0.78633333333333333</v>
      </c>
      <c r="U5" s="10">
        <f t="shared" ref="U5:U7" si="13">D5/30</f>
        <v>0.79066666666666663</v>
      </c>
      <c r="AA5" s="10">
        <v>52.14</v>
      </c>
      <c r="AB5" s="10">
        <v>2.714842605082353E-3</v>
      </c>
      <c r="AC5" s="10">
        <v>1.5674151088517615E-3</v>
      </c>
      <c r="AD5" s="10">
        <v>4.7022453265552844E-3</v>
      </c>
      <c r="AE5" s="10">
        <v>5.5762512573495029E-2</v>
      </c>
      <c r="AF5" s="10">
        <v>6.4389003289994487E-2</v>
      </c>
    </row>
    <row r="6" spans="1:35" x14ac:dyDescent="0.45">
      <c r="A6">
        <v>70.8</v>
      </c>
      <c r="B6" s="10">
        <v>27.51</v>
      </c>
      <c r="C6" s="10">
        <v>27.34</v>
      </c>
      <c r="D6" s="10">
        <v>27.19</v>
      </c>
      <c r="E6" s="10">
        <f t="shared" si="0"/>
        <v>0.91155555555555556</v>
      </c>
      <c r="F6" s="10">
        <f t="shared" si="1"/>
        <v>94.399999999999991</v>
      </c>
      <c r="G6" s="10">
        <f t="shared" si="2"/>
        <v>0.88145344776551404</v>
      </c>
      <c r="H6" s="10">
        <f t="shared" si="3"/>
        <v>1.0178147706910865</v>
      </c>
      <c r="I6" s="10">
        <f t="shared" si="4"/>
        <v>3.3022790115842722</v>
      </c>
      <c r="J6" s="10">
        <f t="shared" si="5"/>
        <v>11.656910485370288</v>
      </c>
      <c r="K6">
        <v>3.5937990000000002</v>
      </c>
      <c r="L6" s="10">
        <v>0.01</v>
      </c>
      <c r="M6" s="10">
        <v>0.01</v>
      </c>
      <c r="N6" s="10">
        <f t="shared" si="6"/>
        <v>5.3368044260101695E-3</v>
      </c>
      <c r="O6" s="10">
        <f t="shared" si="7"/>
        <v>3.0812054719693577E-3</v>
      </c>
      <c r="P6" s="10">
        <f t="shared" si="8"/>
        <v>9.2436164159080732E-3</v>
      </c>
      <c r="Q6" s="10">
        <f t="shared" si="9"/>
        <v>6.4979007148731782E-2</v>
      </c>
      <c r="R6" s="10">
        <f t="shared" si="10"/>
        <v>7.5031294537989818E-2</v>
      </c>
      <c r="S6" s="10">
        <f t="shared" si="11"/>
        <v>0.91700000000000004</v>
      </c>
      <c r="T6" s="10">
        <f t="shared" si="12"/>
        <v>0.91133333333333333</v>
      </c>
      <c r="U6" s="10">
        <f t="shared" si="13"/>
        <v>0.90633333333333332</v>
      </c>
      <c r="AA6" s="10">
        <v>70.8</v>
      </c>
      <c r="AB6" s="10">
        <v>5.3368044260101695E-3</v>
      </c>
      <c r="AC6" s="10">
        <v>3.0812054719693577E-3</v>
      </c>
      <c r="AD6" s="10">
        <v>9.2436164159080732E-3</v>
      </c>
      <c r="AE6" s="10">
        <v>6.4979007148731782E-2</v>
      </c>
      <c r="AF6" s="10">
        <v>7.5031294537989818E-2</v>
      </c>
    </row>
    <row r="7" spans="1:35" x14ac:dyDescent="0.45">
      <c r="A7">
        <v>91.9</v>
      </c>
      <c r="B7" s="10">
        <v>30.82</v>
      </c>
      <c r="C7" s="10">
        <v>30.92</v>
      </c>
      <c r="D7" s="10">
        <v>30.7</v>
      </c>
      <c r="E7" s="10">
        <f t="shared" si="0"/>
        <v>1.0271111111111111</v>
      </c>
      <c r="F7" s="10">
        <f t="shared" si="1"/>
        <v>122.53333333333333</v>
      </c>
      <c r="G7" s="10">
        <f t="shared" si="2"/>
        <v>1.0042469182487095</v>
      </c>
      <c r="H7" s="10">
        <f t="shared" si="3"/>
        <v>1.1596044571674886</v>
      </c>
      <c r="I7" s="10">
        <f t="shared" si="4"/>
        <v>2.22606810646489</v>
      </c>
      <c r="J7" s="10">
        <f t="shared" si="5"/>
        <v>12.899611796921223</v>
      </c>
      <c r="K7">
        <v>3.5937990000000002</v>
      </c>
      <c r="L7" s="10">
        <v>0.01</v>
      </c>
      <c r="M7" s="10">
        <v>0.01</v>
      </c>
      <c r="N7" s="10">
        <f t="shared" si="6"/>
        <v>3.6717136981907804E-3</v>
      </c>
      <c r="O7" s="10">
        <f t="shared" si="7"/>
        <v>2.1198648920376837E-3</v>
      </c>
      <c r="P7" s="10">
        <f t="shared" si="8"/>
        <v>6.3595946761130506E-3</v>
      </c>
      <c r="Q7" s="10">
        <f t="shared" si="9"/>
        <v>7.4031068185423418E-2</v>
      </c>
      <c r="R7" s="10">
        <f t="shared" si="10"/>
        <v>8.5483714290499474E-2</v>
      </c>
      <c r="S7" s="10">
        <f t="shared" si="11"/>
        <v>1.0273333333333334</v>
      </c>
      <c r="T7" s="10">
        <f t="shared" si="12"/>
        <v>1.0306666666666666</v>
      </c>
      <c r="U7" s="10">
        <f t="shared" si="13"/>
        <v>1.0233333333333332</v>
      </c>
      <c r="AA7" s="10">
        <v>91.9</v>
      </c>
      <c r="AB7" s="10">
        <v>3.6717136981907804E-3</v>
      </c>
      <c r="AC7" s="10">
        <v>2.1198648920376837E-3</v>
      </c>
      <c r="AD7" s="10">
        <v>6.3595946761130506E-3</v>
      </c>
      <c r="AE7" s="10">
        <v>7.4031068185423418E-2</v>
      </c>
      <c r="AF7" s="10">
        <v>8.5483714290499474E-2</v>
      </c>
    </row>
    <row r="8" spans="1:35" x14ac:dyDescent="0.45">
      <c r="A8"/>
    </row>
    <row r="12" spans="1:35" x14ac:dyDescent="0.45">
      <c r="F12" s="10" t="s">
        <v>69</v>
      </c>
    </row>
    <row r="13" spans="1:35" ht="28.5" x14ac:dyDescent="0.45">
      <c r="D13" s="10" t="s">
        <v>17</v>
      </c>
      <c r="E13" s="10" t="s">
        <v>32</v>
      </c>
      <c r="F13" s="10" t="s">
        <v>33</v>
      </c>
      <c r="G13" s="10" t="s">
        <v>34</v>
      </c>
      <c r="H13" s="10" t="s">
        <v>64</v>
      </c>
      <c r="I13" s="10" t="s">
        <v>65</v>
      </c>
      <c r="J13" s="10" t="s">
        <v>66</v>
      </c>
      <c r="K13" s="10" t="s">
        <v>67</v>
      </c>
      <c r="L13" s="10" t="s">
        <v>68</v>
      </c>
    </row>
    <row r="14" spans="1:35" x14ac:dyDescent="0.45">
      <c r="D14" s="10">
        <v>31.14</v>
      </c>
      <c r="E14" s="10">
        <v>18.78</v>
      </c>
      <c r="F14" s="10">
        <v>19.09</v>
      </c>
      <c r="G14" s="10">
        <v>18.899999999999999</v>
      </c>
      <c r="H14" s="10">
        <v>0.63077777777777788</v>
      </c>
      <c r="I14" s="10">
        <v>0.58457744678356649</v>
      </c>
      <c r="J14" s="10">
        <v>0.67501189252535254</v>
      </c>
      <c r="K14" s="10">
        <v>7.3243434727479739</v>
      </c>
      <c r="L14" s="10">
        <v>7.0126304866685194</v>
      </c>
    </row>
    <row r="15" spans="1:35" ht="28.5" x14ac:dyDescent="0.45">
      <c r="D15" s="10">
        <v>52.14</v>
      </c>
      <c r="E15" s="10">
        <v>23.57</v>
      </c>
      <c r="F15" s="10">
        <v>23.59</v>
      </c>
      <c r="G15" s="10">
        <v>23.72</v>
      </c>
      <c r="H15" s="10">
        <v>0.78755555555555545</v>
      </c>
      <c r="I15" s="10">
        <v>0.75642916531378857</v>
      </c>
      <c r="J15" s="10">
        <v>0.87344916443359943</v>
      </c>
      <c r="K15" s="10">
        <v>3.9522786706532456</v>
      </c>
      <c r="L15" s="10">
        <v>10.906355529097008</v>
      </c>
      <c r="AD15" s="10" t="s">
        <v>15</v>
      </c>
    </row>
    <row r="16" spans="1:35" ht="57" x14ac:dyDescent="0.45">
      <c r="D16" s="10">
        <v>70.8</v>
      </c>
      <c r="E16" s="10">
        <v>27.51</v>
      </c>
      <c r="F16" s="10">
        <v>27.34</v>
      </c>
      <c r="G16" s="10">
        <v>27.19</v>
      </c>
      <c r="H16" s="10">
        <v>0.91155555555555556</v>
      </c>
      <c r="I16" s="10">
        <v>0.88145344776551404</v>
      </c>
      <c r="J16" s="10">
        <v>1.0178147706910865</v>
      </c>
      <c r="K16" s="10">
        <v>3.3022790115842722</v>
      </c>
      <c r="L16" s="10">
        <v>11.656910485370288</v>
      </c>
      <c r="AD16" s="10" t="s">
        <v>36</v>
      </c>
      <c r="AE16" s="10" t="s">
        <v>38</v>
      </c>
      <c r="AF16" s="10" t="s">
        <v>39</v>
      </c>
      <c r="AG16" s="10" t="s">
        <v>78</v>
      </c>
      <c r="AH16" s="10" t="s">
        <v>79</v>
      </c>
      <c r="AI16" s="10" t="s">
        <v>80</v>
      </c>
    </row>
    <row r="17" spans="1:35" x14ac:dyDescent="0.45">
      <c r="D17" s="10">
        <v>91.9</v>
      </c>
      <c r="E17" s="10">
        <v>30.82</v>
      </c>
      <c r="F17" s="10">
        <v>30.92</v>
      </c>
      <c r="G17" s="10">
        <v>30.7</v>
      </c>
      <c r="H17" s="10">
        <v>1.0271111111111111</v>
      </c>
      <c r="I17" s="10">
        <v>1.0042469182487095</v>
      </c>
      <c r="J17" s="10">
        <v>1.1596044571674886</v>
      </c>
      <c r="K17" s="10">
        <v>2.22606810646489</v>
      </c>
      <c r="L17" s="10">
        <v>12.899611796921223</v>
      </c>
      <c r="AD17" s="10">
        <v>52.14</v>
      </c>
      <c r="AE17" s="10">
        <v>1.3877773329774156E-3</v>
      </c>
      <c r="AF17" s="10">
        <v>8.012336167697718E-4</v>
      </c>
      <c r="AG17" s="10">
        <v>2.4037008503093155E-3</v>
      </c>
      <c r="AH17" s="10">
        <v>2.286119470532039E-2</v>
      </c>
      <c r="AI17" s="10">
        <v>2.6397833834226357E-2</v>
      </c>
    </row>
    <row r="18" spans="1:35" x14ac:dyDescent="0.45">
      <c r="AD18" s="10">
        <v>91.9</v>
      </c>
      <c r="AE18" s="10">
        <v>7.6230644173528369E-3</v>
      </c>
      <c r="AF18" s="10">
        <v>4.4011782934085183E-3</v>
      </c>
      <c r="AG18" s="10">
        <v>1.3203534880225555E-2</v>
      </c>
      <c r="AH18" s="10">
        <v>3.0350832233378637E-2</v>
      </c>
      <c r="AI18" s="10">
        <v>3.5046122320140656E-2</v>
      </c>
    </row>
    <row r="19" spans="1:35" x14ac:dyDescent="0.45">
      <c r="AD19" s="10">
        <v>131.46</v>
      </c>
      <c r="AE19" s="10">
        <v>3.6055512754639926E-3</v>
      </c>
      <c r="AF19" s="10">
        <v>2.0816659994661348E-3</v>
      </c>
      <c r="AG19" s="10">
        <v>6.2449979983984043E-3</v>
      </c>
      <c r="AH19" s="10">
        <v>3.6300242502001791E-2</v>
      </c>
      <c r="AI19" s="10">
        <v>4.1915909560358858E-2</v>
      </c>
    </row>
    <row r="20" spans="1:35" x14ac:dyDescent="0.45">
      <c r="AD20" s="10">
        <v>171.12</v>
      </c>
      <c r="AE20" s="10">
        <v>7.2111025509279236E-3</v>
      </c>
      <c r="AF20" s="10">
        <v>4.163331998932234E-3</v>
      </c>
      <c r="AG20" s="10">
        <v>1.2489995996796701E-2</v>
      </c>
      <c r="AH20" s="10">
        <v>4.141551296662329E-2</v>
      </c>
      <c r="AI20" s="10">
        <v>4.7822515119812795E-2</v>
      </c>
    </row>
    <row r="21" spans="1:35" x14ac:dyDescent="0.45">
      <c r="AD21" s="10">
        <v>202.64</v>
      </c>
      <c r="AE21" s="10">
        <v>2.0816659994661348E-3</v>
      </c>
      <c r="AF21" s="10">
        <v>1.2018504251546643E-3</v>
      </c>
      <c r="AG21" s="10">
        <v>3.605551275463993E-3</v>
      </c>
      <c r="AH21" s="10">
        <v>4.5068720166889925E-2</v>
      </c>
      <c r="AI21" s="10">
        <v>5.2040875440771628E-2</v>
      </c>
    </row>
    <row r="26" spans="1:35" ht="14.65" thickBot="1" x14ac:dyDescent="0.5"/>
    <row r="27" spans="1:35" ht="14.65" thickBot="1" x14ac:dyDescent="0.5">
      <c r="A27" s="2" t="s">
        <v>35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</row>
    <row r="28" spans="1:35" ht="39.75" thickBot="1" x14ac:dyDescent="0.5">
      <c r="A28" s="3" t="s">
        <v>36</v>
      </c>
      <c r="B28" s="2" t="s">
        <v>18</v>
      </c>
      <c r="C28" s="8"/>
      <c r="D28" s="9"/>
      <c r="E28" s="3" t="s">
        <v>19</v>
      </c>
      <c r="F28" s="3" t="s">
        <v>37</v>
      </c>
      <c r="G28" s="3" t="s">
        <v>21</v>
      </c>
      <c r="H28" s="3" t="s">
        <v>22</v>
      </c>
      <c r="I28" s="17" t="s">
        <v>59</v>
      </c>
      <c r="J28" s="17" t="s">
        <v>60</v>
      </c>
      <c r="K28" s="16" t="s">
        <v>58</v>
      </c>
      <c r="L28" s="3" t="s">
        <v>25</v>
      </c>
      <c r="M28" s="5" t="s">
        <v>26</v>
      </c>
      <c r="N28" s="3" t="s">
        <v>38</v>
      </c>
      <c r="O28" s="3" t="s">
        <v>39</v>
      </c>
      <c r="P28" s="3" t="s">
        <v>40</v>
      </c>
      <c r="Q28" s="3" t="s">
        <v>41</v>
      </c>
      <c r="R28" s="3" t="s">
        <v>42</v>
      </c>
      <c r="S28" s="10" t="s">
        <v>72</v>
      </c>
      <c r="T28" s="10" t="s">
        <v>73</v>
      </c>
      <c r="U28" s="10" t="s">
        <v>74</v>
      </c>
    </row>
    <row r="29" spans="1:35" ht="14.65" thickBot="1" x14ac:dyDescent="0.5">
      <c r="A29" s="11"/>
      <c r="B29" s="1" t="s">
        <v>32</v>
      </c>
      <c r="C29" s="1" t="s">
        <v>33</v>
      </c>
      <c r="D29" s="1" t="s">
        <v>34</v>
      </c>
      <c r="E29" s="11"/>
      <c r="F29" s="11"/>
      <c r="G29" s="11"/>
      <c r="H29" s="11"/>
      <c r="I29" s="11"/>
      <c r="J29" s="11"/>
      <c r="K29" s="4"/>
      <c r="L29" s="11"/>
      <c r="M29" s="12"/>
      <c r="N29" s="11"/>
      <c r="O29" s="11"/>
      <c r="P29" s="11"/>
      <c r="Q29" s="11"/>
      <c r="R29" s="11"/>
    </row>
    <row r="30" spans="1:35" ht="14.65" thickBot="1" x14ac:dyDescent="0.5">
      <c r="A30" s="10">
        <v>52.14</v>
      </c>
      <c r="B30" s="10">
        <v>9.6999999999999993</v>
      </c>
      <c r="C30" s="10">
        <v>9.76</v>
      </c>
      <c r="D30" s="10">
        <v>9.7799999999999994</v>
      </c>
      <c r="E30" s="10">
        <f>AVERAGE(B30:D30)/30</f>
        <v>0.32488888888888895</v>
      </c>
      <c r="F30" s="10">
        <f>4/3*A30</f>
        <v>69.52</v>
      </c>
      <c r="G30" s="10">
        <f>2*3.14*SQRT((A30/1000)/K30)</f>
        <v>0.31011648562696104</v>
      </c>
      <c r="H30" s="10">
        <f>2*3.14*SQRT((F30/1000)/K30)</f>
        <v>0.35809167291373339</v>
      </c>
      <c r="I30" s="10">
        <f>(E30-G30)/E30 *100</f>
        <v>4.5469093487466212</v>
      </c>
      <c r="J30" s="10">
        <f>-(E30-H30)/E30 * 100</f>
        <v>10.219735164965799</v>
      </c>
      <c r="K30" s="10">
        <v>21.381620000000002</v>
      </c>
      <c r="L30" s="10">
        <v>0.01</v>
      </c>
      <c r="M30" s="10">
        <v>0.01</v>
      </c>
      <c r="N30" s="18">
        <f>STDEV(S30:U30)</f>
        <v>1.3877773329774156E-3</v>
      </c>
      <c r="O30" s="10">
        <f>N30/SQRT(3)</f>
        <v>8.012336167697718E-4</v>
      </c>
      <c r="P30" s="10">
        <f>3*O30</f>
        <v>2.4037008503093155E-3</v>
      </c>
      <c r="Q30" s="10">
        <f>G30*SQRT( ((0.01*10^-3)/(F30*10^-3))^2 + ( 0.23/3.12 )^2 )</f>
        <v>2.286119470532039E-2</v>
      </c>
      <c r="R30" s="10">
        <f>H30*SQRT( ((0.01*10^-3)/(F30*10^-3))^2 + ( 0.23/3.12 )^2 )</f>
        <v>2.6397833834226357E-2</v>
      </c>
      <c r="S30" s="10">
        <f>B30/30</f>
        <v>0.32333333333333331</v>
      </c>
      <c r="T30" s="10">
        <f>C30/30</f>
        <v>0.32533333333333331</v>
      </c>
      <c r="U30" s="10">
        <f>D30/30</f>
        <v>0.32599999999999996</v>
      </c>
    </row>
    <row r="31" spans="1:35" ht="14.65" thickBot="1" x14ac:dyDescent="0.5">
      <c r="A31">
        <v>91.9</v>
      </c>
      <c r="B31" s="10">
        <v>13.14</v>
      </c>
      <c r="C31" s="10">
        <v>13.06</v>
      </c>
      <c r="D31" s="10">
        <v>13.49</v>
      </c>
      <c r="E31" s="10">
        <f t="shared" ref="E31:E32" si="14">AVERAGE(B31:D31)/30</f>
        <v>0.44100000000000006</v>
      </c>
      <c r="F31" s="10">
        <f t="shared" ref="F31:F35" si="15">4/3*A31</f>
        <v>122.53333333333333</v>
      </c>
      <c r="G31" s="10">
        <f t="shared" ref="G31:G35" si="16">2*3.14*SQRT((A31/1000)/K31)</f>
        <v>0.41171538495584609</v>
      </c>
      <c r="H31" s="10">
        <f t="shared" ref="H31:H35" si="17">2*3.14*SQRT((F31/1000)/K31)</f>
        <v>0.47540797666753631</v>
      </c>
      <c r="I31" s="10">
        <f t="shared" ref="I31:I35" si="18">(E31-G31)/E31 *100</f>
        <v>6.6405022775859344</v>
      </c>
      <c r="J31" s="10">
        <f t="shared" ref="J31:J35" si="19">-(E31-H31)/E31 * 100</f>
        <v>7.8022622828880381</v>
      </c>
      <c r="K31" s="10">
        <v>21.381620000000002</v>
      </c>
      <c r="L31" s="10">
        <v>0.01</v>
      </c>
      <c r="M31" s="10">
        <v>0.01</v>
      </c>
      <c r="N31" s="18">
        <f t="shared" ref="N31:N35" si="20">STDEV(S31:U31)</f>
        <v>7.6230644173528369E-3</v>
      </c>
      <c r="O31" s="10">
        <f t="shared" ref="O31:O35" si="21">N31/SQRT(3)</f>
        <v>4.4011782934085183E-3</v>
      </c>
      <c r="P31" s="10">
        <f t="shared" ref="P31:P35" si="22">3*O31</f>
        <v>1.3203534880225555E-2</v>
      </c>
      <c r="Q31" s="10">
        <f t="shared" ref="Q31:Q35" si="23">G31*SQRT( ((0.01*10^-3)/(F31*10^-3))^2 + ( 0.23/3.12 )^2 )</f>
        <v>3.0350832233378637E-2</v>
      </c>
      <c r="R31" s="10">
        <f t="shared" ref="R31:R35" si="24">H31*SQRT( ((0.01*10^-3)/(F31*10^-3))^2 + ( 0.23/3.12 )^2 )</f>
        <v>3.5046122320140656E-2</v>
      </c>
      <c r="S31" s="10">
        <f t="shared" ref="S31:S33" si="25">B31/30</f>
        <v>0.438</v>
      </c>
      <c r="T31" s="10">
        <f t="shared" ref="T31:T33" si="26">C31/30</f>
        <v>0.43533333333333335</v>
      </c>
      <c r="U31" s="10">
        <f t="shared" ref="U31:U33" si="27">D31/30</f>
        <v>0.44966666666666666</v>
      </c>
    </row>
    <row r="32" spans="1:35" ht="14.65" thickBot="1" x14ac:dyDescent="0.5">
      <c r="A32">
        <v>131.46</v>
      </c>
      <c r="B32" s="10">
        <v>15.61</v>
      </c>
      <c r="C32" s="10">
        <v>15.4</v>
      </c>
      <c r="D32" s="10">
        <v>15.55</v>
      </c>
      <c r="E32" s="10">
        <f t="shared" si="14"/>
        <v>0.51733333333333342</v>
      </c>
      <c r="F32" s="10">
        <f t="shared" si="15"/>
        <v>175.28</v>
      </c>
      <c r="G32" s="10">
        <f t="shared" si="16"/>
        <v>0.49242053342970799</v>
      </c>
      <c r="H32" s="10">
        <f t="shared" si="17"/>
        <v>0.56859825506028205</v>
      </c>
      <c r="I32" s="10">
        <f t="shared" si="18"/>
        <v>4.8156185380719263</v>
      </c>
      <c r="J32" s="10">
        <f t="shared" si="19"/>
        <v>9.9094565193843991</v>
      </c>
      <c r="K32" s="10">
        <v>21.381620000000002</v>
      </c>
      <c r="L32" s="10">
        <v>0.01</v>
      </c>
      <c r="M32" s="10">
        <v>0.01</v>
      </c>
      <c r="N32" s="18">
        <f t="shared" si="20"/>
        <v>3.6055512754639926E-3</v>
      </c>
      <c r="O32" s="10">
        <f t="shared" si="21"/>
        <v>2.0816659994661348E-3</v>
      </c>
      <c r="P32" s="10">
        <f t="shared" si="22"/>
        <v>6.2449979983984043E-3</v>
      </c>
      <c r="Q32" s="10">
        <f t="shared" si="23"/>
        <v>3.6300242502001791E-2</v>
      </c>
      <c r="R32" s="10">
        <f t="shared" si="24"/>
        <v>4.1915909560358858E-2</v>
      </c>
      <c r="S32" s="10">
        <f t="shared" si="25"/>
        <v>0.52033333333333331</v>
      </c>
      <c r="T32" s="10">
        <f t="shared" si="26"/>
        <v>0.51333333333333331</v>
      </c>
      <c r="U32" s="10">
        <f t="shared" si="27"/>
        <v>0.51833333333333331</v>
      </c>
    </row>
    <row r="33" spans="1:21" ht="14.65" thickBot="1" x14ac:dyDescent="0.5">
      <c r="B33" s="10" t="s">
        <v>53</v>
      </c>
      <c r="C33" s="10" t="s">
        <v>53</v>
      </c>
      <c r="D33" s="10" t="s">
        <v>53</v>
      </c>
      <c r="N33" s="18"/>
      <c r="O33" s="10">
        <f t="shared" si="21"/>
        <v>0</v>
      </c>
      <c r="P33" s="10">
        <f t="shared" si="22"/>
        <v>0</v>
      </c>
      <c r="R33" s="10" t="e">
        <f t="shared" si="24"/>
        <v>#DIV/0!</v>
      </c>
      <c r="S33" s="10" t="e">
        <f t="shared" si="25"/>
        <v>#VALUE!</v>
      </c>
      <c r="T33" s="10" t="e">
        <f t="shared" si="26"/>
        <v>#VALUE!</v>
      </c>
      <c r="U33" s="10" t="e">
        <f t="shared" si="27"/>
        <v>#VALUE!</v>
      </c>
    </row>
    <row r="34" spans="1:21" ht="14.65" thickBot="1" x14ac:dyDescent="0.5">
      <c r="A34">
        <v>171.12</v>
      </c>
      <c r="B34" s="10">
        <v>5.88</v>
      </c>
      <c r="C34" s="10">
        <v>5.74</v>
      </c>
      <c r="D34" s="10">
        <v>5.78</v>
      </c>
      <c r="E34" s="10">
        <f>AVERAGE(B34:D34)/10</f>
        <v>0.58000000000000007</v>
      </c>
      <c r="F34" s="10">
        <f t="shared" si="15"/>
        <v>228.16</v>
      </c>
      <c r="G34" s="10">
        <f t="shared" si="16"/>
        <v>0.56181033746807163</v>
      </c>
      <c r="H34" s="10">
        <f t="shared" si="17"/>
        <v>0.64872269914141145</v>
      </c>
      <c r="I34" s="10">
        <f t="shared" si="18"/>
        <v>3.1361487124014551</v>
      </c>
      <c r="J34" s="10">
        <f t="shared" si="19"/>
        <v>11.848741231277824</v>
      </c>
      <c r="K34" s="10">
        <v>21.381620000000002</v>
      </c>
      <c r="L34" s="10">
        <v>0.01</v>
      </c>
      <c r="M34" s="10">
        <v>0.01</v>
      </c>
      <c r="N34" s="18">
        <f t="shared" si="20"/>
        <v>7.2111025509279236E-3</v>
      </c>
      <c r="O34" s="10">
        <f t="shared" si="21"/>
        <v>4.163331998932234E-3</v>
      </c>
      <c r="P34" s="10">
        <f t="shared" si="22"/>
        <v>1.2489995996796701E-2</v>
      </c>
      <c r="Q34" s="10">
        <f t="shared" si="23"/>
        <v>4.141551296662329E-2</v>
      </c>
      <c r="R34" s="10">
        <f t="shared" si="24"/>
        <v>4.7822515119812795E-2</v>
      </c>
      <c r="S34" s="10">
        <f t="shared" ref="S34:U35" si="28">B34/10</f>
        <v>0.58799999999999997</v>
      </c>
      <c r="T34" s="10">
        <f t="shared" si="28"/>
        <v>0.57400000000000007</v>
      </c>
      <c r="U34" s="10">
        <f t="shared" si="28"/>
        <v>0.57800000000000007</v>
      </c>
    </row>
    <row r="35" spans="1:21" x14ac:dyDescent="0.45">
      <c r="A35">
        <v>202.64</v>
      </c>
      <c r="B35" s="10">
        <v>6.22</v>
      </c>
      <c r="C35" s="10">
        <v>6.19</v>
      </c>
      <c r="D35" s="10">
        <v>6.23</v>
      </c>
      <c r="E35" s="10">
        <f>AVERAGE(B35:D35)/10</f>
        <v>0.6213333333333334</v>
      </c>
      <c r="F35" s="10">
        <f t="shared" si="15"/>
        <v>270.18666666666661</v>
      </c>
      <c r="G35" s="10">
        <f t="shared" si="16"/>
        <v>0.61136690955729733</v>
      </c>
      <c r="H35" s="10">
        <f t="shared" si="17"/>
        <v>0.70594569961307041</v>
      </c>
      <c r="I35" s="10">
        <f t="shared" si="18"/>
        <v>1.6040381613791959</v>
      </c>
      <c r="J35" s="10">
        <f t="shared" si="19"/>
        <v>13.617870109399732</v>
      </c>
      <c r="K35" s="10">
        <v>21.381620000000002</v>
      </c>
      <c r="L35" s="10">
        <v>0.01</v>
      </c>
      <c r="M35" s="10">
        <v>0.01</v>
      </c>
      <c r="N35" s="18">
        <f t="shared" si="20"/>
        <v>2.0816659994661348E-3</v>
      </c>
      <c r="O35" s="10">
        <f t="shared" si="21"/>
        <v>1.2018504251546643E-3</v>
      </c>
      <c r="P35" s="10">
        <f t="shared" si="22"/>
        <v>3.605551275463993E-3</v>
      </c>
      <c r="Q35" s="10">
        <f t="shared" si="23"/>
        <v>4.5068720166889925E-2</v>
      </c>
      <c r="R35" s="10">
        <f t="shared" si="24"/>
        <v>5.2040875440771628E-2</v>
      </c>
      <c r="S35" s="10">
        <f t="shared" si="28"/>
        <v>0.622</v>
      </c>
      <c r="T35" s="10">
        <f t="shared" si="28"/>
        <v>0.61899999999999999</v>
      </c>
      <c r="U35" s="10">
        <f t="shared" si="28"/>
        <v>0.623</v>
      </c>
    </row>
    <row r="39" spans="1:21" x14ac:dyDescent="0.45">
      <c r="B39">
        <v>21.381620000000002</v>
      </c>
    </row>
    <row r="40" spans="1:21" x14ac:dyDescent="0.45">
      <c r="B40" s="15"/>
      <c r="R40" s="10">
        <f>H12*SQRT( ((0.01*10^-3)/(F4*10^-3))^2 + ( 0.23/3.12 )^2 )</f>
        <v>0</v>
      </c>
    </row>
    <row r="41" spans="1:21" x14ac:dyDescent="0.45">
      <c r="B41" s="15"/>
    </row>
    <row r="42" spans="1:21" x14ac:dyDescent="0.45">
      <c r="B42" s="15"/>
    </row>
    <row r="43" spans="1:21" x14ac:dyDescent="0.45">
      <c r="B43" s="15"/>
    </row>
    <row r="45" spans="1:21" ht="14.65" thickBot="1" x14ac:dyDescent="0.5"/>
    <row r="46" spans="1:21" ht="14.65" thickBot="1" x14ac:dyDescent="0.5">
      <c r="D46" s="3" t="s">
        <v>36</v>
      </c>
      <c r="E46" s="1" t="s">
        <v>32</v>
      </c>
      <c r="F46" s="1" t="s">
        <v>33</v>
      </c>
      <c r="G46" s="1" t="s">
        <v>34</v>
      </c>
      <c r="H46" s="10" t="s">
        <v>64</v>
      </c>
      <c r="I46" s="10" t="s">
        <v>65</v>
      </c>
      <c r="J46" s="10" t="s">
        <v>66</v>
      </c>
      <c r="K46" s="17" t="s">
        <v>71</v>
      </c>
      <c r="L46" s="10" t="s">
        <v>70</v>
      </c>
    </row>
    <row r="47" spans="1:21" x14ac:dyDescent="0.45">
      <c r="D47" s="10">
        <v>52.14</v>
      </c>
      <c r="E47" s="10">
        <v>9.6999999999999993</v>
      </c>
      <c r="F47" s="10">
        <v>9.76</v>
      </c>
      <c r="G47" s="10">
        <v>9.7799999999999994</v>
      </c>
      <c r="H47" s="10">
        <v>0.32488888888888895</v>
      </c>
      <c r="I47" s="10">
        <v>0.31011648562696104</v>
      </c>
      <c r="J47" s="10">
        <v>0.35809167291373339</v>
      </c>
      <c r="K47" s="10">
        <v>4.5469093487466212</v>
      </c>
      <c r="L47" s="10">
        <v>10.219735164965799</v>
      </c>
    </row>
    <row r="48" spans="1:21" x14ac:dyDescent="0.45">
      <c r="D48">
        <v>91.9</v>
      </c>
      <c r="E48" s="10">
        <v>13.14</v>
      </c>
      <c r="F48" s="10">
        <v>13.06</v>
      </c>
      <c r="G48" s="10">
        <v>13.49</v>
      </c>
      <c r="H48" s="10">
        <v>0.44100000000000006</v>
      </c>
      <c r="I48" s="10">
        <v>0.41171538495584609</v>
      </c>
      <c r="J48" s="10">
        <v>0.47540797666753631</v>
      </c>
      <c r="K48" s="10">
        <v>6.6405022775859344</v>
      </c>
      <c r="L48" s="10">
        <v>7.8022622828880381</v>
      </c>
    </row>
    <row r="49" spans="4:12" x14ac:dyDescent="0.45">
      <c r="D49">
        <v>131.46</v>
      </c>
      <c r="E49" s="10">
        <v>15.61</v>
      </c>
      <c r="F49" s="10">
        <v>15.4</v>
      </c>
      <c r="G49" s="10">
        <v>15.55</v>
      </c>
      <c r="H49" s="10">
        <v>0.51733333333333342</v>
      </c>
      <c r="I49" s="10">
        <v>0.49242053342970799</v>
      </c>
      <c r="J49" s="10">
        <v>0.56859825506028205</v>
      </c>
      <c r="K49" s="10">
        <v>4.8156185380719263</v>
      </c>
      <c r="L49" s="10">
        <v>9.9094565193843991</v>
      </c>
    </row>
    <row r="50" spans="4:12" x14ac:dyDescent="0.45">
      <c r="E50" s="10" t="s">
        <v>53</v>
      </c>
      <c r="F50" s="10" t="s">
        <v>53</v>
      </c>
      <c r="G50" s="10" t="s">
        <v>53</v>
      </c>
    </row>
    <row r="51" spans="4:12" x14ac:dyDescent="0.45">
      <c r="D51">
        <v>171.12</v>
      </c>
      <c r="E51" s="10">
        <v>5.88</v>
      </c>
      <c r="F51" s="10">
        <v>5.74</v>
      </c>
      <c r="G51" s="10">
        <v>5.78</v>
      </c>
      <c r="H51" s="10">
        <v>0.58000000000000007</v>
      </c>
      <c r="I51" s="10">
        <v>0.56181033746807163</v>
      </c>
      <c r="J51" s="10">
        <v>0.64872269914141145</v>
      </c>
      <c r="K51" s="10">
        <v>3.1361487124014551</v>
      </c>
      <c r="L51" s="10">
        <v>11.848741231277824</v>
      </c>
    </row>
    <row r="52" spans="4:12" x14ac:dyDescent="0.45">
      <c r="D52">
        <v>202.64</v>
      </c>
      <c r="E52" s="10">
        <v>6.22</v>
      </c>
      <c r="F52" s="10">
        <v>6.19</v>
      </c>
      <c r="G52" s="10" t="s">
        <v>54</v>
      </c>
      <c r="H52" s="10">
        <v>0.62050000000000005</v>
      </c>
      <c r="I52" s="10">
        <v>0.61136690955729733</v>
      </c>
      <c r="J52" s="10">
        <v>0.70594569961307041</v>
      </c>
      <c r="K52" s="10">
        <v>1.4718920939085767</v>
      </c>
      <c r="L52" s="10">
        <v>13.770459244652756</v>
      </c>
    </row>
  </sheetData>
  <pageMargins left="0.7" right="0.7" top="0.75" bottom="0.75" header="0.3" footer="0.3"/>
  <ignoredErrors>
    <ignoredError sqref="E34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C369B6DDA7243AE602B13A8439F2B" ma:contentTypeVersion="6" ma:contentTypeDescription="Create a new document." ma:contentTypeScope="" ma:versionID="38d25fa294877514fe4dbae6f8e075bf">
  <xsd:schema xmlns:xsd="http://www.w3.org/2001/XMLSchema" xmlns:xs="http://www.w3.org/2001/XMLSchema" xmlns:p="http://schemas.microsoft.com/office/2006/metadata/properties" xmlns:ns3="30c07297-5482-4a65-8d3f-a3fea125cc3c" targetNamespace="http://schemas.microsoft.com/office/2006/metadata/properties" ma:root="true" ma:fieldsID="59dba0a93e25484192bb6735faaf0da7" ns3:_="">
    <xsd:import namespace="30c07297-5482-4a65-8d3f-a3fea125cc3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07297-5482-4a65-8d3f-a3fea125cc3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0c07297-5482-4a65-8d3f-a3fea125cc3c" xsi:nil="true"/>
  </documentManagement>
</p:properties>
</file>

<file path=customXml/itemProps1.xml><?xml version="1.0" encoding="utf-8"?>
<ds:datastoreItem xmlns:ds="http://schemas.openxmlformats.org/officeDocument/2006/customXml" ds:itemID="{9A6AB923-E6F2-4F17-95D0-B5D621119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c07297-5482-4a65-8d3f-a3fea125c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C2E7DE-E285-4A89-B8EC-0E3252E34E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EAE3B-1111-40E1-9AA8-7522A95A17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spring exc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Darius-Andrei Corlan</dc:creator>
  <cp:lastModifiedBy>Darius-Andrei Corlan</cp:lastModifiedBy>
  <dcterms:created xsi:type="dcterms:W3CDTF">2024-11-26T15:46:07Z</dcterms:created>
  <dcterms:modified xsi:type="dcterms:W3CDTF">2024-12-03T19:16:31Z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0x0101000A7C369B6DDA7243AE602B13A8439F2B</vt:lpwstr>
  </property>
</Properties>
</file>