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0"/>
  <workbookPr codeName="ThisWorkbook" defaultThemeVersion="124226"/>
  <mc:AlternateContent xmlns:mc="http://schemas.openxmlformats.org/markup-compatibility/2006">
    <mc:Choice Requires="x15">
      <x15ac:absPath xmlns:x15ac="http://schemas.microsoft.com/office/spreadsheetml/2010/11/ac" url="/Users/okoh/Work/UJP/estimation template/"/>
    </mc:Choice>
  </mc:AlternateContent>
  <xr:revisionPtr revIDLastSave="0" documentId="8_{815165B1-6D62-49ED-8B8C-656CEA0BE350}" xr6:coauthVersionLast="47" xr6:coauthVersionMax="47" xr10:uidLastSave="{00000000-0000-0000-0000-000000000000}"/>
  <bookViews>
    <workbookView xWindow="0" yWindow="500" windowWidth="33600" windowHeight="18520" activeTab="2" xr2:uid="{00000000-000D-0000-FFFF-FFFF00000000}"/>
  </bookViews>
  <sheets>
    <sheet name="Development Efforts" sheetId="2" r:id="rId1"/>
    <sheet name="Total Efforts - Autocalculated" sheetId="9" r:id="rId2"/>
    <sheet name="Input Data" sheetId="1" r:id="rId3"/>
    <sheet name="Adjustment Factors"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7" i="2" l="1"/>
  <c r="P86" i="2"/>
  <c r="P83" i="2"/>
  <c r="P80" i="2"/>
  <c r="P79" i="2"/>
  <c r="P78" i="2"/>
  <c r="P74" i="2"/>
  <c r="P75" i="2"/>
  <c r="P71" i="2"/>
  <c r="P68" i="2"/>
  <c r="P67" i="2"/>
  <c r="P66" i="2"/>
  <c r="P63" i="2"/>
  <c r="P62" i="2"/>
  <c r="P59" i="2"/>
  <c r="P58" i="2"/>
  <c r="P55" i="2"/>
  <c r="P52" i="2"/>
  <c r="P51" i="2"/>
  <c r="P48" i="2"/>
  <c r="P47" i="2"/>
  <c r="P44" i="2"/>
  <c r="P41" i="2"/>
  <c r="P38" i="2"/>
  <c r="P37" i="2"/>
  <c r="P36" i="2"/>
  <c r="P35" i="2"/>
  <c r="P32" i="2"/>
  <c r="P31" i="2"/>
  <c r="P30" i="2"/>
  <c r="P27" i="2"/>
  <c r="P26" i="2"/>
  <c r="P25" i="2"/>
  <c r="P22" i="2"/>
  <c r="P19" i="2"/>
  <c r="P18" i="2"/>
  <c r="P17" i="2"/>
  <c r="P14" i="2"/>
  <c r="P11" i="2"/>
  <c r="P10" i="2"/>
  <c r="P9" i="2"/>
  <c r="P8" i="2"/>
  <c r="P7" i="2"/>
  <c r="P6" i="2"/>
  <c r="P5" i="2"/>
  <c r="P4" i="2"/>
  <c r="P3" i="2"/>
  <c r="D28" i="11" a="1"/>
  <c r="D28" i="11" s="1"/>
  <c r="C28" i="11" a="1"/>
  <c r="C28" i="11" s="1"/>
  <c r="I7" i="2"/>
  <c r="J7" i="2"/>
  <c r="K7" i="2"/>
  <c r="L7" i="2"/>
  <c r="M7" i="2"/>
  <c r="N7" i="2"/>
  <c r="O7" i="2"/>
  <c r="I6" i="2"/>
  <c r="J6" i="2"/>
  <c r="K6" i="2"/>
  <c r="L6" i="2"/>
  <c r="M6" i="2"/>
  <c r="N6" i="2"/>
  <c r="O6" i="2"/>
  <c r="I11" i="2"/>
  <c r="J11" i="2"/>
  <c r="K11" i="2"/>
  <c r="L11" i="2"/>
  <c r="M11" i="2"/>
  <c r="N11" i="2"/>
  <c r="O11" i="2"/>
  <c r="J9" i="2"/>
  <c r="K9" i="2" s="1"/>
  <c r="I9" i="2"/>
  <c r="J4" i="2"/>
  <c r="K4" i="2" s="1"/>
  <c r="I4" i="2"/>
  <c r="I5" i="2"/>
  <c r="J5" i="2"/>
  <c r="K5" i="2"/>
  <c r="L5" i="2"/>
  <c r="M5" i="2"/>
  <c r="N5" i="2"/>
  <c r="O5" i="2"/>
  <c r="Q5" i="2" l="1"/>
  <c r="Q11" i="2"/>
  <c r="Q6" i="2"/>
  <c r="Q7" i="2"/>
  <c r="R3" i="2"/>
  <c r="R87" i="2"/>
  <c r="R86" i="2"/>
  <c r="R83" i="2"/>
  <c r="R80" i="2"/>
  <c r="R79" i="2"/>
  <c r="R78" i="2"/>
  <c r="R75" i="2"/>
  <c r="R74" i="2"/>
  <c r="R71" i="2"/>
  <c r="R68" i="2"/>
  <c r="R67" i="2"/>
  <c r="R66" i="2"/>
  <c r="R63" i="2"/>
  <c r="R62" i="2"/>
  <c r="R59" i="2"/>
  <c r="R58" i="2"/>
  <c r="R55" i="2"/>
  <c r="R52" i="2"/>
  <c r="R51" i="2"/>
  <c r="R48" i="2"/>
  <c r="R47" i="2"/>
  <c r="R44" i="2"/>
  <c r="R41" i="2"/>
  <c r="R38" i="2"/>
  <c r="R37" i="2"/>
  <c r="R36" i="2"/>
  <c r="R35" i="2"/>
  <c r="R32" i="2"/>
  <c r="R31" i="2"/>
  <c r="R30" i="2"/>
  <c r="R27" i="2"/>
  <c r="R26" i="2"/>
  <c r="R25" i="2"/>
  <c r="R22" i="2"/>
  <c r="R19" i="2"/>
  <c r="R18" i="2"/>
  <c r="R17" i="2"/>
  <c r="R14" i="2"/>
  <c r="R11" i="2"/>
  <c r="S11" i="2" s="1"/>
  <c r="R10" i="2"/>
  <c r="R9" i="2"/>
  <c r="R8" i="2"/>
  <c r="R7" i="2"/>
  <c r="S7" i="2" s="1"/>
  <c r="R6" i="2"/>
  <c r="S6" i="2" s="1"/>
  <c r="R5" i="2"/>
  <c r="S5" i="2" s="1"/>
  <c r="R4" i="2"/>
  <c r="O9" i="2"/>
  <c r="N9" i="2"/>
  <c r="M9" i="2"/>
  <c r="L9" i="2"/>
  <c r="O4" i="2"/>
  <c r="N4" i="2"/>
  <c r="M4" i="2"/>
  <c r="L4" i="2"/>
  <c r="G89" i="2"/>
  <c r="F89" i="2"/>
  <c r="J87" i="2"/>
  <c r="K87" i="2" s="1"/>
  <c r="I87" i="2"/>
  <c r="J80" i="2"/>
  <c r="K80" i="2" s="1"/>
  <c r="I80" i="2"/>
  <c r="J79" i="2"/>
  <c r="K79" i="2" s="1"/>
  <c r="I79" i="2"/>
  <c r="J75" i="2"/>
  <c r="K75" i="2" s="1"/>
  <c r="I75" i="2"/>
  <c r="J68" i="2"/>
  <c r="K68" i="2" s="1"/>
  <c r="I68" i="2"/>
  <c r="J67" i="2"/>
  <c r="K67" i="2" s="1"/>
  <c r="I67" i="2"/>
  <c r="J63" i="2"/>
  <c r="K63" i="2" s="1"/>
  <c r="I63" i="2"/>
  <c r="J59" i="2"/>
  <c r="K59" i="2" s="1"/>
  <c r="I59" i="2"/>
  <c r="J52" i="2"/>
  <c r="K52" i="2" s="1"/>
  <c r="I52" i="2"/>
  <c r="J48" i="2"/>
  <c r="K48" i="2" s="1"/>
  <c r="I48" i="2"/>
  <c r="J41" i="2"/>
  <c r="K41" i="2" s="1"/>
  <c r="I41" i="2"/>
  <c r="J38" i="2"/>
  <c r="K38" i="2" s="1"/>
  <c r="I38" i="2"/>
  <c r="J37" i="2"/>
  <c r="K37" i="2" s="1"/>
  <c r="I37" i="2"/>
  <c r="J36" i="2"/>
  <c r="K36" i="2" s="1"/>
  <c r="I36" i="2"/>
  <c r="J35" i="2"/>
  <c r="K35" i="2" s="1"/>
  <c r="I35" i="2"/>
  <c r="J32" i="2"/>
  <c r="K32" i="2" s="1"/>
  <c r="I32" i="2"/>
  <c r="J31" i="2"/>
  <c r="K31" i="2" s="1"/>
  <c r="I31" i="2"/>
  <c r="J30" i="2"/>
  <c r="K30" i="2" s="1"/>
  <c r="I30" i="2"/>
  <c r="J27" i="2"/>
  <c r="K27" i="2" s="1"/>
  <c r="I27" i="2"/>
  <c r="J26" i="2"/>
  <c r="K26" i="2" s="1"/>
  <c r="I26" i="2"/>
  <c r="J25" i="2"/>
  <c r="K25" i="2" s="1"/>
  <c r="I25" i="2"/>
  <c r="J19" i="2"/>
  <c r="K19" i="2" s="1"/>
  <c r="I19" i="2"/>
  <c r="J18" i="2"/>
  <c r="K18" i="2" s="1"/>
  <c r="I18" i="2"/>
  <c r="I10" i="2"/>
  <c r="I8" i="2"/>
  <c r="J10" i="2"/>
  <c r="K10" i="2" s="1"/>
  <c r="J8" i="2"/>
  <c r="K8" i="2" s="1"/>
  <c r="S4" i="2" l="1"/>
  <c r="Q4" i="2"/>
  <c r="S9" i="2"/>
  <c r="Q9" i="2"/>
  <c r="L8" i="2"/>
  <c r="O10" i="2"/>
  <c r="O18" i="2"/>
  <c r="N19" i="2"/>
  <c r="N25" i="2"/>
  <c r="L26" i="2"/>
  <c r="O27" i="2"/>
  <c r="M30" i="2"/>
  <c r="N31" i="2"/>
  <c r="O32" i="2"/>
  <c r="L35" i="2"/>
  <c r="L36" i="2"/>
  <c r="N37" i="2"/>
  <c r="L38" i="2"/>
  <c r="L41" i="2"/>
  <c r="O48" i="2"/>
  <c r="L52" i="2"/>
  <c r="M59" i="2"/>
  <c r="O63" i="2"/>
  <c r="O67" i="2"/>
  <c r="O68" i="2"/>
  <c r="O75" i="2"/>
  <c r="O79" i="2"/>
  <c r="N80" i="2"/>
  <c r="M87" i="2"/>
  <c r="M8" i="2"/>
  <c r="N8" i="2"/>
  <c r="L27" i="2"/>
  <c r="N30" i="2"/>
  <c r="M35" i="2"/>
  <c r="O30" i="2"/>
  <c r="N35" i="2"/>
  <c r="M27" i="2"/>
  <c r="O25" i="2"/>
  <c r="N27" i="2"/>
  <c r="O8" i="2"/>
  <c r="O36" i="2"/>
  <c r="M36" i="2"/>
  <c r="N36" i="2"/>
  <c r="L18" i="2"/>
  <c r="M41" i="2"/>
  <c r="M18" i="2"/>
  <c r="M26" i="2"/>
  <c r="O35" i="2"/>
  <c r="N41" i="2"/>
  <c r="O59" i="2"/>
  <c r="N59" i="2"/>
  <c r="N18" i="2"/>
  <c r="N26" i="2"/>
  <c r="O41" i="2"/>
  <c r="O26" i="2"/>
  <c r="N87" i="2"/>
  <c r="O19" i="2"/>
  <c r="L30" i="2"/>
  <c r="O80" i="2"/>
  <c r="O87" i="2"/>
  <c r="L87" i="2"/>
  <c r="L79" i="2"/>
  <c r="M79" i="2"/>
  <c r="N79" i="2"/>
  <c r="L80" i="2"/>
  <c r="M80" i="2"/>
  <c r="L75" i="2"/>
  <c r="M75" i="2"/>
  <c r="N75" i="2"/>
  <c r="L67" i="2"/>
  <c r="M67" i="2"/>
  <c r="N67" i="2"/>
  <c r="L68" i="2"/>
  <c r="M68" i="2"/>
  <c r="N68" i="2"/>
  <c r="L63" i="2"/>
  <c r="M63" i="2"/>
  <c r="N63" i="2"/>
  <c r="L59" i="2"/>
  <c r="N52" i="2"/>
  <c r="M52" i="2"/>
  <c r="O52" i="2"/>
  <c r="L48" i="2"/>
  <c r="M48" i="2"/>
  <c r="N48" i="2"/>
  <c r="O37" i="2"/>
  <c r="M38" i="2"/>
  <c r="N38" i="2"/>
  <c r="O38" i="2"/>
  <c r="L37" i="2"/>
  <c r="M37" i="2"/>
  <c r="M32" i="2"/>
  <c r="L31" i="2"/>
  <c r="L32" i="2"/>
  <c r="N32" i="2"/>
  <c r="O31" i="2"/>
  <c r="M31" i="2"/>
  <c r="L25" i="2"/>
  <c r="M25" i="2"/>
  <c r="L19" i="2"/>
  <c r="M19" i="2"/>
  <c r="L10" i="2"/>
  <c r="N10" i="2"/>
  <c r="M10" i="2"/>
  <c r="S10" i="2" l="1"/>
  <c r="Q10" i="2"/>
  <c r="S19" i="2"/>
  <c r="Q19" i="2"/>
  <c r="S25" i="2"/>
  <c r="Q25" i="2"/>
  <c r="S32" i="2"/>
  <c r="Q32" i="2"/>
  <c r="S31" i="2"/>
  <c r="Q31" i="2"/>
  <c r="S37" i="2"/>
  <c r="Q37" i="2"/>
  <c r="S48" i="2"/>
  <c r="Q48" i="2"/>
  <c r="S59" i="2"/>
  <c r="Q59" i="2"/>
  <c r="S63" i="2"/>
  <c r="Q63" i="2"/>
  <c r="S68" i="2"/>
  <c r="Q68" i="2"/>
  <c r="S67" i="2"/>
  <c r="Q67" i="2"/>
  <c r="S75" i="2"/>
  <c r="Q75" i="2"/>
  <c r="S80" i="2"/>
  <c r="Q80" i="2"/>
  <c r="S79" i="2"/>
  <c r="Q79" i="2"/>
  <c r="S87" i="2"/>
  <c r="Q87" i="2"/>
  <c r="S30" i="2"/>
  <c r="Q30" i="2"/>
  <c r="S18" i="2"/>
  <c r="Q18" i="2"/>
  <c r="S27" i="2"/>
  <c r="Q27" i="2"/>
  <c r="S52" i="2"/>
  <c r="Q52" i="2"/>
  <c r="S41" i="2"/>
  <c r="Q41" i="2"/>
  <c r="S38" i="2"/>
  <c r="Q38" i="2"/>
  <c r="S36" i="2"/>
  <c r="Q36" i="2"/>
  <c r="S35" i="2"/>
  <c r="Q35" i="2"/>
  <c r="S26" i="2"/>
  <c r="Q26" i="2"/>
  <c r="S8" i="2"/>
  <c r="Q8" i="2"/>
  <c r="J83" i="2"/>
  <c r="K83" i="2" s="1"/>
  <c r="I83" i="2"/>
  <c r="J86" i="2"/>
  <c r="K86" i="2" s="1"/>
  <c r="I86" i="2"/>
  <c r="J78" i="2"/>
  <c r="K78" i="2" s="1"/>
  <c r="I78" i="2"/>
  <c r="J74" i="2"/>
  <c r="K74" i="2" s="1"/>
  <c r="I74" i="2"/>
  <c r="J71" i="2"/>
  <c r="K71" i="2" s="1"/>
  <c r="I71" i="2"/>
  <c r="J66" i="2"/>
  <c r="K66" i="2" s="1"/>
  <c r="I66" i="2"/>
  <c r="J62" i="2"/>
  <c r="K62" i="2" s="1"/>
  <c r="I62" i="2"/>
  <c r="J58" i="2"/>
  <c r="K58" i="2" s="1"/>
  <c r="I58" i="2"/>
  <c r="J55" i="2"/>
  <c r="K55" i="2" s="1"/>
  <c r="I55" i="2"/>
  <c r="J51" i="2"/>
  <c r="K51" i="2" s="1"/>
  <c r="I51" i="2"/>
  <c r="J47" i="2"/>
  <c r="K47" i="2" s="1"/>
  <c r="I47" i="2"/>
  <c r="J44" i="2"/>
  <c r="K44" i="2" s="1"/>
  <c r="I44" i="2"/>
  <c r="J14" i="2"/>
  <c r="K14" i="2" s="1"/>
  <c r="I14" i="2"/>
  <c r="J22" i="2"/>
  <c r="K22" i="2" s="1"/>
  <c r="I22" i="2"/>
  <c r="J17" i="2"/>
  <c r="K17" i="2" s="1"/>
  <c r="I17" i="2"/>
  <c r="O22" i="2" l="1"/>
  <c r="M58" i="2"/>
  <c r="O17" i="2"/>
  <c r="N58" i="2"/>
  <c r="O58" i="2"/>
  <c r="L17" i="2"/>
  <c r="M17" i="2"/>
  <c r="N17" i="2"/>
  <c r="L58" i="2"/>
  <c r="M83" i="2"/>
  <c r="N83" i="2"/>
  <c r="L83" i="2"/>
  <c r="O83" i="2"/>
  <c r="L86" i="2"/>
  <c r="M86" i="2"/>
  <c r="N86" i="2"/>
  <c r="O86" i="2"/>
  <c r="L78" i="2"/>
  <c r="M78" i="2"/>
  <c r="N78" i="2"/>
  <c r="O78" i="2"/>
  <c r="L74" i="2"/>
  <c r="M74" i="2"/>
  <c r="N74" i="2"/>
  <c r="O74" i="2"/>
  <c r="L71" i="2"/>
  <c r="N71" i="2"/>
  <c r="O71" i="2"/>
  <c r="M71" i="2"/>
  <c r="N66" i="2"/>
  <c r="O66" i="2"/>
  <c r="L66" i="2"/>
  <c r="M66" i="2"/>
  <c r="L62" i="2"/>
  <c r="M62" i="2"/>
  <c r="N62" i="2"/>
  <c r="O62" i="2"/>
  <c r="L55" i="2"/>
  <c r="M55" i="2"/>
  <c r="N55" i="2"/>
  <c r="O55" i="2"/>
  <c r="L51" i="2"/>
  <c r="M51" i="2"/>
  <c r="N51" i="2"/>
  <c r="O51" i="2"/>
  <c r="L47" i="2"/>
  <c r="M47" i="2"/>
  <c r="O47" i="2"/>
  <c r="N47" i="2"/>
  <c r="L44" i="2"/>
  <c r="M44" i="2"/>
  <c r="N44" i="2"/>
  <c r="O44" i="2"/>
  <c r="M14" i="2"/>
  <c r="N14" i="2"/>
  <c r="O14" i="2"/>
  <c r="L14" i="2"/>
  <c r="L22" i="2"/>
  <c r="M22" i="2"/>
  <c r="N22" i="2"/>
  <c r="J3" i="2"/>
  <c r="I3" i="2"/>
  <c r="H89" i="2" l="1"/>
  <c r="I89" i="2"/>
  <c r="K3" i="2"/>
  <c r="K89" i="2" s="1"/>
  <c r="J89" i="2"/>
  <c r="S22" i="2"/>
  <c r="Q22" i="2"/>
  <c r="S14" i="2"/>
  <c r="Q14" i="2"/>
  <c r="Q44" i="2"/>
  <c r="S44" i="2"/>
  <c r="S47" i="2"/>
  <c r="Q47" i="2"/>
  <c r="S51" i="2"/>
  <c r="Q51" i="2"/>
  <c r="S55" i="2"/>
  <c r="Q55" i="2"/>
  <c r="S62" i="2"/>
  <c r="Q62" i="2"/>
  <c r="S66" i="2"/>
  <c r="Q66" i="2"/>
  <c r="S71" i="2"/>
  <c r="Q71" i="2"/>
  <c r="S74" i="2"/>
  <c r="Q74" i="2"/>
  <c r="S78" i="2"/>
  <c r="Q78" i="2"/>
  <c r="S86" i="2"/>
  <c r="Q86" i="2"/>
  <c r="S83" i="2"/>
  <c r="Q83" i="2"/>
  <c r="S58" i="2"/>
  <c r="Q58" i="2"/>
  <c r="S17" i="2"/>
  <c r="Q17" i="2"/>
  <c r="L3" i="2"/>
  <c r="M3" i="2"/>
  <c r="M89" i="2" s="1"/>
  <c r="N3" i="2"/>
  <c r="N89" i="2" s="1"/>
  <c r="O3" i="2"/>
  <c r="O89" i="2" s="1"/>
  <c r="L89" i="2" l="1"/>
  <c r="S3" i="2"/>
  <c r="S89" i="2" s="1"/>
  <c r="Q3" i="2"/>
  <c r="Q89" i="2" s="1"/>
  <c r="B11" i="1"/>
  <c r="P92" i="2" l="1"/>
  <c r="P93" i="2" l="1"/>
  <c r="P90" i="2"/>
  <c r="Q91" i="2" l="1"/>
  <c r="S91" i="2"/>
  <c r="A9" i="9" s="1"/>
  <c r="A4" i="9"/>
  <c r="B4" i="9" s="1"/>
  <c r="B9"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<sst xmlns="http://schemas.openxmlformats.org/spreadsheetml/2006/main" count="213" uniqueCount="159">
  <si>
    <t>#</t>
  </si>
  <si>
    <t>Decomposition item</t>
  </si>
  <si>
    <t>Implementation details</t>
  </si>
  <si>
    <t>Dependencies</t>
  </si>
  <si>
    <t>Optimistic (man/days)</t>
  </si>
  <si>
    <t>Pessimistic (man/days)</t>
  </si>
  <si>
    <t>Mosk likely (man/days)</t>
  </si>
  <si>
    <t>Expected (man/days)</t>
  </si>
  <si>
    <t>Standard deviation  (Individual)</t>
  </si>
  <si>
    <t>Variance (Standard Deviation Squared)</t>
  </si>
  <si>
    <t>Documentation
(man/days)</t>
  </si>
  <si>
    <t>Unit testing
(man/days)</t>
  </si>
  <si>
    <t>Code review
(man/days)</t>
  </si>
  <si>
    <t>Defect fixing 
(man/days)</t>
  </si>
  <si>
    <t>Comertional Adjustment Factors</t>
  </si>
  <si>
    <t>Comertial Final Expected
(man/days)</t>
  </si>
  <si>
    <t>Educational Adjustment Factors</t>
  </si>
  <si>
    <t>Educational Final Expected
(man/days)</t>
  </si>
  <si>
    <t>Project setup, high-level design</t>
  </si>
  <si>
    <t xml:space="preserve">Set up a development environment.
</t>
  </si>
  <si>
    <t>- Install Android Studio/Xcode
- Install SDKs/JDKs
- Install VCS (git)
- Initiate and configure the local VCS repository
- Apply target code style (iOS - SwiftLint)</t>
  </si>
  <si>
    <t xml:space="preserve">Create a project skeleton (packages and folder structure).
</t>
  </si>
  <si>
    <t>- Create an empty app template project
- Define basic modules and packages (UI, Domain (models), Networking, Data Transfer Objects, Data Base, Flows)
- Define application colors, fonts, and shapes theming - do not try to define all the colors in advance but just prepare everything to manage theming
- Implement structural data handling skeleton (Configure and integrate serialization/deserialization solutions)</t>
  </si>
  <si>
    <t>Integrate HTTP Client.
- It should be a separate class (set of classes, packages) and/or interface (abstract class), and a class implementing that interface
- Design it in a way so that each method exposes a single API call 
- Implement data transfer objects (DTOs, Models) to describe communication between a client and a server
- Make sure that the HTTP client mechanism is easily maintainable and reusable, testable, and injectable
- You shouldn't implement all the API calls in the scope of this but the skeleton class and be ready to declare all needed API calls in the scope of the following tasks and stories</t>
  </si>
  <si>
    <t>Implement dependency injection principles.
- Implementing a dependency injection mechanism enhances the modularity and testability of your code. It enables the seamless integration of different classes as dependencies. For example, a view may require an HTTP client to fetch data online. To make this code unit-testable, you can inject a mock HTTP client instead of a real one. This approach also applies to other services such as Data Stores or Settings Stores.
- Dependency injection is a standard practice in Android development, supported by first-party tools that facilitate its implementation (Hilt, Dagger). In contrast, iOS developers might need to devise their custom solutions or leverage third-party libraries like Swinject (https://github.com/Swinject/Swinject). Dependency injection simplifies dependency management, ensuring code remains clean, concise, and maintainable while also making unit testing more straightforward. This flexibility in managing dependencies is crucial for creating robust, scalable applications.
- Define DI dependencies, modules, and components. Prepare to support dependency injection in your View components, ViewModels, Repositories, etc.</t>
  </si>
  <si>
    <t>Implement local preferences storage skeleton.
- This has to be a separate class and interface along it to enhance testability
- Preference storage should be backed by modern approaches (Android: DataStore)
- Make sure to make preferences storage facade easily injectable
- Make sure to provide a preferences storage API, capable of storing authorization tokens, user information, user settings, etc.</t>
  </si>
  <si>
    <t>Design and implement a target architectural style scaffold.
- Implement target architectural style common abstractions, components, and layers (Use Cases, Interactors, Repositories, Mappers, VMs...)
- Implement concern separation patterns skeleton (MVVM, Clean Architecture)</t>
  </si>
  <si>
    <t>Configure the build system.
- Specify signing/provisioning configurations
- Specify and bring up to date all the project dependencies</t>
  </si>
  <si>
    <t>Set up app localization (internationalization) mechanisms so that all the app resources and assets may be localized.
- Do not forget to start the localization of your app as early as possible. Use the same approach as with colors and shapes - implement the general approach and use it on all screens along the way by adding strings during the creation of each screen. Make sure to always reference assets and string resources rather than hardcoding concrete values.</t>
  </si>
  <si>
    <t>Set up app navigation mechanism (basic containers, hosts, storyboards, destinations, routes, and paths). Do not try to describe the whole navigation graph, but focus on the main flows, screens, and containers.</t>
  </si>
  <si>
    <t>Implement/Adopt Hamburger Menu</t>
  </si>
  <si>
    <t>Allow users to navigate to the sports categories, subcategories, and teams page in the application
- Define navigation graphs
- Define navigation destination arguments
- Create an appropriate UI with a hamburger menu (navigation drawer)
- Wire UI and navigation
- There is a native implementation for Android and several 3rd party components on iOS, like this one: 
https://github.com/weblineindia/SwiftUI-Side-Menu/blob/main/SideMenuMaster/Utility/SideMenuSources/SideMenuView.swift</t>
  </si>
  <si>
    <t>Log in and sign up in the application</t>
  </si>
  <si>
    <t>Allow users to sign up for the application using an email
- Create sign-in and sign-up VMs
- Create sign-in and sign-up UI
- Implement DTOs and domain data classes
- Implement DTO&lt;&gt;domain mappers
- Define UI state
- Create a user/auth repository, appropriate APIs, and implementation
- Create user/auth use cases, appropriate APIs, and implementation
- Wire UI, VMs, use cases, repositories, HTTP client, storage, and mappers
- Handle UI state data, events, loading, and error states
- Make sure to properly save, read, clear, and manage local user data: id, token
- Do not forget to add validation to all the input fields like email, password, and names. Those validation checks have to be reusable so that you will be able to apply them to other journeys.</t>
  </si>
  <si>
    <t>Allow users to log in to the application using an email.
- Make sure to use previously engineered preferences storage to save user login information for future app visits</t>
  </si>
  <si>
    <t>Allow users to reset their password
- Create reset password VM
- Create reset password UI
- Define UI state
- Wire UI, VMs, use cases, repositories, HTTP client, storage, and mappers
- Handle UI state data, events, loading, and error states
- This will include adding two more screens: entering email and setting a new password. You may need to implement handling universal links that the user will be opening in the email. The link usually will contain a token, which must be sent to a server along with a new password to set a new password for the user.</t>
  </si>
  <si>
    <t>Application languages</t>
  </si>
  <si>
    <t>Allow users to view the application in supported languages</t>
  </si>
  <si>
    <t>View articles in the application</t>
  </si>
  <si>
    <t>Allow users to view an article in the application
- Make sure to properly parse and display article contents (text style, colors, weight, hyperlinks)
- Stick with the established architecture style to create and wire respective UI, VMs, domain, DTOs, repositories, and use cases</t>
  </si>
  <si>
    <t>Allow users to view the More Articles block in the application
- Make sure to implement or reuse general-purpose paging mechanisms to support endless lists and "load more" paging behavior. Make sure to handle errors and provide retry functionality.
- Stick with the established architecture style to create and wire respective UI, VMs, domain, DTOs, repositories, and use cases</t>
  </si>
  <si>
    <t>Allow users to view the category/team page in the application
- Stick with the established architecture style to create and wire respective UI, VMs, domain, DTOs, repositories and usecases</t>
  </si>
  <si>
    <t>Home page in the application</t>
  </si>
  <si>
    <t>Display the Main articles section for users on the Home page
- Make sure to implement or reuse general-purpose paging mechanisms to support endless lists and "load more" paging behavior. Make sure to handle errors and provide retry functionality.
- Stick with the established architecture style to create and wire respective UI, VMs, domain, DTOs, repositories, and use cases</t>
  </si>
  <si>
    <t>Display the Breakdown section for users on the Home page
- Stick with the established architecture style to create and wire respective UI, VMs, domain, DTOs, repositories, and use cases</t>
  </si>
  <si>
    <t>Display Photo of the day for users on the Home page
- Integrate respective first-party or third-party libraries to support interactive image views and gestures
- Integrate respective third-party libraries to support remote image display, caching, transitions, error, and loading handling (Glide, Coil, Kingfisher)
- Stick with the established architecture style to create and wire respective UI, VMs, domain, DTOs, repositories, and use cases</t>
  </si>
  <si>
    <t>Social networks in the application</t>
  </si>
  <si>
    <t>Allow users to follow Sports Hub on social networks
- Integrate respective first-party or third-party libraries to support third-party social media providers</t>
  </si>
  <si>
    <t>Allow users to sign up using a third-party authentication provider
- Integrate respective first-party or third-party libraries to support third-party auth providers
- Stick with the established architecture style to create and wire respective UI, VMs, domain, DTOs, repositories, and use cases
- You need to register your app on the respective services and use their documentation to retrieve required user information: name, email address, etc. Make sure to use these details to automatically log users in.</t>
  </si>
  <si>
    <t>Allow users to log in the application using a third-party authentication provider</t>
  </si>
  <si>
    <t>Allow users to share an article from the application
- Make sure to use platform-native mechanisms to share app content</t>
  </si>
  <si>
    <t>Application footer</t>
  </si>
  <si>
    <t>Allow users to view the footer in the application
- Make sure that UI components used in many places are reusable
- Stick with the established architecture style to create and wire respective UI, VMs, domain, DTOs, repositories, and use cases</t>
  </si>
  <si>
    <t>Global application search</t>
  </si>
  <si>
    <t>Allow users to use application search
- Make sure to support the debounce mechanism for the as-you-type search
- Stick with the established architecture style to create and wire respective UI, VMs, domain, DTOs, repositories, and use cases</t>
  </si>
  <si>
    <t>Comments block</t>
  </si>
  <si>
    <t>Allow users to comment on an article in the application
- Make sure to properly handle the keyboard
- Make sure to properly handle comments re-fetching and errors
- Stick with the established architecture style to create and wire respective UI, VMs, domain, DTOs, repositories, and use cases</t>
  </si>
  <si>
    <t>Allow users to interact with existing article comments in the application
- Stick with the established architecture style to create and wire respective UI, VMs, domain, DTOs, repositories, and use cases
- Make sure to implement or reuse general-purpose paging mechanisms to support endless lists and "load more" paging behavior. Make sure to handle errors and provide retry functionality.
- If required, make sure to implement comment replies, tree-like comments structure, and comment like/dislike/edit actions and counters.</t>
  </si>
  <si>
    <t>The most popular and commented articles</t>
  </si>
  <si>
    <t>Allow users to view the most popular articles
- Stick with the established architecture style to create and wire respective UI, VMs, domain, DTOs, repositories and use cases</t>
  </si>
  <si>
    <t>Allow users to view the most commented articles
- Stick with the established architecture style to create and wire respective UI, VMs, domain, DTOs, repositories, and use cases</t>
  </si>
  <si>
    <t>Lifestyle and Dealbook news</t>
  </si>
  <si>
    <t>Allow users to visit and read Lifestyle and Dealbook news
- Stick with the established architecture style to create and wire respective UI, VMs, domain, DTOs, repositories and use cases</t>
  </si>
  <si>
    <t>Sports videos</t>
  </si>
  <si>
    <t>Allow users to view videos in the application
- Integrate respective first-party or third-party libraries to support media playback (ExoPlayer, Media3)
- Load view previews and cache them. Make sure to integrate modern image handling and caching library (Glide, Coil, Kingfisher).
- Stick with the established architecture style to create and wire respective UI, VMs, domain, DTOs, repositories, and use cases
- Reuse comments functionality engineered with the articles section</t>
  </si>
  <si>
    <t>Allow users to share videos from the application
- Make sure to use platform-native mechanisms to share app content</t>
  </si>
  <si>
    <t>User personal cabinet</t>
  </si>
  <si>
    <t>Allow users to update their personal information
- Stick with the established architecture style to create and wire respective UI, VMs, domain, DTOs, repositories, and use cases</t>
  </si>
  <si>
    <t>Allow users to change their password via profile
- Stick with the established architecture style to create and wire respective UI, VMs, domain, DTOs, repositories, and use cases</t>
  </si>
  <si>
    <t>Team hub: news about favorite teams</t>
  </si>
  <si>
    <t>Allow users to manage favorite teams in the personal cabinet
- Stick with the established architecture style to create and wire respective UI, VMs, domain, DTOs, repositories, and use cases</t>
  </si>
  <si>
    <t>Allow users to see the Team hub page
- Stick with the established architecture style to create and wire respective UI, VMs, domain, DTOs, repositories, and use cases</t>
  </si>
  <si>
    <t>Allow users to see team news on the Team hub based on their geolocation
- Make sure to declare and request proper location permissions
- Fetch location information before feeding it to the API
- Make sure to gracefully handle location information restrictions
- Stick with the established architecture style to create and wire respective UI, VMs, domain, DTOs, repositories, and use cases</t>
  </si>
  <si>
    <t>News from Sports Hub partners</t>
  </si>
  <si>
    <t>Allow users to view news from configured partners
- Make sure to implement or reuse general-purpose paging mechanisms to support endless lists and "load more" paging behavior. Make sure to handle errors and provide retry functionality.
- Stick with the established architecture style to create and wire respective UI, VMs, domain, DTOs, repositories, and use cases</t>
  </si>
  <si>
    <t>Newsletter subscription</t>
  </si>
  <si>
    <t>Allow users to subscribe to a newsletter
- Stick with the established architecture style to create and wire respective UI, VMs, domain, DTOs, repositories, and use cases</t>
  </si>
  <si>
    <t>Allow users to navigate from the email to the application
- Add deep link support (intent filters, app links, branch.io)</t>
  </si>
  <si>
    <t>Banners in the application</t>
  </si>
  <si>
    <t>Allow users to view configured banners in the application
- Stick with the established architecture style to create and wire respective UI, VMs, domain, DTOs, repositories, and use cases</t>
  </si>
  <si>
    <t>Allow users to view predefined Lifestyle and Dealbook banners in the application
- Stick with the established architecture style to create and wire respective UI, VMs, domain, DTOs, repositories, and use cases</t>
  </si>
  <si>
    <t>Allow users to view predefined Facebook banners in the application
- Stick with the established architecture style to create and wire respective UI, VMs, domain, DTOs, repositories, and use cases</t>
  </si>
  <si>
    <t>Advertisements</t>
  </si>
  <si>
    <t>Allow users to see advertisements
- Make sure to implement proper ads warmup (prefetching, preloading) and state management
- Stick with the established architecture style to create and wire respective UI, VMs, domain, DTOs, repositories, and use cases</t>
  </si>
  <si>
    <t>Surveys</t>
  </si>
  <si>
    <t>Allow users to see a list of all surveys
- Make sure to implement or reuse general-purpose paging mechanisms to support endless lists and "load more" paging behavior. Make sure to handle errors and provide retry functionality.
- Stick with the established architecture style to create and wire respective UI, VMs, domain, DTOs, repositories, and use cases</t>
  </si>
  <si>
    <t>Allow users to participate in surveys on the My surveys page
- Stick with the established architecture style to create and wire respective UI, VMs, domain, DTOs, repositories, and use cases</t>
  </si>
  <si>
    <t>Total</t>
  </si>
  <si>
    <t>Standard Complex Deviation</t>
  </si>
  <si>
    <t>Final Recommended Estimate (man/days)</t>
  </si>
  <si>
    <t>Final Optimistic Estimate (man/days)</t>
  </si>
  <si>
    <t>Final Pessimistic Estimate (man/days)</t>
  </si>
  <si>
    <t>Comercial Project</t>
  </si>
  <si>
    <t>Total Dev Efforts (man/days)</t>
  </si>
  <si>
    <t>QC Efforts 
(man/days)</t>
  </si>
  <si>
    <t>Training Project</t>
  </si>
  <si>
    <t>Activity Type</t>
  </si>
  <si>
    <t xml:space="preserve">% from efforts on implementation </t>
  </si>
  <si>
    <t>Documentation</t>
  </si>
  <si>
    <t>Unit Testing</t>
  </si>
  <si>
    <t>Code Review</t>
  </si>
  <si>
    <t>Bug Fixing</t>
  </si>
  <si>
    <t>% from dev efforts</t>
  </si>
  <si>
    <t>Manual Testing</t>
  </si>
  <si>
    <t>Factor</t>
  </si>
  <si>
    <t>Influence</t>
  </si>
  <si>
    <t>Project Type</t>
  </si>
  <si>
    <t>Observation</t>
  </si>
  <si>
    <t>Business Area Experience</t>
  </si>
  <si>
    <t>NO</t>
  </si>
  <si>
    <t>Teams that aren't familiar with the project's business area need significantly more time. This shouldn't be a surprise.</t>
  </si>
  <si>
    <t>Architecture and Risk Resolution</t>
  </si>
  <si>
    <t>The more actively the project attacks risks, the lower the effort and cost will be. This is one of the few Cocomo II factors that is controllable by the project manager.</t>
  </si>
  <si>
    <t>Database Size</t>
  </si>
  <si>
    <t>Large, complex databases require more effort project-wide. Total influence is moderate.</t>
  </si>
  <si>
    <t>Developed for Reuse</t>
  </si>
  <si>
    <t>Software that is developed with the goal of later reuse can increase costs as much as 31%. This doesn't say whether the initiative actually succeeds. Industry experience has been that forward-looking reuse programs often fail.</t>
  </si>
  <si>
    <t>Extent of Documentation Required</t>
  </si>
  <si>
    <t>Too much documentation can negatively affect the whole project. Impact is moderately high.</t>
  </si>
  <si>
    <t>Language and Tools Experience</t>
  </si>
  <si>
    <t>YES</t>
  </si>
  <si>
    <t>Teams that have experience with the programming language and/or tool set work moderately more productively than teams that are climbing a learning curve. This is not a surprise.</t>
  </si>
  <si>
    <t>Multi-Site Development</t>
  </si>
  <si>
    <t>Projects conducted by a team spread across multiple sites around the globe will take 56% more effort than projects that are conducted by a team co-located at one facility. Projects that are conducted at multiple sites, including out-sourced or offshore projects, need to take this effect seriously.</t>
  </si>
  <si>
    <t>Personnel Continuity (turnover)</t>
  </si>
  <si>
    <t>Project turnover is expensive—in the top one-third of influential factors.</t>
  </si>
  <si>
    <t>Platform Experience</t>
  </si>
  <si>
    <t>Experience with the underlying technology platform affects overall project performance moderately.</t>
  </si>
  <si>
    <t>Platform Volatility</t>
  </si>
  <si>
    <t>If the platform is unstable, development can take moderately longer. Projects should weigh this factor in their decision about when to adopt a new technology. This is one reason that systems projects tend to take longer than applications projects.</t>
  </si>
  <si>
    <t>Precedentedness</t>
  </si>
  <si>
    <t>Refers to how "precedented" (we usually say "unprecedented") the application is. Familiar systems are easier to create than unfamiliar systems.</t>
  </si>
  <si>
    <t>Process Maturity</t>
  </si>
  <si>
    <t>Projects that use more sophisticated development processes take less effort than projects that use unsophisticated processes. Cocomo II uses an adaptation of the CMM process maturity model to apply this criterion to a specific project.</t>
  </si>
  <si>
    <t>Product Complexity</t>
  </si>
  <si>
    <t>Product complexity (software complexity) is the single most significant adjustment factor in the Cocomo II model. Product complexity is largely determined by the type of software you're building.</t>
  </si>
  <si>
    <t>Programmer Capability (general)</t>
  </si>
  <si>
    <t>The skill of the programmers has an impact of a factor of almost 2 on overall project results.</t>
  </si>
  <si>
    <t>Required Reliability</t>
  </si>
  <si>
    <t>More reliable systems take longer. This is one reason (though not the only reason) that embedded systems and life-critical systems tend to take more effort than other projects of similar sizes. In most cases, your marketplace determines how reliable your software must be. You don't usually have much latitude to change this.</t>
  </si>
  <si>
    <t>Requirements Analyst Capability</t>
  </si>
  <si>
    <t>The single largest personnel factor—good requirements capability—makes a factor of 2 difference in the effort for the entire project. Competency in this area has the potential to reduce a project's overall effort from nominal more than any other factor.</t>
  </si>
  <si>
    <t>Requirements Flexibility</t>
  </si>
  <si>
    <t>Projects that allow the development team latitude in how they interpret requirements take less effort than projects that insist on rigid, literal interpretations of all requirements.</t>
  </si>
  <si>
    <t>Storage Constraint</t>
  </si>
  <si>
    <t>Working on a platform on which you're butting up against storage limitations moderately increases project effort.</t>
  </si>
  <si>
    <t>Team Cohesion</t>
  </si>
  <si>
    <t>Teams with highly cooperative interactions develop software more efficiently than teams with more contentious interactions.</t>
  </si>
  <si>
    <t>Time Constraint</t>
  </si>
  <si>
    <t>Minimizing response time increases effort across the board. This is one reason that systems projects and real-time projects tend to consume more effort than other projects of similar sizes.</t>
  </si>
  <si>
    <t>Use of Software Tools</t>
  </si>
  <si>
    <t>Advanced tool sets can reduce effort significantly.</t>
  </si>
  <si>
    <t>Localization</t>
  </si>
  <si>
    <t>Support of each additional Locale requires +10% for each screen implementation</t>
  </si>
  <si>
    <t>Multi-Web Browsers support</t>
  </si>
  <si>
    <t>Support of each additional Web browser requires +25% to effors planned for client side implementation (javascript code, CSS,...)</t>
  </si>
  <si>
    <t>Combined factors</t>
  </si>
  <si>
    <t>Averaging the factors (softer approach) smooths their impact by treating each one with equal weight</t>
  </si>
  <si>
    <t>Multiplying all factors (conservative approach) amplifies risk by compounding all adjustment factors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</si>
</sst>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4"/>
      <color theme="1"/>
      <name val="Calibri"/>
      <family val="2"/>
      <charset val="204"/>
      <scheme val="minor"/>
    </font>
    <font>
      <b/>
      <sz val="11"/>
      <color rgb="FFFA7D00"/>
      <name val="Calibri"/>
      <family val="2"/>
      <scheme val="minor"/>
    </font>
    <font>
      <i/>
      <sz val="11"/>
      <color rgb="FF7F7F7F"/>
      <name val="Calibri"/>
      <family val="2"/>
      <scheme val="minor"/>
    </font>
    <font>
      <b/>
      <sz val="11"/>
      <color theme="0"/>
      <name val="Calibri"/>
      <family val="2"/>
      <charset val="204"/>
      <scheme val="minor"/>
    </font>
    <font>
      <b/>
      <sz val="12"/>
      <color rgb="FFFA7D00"/>
      <name val="Calibri"/>
      <family val="2"/>
      <scheme val="minor"/>
    </font>
    <font>
      <b/>
      <sz val="11"/>
      <color theme="0"/>
      <name val="Calibri"/>
      <family val="2"/>
      <scheme val="minor"/>
    </font>
    <font>
      <sz val="11"/>
      <name val="Calibri"/>
      <family val="2"/>
      <scheme val="minor"/>
    </font>
    <font>
      <u/>
      <sz val="11"/>
      <color theme="10"/>
      <name val="Calibri"/>
      <family val="2"/>
    </font>
    <font>
      <sz val="11"/>
      <name val="Calibri"/>
      <family val="2"/>
    </font>
    <font>
      <b/>
      <sz val="12"/>
      <color theme="1"/>
      <name val="Calibri"/>
      <family val="2"/>
      <scheme val="minor"/>
    </font>
    <font>
      <b/>
      <sz val="12"/>
      <color theme="0"/>
      <name val="Calibri"/>
      <family val="2"/>
      <charset val="204"/>
      <scheme val="minor"/>
    </font>
    <font>
      <sz val="10"/>
      <color theme="1"/>
      <name val="Arial"/>
      <family val="2"/>
    </font>
    <font>
      <b/>
      <sz val="10"/>
      <color theme="1"/>
      <name val="Arial"/>
      <family val="2"/>
    </font>
    <font>
      <b/>
      <sz val="12"/>
      <color rgb="FF160530"/>
      <name val="Calibri"/>
      <family val="2"/>
      <charset val="204"/>
      <scheme val="minor"/>
    </font>
    <font>
      <sz val="12"/>
      <color rgb="FF160530"/>
      <name val="Calibri"/>
      <family val="2"/>
      <scheme val="minor"/>
    </font>
    <font>
      <b/>
      <sz val="12"/>
      <color rgb="FF160530"/>
      <name val="Calibri"/>
      <family val="2"/>
      <scheme val="minor"/>
    </font>
    <font>
      <b/>
      <sz val="12"/>
      <color rgb="FF160530"/>
      <name val="Arial"/>
      <family val="2"/>
    </font>
    <font>
      <b/>
      <sz val="11"/>
      <color theme="5" tint="-0.249977111117893"/>
      <name val="Calibri"/>
      <family val="2"/>
      <scheme val="minor"/>
    </font>
    <font>
      <b/>
      <sz val="12"/>
      <color theme="5" tint="-0.249977111117893"/>
      <name val="Calibri"/>
      <family val="2"/>
      <scheme val="minor"/>
    </font>
    <font>
      <sz val="10"/>
      <color rgb="FFFF0000"/>
      <name val="Arial"/>
      <family val="2"/>
    </font>
    <font>
      <sz val="10"/>
      <color rgb="FF000000"/>
      <name val="Arial"/>
    </font>
    <font>
      <b/>
      <sz val="12"/>
      <color theme="0"/>
      <name val="Calibri"/>
      <family val="2"/>
      <scheme val="minor"/>
    </font>
    <font>
      <b/>
      <sz val="11"/>
      <color theme="1"/>
      <name val="Calibri"/>
      <family val="2"/>
      <scheme val="minor"/>
    </font>
    <font>
      <b/>
      <sz val="14"/>
      <color theme="0"/>
      <name val="Calibri"/>
      <family val="2"/>
      <scheme val="minor"/>
    </font>
    <font>
      <b/>
      <sz val="14"/>
      <color rgb="FFFA7D00"/>
      <name val="Calibri"/>
      <family val="2"/>
      <scheme val="minor"/>
    </font>
    <font>
      <sz val="14"/>
      <color theme="1"/>
      <name val="Calibri"/>
      <family val="2"/>
      <scheme val="minor"/>
    </font>
  </fonts>
  <fills count="19">
    <fill>
      <patternFill patternType="none"/>
    </fill>
    <fill>
      <patternFill patternType="gray125"/>
    </fill>
    <fill>
      <patternFill patternType="solid">
        <fgColor rgb="FFF2F2F2"/>
      </patternFill>
    </fill>
    <fill>
      <patternFill patternType="solid">
        <fgColor rgb="FF1F497D"/>
        <bgColor indexed="64"/>
      </patternFill>
    </fill>
    <fill>
      <patternFill patternType="solid">
        <fgColor theme="4" tint="0.59999389629810485"/>
        <bgColor indexed="64"/>
      </patternFill>
    </fill>
    <fill>
      <patternFill patternType="solid">
        <fgColor theme="3"/>
        <bgColor indexed="64"/>
      </patternFill>
    </fill>
    <fill>
      <patternFill patternType="solid">
        <fgColor theme="3" tint="0.79998168889431442"/>
        <bgColor indexed="64"/>
      </patternFill>
    </fill>
    <fill>
      <patternFill patternType="solid">
        <fgColor rgb="FFDBC7DA"/>
        <bgColor indexed="64"/>
      </patternFill>
    </fill>
    <fill>
      <patternFill patternType="solid">
        <fgColor rgb="FFE4C7D6"/>
        <bgColor indexed="64"/>
      </patternFill>
    </fill>
    <fill>
      <patternFill patternType="solid">
        <fgColor rgb="FFF4E7EE"/>
        <bgColor indexed="64"/>
      </patternFill>
    </fill>
    <fill>
      <patternFill patternType="solid">
        <fgColor rgb="FFD9DBE0"/>
        <bgColor indexed="64"/>
      </patternFill>
    </fill>
    <fill>
      <patternFill patternType="solid">
        <fgColor rgb="FF3C0847"/>
        <bgColor indexed="64"/>
      </patternFill>
    </fill>
    <fill>
      <patternFill patternType="solid">
        <fgColor rgb="FFAEC3AE"/>
        <bgColor indexed="64"/>
      </patternFill>
    </fill>
    <fill>
      <patternFill patternType="solid">
        <fgColor rgb="FFB8CCE4"/>
        <bgColor indexed="64"/>
      </patternFill>
    </fill>
    <fill>
      <patternFill patternType="solid">
        <fgColor theme="0" tint="-0.249977111117893"/>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
      <patternFill patternType="solid">
        <fgColor theme="0"/>
        <bgColor indexed="64"/>
      </patternFill>
    </fill>
  </fills>
  <borders count="10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rgb="FF7F7F7F"/>
      </top>
      <bottom style="thin">
        <color rgb="FF7F7F7F"/>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bottom/>
      <diagonal/>
    </border>
    <border>
      <left style="thin">
        <color rgb="FF7F7F7F"/>
      </left>
      <right style="thin">
        <color rgb="FF7F7F7F"/>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theme="0"/>
      </left>
      <right style="medium">
        <color indexed="64"/>
      </right>
      <top/>
      <bottom style="medium">
        <color indexed="64"/>
      </bottom>
      <diagonal/>
    </border>
    <border>
      <left style="thin">
        <color theme="0"/>
      </left>
      <right style="thin">
        <color theme="0"/>
      </right>
      <top/>
      <bottom style="medium">
        <color indexed="64"/>
      </bottom>
      <diagonal/>
    </border>
    <border>
      <left style="medium">
        <color indexed="64"/>
      </left>
      <right style="thin">
        <color theme="0"/>
      </right>
      <top/>
      <bottom style="medium">
        <color indexed="64"/>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bottom style="thin">
        <color theme="0"/>
      </bottom>
      <diagonal/>
    </border>
    <border>
      <left style="thin">
        <color theme="0"/>
      </left>
      <right style="thin">
        <color theme="0"/>
      </right>
      <top/>
      <bottom style="thin">
        <color theme="0"/>
      </bottom>
      <diagonal/>
    </border>
    <border>
      <left style="medium">
        <color indexed="64"/>
      </left>
      <right style="thin">
        <color theme="0"/>
      </right>
      <top/>
      <bottom style="thin">
        <color theme="0"/>
      </bottom>
      <diagonal/>
    </border>
    <border>
      <left/>
      <right style="medium">
        <color indexed="64"/>
      </right>
      <top style="medium">
        <color indexed="64"/>
      </top>
      <bottom style="medium">
        <color theme="0"/>
      </bottom>
      <diagonal/>
    </border>
    <border>
      <left/>
      <right/>
      <top style="medium">
        <color indexed="64"/>
      </top>
      <bottom style="medium">
        <color theme="0"/>
      </bottom>
      <diagonal/>
    </border>
    <border>
      <left style="medium">
        <color indexed="64"/>
      </left>
      <right/>
      <top style="medium">
        <color indexed="64"/>
      </top>
      <bottom style="medium">
        <color theme="0"/>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bottom style="thin">
        <color rgb="FF7F7F7F"/>
      </bottom>
      <diagonal/>
    </border>
    <border>
      <left/>
      <right/>
      <top style="medium">
        <color indexed="64"/>
      </top>
      <bottom/>
      <diagonal/>
    </border>
    <border>
      <left style="medium">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theme="0"/>
      </left>
      <right/>
      <top/>
      <bottom style="thin">
        <color theme="0"/>
      </bottom>
      <diagonal/>
    </border>
    <border>
      <left style="medium">
        <color indexed="64"/>
      </left>
      <right/>
      <top/>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indexed="64"/>
      </top>
      <bottom/>
      <diagonal/>
    </border>
    <border>
      <left style="medium">
        <color theme="1"/>
      </left>
      <right/>
      <top style="medium">
        <color theme="1"/>
      </top>
      <bottom/>
      <diagonal/>
    </border>
    <border>
      <left/>
      <right/>
      <top style="medium">
        <color theme="1"/>
      </top>
      <bottom/>
      <diagonal/>
    </border>
    <border>
      <left/>
      <right style="medium">
        <color theme="1"/>
      </right>
      <top style="medium">
        <color indexed="64"/>
      </top>
      <bottom/>
      <diagonal/>
    </border>
    <border>
      <left style="medium">
        <color theme="1"/>
      </left>
      <right/>
      <top/>
      <bottom style="medium">
        <color theme="0"/>
      </bottom>
      <diagonal/>
    </border>
    <border>
      <left/>
      <right/>
      <top/>
      <bottom style="medium">
        <color theme="0"/>
      </bottom>
      <diagonal/>
    </border>
    <border>
      <left/>
      <right/>
      <top style="medium">
        <color theme="1"/>
      </top>
      <bottom style="medium">
        <color theme="1"/>
      </bottom>
      <diagonal/>
    </border>
    <border>
      <left/>
      <right style="medium">
        <color theme="1"/>
      </right>
      <top/>
      <bottom style="medium">
        <color theme="0"/>
      </bottom>
      <diagonal/>
    </border>
    <border>
      <left style="medium">
        <color theme="1"/>
      </left>
      <right/>
      <top/>
      <bottom style="medium">
        <color theme="1"/>
      </bottom>
      <diagonal/>
    </border>
    <border>
      <left style="medium">
        <color indexed="64"/>
      </left>
      <right/>
      <top/>
      <bottom style="medium">
        <color theme="1"/>
      </bottom>
      <diagonal/>
    </border>
    <border>
      <left style="medium">
        <color theme="1"/>
      </left>
      <right style="medium">
        <color theme="1"/>
      </right>
      <top style="medium">
        <color theme="1"/>
      </top>
      <bottom style="medium">
        <color theme="1"/>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style="medium">
        <color indexed="64"/>
      </top>
      <bottom style="thin">
        <color indexed="64"/>
      </bottom>
      <diagonal/>
    </border>
    <border>
      <left/>
      <right style="thin">
        <color rgb="FF000000"/>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theme="1"/>
      </top>
      <bottom/>
      <diagonal/>
    </border>
    <border>
      <left style="medium">
        <color indexed="64"/>
      </left>
      <right style="medium">
        <color theme="1"/>
      </right>
      <top style="medium">
        <color theme="1"/>
      </top>
      <bottom/>
      <diagonal/>
    </border>
    <border>
      <left style="thin">
        <color indexed="64"/>
      </left>
      <right style="thin">
        <color indexed="64"/>
      </right>
      <top/>
      <bottom/>
      <diagonal/>
    </border>
    <border>
      <left/>
      <right style="medium">
        <color rgb="FF000000"/>
      </right>
      <top style="thin">
        <color rgb="FF000000"/>
      </top>
      <bottom style="thin">
        <color rgb="FF000000"/>
      </bottom>
      <diagonal/>
    </border>
    <border>
      <left/>
      <right style="medium">
        <color rgb="FF000000"/>
      </right>
      <top/>
      <bottom style="thin">
        <color rgb="FF7F7F7F"/>
      </bottom>
      <diagonal/>
    </border>
    <border>
      <left style="thin">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s>
  <cellStyleXfs count="4">
    <xf numFmtId="0" fontId="0" fillId="0" borderId="0"/>
    <xf numFmtId="0" fontId="2" fillId="2" borderId="1" applyNumberFormat="0" applyAlignment="0" applyProtection="0"/>
    <xf numFmtId="0" fontId="3"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184">
    <xf numFmtId="0" fontId="0" fillId="0" borderId="0" xfId="0"/>
    <xf numFmtId="0" fontId="0" fillId="0" borderId="0" xfId="0" applyAlignment="1">
      <alignment wrapText="1"/>
    </xf>
    <xf numFmtId="0" fontId="0" fillId="0" borderId="5" xfId="0" applyBorder="1"/>
    <xf numFmtId="0" fontId="0" fillId="0" borderId="7" xfId="0" applyBorder="1"/>
    <xf numFmtId="0" fontId="3" fillId="0" borderId="9" xfId="2" applyBorder="1"/>
    <xf numFmtId="0" fontId="0" fillId="0" borderId="11" xfId="0" applyBorder="1"/>
    <xf numFmtId="0" fontId="3" fillId="0" borderId="12" xfId="2" applyBorder="1"/>
    <xf numFmtId="0" fontId="4" fillId="3" borderId="3" xfId="0" applyFont="1" applyFill="1" applyBorder="1"/>
    <xf numFmtId="0" fontId="4" fillId="3" borderId="4" xfId="0" applyFont="1" applyFill="1" applyBorder="1" applyAlignment="1">
      <alignment wrapText="1"/>
    </xf>
    <xf numFmtId="10" fontId="0" fillId="0" borderId="6" xfId="0" applyNumberFormat="1" applyBorder="1"/>
    <xf numFmtId="10" fontId="0" fillId="0" borderId="8" xfId="0" applyNumberFormat="1" applyBorder="1"/>
    <xf numFmtId="0" fontId="0" fillId="0" borderId="22" xfId="0" applyBorder="1"/>
    <xf numFmtId="0" fontId="0" fillId="0" borderId="32" xfId="0" applyBorder="1"/>
    <xf numFmtId="0" fontId="0" fillId="0" borderId="33" xfId="0" applyBorder="1"/>
    <xf numFmtId="0" fontId="0" fillId="0" borderId="35" xfId="0" applyBorder="1"/>
    <xf numFmtId="2" fontId="0" fillId="0" borderId="0" xfId="0" applyNumberFormat="1" applyAlignment="1">
      <alignment horizontal="center"/>
    </xf>
    <xf numFmtId="0" fontId="0" fillId="0" borderId="0" xfId="0" applyAlignment="1">
      <alignment horizontal="center"/>
    </xf>
    <xf numFmtId="0" fontId="0" fillId="0" borderId="33" xfId="0" applyBorder="1" applyAlignment="1">
      <alignment horizontal="center"/>
    </xf>
    <xf numFmtId="0" fontId="0" fillId="0" borderId="31" xfId="0" applyBorder="1" applyAlignment="1">
      <alignment horizontal="center"/>
    </xf>
    <xf numFmtId="0" fontId="0" fillId="0" borderId="3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5" fillId="2" borderId="18" xfId="1" applyFont="1" applyBorder="1" applyAlignment="1">
      <alignment horizontal="center" vertical="center"/>
    </xf>
    <xf numFmtId="0" fontId="5" fillId="2" borderId="17" xfId="1" applyFont="1" applyBorder="1" applyAlignment="1">
      <alignment horizontal="center" vertical="center"/>
    </xf>
    <xf numFmtId="0" fontId="0" fillId="0" borderId="0" xfId="0" applyAlignment="1">
      <alignment horizontal="center" vertical="center"/>
    </xf>
    <xf numFmtId="0" fontId="7" fillId="4" borderId="36" xfId="0" applyFont="1" applyFill="1" applyBorder="1" applyAlignment="1">
      <alignment horizontal="left" vertical="top" wrapText="1"/>
    </xf>
    <xf numFmtId="0" fontId="7" fillId="4" borderId="39" xfId="0" applyFont="1" applyFill="1" applyBorder="1" applyAlignment="1">
      <alignment horizontal="left" vertical="top" wrapText="1"/>
    </xf>
    <xf numFmtId="0" fontId="7" fillId="4" borderId="41" xfId="0" applyFont="1" applyFill="1" applyBorder="1" applyAlignment="1">
      <alignment horizontal="left" vertical="top" wrapText="1"/>
    </xf>
    <xf numFmtId="0" fontId="7" fillId="4" borderId="42" xfId="0" applyFont="1" applyFill="1" applyBorder="1" applyAlignment="1">
      <alignment horizontal="left" vertical="top" wrapText="1"/>
    </xf>
    <xf numFmtId="0" fontId="7" fillId="4" borderId="44" xfId="0" applyFont="1" applyFill="1" applyBorder="1" applyAlignment="1">
      <alignment horizontal="left" vertical="top" wrapText="1"/>
    </xf>
    <xf numFmtId="0" fontId="7" fillId="0" borderId="0" xfId="0" applyFont="1"/>
    <xf numFmtId="0" fontId="6" fillId="5" borderId="47" xfId="0" applyFont="1" applyFill="1" applyBorder="1"/>
    <xf numFmtId="0" fontId="6" fillId="5" borderId="45" xfId="0" applyFont="1" applyFill="1" applyBorder="1"/>
    <xf numFmtId="10" fontId="0" fillId="0" borderId="34" xfId="0" applyNumberFormat="1" applyBorder="1"/>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10" fontId="0" fillId="0" borderId="48" xfId="0" applyNumberFormat="1" applyBorder="1"/>
    <xf numFmtId="0" fontId="3" fillId="0" borderId="51" xfId="2" applyBorder="1"/>
    <xf numFmtId="0" fontId="3" fillId="0" borderId="52" xfId="2" applyBorder="1"/>
    <xf numFmtId="0" fontId="0" fillId="0" borderId="33" xfId="0" applyBorder="1" applyAlignment="1">
      <alignment horizontal="center" vertical="center"/>
    </xf>
    <xf numFmtId="0" fontId="0" fillId="0" borderId="20" xfId="0" applyBorder="1" applyAlignment="1">
      <alignment horizontal="center" vertical="center"/>
    </xf>
    <xf numFmtId="0" fontId="13" fillId="0" borderId="50" xfId="0" applyFont="1" applyBorder="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16" fillId="7" borderId="20" xfId="0" applyFont="1" applyFill="1" applyBorder="1" applyAlignment="1">
      <alignment horizontal="center" vertical="center"/>
    </xf>
    <xf numFmtId="0" fontId="15" fillId="7" borderId="20" xfId="0" applyFont="1" applyFill="1" applyBorder="1" applyAlignment="1">
      <alignment horizontal="center" vertical="center"/>
    </xf>
    <xf numFmtId="0" fontId="3" fillId="0" borderId="23" xfId="2" applyBorder="1"/>
    <xf numFmtId="0" fontId="3" fillId="0" borderId="6" xfId="2" applyBorder="1"/>
    <xf numFmtId="0" fontId="12" fillId="10" borderId="31" xfId="0" applyFont="1" applyFill="1" applyBorder="1" applyAlignment="1">
      <alignment horizontal="center" vertical="center" wrapText="1"/>
    </xf>
    <xf numFmtId="0" fontId="4" fillId="11" borderId="13" xfId="0" applyFont="1" applyFill="1" applyBorder="1" applyAlignment="1">
      <alignment horizontal="center" vertical="center" wrapText="1"/>
    </xf>
    <xf numFmtId="2" fontId="18" fillId="2" borderId="53" xfId="1" applyNumberFormat="1" applyFont="1" applyBorder="1" applyAlignment="1">
      <alignment horizontal="center"/>
    </xf>
    <xf numFmtId="2" fontId="18" fillId="2" borderId="27" xfId="1" applyNumberFormat="1" applyFont="1" applyBorder="1" applyAlignment="1">
      <alignment horizontal="center"/>
    </xf>
    <xf numFmtId="2" fontId="18" fillId="2" borderId="28" xfId="1" applyNumberFormat="1" applyFont="1" applyBorder="1" applyAlignment="1">
      <alignment horizontal="center"/>
    </xf>
    <xf numFmtId="2" fontId="18" fillId="2" borderId="29" xfId="1" applyNumberFormat="1" applyFont="1" applyBorder="1" applyAlignment="1">
      <alignment horizontal="center"/>
    </xf>
    <xf numFmtId="2" fontId="18" fillId="2" borderId="24" xfId="1" applyNumberFormat="1" applyFont="1" applyBorder="1" applyAlignment="1">
      <alignment horizontal="center"/>
    </xf>
    <xf numFmtId="2" fontId="18" fillId="2" borderId="10" xfId="1" applyNumberFormat="1" applyFont="1" applyBorder="1" applyAlignment="1">
      <alignment horizontal="center"/>
    </xf>
    <xf numFmtId="2" fontId="19" fillId="2" borderId="19" xfId="1" applyNumberFormat="1" applyFont="1" applyBorder="1" applyAlignment="1">
      <alignment horizontal="center" vertical="center"/>
    </xf>
    <xf numFmtId="2" fontId="18" fillId="8" borderId="25" xfId="1" applyNumberFormat="1" applyFont="1" applyFill="1" applyBorder="1" applyAlignment="1">
      <alignment horizontal="center"/>
    </xf>
    <xf numFmtId="2" fontId="18" fillId="8" borderId="26" xfId="1" applyNumberFormat="1" applyFont="1" applyFill="1" applyBorder="1" applyAlignment="1">
      <alignment horizontal="center"/>
    </xf>
    <xf numFmtId="2" fontId="18" fillId="8" borderId="15" xfId="1" applyNumberFormat="1" applyFont="1" applyFill="1" applyBorder="1" applyAlignment="1">
      <alignment horizontal="center"/>
    </xf>
    <xf numFmtId="2" fontId="18" fillId="8" borderId="16" xfId="1" applyNumberFormat="1" applyFont="1" applyFill="1" applyBorder="1" applyAlignment="1">
      <alignment horizont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4" xfId="0" applyBorder="1" applyAlignment="1">
      <alignment horizontal="center" vertical="center"/>
    </xf>
    <xf numFmtId="0" fontId="12" fillId="0" borderId="2" xfId="0" applyFont="1" applyBorder="1" applyAlignment="1">
      <alignment horizontal="center" vertical="center"/>
    </xf>
    <xf numFmtId="2" fontId="19" fillId="6" borderId="53" xfId="1" applyNumberFormat="1" applyFont="1" applyFill="1" applyBorder="1" applyAlignment="1">
      <alignment horizontal="center"/>
    </xf>
    <xf numFmtId="0" fontId="15" fillId="0" borderId="0" xfId="0" applyFont="1"/>
    <xf numFmtId="0" fontId="15" fillId="0" borderId="0" xfId="0" applyFont="1" applyAlignment="1">
      <alignment wrapText="1"/>
    </xf>
    <xf numFmtId="2" fontId="18" fillId="0" borderId="10" xfId="1" applyNumberFormat="1" applyFont="1" applyFill="1" applyBorder="1" applyAlignment="1">
      <alignment horizontal="center"/>
    </xf>
    <xf numFmtId="2" fontId="18" fillId="0" borderId="15" xfId="1" applyNumberFormat="1" applyFont="1" applyFill="1" applyBorder="1" applyAlignment="1">
      <alignment horizontal="center"/>
    </xf>
    <xf numFmtId="2" fontId="18" fillId="0" borderId="16" xfId="1" applyNumberFormat="1" applyFont="1" applyFill="1" applyBorder="1" applyAlignment="1">
      <alignment horizontal="center"/>
    </xf>
    <xf numFmtId="2" fontId="18" fillId="0" borderId="27" xfId="1" applyNumberFormat="1" applyFont="1" applyFill="1" applyBorder="1" applyAlignment="1">
      <alignment horizontal="center"/>
    </xf>
    <xf numFmtId="2" fontId="18" fillId="0" borderId="28" xfId="1" applyNumberFormat="1" applyFont="1" applyFill="1" applyBorder="1" applyAlignment="1">
      <alignment horizontal="center"/>
    </xf>
    <xf numFmtId="2" fontId="18" fillId="0" borderId="29" xfId="1" applyNumberFormat="1" applyFont="1" applyFill="1" applyBorder="1" applyAlignment="1">
      <alignment horizontal="center"/>
    </xf>
    <xf numFmtId="2" fontId="19" fillId="0" borderId="53" xfId="1" applyNumberFormat="1" applyFont="1" applyFill="1" applyBorder="1" applyAlignment="1">
      <alignment horizontal="center"/>
    </xf>
    <xf numFmtId="0" fontId="0" fillId="7" borderId="20" xfId="0" applyFill="1" applyBorder="1" applyAlignment="1">
      <alignment horizontal="center" vertical="center"/>
    </xf>
    <xf numFmtId="0" fontId="12" fillId="9" borderId="31" xfId="0" applyFont="1" applyFill="1" applyBorder="1" applyAlignment="1">
      <alignment horizontal="left" vertical="center" wrapText="1"/>
    </xf>
    <xf numFmtId="0" fontId="0" fillId="0" borderId="55" xfId="0" applyBorder="1" applyAlignment="1">
      <alignment horizontal="center" vertical="center"/>
    </xf>
    <xf numFmtId="0" fontId="12" fillId="10" borderId="56" xfId="0" applyFont="1" applyFill="1" applyBorder="1" applyAlignment="1">
      <alignment horizontal="center" vertical="center" wrapText="1"/>
    </xf>
    <xf numFmtId="2" fontId="18" fillId="12" borderId="2" xfId="1" applyNumberFormat="1" applyFont="1" applyFill="1" applyBorder="1" applyAlignment="1"/>
    <xf numFmtId="2" fontId="18" fillId="0" borderId="2" xfId="1" applyNumberFormat="1" applyFont="1" applyFill="1" applyBorder="1" applyAlignment="1"/>
    <xf numFmtId="0" fontId="7" fillId="13" borderId="38" xfId="0" applyFont="1" applyFill="1" applyBorder="1" applyAlignment="1">
      <alignment horizontal="left" vertical="top" wrapText="1"/>
    </xf>
    <xf numFmtId="0" fontId="3" fillId="0" borderId="12" xfId="2" quotePrefix="1" applyBorder="1" applyAlignment="1">
      <alignment wrapText="1"/>
    </xf>
    <xf numFmtId="0" fontId="12" fillId="9" borderId="56" xfId="0" applyFont="1" applyFill="1" applyBorder="1" applyAlignment="1">
      <alignment horizontal="left" vertical="center" wrapText="1"/>
    </xf>
    <xf numFmtId="0" fontId="20" fillId="9" borderId="56" xfId="0" applyFont="1" applyFill="1" applyBorder="1" applyAlignment="1">
      <alignment horizontal="left" vertical="center"/>
    </xf>
    <xf numFmtId="0" fontId="12" fillId="10" borderId="51" xfId="0" applyFont="1" applyFill="1" applyBorder="1" applyAlignment="1">
      <alignment horizontal="center" vertical="center" wrapText="1"/>
    </xf>
    <xf numFmtId="0" fontId="3" fillId="0" borderId="6" xfId="2" applyBorder="1" applyAlignment="1">
      <alignment wrapText="1"/>
    </xf>
    <xf numFmtId="0" fontId="6" fillId="5" borderId="58" xfId="0" applyFont="1" applyFill="1" applyBorder="1"/>
    <xf numFmtId="0" fontId="6" fillId="5" borderId="0" xfId="0" applyFont="1" applyFill="1"/>
    <xf numFmtId="0" fontId="6" fillId="5" borderId="49" xfId="0" applyFont="1" applyFill="1" applyBorder="1"/>
    <xf numFmtId="0" fontId="7" fillId="4" borderId="57" xfId="0" applyFont="1" applyFill="1" applyBorder="1" applyAlignment="1">
      <alignment horizontal="center" vertical="center" wrapText="1"/>
    </xf>
    <xf numFmtId="0" fontId="0" fillId="0" borderId="71" xfId="0" applyBorder="1" applyAlignment="1">
      <alignment horizontal="center" vertical="center"/>
    </xf>
    <xf numFmtId="0" fontId="24" fillId="3" borderId="0" xfId="0" applyFont="1" applyFill="1" applyAlignment="1">
      <alignment horizontal="center" wrapText="1"/>
    </xf>
    <xf numFmtId="1" fontId="25" fillId="2" borderId="1" xfId="1" applyNumberFormat="1" applyFont="1" applyAlignment="1">
      <alignment horizontal="center"/>
    </xf>
    <xf numFmtId="0" fontId="26" fillId="0" borderId="0" xfId="0" applyFont="1"/>
    <xf numFmtId="0" fontId="22" fillId="14" borderId="59" xfId="0" applyFont="1" applyFill="1" applyBorder="1" applyAlignment="1">
      <alignment horizontal="center" vertical="center"/>
    </xf>
    <xf numFmtId="0" fontId="22" fillId="15" borderId="59" xfId="0" applyFont="1" applyFill="1" applyBorder="1" applyAlignment="1">
      <alignment horizontal="center" vertical="center"/>
    </xf>
    <xf numFmtId="0" fontId="23" fillId="14" borderId="69" xfId="0" applyFont="1" applyFill="1" applyBorder="1" applyAlignment="1">
      <alignment horizontal="center" vertical="center"/>
    </xf>
    <xf numFmtId="0" fontId="23" fillId="15" borderId="70" xfId="0" applyFont="1" applyFill="1" applyBorder="1" applyAlignment="1">
      <alignment horizontal="center" vertical="center"/>
    </xf>
    <xf numFmtId="0" fontId="0" fillId="0" borderId="72" xfId="0" applyBorder="1" applyAlignment="1">
      <alignment horizontal="center" vertical="center" wrapText="1"/>
    </xf>
    <xf numFmtId="2" fontId="19" fillId="4" borderId="75" xfId="1" applyNumberFormat="1" applyFont="1" applyFill="1" applyBorder="1" applyAlignment="1">
      <alignment horizontal="center"/>
    </xf>
    <xf numFmtId="1" fontId="19" fillId="17" borderId="78" xfId="1" applyNumberFormat="1" applyFont="1" applyFill="1" applyBorder="1" applyAlignment="1">
      <alignment horizontal="center"/>
    </xf>
    <xf numFmtId="1" fontId="19" fillId="17" borderId="73" xfId="1" applyNumberFormat="1" applyFont="1" applyFill="1" applyBorder="1" applyAlignment="1">
      <alignment horizontal="center"/>
    </xf>
    <xf numFmtId="2" fontId="19" fillId="4" borderId="78" xfId="1" applyNumberFormat="1" applyFont="1" applyFill="1" applyBorder="1" applyAlignment="1">
      <alignment horizontal="center"/>
    </xf>
    <xf numFmtId="0" fontId="14" fillId="7" borderId="86" xfId="0" applyFont="1" applyFill="1" applyBorder="1" applyAlignment="1">
      <alignment horizontal="center" vertical="center"/>
    </xf>
    <xf numFmtId="0" fontId="4" fillId="11" borderId="54" xfId="0" applyFont="1" applyFill="1" applyBorder="1" applyAlignment="1">
      <alignment horizontal="left" vertical="center" wrapText="1"/>
    </xf>
    <xf numFmtId="0" fontId="4" fillId="11" borderId="87" xfId="0" applyFont="1" applyFill="1" applyBorder="1" applyAlignment="1">
      <alignment horizontal="center" vertical="center" wrapText="1"/>
    </xf>
    <xf numFmtId="0" fontId="4" fillId="11" borderId="54" xfId="0" applyFont="1" applyFill="1" applyBorder="1" applyAlignment="1">
      <alignment wrapText="1"/>
    </xf>
    <xf numFmtId="0" fontId="4" fillId="11" borderId="88" xfId="0" applyFont="1" applyFill="1" applyBorder="1" applyAlignment="1">
      <alignment wrapText="1"/>
    </xf>
    <xf numFmtId="0" fontId="4" fillId="11" borderId="88" xfId="0" applyFont="1" applyFill="1" applyBorder="1" applyAlignment="1">
      <alignment horizontal="center" wrapText="1"/>
    </xf>
    <xf numFmtId="0" fontId="4" fillId="11" borderId="54" xfId="0" applyFont="1" applyFill="1" applyBorder="1" applyAlignment="1">
      <alignment horizontal="center" wrapText="1"/>
    </xf>
    <xf numFmtId="0" fontId="4" fillId="11" borderId="89" xfId="0" applyFont="1" applyFill="1" applyBorder="1" applyAlignment="1">
      <alignment horizontal="center" wrapText="1"/>
    </xf>
    <xf numFmtId="0" fontId="4" fillId="11" borderId="90" xfId="0" applyFont="1" applyFill="1" applyBorder="1" applyAlignment="1">
      <alignment horizontal="center" wrapText="1"/>
    </xf>
    <xf numFmtId="2" fontId="4" fillId="11" borderId="54" xfId="0" applyNumberFormat="1" applyFont="1" applyFill="1" applyBorder="1" applyAlignment="1">
      <alignment horizontal="center" wrapText="1"/>
    </xf>
    <xf numFmtId="2" fontId="4" fillId="14" borderId="63" xfId="0" applyNumberFormat="1" applyFont="1" applyFill="1" applyBorder="1" applyAlignment="1">
      <alignment horizontal="center" vertical="center" wrapText="1"/>
    </xf>
    <xf numFmtId="0" fontId="11" fillId="14" borderId="91" xfId="0" applyFont="1" applyFill="1" applyBorder="1" applyAlignment="1">
      <alignment horizontal="center" vertical="center" wrapText="1"/>
    </xf>
    <xf numFmtId="2" fontId="4" fillId="16" borderId="63" xfId="0" applyNumberFormat="1" applyFont="1" applyFill="1" applyBorder="1" applyAlignment="1">
      <alignment horizontal="center" vertical="center" wrapText="1"/>
    </xf>
    <xf numFmtId="0" fontId="11" fillId="16" borderId="92" xfId="0" applyFont="1" applyFill="1" applyBorder="1" applyAlignment="1">
      <alignment horizontal="center" vertical="center" wrapText="1"/>
    </xf>
    <xf numFmtId="0" fontId="21" fillId="9" borderId="93" xfId="0" applyFont="1" applyFill="1" applyBorder="1" applyAlignment="1">
      <alignment horizontal="left" vertical="center" wrapText="1"/>
    </xf>
    <xf numFmtId="0" fontId="12" fillId="10" borderId="93" xfId="0" applyFont="1" applyFill="1" applyBorder="1" applyAlignment="1">
      <alignment horizontal="center" vertical="center" wrapText="1"/>
    </xf>
    <xf numFmtId="0" fontId="3" fillId="0" borderId="23" xfId="2" applyBorder="1" applyAlignment="1">
      <alignment wrapText="1"/>
    </xf>
    <xf numFmtId="2" fontId="18" fillId="12" borderId="21" xfId="1" applyNumberFormat="1" applyFont="1" applyFill="1" applyBorder="1" applyAlignment="1"/>
    <xf numFmtId="0" fontId="0" fillId="18" borderId="0" xfId="0" applyFill="1" applyAlignment="1">
      <alignment wrapText="1"/>
    </xf>
    <xf numFmtId="0" fontId="0" fillId="0" borderId="83" xfId="0" applyBorder="1"/>
    <xf numFmtId="0" fontId="13" fillId="0" borderId="0" xfId="0" applyFont="1" applyAlignment="1">
      <alignment horizontal="left" vertical="center"/>
    </xf>
    <xf numFmtId="0" fontId="13" fillId="0" borderId="0" xfId="0" applyFont="1" applyAlignment="1">
      <alignment horizontal="center" vertical="center"/>
    </xf>
    <xf numFmtId="2" fontId="19" fillId="6" borderId="95" xfId="1" applyNumberFormat="1" applyFont="1" applyFill="1" applyBorder="1" applyAlignment="1">
      <alignment horizontal="center"/>
    </xf>
    <xf numFmtId="0" fontId="12" fillId="0" borderId="0" xfId="0" applyFont="1" applyAlignment="1">
      <alignment horizontal="left" vertical="center"/>
    </xf>
    <xf numFmtId="0" fontId="12" fillId="0" borderId="0" xfId="0" applyFont="1" applyAlignment="1">
      <alignment horizontal="center" vertical="center"/>
    </xf>
    <xf numFmtId="0" fontId="5" fillId="2" borderId="99" xfId="1" applyFont="1" applyBorder="1" applyAlignment="1">
      <alignment horizontal="center" vertical="center"/>
    </xf>
    <xf numFmtId="2" fontId="19" fillId="8" borderId="99" xfId="1" applyNumberFormat="1" applyFont="1" applyFill="1" applyBorder="1" applyAlignment="1">
      <alignment horizontal="center" vertical="center"/>
    </xf>
    <xf numFmtId="2" fontId="19" fillId="8" borderId="100" xfId="1" applyNumberFormat="1" applyFont="1" applyFill="1" applyBorder="1" applyAlignment="1">
      <alignment horizontal="center" vertical="center"/>
    </xf>
    <xf numFmtId="2" fontId="19" fillId="2" borderId="101" xfId="1" applyNumberFormat="1" applyFont="1" applyBorder="1" applyAlignment="1">
      <alignment horizontal="center" vertical="center"/>
    </xf>
    <xf numFmtId="2" fontId="19" fillId="2" borderId="102" xfId="1" applyNumberFormat="1" applyFont="1" applyBorder="1" applyAlignment="1">
      <alignment horizontal="center" vertical="center"/>
    </xf>
    <xf numFmtId="2" fontId="19" fillId="4" borderId="82" xfId="1" applyNumberFormat="1" applyFont="1" applyFill="1" applyBorder="1" applyAlignment="1">
      <alignment horizontal="center"/>
    </xf>
    <xf numFmtId="2" fontId="19" fillId="6" borderId="98" xfId="1" applyNumberFormat="1" applyFont="1" applyFill="1" applyBorder="1" applyAlignment="1">
      <alignment horizontal="center" vertical="center"/>
    </xf>
    <xf numFmtId="2" fontId="19" fillId="4" borderId="97" xfId="1" applyNumberFormat="1" applyFont="1" applyFill="1" applyBorder="1" applyAlignment="1">
      <alignment horizontal="center"/>
    </xf>
    <xf numFmtId="2" fontId="19" fillId="6" borderId="82" xfId="1" applyNumberFormat="1" applyFont="1" applyFill="1" applyBorder="1" applyAlignment="1">
      <alignment horizontal="center" vertical="center"/>
    </xf>
    <xf numFmtId="0" fontId="7" fillId="4" borderId="43" xfId="0" applyFont="1" applyFill="1" applyBorder="1" applyAlignment="1">
      <alignment horizontal="center" vertical="center" wrapText="1"/>
    </xf>
    <xf numFmtId="0" fontId="9" fillId="4" borderId="40" xfId="3" applyFont="1" applyFill="1" applyBorder="1" applyAlignment="1" applyProtection="1">
      <alignment horizontal="center" vertical="center" wrapText="1"/>
    </xf>
    <xf numFmtId="0" fontId="7" fillId="4" borderId="40" xfId="0" applyFont="1" applyFill="1" applyBorder="1" applyAlignment="1">
      <alignment horizontal="center" vertical="center" wrapText="1"/>
    </xf>
    <xf numFmtId="0" fontId="7" fillId="13" borderId="37" xfId="0" applyFont="1" applyFill="1" applyBorder="1" applyAlignment="1">
      <alignment horizontal="center" vertical="center" wrapText="1"/>
    </xf>
    <xf numFmtId="0" fontId="6" fillId="5" borderId="46" xfId="0" applyFont="1" applyFill="1" applyBorder="1" applyAlignment="1">
      <alignment horizontal="center" vertical="center"/>
    </xf>
    <xf numFmtId="0" fontId="17" fillId="7" borderId="30" xfId="0" applyFont="1" applyFill="1" applyBorder="1" applyAlignment="1">
      <alignment horizontal="left"/>
    </xf>
    <xf numFmtId="0" fontId="17" fillId="7" borderId="0" xfId="0" applyFont="1" applyFill="1" applyAlignment="1">
      <alignment horizontal="left"/>
    </xf>
    <xf numFmtId="0" fontId="17" fillId="7" borderId="83" xfId="0" applyFont="1" applyFill="1" applyBorder="1" applyAlignment="1">
      <alignment horizontal="left"/>
    </xf>
    <xf numFmtId="0" fontId="14" fillId="7" borderId="84" xfId="0" applyFont="1" applyFill="1" applyBorder="1" applyAlignment="1">
      <alignment horizontal="left" wrapText="1"/>
    </xf>
    <xf numFmtId="0" fontId="14" fillId="7" borderId="85" xfId="0" applyFont="1" applyFill="1" applyBorder="1" applyAlignment="1">
      <alignment horizontal="left" wrapText="1"/>
    </xf>
    <xf numFmtId="0" fontId="14" fillId="7" borderId="94" xfId="0" applyFont="1" applyFill="1" applyBorder="1" applyAlignment="1">
      <alignment horizontal="left" wrapText="1"/>
    </xf>
    <xf numFmtId="0" fontId="10" fillId="0" borderId="13" xfId="0" applyFont="1" applyBorder="1" applyAlignment="1">
      <alignment horizontal="right"/>
    </xf>
    <xf numFmtId="0" fontId="10" fillId="0" borderId="14" xfId="0" applyFont="1" applyBorder="1" applyAlignment="1">
      <alignment horizontal="right"/>
    </xf>
    <xf numFmtId="0" fontId="1" fillId="0" borderId="0" xfId="0" applyFont="1" applyAlignment="1">
      <alignment horizontal="center" vertical="center"/>
    </xf>
    <xf numFmtId="2" fontId="19" fillId="6" borderId="79" xfId="1" applyNumberFormat="1" applyFont="1" applyFill="1" applyBorder="1" applyAlignment="1">
      <alignment horizontal="center"/>
    </xf>
    <xf numFmtId="2" fontId="19" fillId="6" borderId="80" xfId="1" applyNumberFormat="1" applyFont="1" applyFill="1" applyBorder="1" applyAlignment="1">
      <alignment horizontal="center"/>
    </xf>
    <xf numFmtId="2" fontId="19" fillId="6" borderId="81" xfId="1" applyNumberFormat="1" applyFont="1" applyFill="1" applyBorder="1" applyAlignment="1">
      <alignment horizontal="center"/>
    </xf>
    <xf numFmtId="1" fontId="19" fillId="6" borderId="77" xfId="1" applyNumberFormat="1" applyFont="1" applyFill="1" applyBorder="1" applyAlignment="1">
      <alignment horizontal="center"/>
    </xf>
    <xf numFmtId="1" fontId="19" fillId="6" borderId="74" xfId="1" applyNumberFormat="1" applyFont="1" applyFill="1" applyBorder="1" applyAlignment="1">
      <alignment horizontal="center"/>
    </xf>
    <xf numFmtId="1" fontId="19" fillId="6" borderId="76" xfId="1" applyNumberFormat="1" applyFont="1" applyFill="1" applyBorder="1" applyAlignment="1">
      <alignment horizontal="center"/>
    </xf>
    <xf numFmtId="0" fontId="24" fillId="14" borderId="0" xfId="0" applyFont="1" applyFill="1" applyAlignment="1">
      <alignment horizontal="center" vertical="center"/>
    </xf>
    <xf numFmtId="0" fontId="24" fillId="16" borderId="0" xfId="0" applyFont="1" applyFill="1" applyAlignment="1">
      <alignment horizontal="center" vertical="center"/>
    </xf>
    <xf numFmtId="0" fontId="24" fillId="16" borderId="66" xfId="0" applyFont="1" applyFill="1" applyBorder="1" applyAlignment="1">
      <alignment horizontal="center" vertical="center"/>
    </xf>
    <xf numFmtId="0" fontId="22" fillId="5" borderId="59" xfId="0" applyFont="1" applyFill="1" applyBorder="1" applyAlignment="1">
      <alignment horizontal="center" vertical="center"/>
    </xf>
    <xf numFmtId="0" fontId="22" fillId="5" borderId="67" xfId="0" applyFont="1" applyFill="1" applyBorder="1" applyAlignment="1">
      <alignment horizontal="center" vertical="center"/>
    </xf>
    <xf numFmtId="0" fontId="22" fillId="5" borderId="64" xfId="0" applyFont="1" applyFill="1" applyBorder="1" applyAlignment="1">
      <alignment horizontal="center" vertical="center"/>
    </xf>
    <xf numFmtId="0" fontId="22" fillId="5" borderId="68" xfId="0" applyFont="1" applyFill="1"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22" fillId="5" borderId="61" xfId="0" applyFont="1" applyFill="1" applyBorder="1" applyAlignment="1">
      <alignment horizontal="center" vertical="center"/>
    </xf>
    <xf numFmtId="0" fontId="22" fillId="5" borderId="65" xfId="0" applyFont="1" applyFill="1" applyBorder="1" applyAlignment="1">
      <alignment horizontal="center" vertical="center"/>
    </xf>
    <xf numFmtId="0" fontId="22" fillId="5" borderId="54" xfId="0" applyFont="1" applyFill="1" applyBorder="1" applyAlignment="1">
      <alignment horizontal="center" vertical="center"/>
    </xf>
    <xf numFmtId="0" fontId="22" fillId="5" borderId="66" xfId="0" applyFont="1" applyFill="1" applyBorder="1" applyAlignment="1">
      <alignment horizontal="center" vertical="center"/>
    </xf>
    <xf numFmtId="0" fontId="22" fillId="5" borderId="62" xfId="0" applyFont="1" applyFill="1" applyBorder="1" applyAlignment="1">
      <alignment horizontal="center" vertical="center"/>
    </xf>
    <xf numFmtId="0" fontId="22" fillId="5" borderId="63" xfId="0" applyFont="1" applyFill="1" applyBorder="1" applyAlignment="1">
      <alignment horizontal="center" vertical="center"/>
    </xf>
    <xf numFmtId="0" fontId="17" fillId="7" borderId="30" xfId="0" applyFont="1" applyFill="1" applyBorder="1" applyAlignment="1"/>
    <xf numFmtId="0" fontId="17" fillId="7" borderId="0" xfId="0" applyFont="1" applyFill="1" applyAlignment="1"/>
    <xf numFmtId="0" fontId="17" fillId="7" borderId="83" xfId="0" applyFont="1" applyFill="1" applyBorder="1" applyAlignment="1"/>
    <xf numFmtId="0" fontId="13" fillId="7" borderId="96" xfId="0" applyFont="1" applyFill="1" applyBorder="1" applyAlignment="1"/>
    <xf numFmtId="0" fontId="13" fillId="7" borderId="97" xfId="0" applyFont="1" applyFill="1" applyBorder="1" applyAlignment="1"/>
    <xf numFmtId="0" fontId="13" fillId="7" borderId="98" xfId="0" applyFont="1" applyFill="1" applyBorder="1" applyAlignment="1"/>
  </cellXfs>
  <cellStyles count="4">
    <cellStyle name="Calculation" xfId="1" builtinId="22"/>
    <cellStyle name="Explanatory Text" xfId="2" builtinId="53"/>
    <cellStyle name="Hyperlink" xfId="3" builtinId="8"/>
    <cellStyle name="Normal" xfId="0" builtinId="0"/>
  </cellStyles>
  <dxfs count="2">
    <dxf>
      <font>
        <color rgb="FF9C0006"/>
      </font>
      <fill>
        <patternFill patternType="solid">
          <bgColor theme="9" tint="0.59999389629810485"/>
        </patternFill>
      </fill>
    </dxf>
    <dxf>
      <font>
        <color rgb="FF9C0006"/>
      </font>
      <fill>
        <patternFill patternType="solid">
          <bgColor theme="9" tint="0.59999389629810485"/>
        </patternFill>
      </fill>
    </dxf>
  </dxfs>
  <tableStyles count="0" defaultTableStyle="TableStyleMedium2" defaultPivotStyle="PivotStyleLight16"/>
  <colors>
    <mruColors>
      <color rgb="FFFCD5B4"/>
      <color rgb="FFB8CCE4"/>
      <color rgb="FFDBC7DA"/>
      <color rgb="FFAEC3AE"/>
      <color rgb="FFD9DBE0"/>
      <color rgb="FF91A46D"/>
      <color rgb="FF00A600"/>
      <color rgb="FFE4C7D6"/>
      <color rgb="FF3C0847"/>
      <color rgb="FF700C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3"/>
  <sheetViews>
    <sheetView topLeftCell="B1" zoomScale="150" zoomScaleNormal="100" workbookViewId="0">
      <pane ySplit="1" topLeftCell="B2" activePane="bottomLeft" state="frozen"/>
      <selection pane="bottomLeft" activeCell="P89" sqref="P89"/>
    </sheetView>
  </sheetViews>
  <sheetFormatPr defaultColWidth="8.85546875" defaultRowHeight="15" outlineLevelRow="1"/>
  <cols>
    <col min="1" max="1" width="5.42578125" style="25" customWidth="1"/>
    <col min="2" max="2" width="64.140625" style="45" customWidth="1"/>
    <col min="3" max="3" width="1.42578125" style="47" customWidth="1"/>
    <col min="4" max="4" width="70.140625" customWidth="1"/>
    <col min="5" max="5" width="13.85546875" customWidth="1"/>
    <col min="6" max="6" width="12" style="16" customWidth="1"/>
    <col min="7" max="7" width="11.7109375" style="16" customWidth="1"/>
    <col min="8" max="9" width="14.140625" style="16" customWidth="1"/>
    <col min="10" max="10" width="11.140625" style="16" customWidth="1"/>
    <col min="11" max="11" width="9.85546875" style="16" customWidth="1"/>
    <col min="12" max="12" width="11" style="16" customWidth="1"/>
    <col min="13" max="13" width="12.7109375" style="15" customWidth="1"/>
    <col min="14" max="14" width="12" style="15" customWidth="1"/>
    <col min="15" max="15" width="11.7109375" style="15" customWidth="1"/>
    <col min="16" max="16" width="13" style="15" customWidth="1"/>
    <col min="17" max="17" width="20.140625" style="16" customWidth="1"/>
    <col min="18" max="18" width="13.28515625" customWidth="1"/>
    <col min="19" max="19" width="15.28515625" customWidth="1"/>
  </cols>
  <sheetData>
    <row r="1" spans="1:28" s="1" customFormat="1" ht="60.75">
      <c r="A1" s="53" t="s">
        <v>0</v>
      </c>
      <c r="B1" s="110" t="s">
        <v>1</v>
      </c>
      <c r="C1" s="111"/>
      <c r="D1" s="112" t="s">
        <v>2</v>
      </c>
      <c r="E1" s="113" t="s">
        <v>3</v>
      </c>
      <c r="F1" s="114" t="s">
        <v>4</v>
      </c>
      <c r="G1" s="115" t="s">
        <v>5</v>
      </c>
      <c r="H1" s="116" t="s">
        <v>6</v>
      </c>
      <c r="I1" s="117" t="s">
        <v>7</v>
      </c>
      <c r="J1" s="114" t="s">
        <v>8</v>
      </c>
      <c r="K1" s="116" t="s">
        <v>9</v>
      </c>
      <c r="L1" s="115" t="s">
        <v>10</v>
      </c>
      <c r="M1" s="118" t="s">
        <v>11</v>
      </c>
      <c r="N1" s="118" t="s">
        <v>12</v>
      </c>
      <c r="O1" s="118" t="s">
        <v>13</v>
      </c>
      <c r="P1" s="119" t="s">
        <v>14</v>
      </c>
      <c r="Q1" s="120" t="s">
        <v>15</v>
      </c>
      <c r="R1" s="121" t="s">
        <v>16</v>
      </c>
      <c r="S1" s="122" t="s">
        <v>17</v>
      </c>
    </row>
    <row r="2" spans="1:28" s="72" customFormat="1" ht="15.75">
      <c r="A2" s="109">
        <v>1</v>
      </c>
      <c r="B2" s="151" t="s">
        <v>18</v>
      </c>
      <c r="C2" s="152"/>
      <c r="D2" s="152"/>
      <c r="E2" s="152"/>
      <c r="F2" s="152"/>
      <c r="G2" s="152"/>
      <c r="H2" s="152"/>
      <c r="I2" s="152"/>
      <c r="J2" s="152"/>
      <c r="K2" s="152"/>
      <c r="L2" s="152"/>
      <c r="M2" s="152"/>
      <c r="N2" s="152"/>
      <c r="O2" s="152"/>
      <c r="P2" s="152"/>
      <c r="Q2" s="152"/>
      <c r="R2" s="152"/>
      <c r="S2" s="153"/>
    </row>
    <row r="3" spans="1:28" s="1" customFormat="1" ht="100.5" customHeight="1">
      <c r="A3" s="41">
        <v>1</v>
      </c>
      <c r="B3" s="123" t="s">
        <v>19</v>
      </c>
      <c r="C3" s="124"/>
      <c r="D3" s="125" t="s">
        <v>20</v>
      </c>
      <c r="E3" s="11"/>
      <c r="F3" s="42">
        <v>1</v>
      </c>
      <c r="G3" s="65">
        <v>2</v>
      </c>
      <c r="H3" s="66">
        <v>1</v>
      </c>
      <c r="I3" s="54">
        <f>(F3+G3+4*H3)/6</f>
        <v>1.1666666666666667</v>
      </c>
      <c r="J3" s="61">
        <f>(G3-F3)/6</f>
        <v>0.16666666666666666</v>
      </c>
      <c r="K3" s="62">
        <f>J3^2</f>
        <v>2.7777777777777776E-2</v>
      </c>
      <c r="L3" s="55">
        <f>I3*'Input Data'!$B$2</f>
        <v>0.46666666666666673</v>
      </c>
      <c r="M3" s="55">
        <f>I3*'Input Data'!$B$3</f>
        <v>0.29166666666666669</v>
      </c>
      <c r="N3" s="56">
        <f>I3*'Input Data'!$B$4</f>
        <v>0.11666666666666668</v>
      </c>
      <c r="O3" s="57">
        <f>I3*'Input Data'!$B$5</f>
        <v>0.17500000000000002</v>
      </c>
      <c r="P3" s="126">
        <f>'Adjustment Factors'!C28</f>
        <v>1.29</v>
      </c>
      <c r="Q3" s="70">
        <f>(I3+L3+M3+N3+O3)*P3</f>
        <v>2.8595000000000002</v>
      </c>
      <c r="R3" s="126">
        <f>'Adjustment Factors'!D28</f>
        <v>7.1498210783999987</v>
      </c>
      <c r="S3" s="70">
        <f>(I3+L3+M3+N3+O3)*R3</f>
        <v>15.848770057119998</v>
      </c>
      <c r="X3" s="127"/>
      <c r="Y3" s="127"/>
      <c r="Z3" s="127"/>
      <c r="AA3" s="127"/>
      <c r="AB3" s="127"/>
    </row>
    <row r="4" spans="1:28" ht="134.25" customHeight="1" outlineLevel="1">
      <c r="A4" s="41">
        <v>2</v>
      </c>
      <c r="B4" s="81" t="s">
        <v>21</v>
      </c>
      <c r="C4" s="52"/>
      <c r="D4" s="91" t="s">
        <v>22</v>
      </c>
      <c r="E4" s="5">
        <v>1.1000000000000001</v>
      </c>
      <c r="F4" s="35">
        <v>5</v>
      </c>
      <c r="G4" s="36">
        <v>8</v>
      </c>
      <c r="H4" s="37">
        <v>7</v>
      </c>
      <c r="I4" s="59">
        <f t="shared" ref="I4" si="0">(F4+G4+4*H4)/6</f>
        <v>6.833333333333333</v>
      </c>
      <c r="J4" s="63">
        <f t="shared" ref="J4" si="1">(G4-F4)/6</f>
        <v>0.5</v>
      </c>
      <c r="K4" s="64">
        <f t="shared" ref="K4" si="2">J4^2</f>
        <v>0.25</v>
      </c>
      <c r="L4" s="55">
        <f>I4*'Input Data'!$B$2</f>
        <v>2.7333333333333334</v>
      </c>
      <c r="M4" s="55">
        <f>I4*'Input Data'!$B$3</f>
        <v>1.7083333333333333</v>
      </c>
      <c r="N4" s="56">
        <f>I4*'Input Data'!$B$4</f>
        <v>0.68333333333333335</v>
      </c>
      <c r="O4" s="57">
        <f>I4*'Input Data'!$B$5</f>
        <v>1.0249999999999999</v>
      </c>
      <c r="P4" s="84">
        <f>'Adjustment Factors'!C28</f>
        <v>1.29</v>
      </c>
      <c r="Q4" s="70">
        <f t="shared" ref="Q4:Q5" si="3">(I4+L4+M4+N4+O4)*P4</f>
        <v>16.7485</v>
      </c>
      <c r="R4" s="84">
        <f>'Adjustment Factors'!D28</f>
        <v>7.1498210783999987</v>
      </c>
      <c r="S4" s="70">
        <f t="shared" ref="S4:S5" si="4">(I4+L4+M4+N4+O4)*R4</f>
        <v>92.828510334559994</v>
      </c>
    </row>
    <row r="5" spans="1:28" ht="153.75" customHeight="1" outlineLevel="1">
      <c r="A5" s="41">
        <v>3</v>
      </c>
      <c r="B5" s="81" t="s">
        <v>23</v>
      </c>
      <c r="C5" s="52"/>
      <c r="D5" s="51"/>
      <c r="E5" s="5">
        <v>1.1000000000000001</v>
      </c>
      <c r="F5" s="35">
        <v>5</v>
      </c>
      <c r="G5" s="36">
        <v>8</v>
      </c>
      <c r="H5" s="37">
        <v>7</v>
      </c>
      <c r="I5" s="59">
        <f t="shared" ref="I5:I17" si="5">(F5+G5+4*H5)/6</f>
        <v>6.833333333333333</v>
      </c>
      <c r="J5" s="63">
        <f t="shared" ref="J5:J9" si="6">(G5-F5)/6</f>
        <v>0.5</v>
      </c>
      <c r="K5" s="64">
        <f t="shared" ref="K5:K9" si="7">J5^2</f>
        <v>0.25</v>
      </c>
      <c r="L5" s="55">
        <f>I5*'Input Data'!$B$2</f>
        <v>2.7333333333333334</v>
      </c>
      <c r="M5" s="55">
        <f>I5*'Input Data'!$B$3</f>
        <v>1.7083333333333333</v>
      </c>
      <c r="N5" s="56">
        <f>I5*'Input Data'!$B$4</f>
        <v>0.68333333333333335</v>
      </c>
      <c r="O5" s="57">
        <f>I5*'Input Data'!$B$5</f>
        <v>1.0249999999999999</v>
      </c>
      <c r="P5" s="84">
        <f>'Adjustment Factors'!C28</f>
        <v>1.29</v>
      </c>
      <c r="Q5" s="70">
        <f t="shared" si="3"/>
        <v>16.7485</v>
      </c>
      <c r="R5" s="84">
        <f>'Adjustment Factors'!D28</f>
        <v>7.1498210783999987</v>
      </c>
      <c r="S5" s="70">
        <f t="shared" si="4"/>
        <v>92.828510334559994</v>
      </c>
    </row>
    <row r="6" spans="1:28" ht="246.75" customHeight="1" outlineLevel="1">
      <c r="A6" s="41">
        <v>4</v>
      </c>
      <c r="B6" s="81" t="s">
        <v>24</v>
      </c>
      <c r="C6" s="52"/>
      <c r="D6" s="50"/>
      <c r="E6" s="5">
        <v>1.2</v>
      </c>
      <c r="F6" s="35">
        <v>2</v>
      </c>
      <c r="G6" s="36">
        <v>4</v>
      </c>
      <c r="H6" s="37">
        <v>3</v>
      </c>
      <c r="I6" s="59">
        <f t="shared" ref="I6:I7" si="8">(F6+G6+4*H6)/6</f>
        <v>3</v>
      </c>
      <c r="J6" s="63">
        <f t="shared" ref="J6:J7" si="9">(G6-F6)/6</f>
        <v>0.33333333333333331</v>
      </c>
      <c r="K6" s="64">
        <f t="shared" ref="K6:K7" si="10">J6^2</f>
        <v>0.1111111111111111</v>
      </c>
      <c r="L6" s="55">
        <f>I6*'Input Data'!$B$2</f>
        <v>1.2000000000000002</v>
      </c>
      <c r="M6" s="55">
        <f>I6*'Input Data'!$B$3</f>
        <v>0.75</v>
      </c>
      <c r="N6" s="56">
        <f>I6*'Input Data'!$B$4</f>
        <v>0.30000000000000004</v>
      </c>
      <c r="O6" s="57">
        <f>I6*'Input Data'!$B$5</f>
        <v>0.44999999999999996</v>
      </c>
      <c r="P6" s="84">
        <f>'Adjustment Factors'!C28</f>
        <v>1.29</v>
      </c>
      <c r="Q6" s="70">
        <f>(I6+L6+M6+N6+O6)*P6</f>
        <v>7.3530000000000006</v>
      </c>
      <c r="R6" s="84">
        <f>'Adjustment Factors'!D28</f>
        <v>7.1498210783999987</v>
      </c>
      <c r="S6" s="70">
        <f>(I6+L6+M6+N6+O6)*R6</f>
        <v>40.753980146879996</v>
      </c>
    </row>
    <row r="7" spans="1:28" ht="114" customHeight="1" outlineLevel="1">
      <c r="A7" s="41">
        <v>5</v>
      </c>
      <c r="B7" s="81" t="s">
        <v>25</v>
      </c>
      <c r="C7" s="52"/>
      <c r="D7" s="50"/>
      <c r="E7" s="5">
        <v>1.2</v>
      </c>
      <c r="F7" s="35">
        <v>2</v>
      </c>
      <c r="G7" s="36">
        <v>4</v>
      </c>
      <c r="H7" s="37">
        <v>3</v>
      </c>
      <c r="I7" s="59">
        <f t="shared" si="8"/>
        <v>3</v>
      </c>
      <c r="J7" s="63">
        <f t="shared" si="9"/>
        <v>0.33333333333333331</v>
      </c>
      <c r="K7" s="64">
        <f t="shared" si="10"/>
        <v>0.1111111111111111</v>
      </c>
      <c r="L7" s="55">
        <f>I7*'Input Data'!$B$2</f>
        <v>1.2000000000000002</v>
      </c>
      <c r="M7" s="55">
        <f>I7*'Input Data'!$B$3</f>
        <v>0.75</v>
      </c>
      <c r="N7" s="56">
        <f>I7*'Input Data'!$B$4</f>
        <v>0.30000000000000004</v>
      </c>
      <c r="O7" s="57">
        <f>I7*'Input Data'!$B$5</f>
        <v>0.44999999999999996</v>
      </c>
      <c r="P7" s="84">
        <f>'Adjustment Factors'!C28</f>
        <v>1.29</v>
      </c>
      <c r="Q7" s="70">
        <f>(I7+L7+M7+N7+O7)*P7</f>
        <v>7.3530000000000006</v>
      </c>
      <c r="R7" s="84">
        <f>'Adjustment Factors'!D28</f>
        <v>7.1498210783999987</v>
      </c>
      <c r="S7" s="70">
        <f>(I7+L7+M7+N7+O7)*R7</f>
        <v>40.753980146879996</v>
      </c>
    </row>
    <row r="8" spans="1:28" ht="78.75" customHeight="1" outlineLevel="1">
      <c r="A8" s="41">
        <v>6</v>
      </c>
      <c r="B8" s="81" t="s">
        <v>26</v>
      </c>
      <c r="C8" s="52"/>
      <c r="D8" s="50"/>
      <c r="E8" s="5">
        <v>1.2</v>
      </c>
      <c r="F8" s="41">
        <v>4</v>
      </c>
      <c r="G8" s="67">
        <v>8</v>
      </c>
      <c r="H8" s="68">
        <v>5</v>
      </c>
      <c r="I8" s="59">
        <f t="shared" si="5"/>
        <v>5.333333333333333</v>
      </c>
      <c r="J8" s="63">
        <f t="shared" si="6"/>
        <v>0.66666666666666663</v>
      </c>
      <c r="K8" s="64">
        <f t="shared" si="7"/>
        <v>0.44444444444444442</v>
      </c>
      <c r="L8" s="55">
        <f>I8*'Input Data'!$B$2</f>
        <v>2.1333333333333333</v>
      </c>
      <c r="M8" s="55">
        <f>I8*'Input Data'!$B$3</f>
        <v>1.3333333333333333</v>
      </c>
      <c r="N8" s="56">
        <f>I8*'Input Data'!$B$4</f>
        <v>0.53333333333333333</v>
      </c>
      <c r="O8" s="57">
        <f>I8*'Input Data'!$B$5</f>
        <v>0.79999999999999993</v>
      </c>
      <c r="P8" s="84">
        <f>'Adjustment Factors'!C28</f>
        <v>1.29</v>
      </c>
      <c r="Q8" s="70">
        <f t="shared" ref="Q8" si="11">(I8+L8+M8+N8+O8)*P8</f>
        <v>13.072000000000003</v>
      </c>
      <c r="R8" s="84">
        <f>'Adjustment Factors'!D28</f>
        <v>7.1498210783999987</v>
      </c>
      <c r="S8" s="70">
        <f t="shared" ref="S8" si="12">(I8+L8+M8+N8+O8)*R8</f>
        <v>72.451520261119995</v>
      </c>
    </row>
    <row r="9" spans="1:28" ht="61.5" customHeight="1">
      <c r="A9" s="82">
        <v>7</v>
      </c>
      <c r="B9" s="81" t="s">
        <v>27</v>
      </c>
      <c r="C9" s="52"/>
      <c r="D9" s="40"/>
      <c r="E9" s="5">
        <v>1.2</v>
      </c>
      <c r="F9" s="35">
        <v>1</v>
      </c>
      <c r="G9" s="36">
        <v>2</v>
      </c>
      <c r="H9" s="37">
        <v>1</v>
      </c>
      <c r="I9" s="59">
        <f t="shared" ref="I9" si="13">(F9+G9+4*H9)/6</f>
        <v>1.1666666666666667</v>
      </c>
      <c r="J9" s="63">
        <f t="shared" si="6"/>
        <v>0.16666666666666666</v>
      </c>
      <c r="K9" s="64">
        <f t="shared" si="7"/>
        <v>2.7777777777777776E-2</v>
      </c>
      <c r="L9" s="55">
        <f>I9*'Input Data'!$B$2</f>
        <v>0.46666666666666673</v>
      </c>
      <c r="M9" s="55">
        <f>I9*'Input Data'!$B$3</f>
        <v>0.29166666666666669</v>
      </c>
      <c r="N9" s="56">
        <f>I9*'Input Data'!$B$4</f>
        <v>0.11666666666666668</v>
      </c>
      <c r="O9" s="57">
        <f>I9*'Input Data'!$B$5</f>
        <v>0.17500000000000002</v>
      </c>
      <c r="P9" s="84">
        <f>'Adjustment Factors'!C28</f>
        <v>1.29</v>
      </c>
      <c r="Q9" s="70">
        <f>(I9+L9+M9+N9+O9)*P9</f>
        <v>2.8595000000000002</v>
      </c>
      <c r="R9" s="84">
        <f>'Adjustment Factors'!D28</f>
        <v>7.1498210783999987</v>
      </c>
      <c r="S9" s="70">
        <f>(I9+L9+M9+N9+O9)*R9</f>
        <v>15.848770057119998</v>
      </c>
    </row>
    <row r="10" spans="1:28" ht="99.75" customHeight="1">
      <c r="A10" s="82">
        <v>8</v>
      </c>
      <c r="B10" s="81" t="s">
        <v>28</v>
      </c>
      <c r="C10" s="52"/>
      <c r="D10" s="40"/>
      <c r="E10" s="5">
        <v>1.2</v>
      </c>
      <c r="F10" s="35">
        <v>1</v>
      </c>
      <c r="G10" s="36">
        <v>2</v>
      </c>
      <c r="H10" s="37">
        <v>1</v>
      </c>
      <c r="I10" s="59">
        <f t="shared" si="5"/>
        <v>1.1666666666666667</v>
      </c>
      <c r="J10" s="63">
        <f t="shared" ref="J10" si="14">(G10-F10)/6</f>
        <v>0.16666666666666666</v>
      </c>
      <c r="K10" s="64">
        <f t="shared" ref="K10" si="15">J10^2</f>
        <v>2.7777777777777776E-2</v>
      </c>
      <c r="L10" s="55">
        <f>I10*'Input Data'!$B$2</f>
        <v>0.46666666666666673</v>
      </c>
      <c r="M10" s="55">
        <f>I10*'Input Data'!$B$3</f>
        <v>0.29166666666666669</v>
      </c>
      <c r="N10" s="56">
        <f>I10*'Input Data'!$B$4</f>
        <v>0.11666666666666668</v>
      </c>
      <c r="O10" s="57">
        <f>I10*'Input Data'!$B$5</f>
        <v>0.17500000000000002</v>
      </c>
      <c r="P10" s="84">
        <f>'Adjustment Factors'!C28</f>
        <v>1.29</v>
      </c>
      <c r="Q10" s="70">
        <f t="shared" ref="Q10:Q11" si="16">(I10+L10+M10+N10+O10)*P10</f>
        <v>2.8595000000000002</v>
      </c>
      <c r="R10" s="84">
        <f>'Adjustment Factors'!D28</f>
        <v>7.1498210783999987</v>
      </c>
      <c r="S10" s="70">
        <f t="shared" ref="S10:S11" si="17">(I10+L10+M10+N10+O10)*R10</f>
        <v>15.848770057119998</v>
      </c>
    </row>
    <row r="11" spans="1:28" ht="44.25" customHeight="1">
      <c r="A11" s="82">
        <v>9</v>
      </c>
      <c r="B11" s="81" t="s">
        <v>29</v>
      </c>
      <c r="C11" s="90"/>
      <c r="D11" s="50"/>
      <c r="E11" s="5">
        <v>1.2</v>
      </c>
      <c r="F11" s="35">
        <v>3</v>
      </c>
      <c r="G11" s="36">
        <v>4</v>
      </c>
      <c r="H11" s="37">
        <v>3</v>
      </c>
      <c r="I11" s="59">
        <f t="shared" ref="I11" si="18">(F11+G11+4*H11)/6</f>
        <v>3.1666666666666665</v>
      </c>
      <c r="J11" s="63">
        <f t="shared" ref="J11" si="19">(G11-F11)/6</f>
        <v>0.16666666666666666</v>
      </c>
      <c r="K11" s="64">
        <f t="shared" ref="K11" si="20">J11^2</f>
        <v>2.7777777777777776E-2</v>
      </c>
      <c r="L11" s="55">
        <f>I11*'Input Data'!$B$2</f>
        <v>1.2666666666666666</v>
      </c>
      <c r="M11" s="55">
        <f>I11*'Input Data'!$B$3</f>
        <v>0.79166666666666663</v>
      </c>
      <c r="N11" s="56">
        <f>I11*'Input Data'!$B$4</f>
        <v>0.31666666666666665</v>
      </c>
      <c r="O11" s="57">
        <f>I11*'Input Data'!$B$5</f>
        <v>0.47499999999999998</v>
      </c>
      <c r="P11" s="84">
        <f>'Adjustment Factors'!C28</f>
        <v>1.29</v>
      </c>
      <c r="Q11" s="70">
        <f t="shared" si="16"/>
        <v>7.7614999999999998</v>
      </c>
      <c r="R11" s="84">
        <f>'Adjustment Factors'!D28</f>
        <v>7.1498210783999987</v>
      </c>
      <c r="S11" s="70">
        <f t="shared" si="17"/>
        <v>43.018090155039992</v>
      </c>
    </row>
    <row r="12" spans="1:28" ht="15.75">
      <c r="A12" s="42"/>
      <c r="B12" s="44"/>
      <c r="C12" s="46"/>
      <c r="D12" s="4"/>
      <c r="E12" s="5"/>
      <c r="F12" s="35"/>
      <c r="G12" s="36"/>
      <c r="H12" s="37"/>
      <c r="I12" s="73"/>
      <c r="J12" s="74"/>
      <c r="K12" s="75"/>
      <c r="L12" s="76"/>
      <c r="M12" s="76"/>
      <c r="N12" s="77"/>
      <c r="O12" s="78"/>
      <c r="P12" s="85"/>
      <c r="Q12" s="79"/>
      <c r="S12" s="128"/>
    </row>
    <row r="13" spans="1:28" s="71" customFormat="1" ht="15.75">
      <c r="A13" s="48">
        <v>3</v>
      </c>
      <c r="B13" s="148" t="s">
        <v>30</v>
      </c>
      <c r="C13" s="149"/>
      <c r="D13" s="149"/>
      <c r="E13" s="149"/>
      <c r="F13" s="149"/>
      <c r="G13" s="149"/>
      <c r="H13" s="149"/>
      <c r="I13" s="149"/>
      <c r="J13" s="149"/>
      <c r="K13" s="149"/>
      <c r="L13" s="149"/>
      <c r="M13" s="149"/>
      <c r="N13" s="149"/>
      <c r="O13" s="149"/>
      <c r="P13" s="149"/>
      <c r="Q13" s="149"/>
      <c r="R13" s="149"/>
      <c r="S13" s="150"/>
    </row>
    <row r="14" spans="1:28" ht="135" customHeight="1">
      <c r="A14" s="82">
        <v>1</v>
      </c>
      <c r="B14" s="81" t="s">
        <v>31</v>
      </c>
      <c r="C14" s="52"/>
      <c r="D14" s="6"/>
      <c r="E14" s="11"/>
      <c r="F14" s="42">
        <v>4</v>
      </c>
      <c r="G14" s="65">
        <v>6</v>
      </c>
      <c r="H14" s="66">
        <v>5</v>
      </c>
      <c r="I14" s="58">
        <f t="shared" ref="I14" si="21">(F14+G14+4*H14)/6</f>
        <v>5</v>
      </c>
      <c r="J14" s="61">
        <f t="shared" ref="J14" si="22">(G14-F14)/6</f>
        <v>0.33333333333333331</v>
      </c>
      <c r="K14" s="62">
        <f t="shared" ref="K14" si="23">J14^2</f>
        <v>0.1111111111111111</v>
      </c>
      <c r="L14" s="55">
        <f>I14*'Input Data'!$B$2</f>
        <v>2</v>
      </c>
      <c r="M14" s="55">
        <f>I14*'Input Data'!$B$3</f>
        <v>1.25</v>
      </c>
      <c r="N14" s="56">
        <f>I14*'Input Data'!$B$4</f>
        <v>0.5</v>
      </c>
      <c r="O14" s="57">
        <f>I14*'Input Data'!$B$5</f>
        <v>0.75</v>
      </c>
      <c r="P14" s="84">
        <f>'Adjustment Factors'!C28</f>
        <v>1.29</v>
      </c>
      <c r="Q14" s="70">
        <f t="shared" ref="Q14" si="24">(I14+L14+M14+N14+O14)*P14</f>
        <v>12.255000000000001</v>
      </c>
      <c r="R14" s="84">
        <f>'Adjustment Factors'!D28</f>
        <v>7.1498210783999987</v>
      </c>
      <c r="S14" s="70">
        <f t="shared" ref="S14" si="25">(I14+L14+M14+N14+O14)*R14</f>
        <v>67.923300244799989</v>
      </c>
    </row>
    <row r="15" spans="1:28" ht="15.75">
      <c r="A15" s="42"/>
      <c r="B15" s="44"/>
      <c r="C15" s="46"/>
      <c r="D15" s="4"/>
      <c r="E15" s="5"/>
      <c r="F15" s="20"/>
      <c r="G15" s="21"/>
      <c r="H15" s="22"/>
      <c r="I15" s="73"/>
      <c r="J15" s="74"/>
      <c r="K15" s="75"/>
      <c r="L15" s="76"/>
      <c r="M15" s="76"/>
      <c r="N15" s="77"/>
      <c r="O15" s="78"/>
      <c r="P15" s="85"/>
      <c r="Q15" s="79"/>
      <c r="S15" s="128"/>
    </row>
    <row r="16" spans="1:28" s="71" customFormat="1" ht="15.75">
      <c r="A16" s="48">
        <v>4</v>
      </c>
      <c r="B16" s="148" t="s">
        <v>32</v>
      </c>
      <c r="C16" s="149"/>
      <c r="D16" s="149"/>
      <c r="E16" s="149"/>
      <c r="F16" s="149"/>
      <c r="G16" s="149"/>
      <c r="H16" s="149"/>
      <c r="I16" s="149"/>
      <c r="J16" s="149"/>
      <c r="K16" s="149"/>
      <c r="L16" s="149"/>
      <c r="M16" s="149"/>
      <c r="N16" s="149"/>
      <c r="O16" s="149"/>
      <c r="P16" s="149"/>
      <c r="Q16" s="149"/>
      <c r="R16" s="149"/>
      <c r="S16" s="150"/>
    </row>
    <row r="17" spans="1:19" ht="210" customHeight="1">
      <c r="A17" s="41">
        <v>1</v>
      </c>
      <c r="B17" s="81" t="s">
        <v>33</v>
      </c>
      <c r="C17" s="52"/>
      <c r="D17" s="6"/>
      <c r="E17" s="11"/>
      <c r="F17" s="42">
        <v>2</v>
      </c>
      <c r="G17" s="65">
        <v>3</v>
      </c>
      <c r="H17" s="66">
        <v>2</v>
      </c>
      <c r="I17" s="59">
        <f t="shared" si="5"/>
        <v>2.1666666666666665</v>
      </c>
      <c r="J17" s="63">
        <f t="shared" ref="J17" si="26">(G17-F17)/6</f>
        <v>0.16666666666666666</v>
      </c>
      <c r="K17" s="64">
        <f t="shared" ref="K17" si="27">J17^2</f>
        <v>2.7777777777777776E-2</v>
      </c>
      <c r="L17" s="55">
        <f>I17*'Input Data'!$B$2</f>
        <v>0.8666666666666667</v>
      </c>
      <c r="M17" s="55">
        <f>I17*'Input Data'!$B$3</f>
        <v>0.54166666666666663</v>
      </c>
      <c r="N17" s="56">
        <f>I17*'Input Data'!$B$4</f>
        <v>0.21666666666666667</v>
      </c>
      <c r="O17" s="57">
        <f>I17*'Input Data'!$B$5</f>
        <v>0.32499999999999996</v>
      </c>
      <c r="P17" s="84">
        <f>'Adjustment Factors'!C28</f>
        <v>1.29</v>
      </c>
      <c r="Q17" s="70">
        <f t="shared" ref="Q17:Q19" si="28">(I17+L17+M17+N17+O17)*P17</f>
        <v>5.3104999999999993</v>
      </c>
      <c r="R17" s="84">
        <f>'Adjustment Factors'!D28</f>
        <v>7.1498210783999987</v>
      </c>
      <c r="S17" s="70">
        <f t="shared" ref="S17:S19" si="29">(I17+L17+M17+N17+O17)*R17</f>
        <v>29.433430106079992</v>
      </c>
    </row>
    <row r="18" spans="1:19" ht="57.75" customHeight="1">
      <c r="A18" s="41">
        <v>2</v>
      </c>
      <c r="B18" s="81" t="s">
        <v>34</v>
      </c>
      <c r="C18" s="52"/>
      <c r="D18" s="6"/>
      <c r="E18" s="11"/>
      <c r="F18" s="42">
        <v>2</v>
      </c>
      <c r="G18" s="65">
        <v>3</v>
      </c>
      <c r="H18" s="66">
        <v>2</v>
      </c>
      <c r="I18" s="59">
        <f t="shared" ref="I18" si="30">(F18+G18+4*H18)/6</f>
        <v>2.1666666666666665</v>
      </c>
      <c r="J18" s="63">
        <f t="shared" ref="J18" si="31">(G18-F18)/6</f>
        <v>0.16666666666666666</v>
      </c>
      <c r="K18" s="64">
        <f t="shared" ref="K18" si="32">J18^2</f>
        <v>2.7777777777777776E-2</v>
      </c>
      <c r="L18" s="55">
        <f>I18*'Input Data'!$B$2</f>
        <v>0.8666666666666667</v>
      </c>
      <c r="M18" s="55">
        <f>I18*'Input Data'!$B$3</f>
        <v>0.54166666666666663</v>
      </c>
      <c r="N18" s="56">
        <f>I18*'Input Data'!$B$4</f>
        <v>0.21666666666666667</v>
      </c>
      <c r="O18" s="57">
        <f>I18*'Input Data'!$B$5</f>
        <v>0.32499999999999996</v>
      </c>
      <c r="P18" s="84">
        <f>'Adjustment Factors'!C28</f>
        <v>1.29</v>
      </c>
      <c r="Q18" s="70">
        <f t="shared" si="28"/>
        <v>5.3104999999999993</v>
      </c>
      <c r="R18" s="84">
        <f>'Adjustment Factors'!D28</f>
        <v>7.1498210783999987</v>
      </c>
      <c r="S18" s="70">
        <f t="shared" si="29"/>
        <v>29.433430106079992</v>
      </c>
    </row>
    <row r="19" spans="1:19" ht="163.5" customHeight="1">
      <c r="A19" s="82">
        <v>3</v>
      </c>
      <c r="B19" s="88" t="s">
        <v>35</v>
      </c>
      <c r="C19" s="83"/>
      <c r="D19" s="6"/>
      <c r="E19" s="5"/>
      <c r="F19" s="35">
        <v>2</v>
      </c>
      <c r="G19" s="36">
        <v>3</v>
      </c>
      <c r="H19" s="37">
        <v>2</v>
      </c>
      <c r="I19" s="59">
        <f t="shared" ref="I19" si="33">(F19+G19+4*H19)/6</f>
        <v>2.1666666666666665</v>
      </c>
      <c r="J19" s="63">
        <f t="shared" ref="J19" si="34">(G19-F19)/6</f>
        <v>0.16666666666666666</v>
      </c>
      <c r="K19" s="64">
        <f t="shared" ref="K19" si="35">J19^2</f>
        <v>2.7777777777777776E-2</v>
      </c>
      <c r="L19" s="55">
        <f>I19*'Input Data'!$B$2</f>
        <v>0.8666666666666667</v>
      </c>
      <c r="M19" s="55">
        <f>I19*'Input Data'!$B$3</f>
        <v>0.54166666666666663</v>
      </c>
      <c r="N19" s="56">
        <f>I19*'Input Data'!$B$4</f>
        <v>0.21666666666666667</v>
      </c>
      <c r="O19" s="57">
        <f>I19*'Input Data'!$B$5</f>
        <v>0.32499999999999996</v>
      </c>
      <c r="P19" s="84">
        <f>'Adjustment Factors'!C28</f>
        <v>1.29</v>
      </c>
      <c r="Q19" s="70">
        <f t="shared" si="28"/>
        <v>5.3104999999999993</v>
      </c>
      <c r="R19" s="84">
        <f>'Adjustment Factors'!D28</f>
        <v>7.1498210783999987</v>
      </c>
      <c r="S19" s="70">
        <f t="shared" si="29"/>
        <v>29.433430106079992</v>
      </c>
    </row>
    <row r="20" spans="1:19" ht="15.75">
      <c r="A20" s="42"/>
      <c r="B20" s="129"/>
      <c r="C20" s="130"/>
      <c r="D20" s="39"/>
      <c r="E20" s="12"/>
      <c r="F20" s="17"/>
      <c r="G20" s="18"/>
      <c r="H20" s="19"/>
      <c r="I20" s="73"/>
      <c r="J20" s="74"/>
      <c r="K20" s="75"/>
      <c r="L20" s="76"/>
      <c r="M20" s="76"/>
      <c r="N20" s="77"/>
      <c r="O20" s="78"/>
      <c r="P20" s="85"/>
      <c r="Q20" s="79"/>
      <c r="S20" s="128"/>
    </row>
    <row r="21" spans="1:19" s="71" customFormat="1" ht="15.75">
      <c r="A21" s="48">
        <v>5</v>
      </c>
      <c r="B21" s="148" t="s">
        <v>36</v>
      </c>
      <c r="C21" s="149"/>
      <c r="D21" s="149"/>
      <c r="E21" s="149"/>
      <c r="F21" s="149"/>
      <c r="G21" s="149"/>
      <c r="H21" s="149"/>
      <c r="I21" s="149"/>
      <c r="J21" s="149"/>
      <c r="K21" s="149"/>
      <c r="L21" s="149"/>
      <c r="M21" s="149"/>
      <c r="N21" s="149"/>
      <c r="O21" s="149"/>
      <c r="P21" s="149"/>
      <c r="Q21" s="149"/>
      <c r="R21" s="149"/>
      <c r="S21" s="150"/>
    </row>
    <row r="22" spans="1:19" ht="15.75">
      <c r="A22" s="82">
        <v>1</v>
      </c>
      <c r="B22" s="89" t="s">
        <v>37</v>
      </c>
      <c r="C22" s="83"/>
      <c r="D22" s="87"/>
      <c r="E22" s="11"/>
      <c r="F22" s="42">
        <v>1</v>
      </c>
      <c r="G22" s="65">
        <v>1</v>
      </c>
      <c r="H22" s="66">
        <v>1</v>
      </c>
      <c r="I22" s="59">
        <f t="shared" ref="I22" si="36">(F22+G22+4*H22)/6</f>
        <v>1</v>
      </c>
      <c r="J22" s="63">
        <f t="shared" ref="J22" si="37">(G22-F22)/6</f>
        <v>0</v>
      </c>
      <c r="K22" s="64">
        <f t="shared" ref="K22" si="38">J22^2</f>
        <v>0</v>
      </c>
      <c r="L22" s="55">
        <f>I22*'Input Data'!$B$2</f>
        <v>0.4</v>
      </c>
      <c r="M22" s="55">
        <f>I22*'Input Data'!$B$3</f>
        <v>0.25</v>
      </c>
      <c r="N22" s="56">
        <f>I22*'Input Data'!$B$4</f>
        <v>0.1</v>
      </c>
      <c r="O22" s="57">
        <f>I22*'Input Data'!$B$5</f>
        <v>0.15</v>
      </c>
      <c r="P22" s="84">
        <f>'Adjustment Factors'!C28</f>
        <v>1.29</v>
      </c>
      <c r="Q22" s="70">
        <f t="shared" ref="Q22" si="39">(I22+L22+M22+N22+O22)*P22</f>
        <v>2.4510000000000001</v>
      </c>
      <c r="R22" s="84">
        <f>'Adjustment Factors'!D28</f>
        <v>7.1498210783999987</v>
      </c>
      <c r="S22" s="131">
        <f t="shared" ref="S22" si="40">(I22+L22+M22+N22+O22)*R22</f>
        <v>13.584660048959996</v>
      </c>
    </row>
    <row r="23" spans="1:19" ht="15.75">
      <c r="A23" s="42"/>
      <c r="B23" s="129"/>
      <c r="C23" s="130"/>
      <c r="D23" s="39"/>
      <c r="E23" s="12"/>
      <c r="F23" s="17"/>
      <c r="G23" s="18"/>
      <c r="H23" s="19"/>
      <c r="I23" s="73"/>
      <c r="J23" s="74"/>
      <c r="K23" s="75"/>
      <c r="L23" s="76"/>
      <c r="M23" s="76"/>
      <c r="N23" s="77"/>
      <c r="O23" s="78"/>
      <c r="P23" s="85"/>
      <c r="Q23" s="79"/>
      <c r="S23" s="128"/>
    </row>
    <row r="24" spans="1:19" s="71" customFormat="1" ht="15.75">
      <c r="A24" s="49">
        <v>6</v>
      </c>
      <c r="B24" s="148" t="s">
        <v>38</v>
      </c>
      <c r="C24" s="149"/>
      <c r="D24" s="149"/>
      <c r="E24" s="149"/>
      <c r="F24" s="149"/>
      <c r="G24" s="149"/>
      <c r="H24" s="149"/>
      <c r="I24" s="149"/>
      <c r="J24" s="149"/>
      <c r="K24" s="149"/>
      <c r="L24" s="149"/>
      <c r="M24" s="149"/>
      <c r="N24" s="149"/>
      <c r="O24" s="149"/>
      <c r="P24" s="149"/>
      <c r="Q24" s="149"/>
      <c r="R24" s="149"/>
      <c r="S24" s="150"/>
    </row>
    <row r="25" spans="1:19" ht="95.25" customHeight="1">
      <c r="A25" s="41">
        <v>1</v>
      </c>
      <c r="B25" s="81" t="s">
        <v>39</v>
      </c>
      <c r="C25" s="52"/>
      <c r="D25" s="6"/>
      <c r="E25" s="11"/>
      <c r="F25" s="42">
        <v>7</v>
      </c>
      <c r="G25" s="65">
        <v>12</v>
      </c>
      <c r="H25" s="66">
        <v>8</v>
      </c>
      <c r="I25" s="59">
        <f t="shared" ref="I25:I27" si="41">(F25+G25+4*H25)/6</f>
        <v>8.5</v>
      </c>
      <c r="J25" s="63">
        <f t="shared" ref="J25:J27" si="42">(G25-F25)/6</f>
        <v>0.83333333333333337</v>
      </c>
      <c r="K25" s="64">
        <f t="shared" ref="K25:K27" si="43">J25^2</f>
        <v>0.69444444444444453</v>
      </c>
      <c r="L25" s="55">
        <f>I25*'Input Data'!$B$2</f>
        <v>3.4000000000000004</v>
      </c>
      <c r="M25" s="55">
        <f>I25*'Input Data'!$B$3</f>
        <v>2.125</v>
      </c>
      <c r="N25" s="56">
        <f>I25*'Input Data'!$B$4</f>
        <v>0.85000000000000009</v>
      </c>
      <c r="O25" s="57">
        <f>I25*'Input Data'!$B$5</f>
        <v>1.2749999999999999</v>
      </c>
      <c r="P25" s="84">
        <f>'Adjustment Factors'!C28</f>
        <v>1.29</v>
      </c>
      <c r="Q25" s="70">
        <f t="shared" ref="Q25:Q27" si="44">(I25+L25+M25+N25+O25)*P25</f>
        <v>20.833499999999997</v>
      </c>
      <c r="R25" s="84">
        <f>'Adjustment Factors'!D28</f>
        <v>7.1498210783999987</v>
      </c>
      <c r="S25" s="70">
        <f t="shared" ref="S25:S27" si="45">(I25+L25+M25+N25+O25)*R25</f>
        <v>115.46961041615997</v>
      </c>
    </row>
    <row r="26" spans="1:19" ht="98.25" customHeight="1">
      <c r="A26" s="41">
        <v>2</v>
      </c>
      <c r="B26" s="81" t="s">
        <v>40</v>
      </c>
      <c r="C26" s="52"/>
      <c r="D26" s="6"/>
      <c r="E26" s="11"/>
      <c r="F26" s="42">
        <v>3</v>
      </c>
      <c r="G26" s="65">
        <v>4</v>
      </c>
      <c r="H26" s="66">
        <v>3</v>
      </c>
      <c r="I26" s="59">
        <f t="shared" si="41"/>
        <v>3.1666666666666665</v>
      </c>
      <c r="J26" s="63">
        <f t="shared" si="42"/>
        <v>0.16666666666666666</v>
      </c>
      <c r="K26" s="64">
        <f t="shared" si="43"/>
        <v>2.7777777777777776E-2</v>
      </c>
      <c r="L26" s="55">
        <f>I26*'Input Data'!$B$2</f>
        <v>1.2666666666666666</v>
      </c>
      <c r="M26" s="55">
        <f>I26*'Input Data'!$B$3</f>
        <v>0.79166666666666663</v>
      </c>
      <c r="N26" s="56">
        <f>I26*'Input Data'!$B$4</f>
        <v>0.31666666666666665</v>
      </c>
      <c r="O26" s="57">
        <f>I26*'Input Data'!$B$5</f>
        <v>0.47499999999999998</v>
      </c>
      <c r="P26" s="84">
        <f>'Adjustment Factors'!C28</f>
        <v>1.29</v>
      </c>
      <c r="Q26" s="70">
        <f t="shared" si="44"/>
        <v>7.7614999999999998</v>
      </c>
      <c r="R26" s="84">
        <f>'Adjustment Factors'!D28</f>
        <v>7.1498210783999987</v>
      </c>
      <c r="S26" s="70">
        <f t="shared" si="45"/>
        <v>43.018090155039992</v>
      </c>
    </row>
    <row r="27" spans="1:19" ht="46.5">
      <c r="A27" s="82">
        <v>3</v>
      </c>
      <c r="B27" s="88" t="s">
        <v>41</v>
      </c>
      <c r="C27" s="83"/>
      <c r="D27" s="4"/>
      <c r="E27" s="5"/>
      <c r="F27" s="35">
        <v>2</v>
      </c>
      <c r="G27" s="36">
        <v>3</v>
      </c>
      <c r="H27" s="37">
        <v>2</v>
      </c>
      <c r="I27" s="59">
        <f t="shared" si="41"/>
        <v>2.1666666666666665</v>
      </c>
      <c r="J27" s="63">
        <f t="shared" si="42"/>
        <v>0.16666666666666666</v>
      </c>
      <c r="K27" s="64">
        <f t="shared" si="43"/>
        <v>2.7777777777777776E-2</v>
      </c>
      <c r="L27" s="55">
        <f>I27*'Input Data'!$B$2</f>
        <v>0.8666666666666667</v>
      </c>
      <c r="M27" s="55">
        <f>I27*'Input Data'!$B$3</f>
        <v>0.54166666666666663</v>
      </c>
      <c r="N27" s="56">
        <f>I27*'Input Data'!$B$4</f>
        <v>0.21666666666666667</v>
      </c>
      <c r="O27" s="57">
        <f>I27*'Input Data'!$B$5</f>
        <v>0.32499999999999996</v>
      </c>
      <c r="P27" s="84">
        <f>'Adjustment Factors'!C28</f>
        <v>1.29</v>
      </c>
      <c r="Q27" s="70">
        <f t="shared" si="44"/>
        <v>5.3104999999999993</v>
      </c>
      <c r="R27" s="84">
        <f>'Adjustment Factors'!D28</f>
        <v>7.1498210783999987</v>
      </c>
      <c r="S27" s="70">
        <f t="shared" si="45"/>
        <v>29.433430106079992</v>
      </c>
    </row>
    <row r="28" spans="1:19" ht="15.75">
      <c r="A28" s="42"/>
      <c r="B28" s="129"/>
      <c r="C28" s="130"/>
      <c r="D28" s="39"/>
      <c r="E28" s="12"/>
      <c r="F28" s="17"/>
      <c r="G28" s="18"/>
      <c r="H28" s="19"/>
      <c r="I28" s="73"/>
      <c r="J28" s="74"/>
      <c r="K28" s="75"/>
      <c r="L28" s="76"/>
      <c r="M28" s="76"/>
      <c r="N28" s="77"/>
      <c r="O28" s="78"/>
      <c r="P28" s="85"/>
      <c r="Q28" s="79"/>
      <c r="S28" s="128"/>
    </row>
    <row r="29" spans="1:19" s="71" customFormat="1" ht="15.75">
      <c r="A29" s="49">
        <v>7</v>
      </c>
      <c r="B29" s="178" t="s">
        <v>42</v>
      </c>
      <c r="C29" s="179"/>
      <c r="D29" s="179"/>
      <c r="E29" s="179"/>
      <c r="F29" s="179"/>
      <c r="G29" s="179"/>
      <c r="H29" s="179"/>
      <c r="I29" s="179"/>
      <c r="J29" s="179"/>
      <c r="K29" s="179"/>
      <c r="L29" s="179"/>
      <c r="M29" s="179"/>
      <c r="N29" s="179"/>
      <c r="O29" s="179"/>
      <c r="P29" s="179"/>
      <c r="Q29" s="179"/>
      <c r="R29" s="179"/>
      <c r="S29" s="180"/>
    </row>
    <row r="30" spans="1:19" ht="81">
      <c r="A30" s="41">
        <v>1</v>
      </c>
      <c r="B30" s="81" t="s">
        <v>43</v>
      </c>
      <c r="C30" s="52"/>
      <c r="D30" s="6"/>
      <c r="E30" s="11"/>
      <c r="F30" s="42">
        <v>3</v>
      </c>
      <c r="G30" s="65">
        <v>5</v>
      </c>
      <c r="H30" s="66">
        <v>3</v>
      </c>
      <c r="I30" s="59">
        <f t="shared" ref="I30:I32" si="46">(F30+G30+4*H30)/6</f>
        <v>3.3333333333333335</v>
      </c>
      <c r="J30" s="63">
        <f t="shared" ref="J30:J32" si="47">(G30-F30)/6</f>
        <v>0.33333333333333331</v>
      </c>
      <c r="K30" s="64">
        <f t="shared" ref="K30:K32" si="48">J30^2</f>
        <v>0.1111111111111111</v>
      </c>
      <c r="L30" s="55">
        <f>I30*'Input Data'!$B$2</f>
        <v>1.3333333333333335</v>
      </c>
      <c r="M30" s="55">
        <f>I30*'Input Data'!$B$3</f>
        <v>0.83333333333333337</v>
      </c>
      <c r="N30" s="56">
        <f>I30*'Input Data'!$B$4</f>
        <v>0.33333333333333337</v>
      </c>
      <c r="O30" s="57">
        <f>I30*'Input Data'!$B$5</f>
        <v>0.5</v>
      </c>
      <c r="P30" s="84">
        <f>'Adjustment Factors'!C28</f>
        <v>1.29</v>
      </c>
      <c r="Q30" s="70">
        <f t="shared" ref="Q30:Q32" si="49">(I30+L30+M30+N30+O30)*P30</f>
        <v>8.17</v>
      </c>
      <c r="R30" s="84">
        <f>'Adjustment Factors'!D28</f>
        <v>7.1498210783999987</v>
      </c>
      <c r="S30" s="131">
        <f t="shared" ref="S30:S32" si="50">(I30+L30+M30+N30+O30)*R30</f>
        <v>45.282200163199988</v>
      </c>
    </row>
    <row r="31" spans="1:19" ht="46.5">
      <c r="A31" s="41">
        <v>2</v>
      </c>
      <c r="B31" s="81" t="s">
        <v>44</v>
      </c>
      <c r="C31" s="52"/>
      <c r="D31" s="6"/>
      <c r="E31" s="11"/>
      <c r="F31" s="42">
        <v>2</v>
      </c>
      <c r="G31" s="65">
        <v>3</v>
      </c>
      <c r="H31" s="66">
        <v>2</v>
      </c>
      <c r="I31" s="59">
        <f t="shared" si="46"/>
        <v>2.1666666666666665</v>
      </c>
      <c r="J31" s="63">
        <f t="shared" si="47"/>
        <v>0.16666666666666666</v>
      </c>
      <c r="K31" s="64">
        <f t="shared" si="48"/>
        <v>2.7777777777777776E-2</v>
      </c>
      <c r="L31" s="55">
        <f>I31*'Input Data'!$B$2</f>
        <v>0.8666666666666667</v>
      </c>
      <c r="M31" s="55">
        <f>I31*'Input Data'!$B$3</f>
        <v>0.54166666666666663</v>
      </c>
      <c r="N31" s="56">
        <f>I31*'Input Data'!$B$4</f>
        <v>0.21666666666666667</v>
      </c>
      <c r="O31" s="57">
        <f>I31*'Input Data'!$B$5</f>
        <v>0.32499999999999996</v>
      </c>
      <c r="P31" s="84">
        <f>'Adjustment Factors'!C28</f>
        <v>1.29</v>
      </c>
      <c r="Q31" s="70">
        <f t="shared" si="49"/>
        <v>5.3104999999999993</v>
      </c>
      <c r="R31" s="84">
        <f>'Adjustment Factors'!D28</f>
        <v>7.1498210783999987</v>
      </c>
      <c r="S31" s="131">
        <f t="shared" si="50"/>
        <v>29.433430106079992</v>
      </c>
    </row>
    <row r="32" spans="1:19" ht="92.25">
      <c r="A32" s="82">
        <v>3</v>
      </c>
      <c r="B32" s="88" t="s">
        <v>45</v>
      </c>
      <c r="C32" s="83"/>
      <c r="D32" s="4"/>
      <c r="E32" s="5"/>
      <c r="F32" s="35">
        <v>2</v>
      </c>
      <c r="G32" s="36">
        <v>3</v>
      </c>
      <c r="H32" s="37">
        <v>2</v>
      </c>
      <c r="I32" s="59">
        <f t="shared" si="46"/>
        <v>2.1666666666666665</v>
      </c>
      <c r="J32" s="63">
        <f t="shared" si="47"/>
        <v>0.16666666666666666</v>
      </c>
      <c r="K32" s="64">
        <f t="shared" si="48"/>
        <v>2.7777777777777776E-2</v>
      </c>
      <c r="L32" s="55">
        <f>I32*'Input Data'!$B$2</f>
        <v>0.8666666666666667</v>
      </c>
      <c r="M32" s="55">
        <f>I32*'Input Data'!$B$3</f>
        <v>0.54166666666666663</v>
      </c>
      <c r="N32" s="56">
        <f>I32*'Input Data'!$B$4</f>
        <v>0.21666666666666667</v>
      </c>
      <c r="O32" s="57">
        <f>I32*'Input Data'!$B$5</f>
        <v>0.32499999999999996</v>
      </c>
      <c r="P32" s="84">
        <f>'Adjustment Factors'!C28</f>
        <v>1.29</v>
      </c>
      <c r="Q32" s="70">
        <f t="shared" si="49"/>
        <v>5.3104999999999993</v>
      </c>
      <c r="R32" s="84">
        <f>'Adjustment Factors'!D28</f>
        <v>7.1498210783999987</v>
      </c>
      <c r="S32" s="131">
        <f t="shared" si="50"/>
        <v>29.433430106079992</v>
      </c>
    </row>
    <row r="33" spans="1:19" ht="15.75">
      <c r="A33" s="42"/>
      <c r="B33" s="129"/>
      <c r="C33" s="130"/>
      <c r="D33" s="39"/>
      <c r="E33" s="12"/>
      <c r="F33" s="17"/>
      <c r="G33" s="18"/>
      <c r="H33" s="19"/>
      <c r="I33" s="73"/>
      <c r="J33" s="74"/>
      <c r="K33" s="75"/>
      <c r="L33" s="76"/>
      <c r="M33" s="76"/>
      <c r="N33" s="77"/>
      <c r="O33" s="78"/>
      <c r="P33" s="85"/>
      <c r="Q33" s="79"/>
      <c r="S33" s="128"/>
    </row>
    <row r="34" spans="1:19" s="71" customFormat="1" ht="15.75">
      <c r="A34" s="49">
        <v>8</v>
      </c>
      <c r="B34" s="148" t="s">
        <v>46</v>
      </c>
      <c r="C34" s="149"/>
      <c r="D34" s="149"/>
      <c r="E34" s="149"/>
      <c r="F34" s="149"/>
      <c r="G34" s="149"/>
      <c r="H34" s="149"/>
      <c r="I34" s="149"/>
      <c r="J34" s="149"/>
      <c r="K34" s="149"/>
      <c r="L34" s="149"/>
      <c r="M34" s="149"/>
      <c r="N34" s="149"/>
      <c r="O34" s="149"/>
      <c r="P34" s="149"/>
      <c r="Q34" s="149"/>
      <c r="R34" s="149"/>
      <c r="S34" s="150"/>
    </row>
    <row r="35" spans="1:19" ht="46.5">
      <c r="A35" s="41">
        <v>1</v>
      </c>
      <c r="B35" s="81" t="s">
        <v>47</v>
      </c>
      <c r="C35" s="52"/>
      <c r="D35" s="6"/>
      <c r="E35" s="11"/>
      <c r="F35" s="42">
        <v>3</v>
      </c>
      <c r="G35" s="65">
        <v>4</v>
      </c>
      <c r="H35" s="66">
        <v>3</v>
      </c>
      <c r="I35" s="59">
        <f t="shared" ref="I35:I38" si="51">(F35+G35+4*H35)/6</f>
        <v>3.1666666666666665</v>
      </c>
      <c r="J35" s="63">
        <f t="shared" ref="J35:J38" si="52">(G35-F35)/6</f>
        <v>0.16666666666666666</v>
      </c>
      <c r="K35" s="64">
        <f t="shared" ref="K35:K38" si="53">J35^2</f>
        <v>2.7777777777777776E-2</v>
      </c>
      <c r="L35" s="55">
        <f>I35*'Input Data'!$B$2</f>
        <v>1.2666666666666666</v>
      </c>
      <c r="M35" s="55">
        <f>I35*'Input Data'!$B$3</f>
        <v>0.79166666666666663</v>
      </c>
      <c r="N35" s="56">
        <f>I35*'Input Data'!$B$4</f>
        <v>0.31666666666666665</v>
      </c>
      <c r="O35" s="57">
        <f>I35*'Input Data'!$B$5</f>
        <v>0.47499999999999998</v>
      </c>
      <c r="P35" s="84">
        <f>'Adjustment Factors'!C28</f>
        <v>1.29</v>
      </c>
      <c r="Q35" s="70">
        <f t="shared" ref="Q35:Q38" si="54">(I35+L35+M35+N35+O35)*P35</f>
        <v>7.7614999999999998</v>
      </c>
      <c r="R35" s="84">
        <f>'Adjustment Factors'!D28</f>
        <v>7.1498210783999987</v>
      </c>
      <c r="S35" s="70">
        <f t="shared" ref="S35:S38" si="55">(I35+L35+M35+N35+O35)*R35</f>
        <v>43.018090155039992</v>
      </c>
    </row>
    <row r="36" spans="1:19" ht="104.25">
      <c r="A36" s="41">
        <v>2</v>
      </c>
      <c r="B36" s="81" t="s">
        <v>48</v>
      </c>
      <c r="C36" s="52"/>
      <c r="D36" s="6"/>
      <c r="E36" s="11"/>
      <c r="F36" s="42">
        <v>4</v>
      </c>
      <c r="G36" s="65">
        <v>6</v>
      </c>
      <c r="H36" s="66">
        <v>4</v>
      </c>
      <c r="I36" s="59">
        <f t="shared" si="51"/>
        <v>4.333333333333333</v>
      </c>
      <c r="J36" s="63">
        <f t="shared" si="52"/>
        <v>0.33333333333333331</v>
      </c>
      <c r="K36" s="64">
        <f t="shared" si="53"/>
        <v>0.1111111111111111</v>
      </c>
      <c r="L36" s="55">
        <f>I36*'Input Data'!$B$2</f>
        <v>1.7333333333333334</v>
      </c>
      <c r="M36" s="55">
        <f>I36*'Input Data'!$B$3</f>
        <v>1.0833333333333333</v>
      </c>
      <c r="N36" s="56">
        <f>I36*'Input Data'!$B$4</f>
        <v>0.43333333333333335</v>
      </c>
      <c r="O36" s="57">
        <f>I36*'Input Data'!$B$5</f>
        <v>0.64999999999999991</v>
      </c>
      <c r="P36" s="84">
        <f>'Adjustment Factors'!C28</f>
        <v>1.29</v>
      </c>
      <c r="Q36" s="70">
        <f t="shared" si="54"/>
        <v>10.620999999999999</v>
      </c>
      <c r="R36" s="84">
        <f>'Adjustment Factors'!D28</f>
        <v>7.1498210783999987</v>
      </c>
      <c r="S36" s="70">
        <f t="shared" si="55"/>
        <v>58.866860212159985</v>
      </c>
    </row>
    <row r="37" spans="1:19" ht="23.25">
      <c r="A37" s="41">
        <v>3</v>
      </c>
      <c r="B37" s="81" t="s">
        <v>49</v>
      </c>
      <c r="C37" s="52"/>
      <c r="D37" s="4"/>
      <c r="E37" s="5">
        <v>8.1999999999999993</v>
      </c>
      <c r="F37" s="35">
        <v>2</v>
      </c>
      <c r="G37" s="36">
        <v>3</v>
      </c>
      <c r="H37" s="37">
        <v>2</v>
      </c>
      <c r="I37" s="59">
        <f t="shared" si="51"/>
        <v>2.1666666666666665</v>
      </c>
      <c r="J37" s="63">
        <f t="shared" si="52"/>
        <v>0.16666666666666666</v>
      </c>
      <c r="K37" s="64">
        <f t="shared" si="53"/>
        <v>2.7777777777777776E-2</v>
      </c>
      <c r="L37" s="55">
        <f>I37*'Input Data'!$B$2</f>
        <v>0.8666666666666667</v>
      </c>
      <c r="M37" s="55">
        <f>I37*'Input Data'!$B$3</f>
        <v>0.54166666666666663</v>
      </c>
      <c r="N37" s="56">
        <f>I37*'Input Data'!$B$4</f>
        <v>0.21666666666666667</v>
      </c>
      <c r="O37" s="57">
        <f>I37*'Input Data'!$B$5</f>
        <v>0.32499999999999996</v>
      </c>
      <c r="P37" s="84">
        <f>'Adjustment Factors'!C28</f>
        <v>1.29</v>
      </c>
      <c r="Q37" s="70">
        <f t="shared" si="54"/>
        <v>5.3104999999999993</v>
      </c>
      <c r="R37" s="84">
        <f>'Adjustment Factors'!D28</f>
        <v>7.1498210783999987</v>
      </c>
      <c r="S37" s="70">
        <f t="shared" si="55"/>
        <v>29.433430106079992</v>
      </c>
    </row>
    <row r="38" spans="1:19" ht="35.25">
      <c r="A38" s="82">
        <v>4</v>
      </c>
      <c r="B38" s="88" t="s">
        <v>50</v>
      </c>
      <c r="C38" s="83"/>
      <c r="D38" s="4"/>
      <c r="E38" s="5"/>
      <c r="F38" s="35">
        <v>1</v>
      </c>
      <c r="G38" s="36">
        <v>2</v>
      </c>
      <c r="H38" s="37">
        <v>1</v>
      </c>
      <c r="I38" s="59">
        <f t="shared" si="51"/>
        <v>1.1666666666666667</v>
      </c>
      <c r="J38" s="63">
        <f t="shared" si="52"/>
        <v>0.16666666666666666</v>
      </c>
      <c r="K38" s="64">
        <f t="shared" si="53"/>
        <v>2.7777777777777776E-2</v>
      </c>
      <c r="L38" s="55">
        <f>I38*'Input Data'!$B$2</f>
        <v>0.46666666666666673</v>
      </c>
      <c r="M38" s="55">
        <f>I38*'Input Data'!$B$3</f>
        <v>0.29166666666666669</v>
      </c>
      <c r="N38" s="56">
        <f>I38*'Input Data'!$B$4</f>
        <v>0.11666666666666668</v>
      </c>
      <c r="O38" s="57">
        <f>I38*'Input Data'!$B$5</f>
        <v>0.17500000000000002</v>
      </c>
      <c r="P38" s="84">
        <f>'Adjustment Factors'!C28</f>
        <v>1.29</v>
      </c>
      <c r="Q38" s="70">
        <f t="shared" si="54"/>
        <v>2.8595000000000002</v>
      </c>
      <c r="R38" s="84">
        <f>'Adjustment Factors'!D28</f>
        <v>7.1498210783999987</v>
      </c>
      <c r="S38" s="70">
        <f t="shared" si="55"/>
        <v>15.848770057119998</v>
      </c>
    </row>
    <row r="39" spans="1:19" ht="15.75">
      <c r="A39" s="42"/>
      <c r="B39" s="129"/>
      <c r="C39" s="130"/>
      <c r="D39" s="39"/>
      <c r="E39" s="12"/>
      <c r="F39" s="17"/>
      <c r="G39" s="18"/>
      <c r="H39" s="19"/>
      <c r="I39" s="73"/>
      <c r="J39" s="74"/>
      <c r="K39" s="75"/>
      <c r="L39" s="76"/>
      <c r="M39" s="76"/>
      <c r="N39" s="77"/>
      <c r="O39" s="78"/>
      <c r="P39" s="85"/>
      <c r="Q39" s="79"/>
      <c r="S39" s="128"/>
    </row>
    <row r="40" spans="1:19" s="71" customFormat="1" ht="15.75">
      <c r="A40" s="49">
        <v>9</v>
      </c>
      <c r="B40" s="178" t="s">
        <v>51</v>
      </c>
      <c r="C40" s="179"/>
      <c r="D40" s="179"/>
      <c r="E40" s="179"/>
      <c r="F40" s="179"/>
      <c r="G40" s="179"/>
      <c r="H40" s="179"/>
      <c r="I40" s="179"/>
      <c r="J40" s="179"/>
      <c r="K40" s="179"/>
      <c r="L40" s="179"/>
      <c r="M40" s="179"/>
      <c r="N40" s="179"/>
      <c r="O40" s="179"/>
      <c r="P40" s="179"/>
      <c r="Q40" s="179"/>
      <c r="R40" s="179"/>
      <c r="S40" s="180"/>
    </row>
    <row r="41" spans="1:19" ht="58.5">
      <c r="A41" s="82">
        <v>1</v>
      </c>
      <c r="B41" s="88" t="s">
        <v>52</v>
      </c>
      <c r="C41" s="83"/>
      <c r="D41" s="6"/>
      <c r="E41" s="11"/>
      <c r="F41" s="42">
        <v>2</v>
      </c>
      <c r="G41" s="65">
        <v>3</v>
      </c>
      <c r="H41" s="66">
        <v>2</v>
      </c>
      <c r="I41" s="59">
        <f t="shared" ref="I41" si="56">(F41+G41+4*H41)/6</f>
        <v>2.1666666666666665</v>
      </c>
      <c r="J41" s="63">
        <f t="shared" ref="J41" si="57">(G41-F41)/6</f>
        <v>0.16666666666666666</v>
      </c>
      <c r="K41" s="64">
        <f t="shared" ref="K41" si="58">J41^2</f>
        <v>2.7777777777777776E-2</v>
      </c>
      <c r="L41" s="55">
        <f>I41*'Input Data'!$B$2</f>
        <v>0.8666666666666667</v>
      </c>
      <c r="M41" s="55">
        <f>I41*'Input Data'!$B$3</f>
        <v>0.54166666666666663</v>
      </c>
      <c r="N41" s="56">
        <f>I41*'Input Data'!$B$4</f>
        <v>0.21666666666666667</v>
      </c>
      <c r="O41" s="57">
        <f>I41*'Input Data'!$B$5</f>
        <v>0.32499999999999996</v>
      </c>
      <c r="P41" s="84">
        <f>'Adjustment Factors'!C28</f>
        <v>1.29</v>
      </c>
      <c r="Q41" s="70">
        <f t="shared" ref="Q41" si="59">(I41+L41+M41+N41+O41)*P41</f>
        <v>5.3104999999999993</v>
      </c>
      <c r="R41" s="84">
        <f>'Adjustment Factors'!D28</f>
        <v>7.1498210783999987</v>
      </c>
      <c r="S41" s="131">
        <f t="shared" ref="S41" si="60">(I41+L41+M41+N41+O41)*R41</f>
        <v>29.433430106079992</v>
      </c>
    </row>
    <row r="42" spans="1:19" ht="15.75">
      <c r="A42" s="42"/>
      <c r="B42" s="132"/>
      <c r="C42" s="133"/>
      <c r="D42" s="39"/>
      <c r="E42" s="12"/>
      <c r="F42" s="41"/>
      <c r="G42" s="67"/>
      <c r="H42" s="68"/>
      <c r="I42" s="73"/>
      <c r="J42" s="74"/>
      <c r="K42" s="75"/>
      <c r="L42" s="76"/>
      <c r="M42" s="76"/>
      <c r="N42" s="77"/>
      <c r="O42" s="78"/>
      <c r="P42" s="85"/>
      <c r="Q42" s="79"/>
      <c r="S42" s="128"/>
    </row>
    <row r="43" spans="1:19" s="71" customFormat="1" ht="15.75">
      <c r="A43" s="49">
        <v>10</v>
      </c>
      <c r="B43" s="178" t="s">
        <v>53</v>
      </c>
      <c r="C43" s="179"/>
      <c r="D43" s="179"/>
      <c r="E43" s="179"/>
      <c r="F43" s="179"/>
      <c r="G43" s="179"/>
      <c r="H43" s="179"/>
      <c r="I43" s="179"/>
      <c r="J43" s="179"/>
      <c r="K43" s="179"/>
      <c r="L43" s="179"/>
      <c r="M43" s="179"/>
      <c r="N43" s="179"/>
      <c r="O43" s="179"/>
      <c r="P43" s="179"/>
      <c r="Q43" s="179"/>
      <c r="R43" s="179"/>
      <c r="S43" s="180"/>
    </row>
    <row r="44" spans="1:19" ht="71.25" customHeight="1">
      <c r="A44" s="82">
        <v>1</v>
      </c>
      <c r="B44" s="88" t="s">
        <v>54</v>
      </c>
      <c r="C44" s="83"/>
      <c r="D44" s="6"/>
      <c r="E44" s="11"/>
      <c r="F44" s="42">
        <v>6</v>
      </c>
      <c r="G44" s="65">
        <v>9</v>
      </c>
      <c r="H44" s="66">
        <v>7</v>
      </c>
      <c r="I44" s="59">
        <f t="shared" ref="I44" si="61">(F44+G44+4*H44)/6</f>
        <v>7.166666666666667</v>
      </c>
      <c r="J44" s="63">
        <f t="shared" ref="J44" si="62">(G44-F44)/6</f>
        <v>0.5</v>
      </c>
      <c r="K44" s="64">
        <f t="shared" ref="K44" si="63">J44^2</f>
        <v>0.25</v>
      </c>
      <c r="L44" s="55">
        <f>I44*'Input Data'!$B$2</f>
        <v>2.8666666666666671</v>
      </c>
      <c r="M44" s="55">
        <f>I44*'Input Data'!$B$3</f>
        <v>1.7916666666666667</v>
      </c>
      <c r="N44" s="56">
        <f>I44*'Input Data'!$B$4</f>
        <v>0.71666666666666679</v>
      </c>
      <c r="O44" s="57">
        <f>I44*'Input Data'!$B$5</f>
        <v>1.075</v>
      </c>
      <c r="P44" s="84">
        <f>'Adjustment Factors'!C28</f>
        <v>1.29</v>
      </c>
      <c r="Q44" s="70">
        <f t="shared" ref="Q44" si="64">(I44+L44+M44+N44+O44)*P44</f>
        <v>17.5655</v>
      </c>
      <c r="R44" s="84">
        <f>'Adjustment Factors'!D28</f>
        <v>7.1498210783999987</v>
      </c>
      <c r="S44" s="131">
        <f t="shared" ref="S44" si="65">(I44+L44+M44+N44+O44)*R44</f>
        <v>97.356730350879985</v>
      </c>
    </row>
    <row r="45" spans="1:19" ht="15.75">
      <c r="A45" s="42"/>
      <c r="B45" s="132"/>
      <c r="C45" s="133"/>
      <c r="D45" s="39"/>
      <c r="E45" s="12"/>
      <c r="F45" s="17"/>
      <c r="G45" s="18"/>
      <c r="H45" s="19"/>
      <c r="I45" s="73"/>
      <c r="J45" s="74"/>
      <c r="K45" s="75"/>
      <c r="L45" s="76"/>
      <c r="M45" s="76"/>
      <c r="N45" s="77"/>
      <c r="O45" s="78"/>
      <c r="P45" s="85"/>
      <c r="Q45" s="79"/>
      <c r="S45" s="128"/>
    </row>
    <row r="46" spans="1:19" s="71" customFormat="1" ht="15.75">
      <c r="A46" s="49">
        <v>11</v>
      </c>
      <c r="B46" s="178" t="s">
        <v>55</v>
      </c>
      <c r="C46" s="179"/>
      <c r="D46" s="179"/>
      <c r="E46" s="179"/>
      <c r="F46" s="179"/>
      <c r="G46" s="179"/>
      <c r="H46" s="179"/>
      <c r="I46" s="179"/>
      <c r="J46" s="179"/>
      <c r="K46" s="179"/>
      <c r="L46" s="179"/>
      <c r="M46" s="179"/>
      <c r="N46" s="179"/>
      <c r="O46" s="179"/>
      <c r="P46" s="179"/>
      <c r="Q46" s="179"/>
      <c r="R46" s="179"/>
      <c r="S46" s="180"/>
    </row>
    <row r="47" spans="1:19" ht="69">
      <c r="A47" s="41">
        <v>1</v>
      </c>
      <c r="B47" s="81" t="s">
        <v>56</v>
      </c>
      <c r="C47" s="52"/>
      <c r="D47" s="6"/>
      <c r="E47" s="11"/>
      <c r="F47" s="42">
        <v>7</v>
      </c>
      <c r="G47" s="65">
        <v>10</v>
      </c>
      <c r="H47" s="66">
        <v>8</v>
      </c>
      <c r="I47" s="59">
        <f t="shared" ref="I47" si="66">(F47+G47+4*H47)/6</f>
        <v>8.1666666666666661</v>
      </c>
      <c r="J47" s="63">
        <f t="shared" ref="J47" si="67">(G47-F47)/6</f>
        <v>0.5</v>
      </c>
      <c r="K47" s="64">
        <f t="shared" ref="K47" si="68">J47^2</f>
        <v>0.25</v>
      </c>
      <c r="L47" s="55">
        <f>I47*'Input Data'!$B$2</f>
        <v>3.2666666666666666</v>
      </c>
      <c r="M47" s="55">
        <f>I47*'Input Data'!$B$3</f>
        <v>2.0416666666666665</v>
      </c>
      <c r="N47" s="56">
        <f>I47*'Input Data'!$B$4</f>
        <v>0.81666666666666665</v>
      </c>
      <c r="O47" s="57">
        <f>I47*'Input Data'!$B$5</f>
        <v>1.2249999999999999</v>
      </c>
      <c r="P47" s="84">
        <f>'Adjustment Factors'!C28</f>
        <v>1.29</v>
      </c>
      <c r="Q47" s="70">
        <f t="shared" ref="Q47:Q48" si="69">(I47+L47+M47+N47+O47)*P47</f>
        <v>20.016500000000001</v>
      </c>
      <c r="R47" s="84">
        <f>'Adjustment Factors'!D28</f>
        <v>7.1498210783999987</v>
      </c>
      <c r="S47" s="131">
        <f t="shared" ref="S47:S48" si="70">(I47+L47+M47+N47+O47)*R47</f>
        <v>110.94139039983997</v>
      </c>
    </row>
    <row r="48" spans="1:19" ht="104.25">
      <c r="A48" s="82">
        <v>2</v>
      </c>
      <c r="B48" s="88" t="s">
        <v>57</v>
      </c>
      <c r="C48" s="83"/>
      <c r="D48" s="6"/>
      <c r="E48" s="11">
        <v>11.1</v>
      </c>
      <c r="F48" s="42">
        <v>3</v>
      </c>
      <c r="G48" s="65">
        <v>5</v>
      </c>
      <c r="H48" s="66">
        <v>4</v>
      </c>
      <c r="I48" s="59">
        <f t="shared" ref="I48" si="71">(F48+G48+4*H48)/6</f>
        <v>4</v>
      </c>
      <c r="J48" s="63">
        <f t="shared" ref="J48" si="72">(G48-F48)/6</f>
        <v>0.33333333333333331</v>
      </c>
      <c r="K48" s="64">
        <f t="shared" ref="K48" si="73">J48^2</f>
        <v>0.1111111111111111</v>
      </c>
      <c r="L48" s="55">
        <f>I48*'Input Data'!$B$2</f>
        <v>1.6</v>
      </c>
      <c r="M48" s="55">
        <f>I48*'Input Data'!$B$3</f>
        <v>1</v>
      </c>
      <c r="N48" s="56">
        <f>I48*'Input Data'!$B$4</f>
        <v>0.4</v>
      </c>
      <c r="O48" s="57">
        <f>I48*'Input Data'!$B$5</f>
        <v>0.6</v>
      </c>
      <c r="P48" s="84">
        <f>'Adjustment Factors'!C28</f>
        <v>1.29</v>
      </c>
      <c r="Q48" s="70">
        <f t="shared" si="69"/>
        <v>9.8040000000000003</v>
      </c>
      <c r="R48" s="84">
        <f>'Adjustment Factors'!D28</f>
        <v>7.1498210783999987</v>
      </c>
      <c r="S48" s="131">
        <f t="shared" si="70"/>
        <v>54.338640195839986</v>
      </c>
    </row>
    <row r="49" spans="1:19" ht="15.75">
      <c r="A49" s="42"/>
      <c r="B49" s="132"/>
      <c r="C49" s="133"/>
      <c r="D49" s="39"/>
      <c r="E49" s="12"/>
      <c r="F49" s="17"/>
      <c r="G49" s="18"/>
      <c r="H49" s="19"/>
      <c r="I49" s="73"/>
      <c r="J49" s="74"/>
      <c r="K49" s="75"/>
      <c r="L49" s="76"/>
      <c r="M49" s="76"/>
      <c r="N49" s="77"/>
      <c r="O49" s="78"/>
      <c r="P49" s="85"/>
      <c r="Q49" s="79"/>
      <c r="S49" s="128"/>
    </row>
    <row r="50" spans="1:19" s="71" customFormat="1" ht="15.75">
      <c r="A50" s="49">
        <v>12</v>
      </c>
      <c r="B50" s="178" t="s">
        <v>58</v>
      </c>
      <c r="C50" s="179"/>
      <c r="D50" s="179"/>
      <c r="E50" s="179"/>
      <c r="F50" s="179"/>
      <c r="G50" s="179"/>
      <c r="H50" s="179"/>
      <c r="I50" s="179"/>
      <c r="J50" s="179"/>
      <c r="K50" s="179"/>
      <c r="L50" s="179"/>
      <c r="M50" s="179"/>
      <c r="N50" s="179"/>
      <c r="O50" s="179"/>
      <c r="P50" s="179"/>
      <c r="Q50" s="179"/>
      <c r="R50" s="179"/>
      <c r="S50" s="180"/>
    </row>
    <row r="51" spans="1:19" ht="46.5">
      <c r="A51" s="41">
        <v>1</v>
      </c>
      <c r="B51" s="81" t="s">
        <v>59</v>
      </c>
      <c r="C51" s="52"/>
      <c r="D51" s="6"/>
      <c r="E51" s="11"/>
      <c r="F51" s="42">
        <v>1</v>
      </c>
      <c r="G51" s="65">
        <v>2</v>
      </c>
      <c r="H51" s="66">
        <v>1</v>
      </c>
      <c r="I51" s="59">
        <f t="shared" ref="I51" si="74">(F51+G51+4*H51)/6</f>
        <v>1.1666666666666667</v>
      </c>
      <c r="J51" s="63">
        <f t="shared" ref="J51" si="75">(G51-F51)/6</f>
        <v>0.16666666666666666</v>
      </c>
      <c r="K51" s="64">
        <f t="shared" ref="K51" si="76">J51^2</f>
        <v>2.7777777777777776E-2</v>
      </c>
      <c r="L51" s="55">
        <f>I51*'Input Data'!$B$2</f>
        <v>0.46666666666666673</v>
      </c>
      <c r="M51" s="55">
        <f>I51*'Input Data'!$B$3</f>
        <v>0.29166666666666669</v>
      </c>
      <c r="N51" s="56">
        <f>I51*'Input Data'!$B$4</f>
        <v>0.11666666666666668</v>
      </c>
      <c r="O51" s="57">
        <f>I51*'Input Data'!$B$5</f>
        <v>0.17500000000000002</v>
      </c>
      <c r="P51" s="84">
        <f>'Adjustment Factors'!C28</f>
        <v>1.29</v>
      </c>
      <c r="Q51" s="70">
        <f t="shared" ref="Q51:Q52" si="77">(I51+L51+M51+N51+O51)*P51</f>
        <v>2.8595000000000002</v>
      </c>
      <c r="R51" s="84">
        <f>'Adjustment Factors'!D28</f>
        <v>7.1498210783999987</v>
      </c>
      <c r="S51" s="70">
        <f t="shared" ref="S51:S52" si="78">(I51+L51+M51+N51+O51)*R51</f>
        <v>15.848770057119998</v>
      </c>
    </row>
    <row r="52" spans="1:19" ht="46.5">
      <c r="A52" s="82">
        <v>2</v>
      </c>
      <c r="B52" s="88" t="s">
        <v>60</v>
      </c>
      <c r="C52" s="83"/>
      <c r="D52" s="6"/>
      <c r="E52" s="11"/>
      <c r="F52" s="42">
        <v>1</v>
      </c>
      <c r="G52" s="65">
        <v>2</v>
      </c>
      <c r="H52" s="66">
        <v>1</v>
      </c>
      <c r="I52" s="59">
        <f t="shared" ref="I52" si="79">(F52+G52+4*H52)/6</f>
        <v>1.1666666666666667</v>
      </c>
      <c r="J52" s="63">
        <f t="shared" ref="J52" si="80">(G52-F52)/6</f>
        <v>0.16666666666666666</v>
      </c>
      <c r="K52" s="64">
        <f t="shared" ref="K52" si="81">J52^2</f>
        <v>2.7777777777777776E-2</v>
      </c>
      <c r="L52" s="55">
        <f>I52*'Input Data'!$B$2</f>
        <v>0.46666666666666673</v>
      </c>
      <c r="M52" s="55">
        <f>I52*'Input Data'!$B$3</f>
        <v>0.29166666666666669</v>
      </c>
      <c r="N52" s="56">
        <f>I52*'Input Data'!$B$4</f>
        <v>0.11666666666666668</v>
      </c>
      <c r="O52" s="57">
        <f>I52*'Input Data'!$B$5</f>
        <v>0.17500000000000002</v>
      </c>
      <c r="P52" s="84">
        <f>'Adjustment Factors'!C28</f>
        <v>1.29</v>
      </c>
      <c r="Q52" s="70">
        <f t="shared" si="77"/>
        <v>2.8595000000000002</v>
      </c>
      <c r="R52" s="84">
        <f>'Adjustment Factors'!D28</f>
        <v>7.1498210783999987</v>
      </c>
      <c r="S52" s="70">
        <f t="shared" si="78"/>
        <v>15.848770057119998</v>
      </c>
    </row>
    <row r="53" spans="1:19" ht="15.75">
      <c r="A53" s="42"/>
      <c r="B53" s="132"/>
      <c r="C53" s="133"/>
      <c r="D53" s="39"/>
      <c r="E53" s="12"/>
      <c r="F53" s="17"/>
      <c r="G53" s="18"/>
      <c r="H53" s="19"/>
      <c r="I53" s="73"/>
      <c r="J53" s="74"/>
      <c r="K53" s="75"/>
      <c r="L53" s="76"/>
      <c r="M53" s="76"/>
      <c r="N53" s="77"/>
      <c r="O53" s="78"/>
      <c r="P53" s="85"/>
      <c r="Q53" s="79"/>
      <c r="S53" s="128"/>
    </row>
    <row r="54" spans="1:19" s="71" customFormat="1" ht="15.75">
      <c r="A54" s="49">
        <v>13</v>
      </c>
      <c r="B54" s="178" t="s">
        <v>61</v>
      </c>
      <c r="C54" s="179"/>
      <c r="D54" s="179"/>
      <c r="E54" s="179"/>
      <c r="F54" s="179"/>
      <c r="G54" s="179"/>
      <c r="H54" s="179"/>
      <c r="I54" s="179"/>
      <c r="J54" s="179"/>
      <c r="K54" s="179"/>
      <c r="L54" s="179"/>
      <c r="M54" s="179"/>
      <c r="N54" s="179"/>
      <c r="O54" s="179"/>
      <c r="P54" s="179"/>
      <c r="Q54" s="179"/>
      <c r="R54" s="179"/>
      <c r="S54" s="180"/>
    </row>
    <row r="55" spans="1:19" ht="46.5">
      <c r="A55" s="82">
        <v>1</v>
      </c>
      <c r="B55" s="88" t="s">
        <v>62</v>
      </c>
      <c r="C55" s="83"/>
      <c r="D55" s="6"/>
      <c r="E55" s="11"/>
      <c r="F55" s="42">
        <v>3</v>
      </c>
      <c r="G55" s="65">
        <v>4</v>
      </c>
      <c r="H55" s="66">
        <v>3</v>
      </c>
      <c r="I55" s="59">
        <f t="shared" ref="I55" si="82">(F55+G55+4*H55)/6</f>
        <v>3.1666666666666665</v>
      </c>
      <c r="J55" s="63">
        <f t="shared" ref="J55" si="83">(G55-F55)/6</f>
        <v>0.16666666666666666</v>
      </c>
      <c r="K55" s="64">
        <f t="shared" ref="K55" si="84">J55^2</f>
        <v>2.7777777777777776E-2</v>
      </c>
      <c r="L55" s="55">
        <f>I55*'Input Data'!$B$2</f>
        <v>1.2666666666666666</v>
      </c>
      <c r="M55" s="55">
        <f>I55*'Input Data'!$B$3</f>
        <v>0.79166666666666663</v>
      </c>
      <c r="N55" s="56">
        <f>I55*'Input Data'!$B$4</f>
        <v>0.31666666666666665</v>
      </c>
      <c r="O55" s="57">
        <f>I55*'Input Data'!$B$5</f>
        <v>0.47499999999999998</v>
      </c>
      <c r="P55" s="84">
        <f>'Adjustment Factors'!C28</f>
        <v>1.29</v>
      </c>
      <c r="Q55" s="70">
        <f t="shared" ref="Q55" si="85">(I55+L55+M55+N55+O55)*P55</f>
        <v>7.7614999999999998</v>
      </c>
      <c r="R55" s="84">
        <f>'Adjustment Factors'!D28</f>
        <v>7.1498210783999987</v>
      </c>
      <c r="S55" s="131">
        <f t="shared" ref="S55" si="86">(I55+L55+M55+N55+O55)*R55</f>
        <v>43.018090155039992</v>
      </c>
    </row>
    <row r="56" spans="1:19" ht="15.75">
      <c r="A56" s="42"/>
      <c r="B56" s="129"/>
      <c r="C56" s="130"/>
      <c r="D56" s="39"/>
      <c r="E56" s="12"/>
      <c r="F56" s="17"/>
      <c r="G56" s="18"/>
      <c r="H56" s="19"/>
      <c r="I56" s="73"/>
      <c r="J56" s="74"/>
      <c r="K56" s="75"/>
      <c r="L56" s="76"/>
      <c r="M56" s="76"/>
      <c r="N56" s="77"/>
      <c r="O56" s="78"/>
      <c r="P56" s="85"/>
      <c r="Q56" s="79"/>
      <c r="S56" s="128"/>
    </row>
    <row r="57" spans="1:19" s="71" customFormat="1" ht="15.75">
      <c r="A57" s="49">
        <v>14</v>
      </c>
      <c r="B57" s="178" t="s">
        <v>63</v>
      </c>
      <c r="C57" s="179"/>
      <c r="D57" s="179"/>
      <c r="E57" s="179"/>
      <c r="F57" s="179"/>
      <c r="G57" s="179"/>
      <c r="H57" s="179"/>
      <c r="I57" s="179"/>
      <c r="J57" s="179"/>
      <c r="K57" s="179"/>
      <c r="L57" s="179"/>
      <c r="M57" s="179"/>
      <c r="N57" s="179"/>
      <c r="O57" s="179"/>
      <c r="P57" s="179"/>
      <c r="Q57" s="179"/>
      <c r="R57" s="179"/>
      <c r="S57" s="180"/>
    </row>
    <row r="58" spans="1:19" ht="104.25">
      <c r="A58" s="41">
        <v>1</v>
      </c>
      <c r="B58" s="81" t="s">
        <v>64</v>
      </c>
      <c r="C58" s="52"/>
      <c r="D58" s="6"/>
      <c r="E58" s="11"/>
      <c r="F58" s="42">
        <v>3</v>
      </c>
      <c r="G58" s="65">
        <v>6</v>
      </c>
      <c r="H58" s="66">
        <v>5</v>
      </c>
      <c r="I58" s="59">
        <f t="shared" ref="I58:I59" si="87">(F58+G58+4*H58)/6</f>
        <v>4.833333333333333</v>
      </c>
      <c r="J58" s="63">
        <f t="shared" ref="J58:J59" si="88">(G58-F58)/6</f>
        <v>0.5</v>
      </c>
      <c r="K58" s="64">
        <f t="shared" ref="K58:K59" si="89">J58^2</f>
        <v>0.25</v>
      </c>
      <c r="L58" s="55">
        <f>I58*'Input Data'!$B$2</f>
        <v>1.9333333333333333</v>
      </c>
      <c r="M58" s="55">
        <f>I58*'Input Data'!$B$3</f>
        <v>1.2083333333333333</v>
      </c>
      <c r="N58" s="56">
        <f>I58*'Input Data'!$B$4</f>
        <v>0.48333333333333334</v>
      </c>
      <c r="O58" s="57">
        <f>I58*'Input Data'!$B$5</f>
        <v>0.72499999999999998</v>
      </c>
      <c r="P58" s="84">
        <f>'Adjustment Factors'!C28</f>
        <v>1.29</v>
      </c>
      <c r="Q58" s="70">
        <f t="shared" ref="Q58:Q59" si="90">(I58+L58+M58+N58+O58)*P58</f>
        <v>11.846499999999999</v>
      </c>
      <c r="R58" s="84">
        <f>'Adjustment Factors'!D28</f>
        <v>7.1498210783999987</v>
      </c>
      <c r="S58" s="131">
        <f t="shared" ref="S58:S59" si="91">(I58+L58+M58+N58+O58)*R58</f>
        <v>65.659190236639972</v>
      </c>
    </row>
    <row r="59" spans="1:19" ht="35.25">
      <c r="A59" s="82">
        <v>2</v>
      </c>
      <c r="B59" s="88" t="s">
        <v>65</v>
      </c>
      <c r="C59" s="83"/>
      <c r="D59" s="6"/>
      <c r="E59" s="11">
        <v>14.1</v>
      </c>
      <c r="F59" s="42">
        <v>1</v>
      </c>
      <c r="G59" s="65">
        <v>2</v>
      </c>
      <c r="H59" s="66">
        <v>1</v>
      </c>
      <c r="I59" s="59">
        <f t="shared" si="87"/>
        <v>1.1666666666666667</v>
      </c>
      <c r="J59" s="63">
        <f t="shared" si="88"/>
        <v>0.16666666666666666</v>
      </c>
      <c r="K59" s="64">
        <f t="shared" si="89"/>
        <v>2.7777777777777776E-2</v>
      </c>
      <c r="L59" s="55">
        <f>I59*'Input Data'!$B$2</f>
        <v>0.46666666666666673</v>
      </c>
      <c r="M59" s="55">
        <f>I59*'Input Data'!$B$3</f>
        <v>0.29166666666666669</v>
      </c>
      <c r="N59" s="56">
        <f>I59*'Input Data'!$B$4</f>
        <v>0.11666666666666668</v>
      </c>
      <c r="O59" s="57">
        <f>I59*'Input Data'!$B$5</f>
        <v>0.17500000000000002</v>
      </c>
      <c r="P59" s="84">
        <f>'Adjustment Factors'!C28</f>
        <v>1.29</v>
      </c>
      <c r="Q59" s="70">
        <f t="shared" si="90"/>
        <v>2.8595000000000002</v>
      </c>
      <c r="R59" s="84">
        <f>'Adjustment Factors'!D28</f>
        <v>7.1498210783999987</v>
      </c>
      <c r="S59" s="131">
        <f t="shared" si="91"/>
        <v>15.848770057119998</v>
      </c>
    </row>
    <row r="60" spans="1:19" ht="15.75">
      <c r="A60" s="42"/>
      <c r="B60" s="129"/>
      <c r="C60" s="130"/>
      <c r="D60" s="39"/>
      <c r="E60" s="12"/>
      <c r="F60" s="17"/>
      <c r="G60" s="18"/>
      <c r="H60" s="19"/>
      <c r="I60" s="73"/>
      <c r="J60" s="74"/>
      <c r="K60" s="75"/>
      <c r="L60" s="76"/>
      <c r="M60" s="76"/>
      <c r="N60" s="77"/>
      <c r="O60" s="78"/>
      <c r="P60" s="85"/>
      <c r="Q60" s="79"/>
      <c r="S60" s="128"/>
    </row>
    <row r="61" spans="1:19" s="71" customFormat="1" ht="15.75">
      <c r="A61" s="49">
        <v>15</v>
      </c>
      <c r="B61" s="178" t="s">
        <v>66</v>
      </c>
      <c r="C61" s="179"/>
      <c r="D61" s="179"/>
      <c r="E61" s="179"/>
      <c r="F61" s="179"/>
      <c r="G61" s="179"/>
      <c r="H61" s="179"/>
      <c r="I61" s="179"/>
      <c r="J61" s="179"/>
      <c r="K61" s="179"/>
      <c r="L61" s="179"/>
      <c r="M61" s="179"/>
      <c r="N61" s="179"/>
      <c r="O61" s="179"/>
      <c r="P61" s="179"/>
      <c r="Q61" s="179"/>
      <c r="R61" s="179"/>
      <c r="S61" s="180"/>
    </row>
    <row r="62" spans="1:19" ht="46.5">
      <c r="A62" s="41">
        <v>1</v>
      </c>
      <c r="B62" s="81" t="s">
        <v>67</v>
      </c>
      <c r="C62" s="52"/>
      <c r="D62" s="6"/>
      <c r="E62" s="11"/>
      <c r="F62" s="42">
        <v>3</v>
      </c>
      <c r="G62" s="65">
        <v>4</v>
      </c>
      <c r="H62" s="66">
        <v>3</v>
      </c>
      <c r="I62" s="59">
        <f t="shared" ref="I62" si="92">(F62+G62+4*H62)/6</f>
        <v>3.1666666666666665</v>
      </c>
      <c r="J62" s="63">
        <f t="shared" ref="J62" si="93">(G62-F62)/6</f>
        <v>0.16666666666666666</v>
      </c>
      <c r="K62" s="64">
        <f t="shared" ref="K62" si="94">J62^2</f>
        <v>2.7777777777777776E-2</v>
      </c>
      <c r="L62" s="55">
        <f>I62*'Input Data'!$B$2</f>
        <v>1.2666666666666666</v>
      </c>
      <c r="M62" s="55">
        <f>I62*'Input Data'!$B$3</f>
        <v>0.79166666666666663</v>
      </c>
      <c r="N62" s="56">
        <f>I62*'Input Data'!$B$4</f>
        <v>0.31666666666666665</v>
      </c>
      <c r="O62" s="57">
        <f>I62*'Input Data'!$B$5</f>
        <v>0.47499999999999998</v>
      </c>
      <c r="P62" s="84">
        <f>'Adjustment Factors'!C28</f>
        <v>1.29</v>
      </c>
      <c r="Q62" s="70">
        <f t="shared" ref="Q62:Q63" si="95">(I62+L62+M62+N62+O62)*P62</f>
        <v>7.7614999999999998</v>
      </c>
      <c r="R62" s="84">
        <f>'Adjustment Factors'!D28</f>
        <v>7.1498210783999987</v>
      </c>
      <c r="S62" s="70">
        <f t="shared" ref="S62:S63" si="96">(I62+L62+M62+N62+O62)*R62</f>
        <v>43.018090155039992</v>
      </c>
    </row>
    <row r="63" spans="1:19" ht="46.5">
      <c r="A63" s="82">
        <v>2</v>
      </c>
      <c r="B63" s="88" t="s">
        <v>68</v>
      </c>
      <c r="C63" s="83"/>
      <c r="D63" s="6"/>
      <c r="E63" s="11">
        <v>15.1</v>
      </c>
      <c r="F63" s="42">
        <v>2</v>
      </c>
      <c r="G63" s="65">
        <v>3</v>
      </c>
      <c r="H63" s="66">
        <v>2</v>
      </c>
      <c r="I63" s="59">
        <f t="shared" ref="I63" si="97">(F63+G63+4*H63)/6</f>
        <v>2.1666666666666665</v>
      </c>
      <c r="J63" s="63">
        <f t="shared" ref="J63" si="98">(G63-F63)/6</f>
        <v>0.16666666666666666</v>
      </c>
      <c r="K63" s="64">
        <f t="shared" ref="K63" si="99">J63^2</f>
        <v>2.7777777777777776E-2</v>
      </c>
      <c r="L63" s="55">
        <f>I63*'Input Data'!$B$2</f>
        <v>0.8666666666666667</v>
      </c>
      <c r="M63" s="55">
        <f>I63*'Input Data'!$B$3</f>
        <v>0.54166666666666663</v>
      </c>
      <c r="N63" s="56">
        <f>I63*'Input Data'!$B$4</f>
        <v>0.21666666666666667</v>
      </c>
      <c r="O63" s="57">
        <f>I63*'Input Data'!$B$5</f>
        <v>0.32499999999999996</v>
      </c>
      <c r="P63" s="84">
        <f>'Adjustment Factors'!C28</f>
        <v>1.29</v>
      </c>
      <c r="Q63" s="70">
        <f t="shared" si="95"/>
        <v>5.3104999999999993</v>
      </c>
      <c r="R63" s="84">
        <f>'Adjustment Factors'!D28</f>
        <v>7.1498210783999987</v>
      </c>
      <c r="S63" s="70">
        <f t="shared" si="96"/>
        <v>29.433430106079992</v>
      </c>
    </row>
    <row r="64" spans="1:19" ht="15.75">
      <c r="A64" s="42"/>
      <c r="B64" s="129"/>
      <c r="C64" s="130"/>
      <c r="D64" s="39"/>
      <c r="E64" s="12"/>
      <c r="F64" s="17"/>
      <c r="G64" s="18"/>
      <c r="H64" s="19"/>
      <c r="I64" s="73"/>
      <c r="J64" s="74"/>
      <c r="K64" s="75"/>
      <c r="L64" s="76"/>
      <c r="M64" s="76"/>
      <c r="N64" s="77"/>
      <c r="O64" s="78"/>
      <c r="P64" s="85"/>
      <c r="Q64" s="79"/>
      <c r="S64" s="128"/>
    </row>
    <row r="65" spans="1:19" s="71" customFormat="1" ht="15.75">
      <c r="A65" s="49">
        <v>16</v>
      </c>
      <c r="B65" s="178" t="s">
        <v>69</v>
      </c>
      <c r="C65" s="179"/>
      <c r="D65" s="179"/>
      <c r="E65" s="179"/>
      <c r="F65" s="179"/>
      <c r="G65" s="179"/>
      <c r="H65" s="179"/>
      <c r="I65" s="179"/>
      <c r="J65" s="179"/>
      <c r="K65" s="179"/>
      <c r="L65" s="179"/>
      <c r="M65" s="179"/>
      <c r="N65" s="179"/>
      <c r="O65" s="179"/>
      <c r="P65" s="179"/>
      <c r="Q65" s="179"/>
      <c r="R65" s="179"/>
      <c r="S65" s="180"/>
    </row>
    <row r="66" spans="1:19" ht="46.5">
      <c r="A66" s="41">
        <v>1</v>
      </c>
      <c r="B66" s="81" t="s">
        <v>70</v>
      </c>
      <c r="C66" s="52"/>
      <c r="D66" s="6"/>
      <c r="E66" s="11"/>
      <c r="F66" s="42">
        <v>3</v>
      </c>
      <c r="G66" s="65">
        <v>4</v>
      </c>
      <c r="H66" s="66">
        <v>3</v>
      </c>
      <c r="I66" s="59">
        <f t="shared" ref="I66" si="100">(F66+G66+4*H66)/6</f>
        <v>3.1666666666666665</v>
      </c>
      <c r="J66" s="63">
        <f t="shared" ref="J66" si="101">(G66-F66)/6</f>
        <v>0.16666666666666666</v>
      </c>
      <c r="K66" s="64">
        <f t="shared" ref="K66" si="102">J66^2</f>
        <v>2.7777777777777776E-2</v>
      </c>
      <c r="L66" s="55">
        <f>I66*'Input Data'!$B$2</f>
        <v>1.2666666666666666</v>
      </c>
      <c r="M66" s="55">
        <f>I66*'Input Data'!$B$3</f>
        <v>0.79166666666666663</v>
      </c>
      <c r="N66" s="56">
        <f>I66*'Input Data'!$B$4</f>
        <v>0.31666666666666665</v>
      </c>
      <c r="O66" s="57">
        <f>I66*'Input Data'!$B$5</f>
        <v>0.47499999999999998</v>
      </c>
      <c r="P66" s="84">
        <f>'Adjustment Factors'!C28</f>
        <v>1.29</v>
      </c>
      <c r="Q66" s="70">
        <f t="shared" ref="Q66:Q68" si="103">(I66+L66+M66+N66+O66)*P66</f>
        <v>7.7614999999999998</v>
      </c>
      <c r="R66" s="84">
        <f>'Adjustment Factors'!D28</f>
        <v>7.1498210783999987</v>
      </c>
      <c r="S66" s="131">
        <f t="shared" ref="S66:S68" si="104">(I66+L66+M66+N66+O66)*R66</f>
        <v>43.018090155039992</v>
      </c>
    </row>
    <row r="67" spans="1:19" ht="46.5">
      <c r="A67" s="41">
        <v>2</v>
      </c>
      <c r="B67" s="81" t="s">
        <v>71</v>
      </c>
      <c r="C67" s="52"/>
      <c r="D67" s="6"/>
      <c r="E67" s="11"/>
      <c r="F67" s="42">
        <v>3</v>
      </c>
      <c r="G67" s="65">
        <v>4</v>
      </c>
      <c r="H67" s="66">
        <v>3</v>
      </c>
      <c r="I67" s="59">
        <f t="shared" ref="I67:I68" si="105">(F67+G67+4*H67)/6</f>
        <v>3.1666666666666665</v>
      </c>
      <c r="J67" s="63">
        <f t="shared" ref="J67:J68" si="106">(G67-F67)/6</f>
        <v>0.16666666666666666</v>
      </c>
      <c r="K67" s="64">
        <f t="shared" ref="K67:K68" si="107">J67^2</f>
        <v>2.7777777777777776E-2</v>
      </c>
      <c r="L67" s="55">
        <f>I67*'Input Data'!$B$2</f>
        <v>1.2666666666666666</v>
      </c>
      <c r="M67" s="55">
        <f>I67*'Input Data'!$B$3</f>
        <v>0.79166666666666663</v>
      </c>
      <c r="N67" s="56">
        <f>I67*'Input Data'!$B$4</f>
        <v>0.31666666666666665</v>
      </c>
      <c r="O67" s="57">
        <f>I67*'Input Data'!$B$5</f>
        <v>0.47499999999999998</v>
      </c>
      <c r="P67" s="84">
        <f>'Adjustment Factors'!C28</f>
        <v>1.29</v>
      </c>
      <c r="Q67" s="70">
        <f t="shared" si="103"/>
        <v>7.7614999999999998</v>
      </c>
      <c r="R67" s="84">
        <f>'Adjustment Factors'!D28</f>
        <v>7.1498210783999987</v>
      </c>
      <c r="S67" s="131">
        <f t="shared" si="104"/>
        <v>43.018090155039992</v>
      </c>
    </row>
    <row r="68" spans="1:19" ht="81">
      <c r="A68" s="82">
        <v>3</v>
      </c>
      <c r="B68" s="88" t="s">
        <v>72</v>
      </c>
      <c r="C68" s="83"/>
      <c r="D68" s="4"/>
      <c r="E68" s="5">
        <v>16.2</v>
      </c>
      <c r="F68" s="35">
        <v>3</v>
      </c>
      <c r="G68" s="36">
        <v>4</v>
      </c>
      <c r="H68" s="37">
        <v>3</v>
      </c>
      <c r="I68" s="59">
        <f t="shared" si="105"/>
        <v>3.1666666666666665</v>
      </c>
      <c r="J68" s="63">
        <f t="shared" si="106"/>
        <v>0.16666666666666666</v>
      </c>
      <c r="K68" s="64">
        <f t="shared" si="107"/>
        <v>2.7777777777777776E-2</v>
      </c>
      <c r="L68" s="55">
        <f>I68*'Input Data'!$B$2</f>
        <v>1.2666666666666666</v>
      </c>
      <c r="M68" s="55">
        <f>I68*'Input Data'!$B$3</f>
        <v>0.79166666666666663</v>
      </c>
      <c r="N68" s="56">
        <f>I68*'Input Data'!$B$4</f>
        <v>0.31666666666666665</v>
      </c>
      <c r="O68" s="57">
        <f>I68*'Input Data'!$B$5</f>
        <v>0.47499999999999998</v>
      </c>
      <c r="P68" s="84">
        <f>'Adjustment Factors'!C28</f>
        <v>1.29</v>
      </c>
      <c r="Q68" s="70">
        <f t="shared" si="103"/>
        <v>7.7614999999999998</v>
      </c>
      <c r="R68" s="84">
        <f>'Adjustment Factors'!D28</f>
        <v>7.1498210783999987</v>
      </c>
      <c r="S68" s="131">
        <f t="shared" si="104"/>
        <v>43.018090155039992</v>
      </c>
    </row>
    <row r="69" spans="1:19" ht="15.75">
      <c r="A69" s="42"/>
      <c r="B69" s="129"/>
      <c r="C69" s="130"/>
      <c r="D69" s="39"/>
      <c r="E69" s="12"/>
      <c r="F69" s="17"/>
      <c r="G69" s="18"/>
      <c r="H69" s="19"/>
      <c r="I69" s="73"/>
      <c r="J69" s="74"/>
      <c r="K69" s="75"/>
      <c r="L69" s="76"/>
      <c r="M69" s="76"/>
      <c r="N69" s="77"/>
      <c r="O69" s="78"/>
      <c r="P69" s="85"/>
      <c r="Q69" s="79"/>
      <c r="S69" s="128"/>
    </row>
    <row r="70" spans="1:19" s="71" customFormat="1" ht="15.75">
      <c r="A70" s="49">
        <v>17</v>
      </c>
      <c r="B70" s="178" t="s">
        <v>73</v>
      </c>
      <c r="C70" s="179"/>
      <c r="D70" s="179"/>
      <c r="E70" s="179"/>
      <c r="F70" s="179"/>
      <c r="G70" s="179"/>
      <c r="H70" s="179"/>
      <c r="I70" s="179"/>
      <c r="J70" s="179"/>
      <c r="K70" s="179"/>
      <c r="L70" s="179"/>
      <c r="M70" s="179"/>
      <c r="N70" s="179"/>
      <c r="O70" s="179"/>
      <c r="P70" s="179"/>
      <c r="Q70" s="179"/>
      <c r="R70" s="179"/>
      <c r="S70" s="180"/>
    </row>
    <row r="71" spans="1:19" ht="81">
      <c r="A71" s="82">
        <v>1</v>
      </c>
      <c r="B71" s="88" t="s">
        <v>74</v>
      </c>
      <c r="C71" s="83"/>
      <c r="D71" s="6"/>
      <c r="E71" s="11"/>
      <c r="F71" s="42">
        <v>2</v>
      </c>
      <c r="G71" s="65">
        <v>3</v>
      </c>
      <c r="H71" s="66">
        <v>2</v>
      </c>
      <c r="I71" s="59">
        <f t="shared" ref="I71" si="108">(F71+G71+4*H71)/6</f>
        <v>2.1666666666666665</v>
      </c>
      <c r="J71" s="63">
        <f t="shared" ref="J71" si="109">(G71-F71)/6</f>
        <v>0.16666666666666666</v>
      </c>
      <c r="K71" s="64">
        <f t="shared" ref="K71" si="110">J71^2</f>
        <v>2.7777777777777776E-2</v>
      </c>
      <c r="L71" s="55">
        <f>I71*'Input Data'!$B$2</f>
        <v>0.8666666666666667</v>
      </c>
      <c r="M71" s="55">
        <f>I71*'Input Data'!$B$3</f>
        <v>0.54166666666666663</v>
      </c>
      <c r="N71" s="56">
        <f>I71*'Input Data'!$B$4</f>
        <v>0.21666666666666667</v>
      </c>
      <c r="O71" s="57">
        <f>I71*'Input Data'!$B$5</f>
        <v>0.32499999999999996</v>
      </c>
      <c r="P71" s="84">
        <f>'Adjustment Factors'!C28</f>
        <v>1.29</v>
      </c>
      <c r="Q71" s="70">
        <f t="shared" ref="Q71" si="111">(I71+L71+M71+N71+O71)*P71</f>
        <v>5.3104999999999993</v>
      </c>
      <c r="R71" s="84">
        <f>'Adjustment Factors'!D28</f>
        <v>7.1498210783999987</v>
      </c>
      <c r="S71" s="131">
        <f t="shared" ref="S71" si="112">(I71+L71+M71+N71+O71)*R71</f>
        <v>29.433430106079992</v>
      </c>
    </row>
    <row r="72" spans="1:19" ht="15.75">
      <c r="A72" s="42"/>
      <c r="B72" s="132"/>
      <c r="C72" s="133"/>
      <c r="D72" s="39"/>
      <c r="E72" s="12"/>
      <c r="F72" s="17"/>
      <c r="G72" s="18"/>
      <c r="H72" s="19"/>
      <c r="I72" s="73"/>
      <c r="J72" s="74"/>
      <c r="K72" s="75"/>
      <c r="L72" s="76"/>
      <c r="M72" s="76"/>
      <c r="N72" s="77"/>
      <c r="O72" s="78"/>
      <c r="P72" s="85"/>
      <c r="Q72" s="79"/>
      <c r="S72" s="128"/>
    </row>
    <row r="73" spans="1:19" s="71" customFormat="1" ht="15.75">
      <c r="A73" s="49">
        <v>18</v>
      </c>
      <c r="B73" s="178" t="s">
        <v>75</v>
      </c>
      <c r="C73" s="179"/>
      <c r="D73" s="179"/>
      <c r="E73" s="179"/>
      <c r="F73" s="179"/>
      <c r="G73" s="179"/>
      <c r="H73" s="179"/>
      <c r="I73" s="179"/>
      <c r="J73" s="179"/>
      <c r="K73" s="179"/>
      <c r="L73" s="179"/>
      <c r="M73" s="179"/>
      <c r="N73" s="179"/>
      <c r="O73" s="179"/>
      <c r="P73" s="179"/>
      <c r="Q73" s="179"/>
      <c r="R73" s="179"/>
      <c r="S73" s="180"/>
    </row>
    <row r="74" spans="1:19" ht="46.5">
      <c r="A74" s="41">
        <v>1</v>
      </c>
      <c r="B74" s="81" t="s">
        <v>76</v>
      </c>
      <c r="C74" s="52"/>
      <c r="D74" s="6"/>
      <c r="E74" s="11"/>
      <c r="F74" s="42">
        <v>1</v>
      </c>
      <c r="G74" s="65">
        <v>2</v>
      </c>
      <c r="H74" s="66">
        <v>1</v>
      </c>
      <c r="I74" s="59">
        <f t="shared" ref="I74" si="113">(F74+G74+4*H74)/6</f>
        <v>1.1666666666666667</v>
      </c>
      <c r="J74" s="63">
        <f t="shared" ref="J74" si="114">(G74-F74)/6</f>
        <v>0.16666666666666666</v>
      </c>
      <c r="K74" s="64">
        <f t="shared" ref="K74" si="115">J74^2</f>
        <v>2.7777777777777776E-2</v>
      </c>
      <c r="L74" s="55">
        <f>I74*'Input Data'!$B$2</f>
        <v>0.46666666666666673</v>
      </c>
      <c r="M74" s="55">
        <f>I74*'Input Data'!$B$3</f>
        <v>0.29166666666666669</v>
      </c>
      <c r="N74" s="56">
        <f>I74*'Input Data'!$B$4</f>
        <v>0.11666666666666668</v>
      </c>
      <c r="O74" s="57">
        <f>I74*'Input Data'!$B$5</f>
        <v>0.17500000000000002</v>
      </c>
      <c r="P74" s="84">
        <f>'Adjustment Factors'!C28</f>
        <v>1.29</v>
      </c>
      <c r="Q74" s="70">
        <f t="shared" ref="Q74:Q75" si="116">(I74+L74+M74+N74+O74)*P74</f>
        <v>2.8595000000000002</v>
      </c>
      <c r="R74" s="84">
        <f>'Adjustment Factors'!D28</f>
        <v>7.1498210783999987</v>
      </c>
      <c r="S74" s="70">
        <f t="shared" ref="S74:S75" si="117">(I74+L74+M74+N74+O74)*R74</f>
        <v>15.848770057119998</v>
      </c>
    </row>
    <row r="75" spans="1:19" ht="35.25">
      <c r="A75" s="82">
        <v>2</v>
      </c>
      <c r="B75" s="88" t="s">
        <v>77</v>
      </c>
      <c r="C75" s="83"/>
      <c r="D75" s="6"/>
      <c r="E75" s="11"/>
      <c r="F75" s="42">
        <v>3</v>
      </c>
      <c r="G75" s="65">
        <v>4</v>
      </c>
      <c r="H75" s="66">
        <v>3</v>
      </c>
      <c r="I75" s="59">
        <f t="shared" ref="I75" si="118">(F75+G75+4*H75)/6</f>
        <v>3.1666666666666665</v>
      </c>
      <c r="J75" s="63">
        <f t="shared" ref="J75" si="119">(G75-F75)/6</f>
        <v>0.16666666666666666</v>
      </c>
      <c r="K75" s="64">
        <f t="shared" ref="K75" si="120">J75^2</f>
        <v>2.7777777777777776E-2</v>
      </c>
      <c r="L75" s="55">
        <f>I75*'Input Data'!$B$2</f>
        <v>1.2666666666666666</v>
      </c>
      <c r="M75" s="55">
        <f>I75*'Input Data'!$B$3</f>
        <v>0.79166666666666663</v>
      </c>
      <c r="N75" s="56">
        <f>I75*'Input Data'!$B$4</f>
        <v>0.31666666666666665</v>
      </c>
      <c r="O75" s="57">
        <f>I75*'Input Data'!$B$5</f>
        <v>0.47499999999999998</v>
      </c>
      <c r="P75" s="84">
        <f>'Adjustment Factors'!C28</f>
        <v>1.29</v>
      </c>
      <c r="Q75" s="70">
        <f t="shared" si="116"/>
        <v>7.7614999999999998</v>
      </c>
      <c r="R75" s="84">
        <f>'Adjustment Factors'!D28</f>
        <v>7.1498210783999987</v>
      </c>
      <c r="S75" s="70">
        <f t="shared" si="117"/>
        <v>43.018090155039992</v>
      </c>
    </row>
    <row r="76" spans="1:19" ht="15.75">
      <c r="A76" s="42"/>
      <c r="B76" s="129"/>
      <c r="C76" s="130"/>
      <c r="D76" s="39"/>
      <c r="E76" s="12"/>
      <c r="F76" s="17"/>
      <c r="G76" s="18"/>
      <c r="H76" s="19"/>
      <c r="I76" s="73"/>
      <c r="J76" s="74"/>
      <c r="K76" s="75"/>
      <c r="L76" s="76"/>
      <c r="M76" s="76"/>
      <c r="N76" s="77"/>
      <c r="O76" s="78"/>
      <c r="P76" s="85"/>
      <c r="Q76" s="79"/>
      <c r="S76" s="128"/>
    </row>
    <row r="77" spans="1:19" s="71" customFormat="1" ht="15.75">
      <c r="A77" s="49">
        <v>19</v>
      </c>
      <c r="B77" s="178" t="s">
        <v>78</v>
      </c>
      <c r="C77" s="179"/>
      <c r="D77" s="179"/>
      <c r="E77" s="179"/>
      <c r="F77" s="179"/>
      <c r="G77" s="179"/>
      <c r="H77" s="179"/>
      <c r="I77" s="179"/>
      <c r="J77" s="179"/>
      <c r="K77" s="179"/>
      <c r="L77" s="179"/>
      <c r="M77" s="179"/>
      <c r="N77" s="179"/>
      <c r="O77" s="179"/>
      <c r="P77" s="179"/>
      <c r="Q77" s="179"/>
      <c r="R77" s="179"/>
      <c r="S77" s="180"/>
    </row>
    <row r="78" spans="1:19" ht="46.5">
      <c r="A78" s="41">
        <v>1</v>
      </c>
      <c r="B78" s="81" t="s">
        <v>79</v>
      </c>
      <c r="C78" s="52"/>
      <c r="D78" s="6"/>
      <c r="E78" s="11"/>
      <c r="F78" s="42">
        <v>4</v>
      </c>
      <c r="G78" s="65">
        <v>5</v>
      </c>
      <c r="H78" s="66">
        <v>4</v>
      </c>
      <c r="I78" s="59">
        <f t="shared" ref="I78" si="121">(F78+G78+4*H78)/6</f>
        <v>4.166666666666667</v>
      </c>
      <c r="J78" s="63">
        <f t="shared" ref="J78" si="122">(G78-F78)/6</f>
        <v>0.16666666666666666</v>
      </c>
      <c r="K78" s="64">
        <f t="shared" ref="K78" si="123">J78^2</f>
        <v>2.7777777777777776E-2</v>
      </c>
      <c r="L78" s="55">
        <f>I78*'Input Data'!$B$2</f>
        <v>1.666666666666667</v>
      </c>
      <c r="M78" s="55">
        <f>I78*'Input Data'!$B$3</f>
        <v>1.0416666666666667</v>
      </c>
      <c r="N78" s="56">
        <f>I78*'Input Data'!$B$4</f>
        <v>0.41666666666666674</v>
      </c>
      <c r="O78" s="57">
        <f>I78*'Input Data'!$B$5</f>
        <v>0.625</v>
      </c>
      <c r="P78" s="84">
        <f>'Adjustment Factors'!C28</f>
        <v>1.29</v>
      </c>
      <c r="Q78" s="70">
        <f t="shared" ref="Q78:Q80" si="124">(I78+L78+M78+N78+O78)*P78</f>
        <v>10.212500000000002</v>
      </c>
      <c r="R78" s="84">
        <f>'Adjustment Factors'!D28</f>
        <v>7.1498210783999987</v>
      </c>
      <c r="S78" s="131">
        <f t="shared" ref="S78:S80" si="125">(I78+L78+M78+N78+O78)*R78</f>
        <v>56.602750203999996</v>
      </c>
    </row>
    <row r="79" spans="1:19" ht="58.5">
      <c r="A79" s="41">
        <v>2</v>
      </c>
      <c r="B79" s="81" t="s">
        <v>80</v>
      </c>
      <c r="C79" s="52"/>
      <c r="D79" s="6"/>
      <c r="E79" s="11">
        <v>19.100000000000001</v>
      </c>
      <c r="F79" s="42">
        <v>1</v>
      </c>
      <c r="G79" s="65">
        <v>2</v>
      </c>
      <c r="H79" s="66">
        <v>1</v>
      </c>
      <c r="I79" s="59">
        <f t="shared" ref="I79:I80" si="126">(F79+G79+4*H79)/6</f>
        <v>1.1666666666666667</v>
      </c>
      <c r="J79" s="63">
        <f t="shared" ref="J79:J80" si="127">(G79-F79)/6</f>
        <v>0.16666666666666666</v>
      </c>
      <c r="K79" s="64">
        <f t="shared" ref="K79:K80" si="128">J79^2</f>
        <v>2.7777777777777776E-2</v>
      </c>
      <c r="L79" s="55">
        <f>I79*'Input Data'!$B$2</f>
        <v>0.46666666666666673</v>
      </c>
      <c r="M79" s="55">
        <f>I79*'Input Data'!$B$3</f>
        <v>0.29166666666666669</v>
      </c>
      <c r="N79" s="56">
        <f>I79*'Input Data'!$B$4</f>
        <v>0.11666666666666668</v>
      </c>
      <c r="O79" s="57">
        <f>I79*'Input Data'!$B$5</f>
        <v>0.17500000000000002</v>
      </c>
      <c r="P79" s="84">
        <f>'Adjustment Factors'!C28</f>
        <v>1.29</v>
      </c>
      <c r="Q79" s="70">
        <f t="shared" si="124"/>
        <v>2.8595000000000002</v>
      </c>
      <c r="R79" s="84">
        <f>'Adjustment Factors'!D28</f>
        <v>7.1498210783999987</v>
      </c>
      <c r="S79" s="131">
        <f t="shared" si="125"/>
        <v>15.848770057119998</v>
      </c>
    </row>
    <row r="80" spans="1:19" ht="46.5">
      <c r="A80" s="82">
        <v>3</v>
      </c>
      <c r="B80" s="88" t="s">
        <v>81</v>
      </c>
      <c r="C80" s="83"/>
      <c r="D80" s="4"/>
      <c r="E80" s="5">
        <v>19.100000000000001</v>
      </c>
      <c r="F80" s="35">
        <v>1</v>
      </c>
      <c r="G80" s="36">
        <v>2</v>
      </c>
      <c r="H80" s="37">
        <v>1</v>
      </c>
      <c r="I80" s="59">
        <f t="shared" si="126"/>
        <v>1.1666666666666667</v>
      </c>
      <c r="J80" s="63">
        <f t="shared" si="127"/>
        <v>0.16666666666666666</v>
      </c>
      <c r="K80" s="64">
        <f t="shared" si="128"/>
        <v>2.7777777777777776E-2</v>
      </c>
      <c r="L80" s="55">
        <f>I80*'Input Data'!$B$2</f>
        <v>0.46666666666666673</v>
      </c>
      <c r="M80" s="55">
        <f>I80*'Input Data'!$B$3</f>
        <v>0.29166666666666669</v>
      </c>
      <c r="N80" s="56">
        <f>I80*'Input Data'!$B$4</f>
        <v>0.11666666666666668</v>
      </c>
      <c r="O80" s="57">
        <f>I80*'Input Data'!$B$5</f>
        <v>0.17500000000000002</v>
      </c>
      <c r="P80" s="84">
        <f>'Adjustment Factors'!C28</f>
        <v>1.29</v>
      </c>
      <c r="Q80" s="70">
        <f t="shared" si="124"/>
        <v>2.8595000000000002</v>
      </c>
      <c r="R80" s="84">
        <f>'Adjustment Factors'!D28</f>
        <v>7.1498210783999987</v>
      </c>
      <c r="S80" s="131">
        <f t="shared" si="125"/>
        <v>15.848770057119998</v>
      </c>
    </row>
    <row r="81" spans="1:19" ht="15.75">
      <c r="A81" s="42"/>
      <c r="B81" s="129"/>
      <c r="C81" s="130"/>
      <c r="D81" s="39"/>
      <c r="E81" s="12"/>
      <c r="F81" s="17"/>
      <c r="G81" s="18"/>
      <c r="H81" s="19"/>
      <c r="I81" s="73"/>
      <c r="J81" s="74"/>
      <c r="K81" s="75"/>
      <c r="L81" s="76"/>
      <c r="M81" s="76"/>
      <c r="N81" s="77"/>
      <c r="O81" s="78"/>
      <c r="P81" s="85"/>
      <c r="Q81" s="79"/>
      <c r="S81" s="128"/>
    </row>
    <row r="82" spans="1:19" s="71" customFormat="1" ht="15.75">
      <c r="A82" s="49">
        <v>20</v>
      </c>
      <c r="B82" s="178" t="s">
        <v>82</v>
      </c>
      <c r="C82" s="179"/>
      <c r="D82" s="179"/>
      <c r="E82" s="179"/>
      <c r="F82" s="179"/>
      <c r="G82" s="179"/>
      <c r="H82" s="179"/>
      <c r="I82" s="179"/>
      <c r="J82" s="179"/>
      <c r="K82" s="179"/>
      <c r="L82" s="179"/>
      <c r="M82" s="179"/>
      <c r="N82" s="179"/>
      <c r="O82" s="179"/>
      <c r="P82" s="179"/>
      <c r="Q82" s="179"/>
      <c r="R82" s="179"/>
      <c r="S82" s="180"/>
    </row>
    <row r="83" spans="1:19" ht="69">
      <c r="A83" s="82">
        <v>1</v>
      </c>
      <c r="B83" s="88" t="s">
        <v>83</v>
      </c>
      <c r="C83" s="83"/>
      <c r="D83" s="43"/>
      <c r="E83" s="11"/>
      <c r="F83" s="42">
        <v>4</v>
      </c>
      <c r="G83" s="69">
        <v>5</v>
      </c>
      <c r="H83" s="37">
        <v>4</v>
      </c>
      <c r="I83" s="59">
        <f t="shared" ref="I83" si="129">(F83+G83+4*H83)/6</f>
        <v>4.166666666666667</v>
      </c>
      <c r="J83" s="63">
        <f t="shared" ref="J83" si="130">(G83-F83)/6</f>
        <v>0.16666666666666666</v>
      </c>
      <c r="K83" s="64">
        <f t="shared" ref="K83" si="131">J83^2</f>
        <v>2.7777777777777776E-2</v>
      </c>
      <c r="L83" s="55">
        <f>I83*'Input Data'!$B$2</f>
        <v>1.666666666666667</v>
      </c>
      <c r="M83" s="55">
        <f>I83*'Input Data'!$B$3</f>
        <v>1.0416666666666667</v>
      </c>
      <c r="N83" s="56">
        <f>I83*'Input Data'!$B$4</f>
        <v>0.41666666666666674</v>
      </c>
      <c r="O83" s="57">
        <f>I83*'Input Data'!$B$5</f>
        <v>0.625</v>
      </c>
      <c r="P83" s="84">
        <f>'Adjustment Factors'!C28</f>
        <v>1.29</v>
      </c>
      <c r="Q83" s="70">
        <f t="shared" ref="Q83" si="132">(I83+L83+M83+N83+O83)*P83</f>
        <v>10.212500000000002</v>
      </c>
      <c r="R83" s="84">
        <f>'Adjustment Factors'!D28</f>
        <v>7.1498210783999987</v>
      </c>
      <c r="S83" s="131">
        <f t="shared" ref="S83" si="133">(I83+L83+M83+N83+O83)*R83</f>
        <v>56.602750203999996</v>
      </c>
    </row>
    <row r="84" spans="1:19" ht="15.75">
      <c r="A84" s="42"/>
      <c r="B84" s="129"/>
      <c r="C84" s="130"/>
      <c r="D84" s="39"/>
      <c r="E84" s="12"/>
      <c r="F84" s="17"/>
      <c r="G84" s="18"/>
      <c r="H84" s="19"/>
      <c r="I84" s="73"/>
      <c r="J84" s="74"/>
      <c r="K84" s="75"/>
      <c r="L84" s="76"/>
      <c r="M84" s="76"/>
      <c r="N84" s="77"/>
      <c r="O84" s="78"/>
      <c r="P84" s="85"/>
      <c r="Q84" s="79"/>
      <c r="S84" s="128"/>
    </row>
    <row r="85" spans="1:19" s="71" customFormat="1" ht="15.75">
      <c r="A85" s="49">
        <v>21</v>
      </c>
      <c r="B85" s="178" t="s">
        <v>84</v>
      </c>
      <c r="C85" s="179"/>
      <c r="D85" s="179"/>
      <c r="E85" s="179"/>
      <c r="F85" s="179"/>
      <c r="G85" s="179"/>
      <c r="H85" s="179"/>
      <c r="I85" s="179"/>
      <c r="J85" s="179"/>
      <c r="K85" s="179"/>
      <c r="L85" s="179"/>
      <c r="M85" s="179"/>
      <c r="N85" s="179"/>
      <c r="O85" s="179"/>
      <c r="P85" s="179"/>
      <c r="Q85" s="179"/>
      <c r="R85" s="179"/>
      <c r="S85" s="180"/>
    </row>
    <row r="86" spans="1:19" ht="81">
      <c r="A86" s="41">
        <v>1</v>
      </c>
      <c r="B86" s="81" t="s">
        <v>85</v>
      </c>
      <c r="C86" s="52"/>
      <c r="D86" s="6"/>
      <c r="E86" s="11"/>
      <c r="F86" s="42">
        <v>5</v>
      </c>
      <c r="G86" s="65">
        <v>7</v>
      </c>
      <c r="H86" s="66">
        <v>5</v>
      </c>
      <c r="I86" s="59">
        <f t="shared" ref="I86" si="134">(F86+G86+4*H86)/6</f>
        <v>5.333333333333333</v>
      </c>
      <c r="J86" s="63">
        <f t="shared" ref="J86" si="135">(G86-F86)/6</f>
        <v>0.33333333333333331</v>
      </c>
      <c r="K86" s="64">
        <f t="shared" ref="K86" si="136">J86^2</f>
        <v>0.1111111111111111</v>
      </c>
      <c r="L86" s="55">
        <f>I86*'Input Data'!$B$2</f>
        <v>2.1333333333333333</v>
      </c>
      <c r="M86" s="55">
        <f>I86*'Input Data'!$B$3</f>
        <v>1.3333333333333333</v>
      </c>
      <c r="N86" s="56">
        <f>I86*'Input Data'!$B$4</f>
        <v>0.53333333333333333</v>
      </c>
      <c r="O86" s="57">
        <f>I86*'Input Data'!$B$5</f>
        <v>0.79999999999999993</v>
      </c>
      <c r="P86" s="84">
        <f>'Adjustment Factors'!C28</f>
        <v>1.29</v>
      </c>
      <c r="Q86" s="70">
        <f t="shared" ref="Q86:Q87" si="137">(I86+L86+M86+N86+O86)*P86</f>
        <v>13.072000000000003</v>
      </c>
      <c r="R86" s="84">
        <f>'Adjustment Factors'!D28</f>
        <v>7.1498210783999987</v>
      </c>
      <c r="S86" s="70">
        <f t="shared" ref="S86:S87" si="138">(I86+L86+M86+N86+O86)*R86</f>
        <v>72.451520261119995</v>
      </c>
    </row>
    <row r="87" spans="1:19" ht="46.5">
      <c r="A87" s="41">
        <v>2</v>
      </c>
      <c r="B87" s="88" t="s">
        <v>86</v>
      </c>
      <c r="C87" s="83"/>
      <c r="D87" s="6"/>
      <c r="E87" s="11">
        <v>21.1</v>
      </c>
      <c r="F87" s="42">
        <v>3</v>
      </c>
      <c r="G87" s="65">
        <v>5</v>
      </c>
      <c r="H87" s="66">
        <v>4</v>
      </c>
      <c r="I87" s="59">
        <f t="shared" ref="I87" si="139">(F87+G87+4*H87)/6</f>
        <v>4</v>
      </c>
      <c r="J87" s="63">
        <f t="shared" ref="J87" si="140">(G87-F87)/6</f>
        <v>0.33333333333333331</v>
      </c>
      <c r="K87" s="64">
        <f t="shared" ref="K87" si="141">J87^2</f>
        <v>0.1111111111111111</v>
      </c>
      <c r="L87" s="55">
        <f>I87*'Input Data'!$B$2</f>
        <v>1.6</v>
      </c>
      <c r="M87" s="55">
        <f>I87*'Input Data'!$B$3</f>
        <v>1</v>
      </c>
      <c r="N87" s="56">
        <f>I87*'Input Data'!$B$4</f>
        <v>0.4</v>
      </c>
      <c r="O87" s="57">
        <f>I87*'Input Data'!$B$5</f>
        <v>0.6</v>
      </c>
      <c r="P87" s="84">
        <f>'Adjustment Factors'!C28</f>
        <v>1.29</v>
      </c>
      <c r="Q87" s="70">
        <f t="shared" si="137"/>
        <v>9.8040000000000003</v>
      </c>
      <c r="R87" s="84">
        <f>'Adjustment Factors'!D28</f>
        <v>7.1498210783999987</v>
      </c>
      <c r="S87" s="70">
        <f t="shared" si="138"/>
        <v>54.338640195839986</v>
      </c>
    </row>
    <row r="88" spans="1:19">
      <c r="A88" s="80"/>
      <c r="B88" s="181"/>
      <c r="C88" s="182"/>
      <c r="D88" s="182"/>
      <c r="E88" s="182"/>
      <c r="F88" s="182"/>
      <c r="G88" s="182"/>
      <c r="H88" s="182"/>
      <c r="I88" s="182"/>
      <c r="J88" s="182"/>
      <c r="K88" s="182"/>
      <c r="L88" s="182"/>
      <c r="M88" s="182"/>
      <c r="N88" s="182"/>
      <c r="O88" s="182"/>
      <c r="P88" s="182"/>
      <c r="Q88" s="182"/>
      <c r="R88" s="182"/>
      <c r="S88" s="183"/>
    </row>
    <row r="89" spans="1:19" s="25" customFormat="1" ht="18.75">
      <c r="A89" s="156" t="s">
        <v>87</v>
      </c>
      <c r="B89" s="156"/>
      <c r="C89" s="156"/>
      <c r="D89" s="156"/>
      <c r="E89" s="156"/>
      <c r="F89" s="134">
        <f>SUM(F3:F87)</f>
        <v>129</v>
      </c>
      <c r="G89" s="23">
        <f>SUM(G3:G87)</f>
        <v>200</v>
      </c>
      <c r="H89" s="24">
        <f>SUM(H3:H87)</f>
        <v>144</v>
      </c>
      <c r="I89" s="60">
        <f>SUM(I3:I87)</f>
        <v>150.83333333333337</v>
      </c>
      <c r="J89" s="135">
        <f>SUM(J3:J87)</f>
        <v>11.833333333333325</v>
      </c>
      <c r="K89" s="136">
        <f>SUM(K3:K87)</f>
        <v>4.1388888888888857</v>
      </c>
      <c r="L89" s="137">
        <f>SUM(L3:L87)</f>
        <v>60.333333333333336</v>
      </c>
      <c r="M89" s="138">
        <f>SUM(M3:M87)</f>
        <v>37.708333333333343</v>
      </c>
      <c r="N89" s="138">
        <f>SUM(N3:N87)</f>
        <v>15.083333333333334</v>
      </c>
      <c r="O89" s="138">
        <f>SUM(O3:O87)</f>
        <v>22.625000000000007</v>
      </c>
      <c r="P89" s="139"/>
      <c r="Q89" s="140">
        <f>SUM(Q3:Q87)</f>
        <v>369.69250000000005</v>
      </c>
      <c r="R89" s="141"/>
      <c r="S89" s="142">
        <f t="shared" ref="S89" si="142">SUM(S3:S87)</f>
        <v>2049.0195573847996</v>
      </c>
    </row>
    <row r="90" spans="1:19" ht="15.75">
      <c r="A90" s="154" t="s">
        <v>88</v>
      </c>
      <c r="B90" s="155"/>
      <c r="C90" s="155"/>
      <c r="D90" s="155"/>
      <c r="E90" s="155"/>
      <c r="F90" s="155"/>
      <c r="G90" s="155"/>
      <c r="H90" s="155"/>
      <c r="I90" s="155"/>
      <c r="J90" s="155"/>
      <c r="K90" s="155"/>
      <c r="L90" s="155"/>
      <c r="M90" s="155"/>
      <c r="N90" s="155"/>
      <c r="O90" s="155"/>
      <c r="P90" s="157">
        <f>SQRT(K89)</f>
        <v>2.0344259359556163</v>
      </c>
      <c r="Q90" s="158"/>
      <c r="R90" s="158"/>
      <c r="S90" s="159"/>
    </row>
    <row r="91" spans="1:19" ht="15.75">
      <c r="A91" s="154" t="s">
        <v>89</v>
      </c>
      <c r="B91" s="155"/>
      <c r="C91" s="155"/>
      <c r="D91" s="155"/>
      <c r="E91" s="155"/>
      <c r="F91" s="155"/>
      <c r="G91" s="155"/>
      <c r="H91" s="155"/>
      <c r="I91" s="155"/>
      <c r="J91" s="155"/>
      <c r="K91" s="155"/>
      <c r="L91" s="155"/>
      <c r="M91" s="155"/>
      <c r="N91" s="155"/>
      <c r="O91" s="155"/>
      <c r="P91" s="105"/>
      <c r="Q91" s="107">
        <f>Q89+(2*P90)</f>
        <v>373.7613518719113</v>
      </c>
      <c r="R91" s="108"/>
      <c r="S91" s="106">
        <f>S89+(2*P90)</f>
        <v>2053.0884092567107</v>
      </c>
    </row>
    <row r="92" spans="1:19" ht="15.75">
      <c r="A92" s="154" t="s">
        <v>90</v>
      </c>
      <c r="B92" s="155"/>
      <c r="C92" s="155"/>
      <c r="D92" s="155"/>
      <c r="E92" s="155"/>
      <c r="F92" s="155"/>
      <c r="G92" s="155"/>
      <c r="H92" s="155"/>
      <c r="I92" s="155"/>
      <c r="J92" s="155"/>
      <c r="K92" s="155"/>
      <c r="L92" s="155"/>
      <c r="M92" s="155"/>
      <c r="N92" s="155"/>
      <c r="O92" s="155"/>
      <c r="P92" s="160">
        <f>F89+F89*'Input Data'!B2+F89*'Input Data'!B3+F89*'Input Data'!B4+F89*'Input Data'!B5</f>
        <v>245.1</v>
      </c>
      <c r="Q92" s="161"/>
      <c r="R92" s="161"/>
      <c r="S92" s="162"/>
    </row>
    <row r="93" spans="1:19" ht="15.75">
      <c r="A93" s="154" t="s">
        <v>91</v>
      </c>
      <c r="B93" s="155"/>
      <c r="C93" s="155"/>
      <c r="D93" s="155"/>
      <c r="E93" s="155"/>
      <c r="F93" s="155"/>
      <c r="G93" s="155"/>
      <c r="H93" s="155"/>
      <c r="I93" s="155"/>
      <c r="J93" s="155"/>
      <c r="K93" s="155"/>
      <c r="L93" s="155"/>
      <c r="M93" s="155"/>
      <c r="N93" s="155"/>
      <c r="O93" s="155"/>
      <c r="P93" s="160">
        <f>G89+F89*'Input Data'!B2+G89*'Input Data'!B3+G89*'Input Data'!B4+G89*'Input Data'!B5</f>
        <v>351.6</v>
      </c>
      <c r="Q93" s="161"/>
      <c r="R93" s="161"/>
      <c r="S93" s="162"/>
    </row>
  </sheetData>
  <mergeCells count="29">
    <mergeCell ref="B88:S88"/>
    <mergeCell ref="A93:O93"/>
    <mergeCell ref="A89:E89"/>
    <mergeCell ref="A90:O90"/>
    <mergeCell ref="A91:O91"/>
    <mergeCell ref="A92:O92"/>
    <mergeCell ref="P90:S90"/>
    <mergeCell ref="P92:S92"/>
    <mergeCell ref="P93:S93"/>
    <mergeCell ref="B70:S70"/>
    <mergeCell ref="B73:S73"/>
    <mergeCell ref="B77:S77"/>
    <mergeCell ref="B82:S82"/>
    <mergeCell ref="B85:S85"/>
    <mergeCell ref="B50:S50"/>
    <mergeCell ref="B54:S54"/>
    <mergeCell ref="B57:S57"/>
    <mergeCell ref="B61:S61"/>
    <mergeCell ref="B65:S65"/>
    <mergeCell ref="B2:S2"/>
    <mergeCell ref="B13:S13"/>
    <mergeCell ref="B16:S16"/>
    <mergeCell ref="B21:S21"/>
    <mergeCell ref="B24:S24"/>
    <mergeCell ref="B29:S29"/>
    <mergeCell ref="B34:S34"/>
    <mergeCell ref="B40:S40"/>
    <mergeCell ref="B43:S43"/>
    <mergeCell ref="B46:S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15" sqref="B15"/>
    </sheetView>
  </sheetViews>
  <sheetFormatPr defaultColWidth="8.85546875" defaultRowHeight="15"/>
  <cols>
    <col min="1" max="2" width="20.7109375" customWidth="1"/>
  </cols>
  <sheetData>
    <row r="1" spans="1:2">
      <c r="A1" s="163" t="s">
        <v>92</v>
      </c>
      <c r="B1" s="163"/>
    </row>
    <row r="2" spans="1:2">
      <c r="A2" s="163"/>
      <c r="B2" s="163"/>
    </row>
    <row r="3" spans="1:2" ht="37.5">
      <c r="A3" s="97" t="s">
        <v>93</v>
      </c>
      <c r="B3" s="97" t="s">
        <v>94</v>
      </c>
    </row>
    <row r="4" spans="1:2" ht="18.75">
      <c r="A4" s="98">
        <f>'Development Efforts'!Q91</f>
        <v>373.7613518719113</v>
      </c>
      <c r="B4" s="98">
        <f>A4*'Input Data'!B11</f>
        <v>112.12840556157339</v>
      </c>
    </row>
    <row r="5" spans="1:2" ht="18.75">
      <c r="A5" s="99"/>
      <c r="B5" s="99"/>
    </row>
    <row r="6" spans="1:2">
      <c r="A6" s="164" t="s">
        <v>95</v>
      </c>
      <c r="B6" s="164"/>
    </row>
    <row r="7" spans="1:2">
      <c r="A7" s="165"/>
      <c r="B7" s="165"/>
    </row>
    <row r="8" spans="1:2" ht="37.5">
      <c r="A8" s="97" t="s">
        <v>93</v>
      </c>
      <c r="B8" s="97" t="s">
        <v>94</v>
      </c>
    </row>
    <row r="9" spans="1:2" ht="18.75">
      <c r="A9" s="98">
        <f>'Development Efforts'!S91</f>
        <v>2053.0884092567107</v>
      </c>
      <c r="B9" s="98">
        <f>A9*'Input Data'!B11</f>
        <v>615.92652277701325</v>
      </c>
    </row>
  </sheetData>
  <mergeCells count="2">
    <mergeCell ref="A1:B2"/>
    <mergeCell ref="A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tabSelected="1" workbookViewId="0">
      <selection activeCell="I37" sqref="I37"/>
    </sheetView>
  </sheetViews>
  <sheetFormatPr defaultColWidth="8.85546875" defaultRowHeight="15"/>
  <cols>
    <col min="1" max="1" width="30.7109375" customWidth="1"/>
    <col min="2" max="2" width="23.85546875" customWidth="1"/>
  </cols>
  <sheetData>
    <row r="1" spans="1:2" ht="32.1">
      <c r="A1" s="7" t="s">
        <v>96</v>
      </c>
      <c r="B1" s="8" t="s">
        <v>97</v>
      </c>
    </row>
    <row r="2" spans="1:2">
      <c r="A2" s="13" t="s">
        <v>98</v>
      </c>
      <c r="B2" s="34">
        <v>0.4</v>
      </c>
    </row>
    <row r="3" spans="1:2">
      <c r="A3" s="2" t="s">
        <v>99</v>
      </c>
      <c r="B3" s="9">
        <v>0.25</v>
      </c>
    </row>
    <row r="4" spans="1:2">
      <c r="A4" s="2" t="s">
        <v>100</v>
      </c>
      <c r="B4" s="9">
        <v>0.1</v>
      </c>
    </row>
    <row r="5" spans="1:2" ht="15.95" thickBot="1">
      <c r="A5" s="3" t="s">
        <v>101</v>
      </c>
      <c r="B5" s="10">
        <v>0.15</v>
      </c>
    </row>
    <row r="8" spans="1:2" ht="15.95" thickBot="1"/>
    <row r="9" spans="1:2" ht="15.95">
      <c r="A9" s="7" t="s">
        <v>96</v>
      </c>
      <c r="B9" s="8" t="s">
        <v>102</v>
      </c>
    </row>
    <row r="10" spans="1:2">
      <c r="A10" s="2" t="s">
        <v>98</v>
      </c>
      <c r="B10" s="9">
        <v>0.2</v>
      </c>
    </row>
    <row r="11" spans="1:2" ht="15.95" thickBot="1">
      <c r="A11" s="14" t="s">
        <v>103</v>
      </c>
      <c r="B11" s="38">
        <f>30%</f>
        <v>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E0D3-BA1E-4B7B-BF2C-49D83E9D9DA0}">
  <dimension ref="A1:E30"/>
  <sheetViews>
    <sheetView topLeftCell="H12" zoomScale="188" workbookViewId="0">
      <selection activeCell="H12" sqref="H12"/>
    </sheetView>
  </sheetViews>
  <sheetFormatPr defaultColWidth="9.140625" defaultRowHeight="15"/>
  <cols>
    <col min="1" max="1" width="40.7109375" customWidth="1"/>
    <col min="2" max="2" width="13" bestFit="1" customWidth="1"/>
    <col min="3" max="4" width="20" customWidth="1"/>
    <col min="5" max="5" width="74.85546875" customWidth="1"/>
  </cols>
  <sheetData>
    <row r="1" spans="1:5" ht="15.75">
      <c r="A1" s="32" t="s">
        <v>104</v>
      </c>
      <c r="B1" s="147" t="s">
        <v>105</v>
      </c>
      <c r="C1" s="166" t="s">
        <v>106</v>
      </c>
      <c r="D1" s="167"/>
      <c r="E1" s="33" t="s">
        <v>107</v>
      </c>
    </row>
    <row r="2" spans="1:5" ht="15.75">
      <c r="A2" s="92"/>
      <c r="B2" s="93"/>
      <c r="C2" s="100" t="s">
        <v>92</v>
      </c>
      <c r="D2" s="101" t="s">
        <v>95</v>
      </c>
      <c r="E2" s="94"/>
    </row>
    <row r="3" spans="1:5" ht="30.75">
      <c r="A3" s="30" t="s">
        <v>108</v>
      </c>
      <c r="B3" s="143">
        <v>1.51</v>
      </c>
      <c r="C3" s="95" t="s">
        <v>109</v>
      </c>
      <c r="D3" s="95" t="s">
        <v>109</v>
      </c>
      <c r="E3" s="29" t="s">
        <v>110</v>
      </c>
    </row>
    <row r="4" spans="1:5" ht="30.75">
      <c r="A4" s="28" t="s">
        <v>111</v>
      </c>
      <c r="B4" s="144">
        <v>1.38</v>
      </c>
      <c r="C4" s="95" t="s">
        <v>109</v>
      </c>
      <c r="D4" s="95" t="s">
        <v>109</v>
      </c>
      <c r="E4" s="27" t="s">
        <v>112</v>
      </c>
    </row>
    <row r="5" spans="1:5" ht="30.75">
      <c r="A5" s="28" t="s">
        <v>113</v>
      </c>
      <c r="B5" s="145">
        <v>1.42</v>
      </c>
      <c r="C5" s="95" t="s">
        <v>109</v>
      </c>
      <c r="D5" s="95" t="s">
        <v>109</v>
      </c>
      <c r="E5" s="27" t="s">
        <v>114</v>
      </c>
    </row>
    <row r="6" spans="1:5" ht="45.75">
      <c r="A6" s="28" t="s">
        <v>115</v>
      </c>
      <c r="B6" s="145">
        <v>1.31</v>
      </c>
      <c r="C6" s="95" t="s">
        <v>109</v>
      </c>
      <c r="D6" s="95" t="s">
        <v>109</v>
      </c>
      <c r="E6" s="27" t="s">
        <v>116</v>
      </c>
    </row>
    <row r="7" spans="1:5" ht="30.75">
      <c r="A7" s="28" t="s">
        <v>117</v>
      </c>
      <c r="B7" s="145">
        <v>1.52</v>
      </c>
      <c r="C7" s="95" t="s">
        <v>109</v>
      </c>
      <c r="D7" s="95" t="s">
        <v>109</v>
      </c>
      <c r="E7" s="27" t="s">
        <v>118</v>
      </c>
    </row>
    <row r="8" spans="1:5" ht="45.75">
      <c r="A8" s="28" t="s">
        <v>119</v>
      </c>
      <c r="B8" s="145">
        <v>1.43</v>
      </c>
      <c r="C8" s="95" t="s">
        <v>109</v>
      </c>
      <c r="D8" s="95" t="s">
        <v>120</v>
      </c>
      <c r="E8" s="27" t="s">
        <v>121</v>
      </c>
    </row>
    <row r="9" spans="1:5" ht="60.75">
      <c r="A9" s="28" t="s">
        <v>122</v>
      </c>
      <c r="B9" s="145">
        <v>1.56</v>
      </c>
      <c r="C9" s="95" t="s">
        <v>109</v>
      </c>
      <c r="D9" s="95" t="s">
        <v>109</v>
      </c>
      <c r="E9" s="27" t="s">
        <v>123</v>
      </c>
    </row>
    <row r="10" spans="1:5">
      <c r="A10" s="28" t="s">
        <v>124</v>
      </c>
      <c r="B10" s="145">
        <v>1.59</v>
      </c>
      <c r="C10" s="95" t="s">
        <v>109</v>
      </c>
      <c r="D10" s="95" t="s">
        <v>109</v>
      </c>
      <c r="E10" s="27" t="s">
        <v>125</v>
      </c>
    </row>
    <row r="11" spans="1:5" ht="30.75">
      <c r="A11" s="28" t="s">
        <v>126</v>
      </c>
      <c r="B11" s="145">
        <v>1.4</v>
      </c>
      <c r="C11" s="95" t="s">
        <v>109</v>
      </c>
      <c r="D11" s="95" t="s">
        <v>120</v>
      </c>
      <c r="E11" s="27" t="s">
        <v>127</v>
      </c>
    </row>
    <row r="12" spans="1:5" ht="45.75">
      <c r="A12" s="28" t="s">
        <v>128</v>
      </c>
      <c r="B12" s="145">
        <v>1.49</v>
      </c>
      <c r="C12" s="95" t="s">
        <v>109</v>
      </c>
      <c r="D12" s="95" t="s">
        <v>109</v>
      </c>
      <c r="E12" s="27" t="s">
        <v>129</v>
      </c>
    </row>
    <row r="13" spans="1:5" ht="30.75">
      <c r="A13" s="28" t="s">
        <v>130</v>
      </c>
      <c r="B13" s="144">
        <v>1.33</v>
      </c>
      <c r="C13" s="95" t="s">
        <v>109</v>
      </c>
      <c r="D13" s="95" t="s">
        <v>109</v>
      </c>
      <c r="E13" s="27" t="s">
        <v>131</v>
      </c>
    </row>
    <row r="14" spans="1:5" ht="45.75">
      <c r="A14" s="28" t="s">
        <v>132</v>
      </c>
      <c r="B14" s="144">
        <v>1.43</v>
      </c>
      <c r="C14" s="95" t="s">
        <v>109</v>
      </c>
      <c r="D14" s="95" t="s">
        <v>120</v>
      </c>
      <c r="E14" s="27" t="s">
        <v>133</v>
      </c>
    </row>
    <row r="15" spans="1:5" ht="45.75">
      <c r="A15" s="28" t="s">
        <v>134</v>
      </c>
      <c r="B15" s="145">
        <v>2.38</v>
      </c>
      <c r="C15" s="95" t="s">
        <v>109</v>
      </c>
      <c r="D15" s="95" t="s">
        <v>109</v>
      </c>
      <c r="E15" s="27" t="s">
        <v>135</v>
      </c>
    </row>
    <row r="16" spans="1:5" ht="30.75">
      <c r="A16" s="28" t="s">
        <v>136</v>
      </c>
      <c r="B16" s="144">
        <v>1.76</v>
      </c>
      <c r="C16" s="95" t="s">
        <v>109</v>
      </c>
      <c r="D16" s="95" t="s">
        <v>120</v>
      </c>
      <c r="E16" s="27" t="s">
        <v>137</v>
      </c>
    </row>
    <row r="17" spans="1:5" ht="60.75">
      <c r="A17" s="28" t="s">
        <v>138</v>
      </c>
      <c r="B17" s="145">
        <v>1.54</v>
      </c>
      <c r="C17" s="95" t="s">
        <v>109</v>
      </c>
      <c r="D17" s="95" t="s">
        <v>109</v>
      </c>
      <c r="E17" s="27" t="s">
        <v>139</v>
      </c>
    </row>
    <row r="18" spans="1:5" ht="60.75">
      <c r="A18" s="28" t="s">
        <v>140</v>
      </c>
      <c r="B18" s="145">
        <v>2</v>
      </c>
      <c r="C18" s="95" t="s">
        <v>109</v>
      </c>
      <c r="D18" s="95" t="s">
        <v>109</v>
      </c>
      <c r="E18" s="27" t="s">
        <v>141</v>
      </c>
    </row>
    <row r="19" spans="1:5" ht="45.75">
      <c r="A19" s="28" t="s">
        <v>142</v>
      </c>
      <c r="B19" s="144">
        <v>1.26</v>
      </c>
      <c r="C19" s="95" t="s">
        <v>109</v>
      </c>
      <c r="D19" s="95" t="s">
        <v>109</v>
      </c>
      <c r="E19" s="27" t="s">
        <v>143</v>
      </c>
    </row>
    <row r="20" spans="1:5" ht="30.75">
      <c r="A20" s="28" t="s">
        <v>144</v>
      </c>
      <c r="B20" s="145">
        <v>1.46</v>
      </c>
      <c r="C20" s="95" t="s">
        <v>109</v>
      </c>
      <c r="D20" s="95" t="s">
        <v>109</v>
      </c>
      <c r="E20" s="27" t="s">
        <v>145</v>
      </c>
    </row>
    <row r="21" spans="1:5" ht="30.75">
      <c r="A21" s="28" t="s">
        <v>146</v>
      </c>
      <c r="B21" s="144">
        <v>1.29</v>
      </c>
      <c r="C21" s="95" t="s">
        <v>120</v>
      </c>
      <c r="D21" s="95" t="s">
        <v>120</v>
      </c>
      <c r="E21" s="27" t="s">
        <v>147</v>
      </c>
    </row>
    <row r="22" spans="1:5" ht="45.75">
      <c r="A22" s="28" t="s">
        <v>148</v>
      </c>
      <c r="B22" s="145">
        <v>1.63</v>
      </c>
      <c r="C22" s="95" t="s">
        <v>109</v>
      </c>
      <c r="D22" s="95" t="s">
        <v>109</v>
      </c>
      <c r="E22" s="27" t="s">
        <v>149</v>
      </c>
    </row>
    <row r="23" spans="1:5">
      <c r="A23" s="28" t="s">
        <v>150</v>
      </c>
      <c r="B23" s="145">
        <v>1.5</v>
      </c>
      <c r="C23" s="95" t="s">
        <v>109</v>
      </c>
      <c r="D23" s="95" t="s">
        <v>109</v>
      </c>
      <c r="E23" s="27" t="s">
        <v>151</v>
      </c>
    </row>
    <row r="24" spans="1:5">
      <c r="A24" s="28" t="s">
        <v>152</v>
      </c>
      <c r="B24" s="145">
        <v>1.1000000000000001</v>
      </c>
      <c r="C24" s="95" t="s">
        <v>109</v>
      </c>
      <c r="D24" s="95" t="s">
        <v>120</v>
      </c>
      <c r="E24" s="27" t="s">
        <v>153</v>
      </c>
    </row>
    <row r="25" spans="1:5" ht="30.75">
      <c r="A25" s="86" t="s">
        <v>154</v>
      </c>
      <c r="B25" s="146">
        <v>1.25</v>
      </c>
      <c r="C25" s="95" t="s">
        <v>109</v>
      </c>
      <c r="D25" s="95" t="s">
        <v>109</v>
      </c>
      <c r="E25" s="26" t="s">
        <v>155</v>
      </c>
    </row>
    <row r="26" spans="1:5" ht="15.75">
      <c r="A26" s="172"/>
      <c r="B26" s="174"/>
      <c r="C26" s="176" t="s">
        <v>106</v>
      </c>
      <c r="D26" s="177"/>
      <c r="E26" s="168" t="s">
        <v>107</v>
      </c>
    </row>
    <row r="27" spans="1:5" ht="15.75">
      <c r="A27" s="173"/>
      <c r="B27" s="175"/>
      <c r="C27" s="100" t="s">
        <v>92</v>
      </c>
      <c r="D27" s="101" t="s">
        <v>95</v>
      </c>
      <c r="E27" s="169"/>
    </row>
    <row r="28" spans="1:5">
      <c r="A28" s="170" t="s">
        <v>156</v>
      </c>
      <c r="B28" s="171"/>
      <c r="C28" s="102" cm="1">
        <f t="array" ref="C28">AVERAGE(_xlfn._xlws.FILTER(B3:B25, C3:C25="YES"))</f>
        <v>1.29</v>
      </c>
      <c r="D28" s="103" cm="1">
        <f t="array" ref="D28">PRODUCT(_xlfn._xlws.FILTER(B3:B25, D3:D25="YES"))</f>
        <v>7.1498210783999987</v>
      </c>
      <c r="E28" s="96"/>
    </row>
    <row r="29" spans="1:5" ht="91.5">
      <c r="C29" s="104" t="s">
        <v>157</v>
      </c>
      <c r="D29" s="104" t="s">
        <v>158</v>
      </c>
    </row>
    <row r="30" spans="1:5">
      <c r="E30" s="31"/>
    </row>
  </sheetData>
  <mergeCells count="6">
    <mergeCell ref="C1:D1"/>
    <mergeCell ref="E26:E27"/>
    <mergeCell ref="A28:B28"/>
    <mergeCell ref="A26:A27"/>
    <mergeCell ref="B26:B27"/>
    <mergeCell ref="C26:D26"/>
  </mergeCells>
  <conditionalFormatting sqref="C3:C25">
    <cfRule type="containsText" dxfId="1" priority="2" operator="containsText" text="YES">
      <formula>NOT(ISERROR(SEARCH("YES",C3)))</formula>
    </cfRule>
  </conditionalFormatting>
  <conditionalFormatting sqref="D3:D25">
    <cfRule type="containsText" dxfId="0" priority="1" operator="containsText" text="YES">
      <formula>NOT(ISERROR(SEARCH("YES",D3)))</formula>
    </cfRule>
  </conditionalFormatting>
  <dataValidations count="1">
    <dataValidation type="list" allowBlank="1" showInputMessage="1" showErrorMessage="1" sqref="C3:C25 D3:D25" xr:uid="{CF175CD1-2F81-414A-901E-15E62F263221}">
      <formula1>"YES,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643d9e-8fd5-448f-b86a-ffb296f5d380">
      <Terms xmlns="http://schemas.microsoft.com/office/infopath/2007/PartnerControls"/>
    </lcf76f155ced4ddcb4097134ff3c332f>
    <TaxCatchAll xmlns="dba1e48c-b158-4bc6-a088-e30c4bb5e571" xsi:nil="true"/>
    <SharedWithUsers xmlns="dba1e48c-b158-4bc6-a088-e30c4bb5e571">
      <UserInfo>
        <DisplayName>Artem Zamrii</DisplayName>
        <AccountId>1079</AccountId>
        <AccountType/>
      </UserInfo>
      <UserInfo>
        <DisplayName>Vasyl Mazur</DisplayName>
        <AccountId>903</AccountId>
        <AccountType/>
      </UserInfo>
      <UserInfo>
        <DisplayName>Oleksandr Vershynin</DisplayName>
        <AccountId>3986</AccountId>
        <AccountType/>
      </UserInfo>
      <UserInfo>
        <DisplayName>Artur Yuzkiv</DisplayName>
        <AccountId>5022</AccountId>
        <AccountType/>
      </UserInfo>
    </SharedWithUsers>
    <MediaLengthInSeconds xmlns="9a643d9e-8fd5-448f-b86a-ffb296f5d380" xsi:nil="true"/>
    <Status xmlns="9a643d9e-8fd5-448f-b86a-ffb296f5d38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451AB812A56546A59B67B449AEB894" ma:contentTypeVersion="19" ma:contentTypeDescription="Create a new document." ma:contentTypeScope="" ma:versionID="79e2b54cb25853501099a3c0cde09786">
  <xsd:schema xmlns:xsd="http://www.w3.org/2001/XMLSchema" xmlns:xs="http://www.w3.org/2001/XMLSchema" xmlns:p="http://schemas.microsoft.com/office/2006/metadata/properties" xmlns:ns2="9a643d9e-8fd5-448f-b86a-ffb296f5d380" xmlns:ns3="dba1e48c-b158-4bc6-a088-e30c4bb5e571" targetNamespace="http://schemas.microsoft.com/office/2006/metadata/properties" ma:root="true" ma:fieldsID="78c13268cbd3f19b0c306c2a33cfa9a2" ns2:_="" ns3:_="">
    <xsd:import namespace="9a643d9e-8fd5-448f-b86a-ffb296f5d380"/>
    <xsd:import namespace="dba1e48c-b158-4bc6-a088-e30c4bb5e5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643d9e-8fd5-448f-b86a-ffb296f5d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265ef5-b97d-40e9-861a-64405a6b75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union memberTypes="dms:Text">
          <xsd:simpleType>
            <xsd:restriction base="dms:Choice">
              <xsd:enumeration value="In progress"/>
              <xsd:enumeration value="Done"/>
              <xsd:enumeration value="Choice 3"/>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ba1e48c-b158-4bc6-a088-e30c4bb5e5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6757b71-d64e-41a5-a951-87b8b8ab82a9}" ma:internalName="TaxCatchAll" ma:showField="CatchAllData" ma:web="dba1e48c-b158-4bc6-a088-e30c4bb5e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FF0CC9-3A8D-45A9-983B-3C14EB5018DB}"/>
</file>

<file path=customXml/itemProps2.xml><?xml version="1.0" encoding="utf-8"?>
<ds:datastoreItem xmlns:ds="http://schemas.openxmlformats.org/officeDocument/2006/customXml" ds:itemID="{52FAC58C-5427-4879-8E57-BFF519AD132B}"/>
</file>

<file path=customXml/itemProps3.xml><?xml version="1.0" encoding="utf-8"?>
<ds:datastoreItem xmlns:ds="http://schemas.openxmlformats.org/officeDocument/2006/customXml" ds:itemID="{A619FE26-D8FC-4E82-B89F-7EDDA72B1198}"/>
</file>

<file path=docProps/app.xml><?xml version="1.0" encoding="utf-8"?>
<Properties xmlns="http://schemas.openxmlformats.org/officeDocument/2006/extended-properties" xmlns:vt="http://schemas.openxmlformats.org/officeDocument/2006/docPropsVTypes">
  <Application>Microsoft Excel Online</Application>
  <Manager/>
  <Company>Softserve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Zagorodniy</dc:creator>
  <cp:keywords/>
  <dc:description/>
  <cp:lastModifiedBy/>
  <cp:revision/>
  <dcterms:created xsi:type="dcterms:W3CDTF">2013-06-17T08:05:34Z</dcterms:created>
  <dcterms:modified xsi:type="dcterms:W3CDTF">2025-06-14T18:39:41Z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0x010100CC451AB812A56546A59B67B449AEB894</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