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8"/>
  <workbookPr codeName="ThisWorkbook" defaultThemeVersion="124226"/>
  <mc:AlternateContent xmlns:mc="http://schemas.openxmlformats.org/markup-compatibility/2006">
    <mc:Choice Requires="x15">
      <x15ac:absPath xmlns:x15ac="http://schemas.microsoft.com/office/spreadsheetml/2010/11/ac" url="https://softserveinc.sharepoint.com/sites/sdoteamoffice365/Shared Documents/Expertise - Expertise Management/Area - Internship and Apprenticeship/Internship Programs/Practice Playground/Technology/Estimation Templates/"/>
    </mc:Choice>
  </mc:AlternateContent>
  <xr:revisionPtr revIDLastSave="0" documentId="8_{77B73895-FA3C-42AB-B34B-C2C913514925}" xr6:coauthVersionLast="47" xr6:coauthVersionMax="47" xr10:uidLastSave="{00000000-0000-0000-0000-000000000000}"/>
  <bookViews>
    <workbookView xWindow="0" yWindow="740" windowWidth="30240" windowHeight="18900" activeTab="2" xr2:uid="{00000000-000D-0000-FFFF-FFFF00000000}"/>
  </bookViews>
  <sheets>
    <sheet name="Development Efforts" sheetId="2" r:id="rId1"/>
    <sheet name="Total Efforts - Autocalculated" sheetId="9" r:id="rId2"/>
    <sheet name="Input Data" sheetId="1" r:id="rId3"/>
    <sheet name="Adjustment Factors" sheetId="11" r:id="rId4"/>
  </sheets>
  <definedNames>
    <definedName name="_xlnm._FilterDatabase" localSheetId="3" hidden="1">'Adjustment Factors'!$A$1:$E$28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2" l="1"/>
  <c r="D28" i="11" a="1"/>
  <c r="D28" i="11"/>
  <c r="C28" i="11" a="1"/>
  <c r="C28" i="11"/>
  <c r="H173" i="2"/>
  <c r="G173" i="2"/>
  <c r="F173" i="2"/>
  <c r="R3" i="2"/>
  <c r="J4" i="2"/>
  <c r="K4" i="2" s="1"/>
  <c r="J5" i="2"/>
  <c r="K5" i="2" s="1"/>
  <c r="J3" i="2"/>
  <c r="J8" i="2"/>
  <c r="K8" i="2" s="1"/>
  <c r="I4" i="2"/>
  <c r="I5" i="2"/>
  <c r="I3" i="2"/>
  <c r="I8" i="2"/>
  <c r="P176" i="2"/>
  <c r="I9" i="2"/>
  <c r="J9" i="2"/>
  <c r="L8" i="2"/>
  <c r="J113" i="2"/>
  <c r="K113" i="2" s="1"/>
  <c r="I113" i="2"/>
  <c r="J54" i="2"/>
  <c r="K54" i="2" s="1"/>
  <c r="I54" i="2"/>
  <c r="J27" i="2"/>
  <c r="K27" i="2" s="1"/>
  <c r="I27" i="2"/>
  <c r="K3" i="2" l="1"/>
  <c r="P177" i="2"/>
  <c r="K9" i="2"/>
  <c r="L9" i="2"/>
  <c r="O9" i="2"/>
  <c r="N8" i="2"/>
  <c r="M8" i="2"/>
  <c r="O3" i="2"/>
  <c r="N3" i="2"/>
  <c r="M3" i="2"/>
  <c r="L3" i="2"/>
  <c r="O5" i="2"/>
  <c r="N5" i="2"/>
  <c r="M5" i="2"/>
  <c r="L5" i="2"/>
  <c r="O4" i="2"/>
  <c r="N4" i="2"/>
  <c r="M4" i="2"/>
  <c r="L4" i="2"/>
  <c r="O8" i="2"/>
  <c r="N9" i="2"/>
  <c r="M9" i="2"/>
  <c r="P162" i="2"/>
  <c r="O113" i="2"/>
  <c r="N113" i="2"/>
  <c r="M113" i="2"/>
  <c r="L113" i="2"/>
  <c r="O54" i="2"/>
  <c r="N54" i="2"/>
  <c r="M54" i="2"/>
  <c r="L54" i="2"/>
  <c r="O27" i="2"/>
  <c r="N27" i="2"/>
  <c r="M27" i="2"/>
  <c r="L27" i="2"/>
  <c r="S3" i="2" l="1"/>
  <c r="R171" i="2"/>
  <c r="R170" i="2"/>
  <c r="R169" i="2"/>
  <c r="R168" i="2"/>
  <c r="R167" i="2"/>
  <c r="R166" i="2"/>
  <c r="R165" i="2"/>
  <c r="R162" i="2"/>
  <c r="R161" i="2"/>
  <c r="R158" i="2"/>
  <c r="R157" i="2"/>
  <c r="R156" i="2"/>
  <c r="R155" i="2"/>
  <c r="R154" i="2"/>
  <c r="R151" i="2"/>
  <c r="R150" i="2"/>
  <c r="R149" i="2"/>
  <c r="R148" i="2"/>
  <c r="S148" i="2" s="1"/>
  <c r="R147" i="2"/>
  <c r="R146" i="2"/>
  <c r="R145" i="2"/>
  <c r="R144" i="2"/>
  <c r="R143" i="2"/>
  <c r="R142" i="2"/>
  <c r="R141" i="2"/>
  <c r="R138" i="2"/>
  <c r="R137" i="2"/>
  <c r="R134" i="2"/>
  <c r="R133" i="2"/>
  <c r="R132" i="2"/>
  <c r="R131" i="2"/>
  <c r="R130" i="2"/>
  <c r="R129" i="2"/>
  <c r="R128" i="2"/>
  <c r="R127" i="2"/>
  <c r="R126" i="2"/>
  <c r="R125" i="2"/>
  <c r="R122" i="2"/>
  <c r="R121" i="2"/>
  <c r="R120" i="2"/>
  <c r="R117" i="2"/>
  <c r="R116" i="2"/>
  <c r="R113" i="2"/>
  <c r="S113" i="2" s="1"/>
  <c r="R112" i="2"/>
  <c r="R111" i="2"/>
  <c r="R110" i="2"/>
  <c r="R109" i="2"/>
  <c r="R108" i="2"/>
  <c r="R107" i="2"/>
  <c r="R106" i="2"/>
  <c r="R103" i="2"/>
  <c r="R102" i="2"/>
  <c r="R101" i="2"/>
  <c r="R100" i="2"/>
  <c r="R99" i="2"/>
  <c r="R98" i="2"/>
  <c r="R95" i="2"/>
  <c r="R94" i="2"/>
  <c r="R93" i="2"/>
  <c r="R92" i="2"/>
  <c r="R89" i="2"/>
  <c r="R88" i="2"/>
  <c r="R85" i="2"/>
  <c r="R82" i="2"/>
  <c r="R81" i="2"/>
  <c r="R78" i="2"/>
  <c r="R77" i="2"/>
  <c r="R76" i="2"/>
  <c r="R75" i="2"/>
  <c r="R74" i="2"/>
  <c r="R73" i="2"/>
  <c r="R72" i="2"/>
  <c r="R71" i="2"/>
  <c r="R68" i="2"/>
  <c r="R67" i="2"/>
  <c r="R66" i="2"/>
  <c r="R65" i="2"/>
  <c r="R64" i="2"/>
  <c r="R63" i="2"/>
  <c r="R62" i="2"/>
  <c r="R59" i="2"/>
  <c r="R58" i="2"/>
  <c r="R57" i="2"/>
  <c r="R54" i="2"/>
  <c r="S54" i="2" s="1"/>
  <c r="R53" i="2"/>
  <c r="R52" i="2"/>
  <c r="R51" i="2"/>
  <c r="R50" i="2"/>
  <c r="R49" i="2"/>
  <c r="R48" i="2"/>
  <c r="R47" i="2"/>
  <c r="R46" i="2"/>
  <c r="R45" i="2"/>
  <c r="R44" i="2"/>
  <c r="R43" i="2"/>
  <c r="R40" i="2"/>
  <c r="R39" i="2"/>
  <c r="R38" i="2"/>
  <c r="R37" i="2"/>
  <c r="R34" i="2"/>
  <c r="R33" i="2"/>
  <c r="R32" i="2"/>
  <c r="R31" i="2"/>
  <c r="R30" i="2"/>
  <c r="R27" i="2"/>
  <c r="S27" i="2" s="1"/>
  <c r="R26" i="2"/>
  <c r="R25" i="2"/>
  <c r="R24" i="2"/>
  <c r="R23" i="2"/>
  <c r="R22" i="2"/>
  <c r="R21" i="2"/>
  <c r="R20" i="2"/>
  <c r="R19" i="2"/>
  <c r="R16" i="2"/>
  <c r="R15" i="2"/>
  <c r="R10" i="2"/>
  <c r="R14" i="2"/>
  <c r="R13" i="2"/>
  <c r="R12" i="2"/>
  <c r="R11" i="2"/>
  <c r="R9" i="2"/>
  <c r="S9" i="2" s="1"/>
  <c r="R8" i="2"/>
  <c r="S8" i="2" s="1"/>
  <c r="R4" i="2"/>
  <c r="S4" i="2" s="1"/>
  <c r="R5" i="2"/>
  <c r="S5" i="2" s="1"/>
  <c r="P30" i="2"/>
  <c r="P27" i="2"/>
  <c r="Q27" i="2" s="1"/>
  <c r="P26" i="2"/>
  <c r="P25" i="2"/>
  <c r="P111" i="2"/>
  <c r="P99" i="2"/>
  <c r="P108" i="2"/>
  <c r="P20" i="2"/>
  <c r="P19" i="2"/>
  <c r="P106" i="2"/>
  <c r="P103" i="2"/>
  <c r="P102" i="2"/>
  <c r="P101" i="2"/>
  <c r="P100" i="2"/>
  <c r="P85" i="2"/>
  <c r="P98" i="2"/>
  <c r="P9" i="2"/>
  <c r="Q9" i="2" s="1"/>
  <c r="P5" i="2"/>
  <c r="Q5" i="2" s="1"/>
  <c r="P4" i="2"/>
  <c r="Q4" i="2" s="1"/>
  <c r="Q3" i="2"/>
  <c r="P8" i="2"/>
  <c r="Q8" i="2" s="1"/>
  <c r="P165" i="2"/>
  <c r="P73" i="2"/>
  <c r="P82" i="2"/>
  <c r="P171" i="2"/>
  <c r="P81" i="2"/>
  <c r="P170" i="2"/>
  <c r="P78" i="2"/>
  <c r="P169" i="2"/>
  <c r="P77" i="2"/>
  <c r="P168" i="2"/>
  <c r="P76" i="2"/>
  <c r="P167" i="2"/>
  <c r="P75" i="2"/>
  <c r="P166" i="2"/>
  <c r="P74" i="2"/>
  <c r="P151" i="2"/>
  <c r="P63" i="2"/>
  <c r="P31" i="2"/>
  <c r="P120" i="2"/>
  <c r="P117" i="2"/>
  <c r="P116" i="2"/>
  <c r="P113" i="2"/>
  <c r="Q113" i="2" s="1"/>
  <c r="P112" i="2"/>
  <c r="P24" i="2"/>
  <c r="P23" i="2"/>
  <c r="P110" i="2"/>
  <c r="P22" i="2"/>
  <c r="P107" i="2"/>
  <c r="P16" i="2"/>
  <c r="P15" i="2"/>
  <c r="P14" i="2"/>
  <c r="P13" i="2"/>
  <c r="P12" i="2"/>
  <c r="P10" i="2"/>
  <c r="P95" i="2"/>
  <c r="P94" i="2"/>
  <c r="P93" i="2"/>
  <c r="P92" i="2"/>
  <c r="P89" i="2"/>
  <c r="P88" i="2"/>
  <c r="P72" i="2"/>
  <c r="P161" i="2"/>
  <c r="P71" i="2"/>
  <c r="P158" i="2"/>
  <c r="P68" i="2"/>
  <c r="P157" i="2"/>
  <c r="P67" i="2"/>
  <c r="P156" i="2"/>
  <c r="P66" i="2"/>
  <c r="P155" i="2"/>
  <c r="P65" i="2"/>
  <c r="P154" i="2"/>
  <c r="P64" i="2"/>
  <c r="P143" i="2"/>
  <c r="P51" i="2"/>
  <c r="P150" i="2"/>
  <c r="P62" i="2"/>
  <c r="P149" i="2"/>
  <c r="P59" i="2"/>
  <c r="P148" i="2"/>
  <c r="Q148" i="2" s="1"/>
  <c r="P58" i="2"/>
  <c r="P147" i="2"/>
  <c r="P57" i="2"/>
  <c r="P146" i="2"/>
  <c r="P54" i="2"/>
  <c r="Q54" i="2" s="1"/>
  <c r="P145" i="2"/>
  <c r="P53" i="2"/>
  <c r="P144" i="2"/>
  <c r="P52" i="2"/>
  <c r="P131" i="2"/>
  <c r="P43" i="2"/>
  <c r="P142" i="2"/>
  <c r="P50" i="2"/>
  <c r="P141" i="2"/>
  <c r="P49" i="2"/>
  <c r="P138" i="2"/>
  <c r="P48" i="2"/>
  <c r="P137" i="2"/>
  <c r="P47" i="2"/>
  <c r="P134" i="2"/>
  <c r="P46" i="2"/>
  <c r="P133" i="2"/>
  <c r="P45" i="2"/>
  <c r="P132" i="2"/>
  <c r="P44" i="2"/>
  <c r="P121" i="2"/>
  <c r="P130" i="2"/>
  <c r="P40" i="2"/>
  <c r="P129" i="2"/>
  <c r="P39" i="2"/>
  <c r="P128" i="2"/>
  <c r="P38" i="2"/>
  <c r="P127" i="2"/>
  <c r="P37" i="2"/>
  <c r="P126" i="2"/>
  <c r="P34" i="2"/>
  <c r="P125" i="2"/>
  <c r="P33" i="2"/>
  <c r="P122" i="2"/>
  <c r="P32" i="2"/>
  <c r="P109" i="2"/>
  <c r="P11" i="2"/>
  <c r="P21" i="2"/>
  <c r="J171" i="2"/>
  <c r="K171" i="2" s="1"/>
  <c r="I171" i="2"/>
  <c r="J170" i="2"/>
  <c r="K170" i="2" s="1"/>
  <c r="I170" i="2"/>
  <c r="J169" i="2"/>
  <c r="K169" i="2" s="1"/>
  <c r="I169" i="2"/>
  <c r="J168" i="2"/>
  <c r="K168" i="2" s="1"/>
  <c r="I168" i="2"/>
  <c r="J167" i="2"/>
  <c r="K167" i="2" s="1"/>
  <c r="I167" i="2"/>
  <c r="M167" i="2" s="1"/>
  <c r="J166" i="2"/>
  <c r="K166" i="2" s="1"/>
  <c r="I166" i="2"/>
  <c r="J162" i="2"/>
  <c r="K162" i="2" s="1"/>
  <c r="I162" i="2"/>
  <c r="J158" i="2"/>
  <c r="K158" i="2" s="1"/>
  <c r="I158" i="2"/>
  <c r="J157" i="2"/>
  <c r="K157" i="2" s="1"/>
  <c r="I157" i="2"/>
  <c r="J156" i="2"/>
  <c r="K156" i="2" s="1"/>
  <c r="I156" i="2"/>
  <c r="J155" i="2"/>
  <c r="K155" i="2" s="1"/>
  <c r="I155" i="2"/>
  <c r="J151" i="2"/>
  <c r="K151" i="2" s="1"/>
  <c r="I151" i="2"/>
  <c r="J150" i="2"/>
  <c r="K150" i="2" s="1"/>
  <c r="I150" i="2"/>
  <c r="J149" i="2"/>
  <c r="K149" i="2" s="1"/>
  <c r="I149" i="2"/>
  <c r="O149" i="2" s="1"/>
  <c r="J147" i="2"/>
  <c r="K147" i="2" s="1"/>
  <c r="I147" i="2"/>
  <c r="J146" i="2"/>
  <c r="K146" i="2" s="1"/>
  <c r="I146" i="2"/>
  <c r="J145" i="2"/>
  <c r="K145" i="2" s="1"/>
  <c r="I145" i="2"/>
  <c r="J144" i="2"/>
  <c r="K144" i="2" s="1"/>
  <c r="I144" i="2"/>
  <c r="J143" i="2"/>
  <c r="K143" i="2" s="1"/>
  <c r="I143" i="2"/>
  <c r="O143" i="2" s="1"/>
  <c r="J142" i="2"/>
  <c r="K142" i="2" s="1"/>
  <c r="I142" i="2"/>
  <c r="O142" i="2" s="1"/>
  <c r="J138" i="2"/>
  <c r="K138" i="2" s="1"/>
  <c r="I138" i="2"/>
  <c r="J134" i="2"/>
  <c r="K134" i="2" s="1"/>
  <c r="I134" i="2"/>
  <c r="J133" i="2"/>
  <c r="K133" i="2" s="1"/>
  <c r="I133" i="2"/>
  <c r="J132" i="2"/>
  <c r="K132" i="2" s="1"/>
  <c r="I132" i="2"/>
  <c r="J131" i="2"/>
  <c r="K131" i="2" s="1"/>
  <c r="I131" i="2"/>
  <c r="J130" i="2"/>
  <c r="K130" i="2" s="1"/>
  <c r="I130" i="2"/>
  <c r="M130" i="2" s="1"/>
  <c r="J129" i="2"/>
  <c r="K129" i="2" s="1"/>
  <c r="I129" i="2"/>
  <c r="J128" i="2"/>
  <c r="K128" i="2" s="1"/>
  <c r="I128" i="2"/>
  <c r="N128" i="2" s="1"/>
  <c r="J127" i="2"/>
  <c r="K127" i="2" s="1"/>
  <c r="I127" i="2"/>
  <c r="J126" i="2"/>
  <c r="K126" i="2" s="1"/>
  <c r="I126" i="2"/>
  <c r="J122" i="2"/>
  <c r="K122" i="2" s="1"/>
  <c r="I122" i="2"/>
  <c r="J121" i="2"/>
  <c r="K121" i="2" s="1"/>
  <c r="I121" i="2"/>
  <c r="J117" i="2"/>
  <c r="K117" i="2" s="1"/>
  <c r="I117" i="2"/>
  <c r="J112" i="2"/>
  <c r="K112" i="2" s="1"/>
  <c r="I112" i="2"/>
  <c r="J111" i="2"/>
  <c r="K111" i="2" s="1"/>
  <c r="I111" i="2"/>
  <c r="J110" i="2"/>
  <c r="K110" i="2" s="1"/>
  <c r="I110" i="2"/>
  <c r="J109" i="2"/>
  <c r="K109" i="2" s="1"/>
  <c r="I109" i="2"/>
  <c r="J108" i="2"/>
  <c r="K108" i="2" s="1"/>
  <c r="I108" i="2"/>
  <c r="J107" i="2"/>
  <c r="K107" i="2" s="1"/>
  <c r="I107" i="2"/>
  <c r="N107" i="2" s="1"/>
  <c r="J103" i="2"/>
  <c r="K103" i="2" s="1"/>
  <c r="I103" i="2"/>
  <c r="J102" i="2"/>
  <c r="K102" i="2" s="1"/>
  <c r="I102" i="2"/>
  <c r="J101" i="2"/>
  <c r="K101" i="2" s="1"/>
  <c r="I101" i="2"/>
  <c r="J100" i="2"/>
  <c r="K100" i="2" s="1"/>
  <c r="I100" i="2"/>
  <c r="J99" i="2"/>
  <c r="K99" i="2" s="1"/>
  <c r="I99" i="2"/>
  <c r="J95" i="2"/>
  <c r="K95" i="2" s="1"/>
  <c r="I95" i="2"/>
  <c r="J94" i="2"/>
  <c r="K94" i="2" s="1"/>
  <c r="I94" i="2"/>
  <c r="J93" i="2"/>
  <c r="K93" i="2" s="1"/>
  <c r="I93" i="2"/>
  <c r="J89" i="2"/>
  <c r="K89" i="2" s="1"/>
  <c r="I89" i="2"/>
  <c r="J82" i="2"/>
  <c r="K82" i="2" s="1"/>
  <c r="I82" i="2"/>
  <c r="J81" i="2"/>
  <c r="K81" i="2" s="1"/>
  <c r="I81" i="2"/>
  <c r="M81" i="2" s="1"/>
  <c r="J78" i="2"/>
  <c r="K78" i="2" s="1"/>
  <c r="I78" i="2"/>
  <c r="L78" i="2" s="1"/>
  <c r="J77" i="2"/>
  <c r="K77" i="2" s="1"/>
  <c r="I77" i="2"/>
  <c r="J76" i="2"/>
  <c r="K76" i="2" s="1"/>
  <c r="I76" i="2"/>
  <c r="J75" i="2"/>
  <c r="K75" i="2" s="1"/>
  <c r="I75" i="2"/>
  <c r="J74" i="2"/>
  <c r="K74" i="2" s="1"/>
  <c r="I74" i="2"/>
  <c r="J73" i="2"/>
  <c r="K73" i="2" s="1"/>
  <c r="I73" i="2"/>
  <c r="J72" i="2"/>
  <c r="K72" i="2" s="1"/>
  <c r="I72" i="2"/>
  <c r="J71" i="2"/>
  <c r="K71" i="2" s="1"/>
  <c r="I71" i="2"/>
  <c r="J68" i="2"/>
  <c r="K68" i="2" s="1"/>
  <c r="I68" i="2"/>
  <c r="M68" i="2" s="1"/>
  <c r="J67" i="2"/>
  <c r="K67" i="2" s="1"/>
  <c r="I67" i="2"/>
  <c r="O67" i="2" s="1"/>
  <c r="J66" i="2"/>
  <c r="K66" i="2" s="1"/>
  <c r="I66" i="2"/>
  <c r="O66" i="2" s="1"/>
  <c r="J65" i="2"/>
  <c r="K65" i="2" s="1"/>
  <c r="I65" i="2"/>
  <c r="J64" i="2"/>
  <c r="K64" i="2" s="1"/>
  <c r="I64" i="2"/>
  <c r="J63" i="2"/>
  <c r="K63" i="2" s="1"/>
  <c r="I63" i="2"/>
  <c r="J62" i="2"/>
  <c r="K62" i="2" s="1"/>
  <c r="I62" i="2"/>
  <c r="O62" i="2" s="1"/>
  <c r="J59" i="2"/>
  <c r="K59" i="2" s="1"/>
  <c r="I59" i="2"/>
  <c r="J58" i="2"/>
  <c r="K58" i="2" s="1"/>
  <c r="I58" i="2"/>
  <c r="J57" i="2"/>
  <c r="K57" i="2" s="1"/>
  <c r="I57" i="2"/>
  <c r="J53" i="2"/>
  <c r="K53" i="2" s="1"/>
  <c r="I53" i="2"/>
  <c r="J52" i="2"/>
  <c r="K52" i="2" s="1"/>
  <c r="I52" i="2"/>
  <c r="J51" i="2"/>
  <c r="K51" i="2" s="1"/>
  <c r="I51" i="2"/>
  <c r="O51" i="2" s="1"/>
  <c r="J50" i="2"/>
  <c r="K50" i="2" s="1"/>
  <c r="I50" i="2"/>
  <c r="J49" i="2"/>
  <c r="K49" i="2" s="1"/>
  <c r="I49" i="2"/>
  <c r="M49" i="2" s="1"/>
  <c r="J48" i="2"/>
  <c r="K48" i="2" s="1"/>
  <c r="I48" i="2"/>
  <c r="O48" i="2" s="1"/>
  <c r="J47" i="2"/>
  <c r="K47" i="2" s="1"/>
  <c r="I47" i="2"/>
  <c r="J46" i="2"/>
  <c r="K46" i="2" s="1"/>
  <c r="I46" i="2"/>
  <c r="J45" i="2"/>
  <c r="K45" i="2" s="1"/>
  <c r="I45" i="2"/>
  <c r="J44" i="2"/>
  <c r="K44" i="2" s="1"/>
  <c r="I44" i="2"/>
  <c r="L44" i="2" s="1"/>
  <c r="J40" i="2"/>
  <c r="K40" i="2" s="1"/>
  <c r="I40" i="2"/>
  <c r="J39" i="2"/>
  <c r="K39" i="2" s="1"/>
  <c r="I39" i="2"/>
  <c r="J38" i="2"/>
  <c r="K38" i="2" s="1"/>
  <c r="I38" i="2"/>
  <c r="J34" i="2"/>
  <c r="K34" i="2" s="1"/>
  <c r="I34" i="2"/>
  <c r="J33" i="2"/>
  <c r="K33" i="2" s="1"/>
  <c r="I33" i="2"/>
  <c r="J32" i="2"/>
  <c r="K32" i="2" s="1"/>
  <c r="I32" i="2"/>
  <c r="J31" i="2"/>
  <c r="K31" i="2" s="1"/>
  <c r="I31" i="2"/>
  <c r="J26" i="2"/>
  <c r="K26" i="2" s="1"/>
  <c r="J25" i="2"/>
  <c r="K25" i="2" s="1"/>
  <c r="J24" i="2"/>
  <c r="K24" i="2" s="1"/>
  <c r="J23" i="2"/>
  <c r="K23" i="2" s="1"/>
  <c r="J22" i="2"/>
  <c r="K22" i="2" s="1"/>
  <c r="J21" i="2"/>
  <c r="K21" i="2" s="1"/>
  <c r="J20" i="2"/>
  <c r="K20" i="2" s="1"/>
  <c r="I26" i="2"/>
  <c r="I25" i="2"/>
  <c r="I24" i="2"/>
  <c r="L24" i="2" s="1"/>
  <c r="I23" i="2"/>
  <c r="I22" i="2"/>
  <c r="I21" i="2"/>
  <c r="I20" i="2"/>
  <c r="I16" i="2"/>
  <c r="O16" i="2" s="1"/>
  <c r="I15" i="2"/>
  <c r="O15" i="2" s="1"/>
  <c r="I14" i="2"/>
  <c r="I13" i="2"/>
  <c r="O13" i="2" s="1"/>
  <c r="I12" i="2"/>
  <c r="L12" i="2" s="1"/>
  <c r="I11" i="2"/>
  <c r="I10" i="2"/>
  <c r="J16" i="2"/>
  <c r="K16" i="2" s="1"/>
  <c r="J15" i="2"/>
  <c r="K15" i="2" s="1"/>
  <c r="J14" i="2"/>
  <c r="K14" i="2" s="1"/>
  <c r="J13" i="2"/>
  <c r="K13" i="2" s="1"/>
  <c r="J12" i="2"/>
  <c r="K12" i="2" s="1"/>
  <c r="J11" i="2"/>
  <c r="K11" i="2" s="1"/>
  <c r="J10" i="2"/>
  <c r="L15" i="2"/>
  <c r="K10" i="2" l="1"/>
  <c r="O10" i="2"/>
  <c r="M15" i="2"/>
  <c r="N15" i="2"/>
  <c r="M16" i="2"/>
  <c r="N13" i="2"/>
  <c r="O168" i="2"/>
  <c r="N168" i="2"/>
  <c r="O158" i="2"/>
  <c r="N158" i="2"/>
  <c r="O129" i="2"/>
  <c r="N129" i="2"/>
  <c r="O108" i="2"/>
  <c r="N108" i="2"/>
  <c r="M108" i="2"/>
  <c r="O100" i="2"/>
  <c r="N100" i="2"/>
  <c r="M100" i="2"/>
  <c r="L100" i="2"/>
  <c r="O82" i="2"/>
  <c r="N82" i="2"/>
  <c r="M82" i="2"/>
  <c r="O72" i="2"/>
  <c r="N72" i="2"/>
  <c r="O77" i="2"/>
  <c r="N77" i="2"/>
  <c r="O59" i="2"/>
  <c r="N59" i="2"/>
  <c r="M59" i="2"/>
  <c r="L59" i="2"/>
  <c r="O53" i="2"/>
  <c r="N53" i="2"/>
  <c r="M53" i="2"/>
  <c r="L53" i="2"/>
  <c r="L40" i="2"/>
  <c r="O40" i="2"/>
  <c r="N40" i="2"/>
  <c r="O31" i="2"/>
  <c r="N31" i="2"/>
  <c r="O22" i="2"/>
  <c r="N22" i="2"/>
  <c r="L22" i="2"/>
  <c r="O23" i="2"/>
  <c r="N23" i="2"/>
  <c r="M23" i="2"/>
  <c r="L23" i="2"/>
  <c r="O25" i="2"/>
  <c r="N25" i="2"/>
  <c r="M25" i="2"/>
  <c r="L25" i="2"/>
  <c r="M26" i="2"/>
  <c r="O26" i="2"/>
  <c r="L26" i="2"/>
  <c r="L39" i="2"/>
  <c r="M145" i="2"/>
  <c r="L157" i="2"/>
  <c r="O170" i="2"/>
  <c r="L71" i="2"/>
  <c r="N45" i="2"/>
  <c r="L81" i="2"/>
  <c r="M107" i="2"/>
  <c r="M128" i="2"/>
  <c r="O131" i="2"/>
  <c r="N142" i="2"/>
  <c r="N16" i="2"/>
  <c r="O11" i="2"/>
  <c r="N26" i="2"/>
  <c r="N32" i="2"/>
  <c r="M39" i="2"/>
  <c r="L58" i="2"/>
  <c r="M71" i="2"/>
  <c r="O94" i="2"/>
  <c r="O102" i="2"/>
  <c r="L145" i="2"/>
  <c r="M157" i="2"/>
  <c r="L167" i="2"/>
  <c r="L52" i="2"/>
  <c r="N76" i="2"/>
  <c r="O110" i="2"/>
  <c r="M12" i="2"/>
  <c r="O32" i="2"/>
  <c r="O39" i="2"/>
  <c r="L49" i="2"/>
  <c r="M50" i="2"/>
  <c r="M58" i="2"/>
  <c r="O71" i="2"/>
  <c r="N73" i="2"/>
  <c r="N81" i="2"/>
  <c r="L99" i="2"/>
  <c r="O107" i="2"/>
  <c r="O128" i="2"/>
  <c r="L131" i="2"/>
  <c r="O157" i="2"/>
  <c r="O162" i="2"/>
  <c r="N167" i="2"/>
  <c r="N63" i="2"/>
  <c r="L20" i="2"/>
  <c r="M20" i="2"/>
  <c r="M22" i="2"/>
  <c r="N50" i="2"/>
  <c r="N58" i="2"/>
  <c r="O76" i="2"/>
  <c r="O81" i="2"/>
  <c r="O89" i="2"/>
  <c r="M99" i="2"/>
  <c r="L151" i="2"/>
  <c r="O167" i="2"/>
  <c r="L169" i="2"/>
  <c r="L47" i="2"/>
  <c r="M13" i="2"/>
  <c r="N20" i="2"/>
  <c r="O50" i="2"/>
  <c r="M52" i="2"/>
  <c r="O58" i="2"/>
  <c r="L68" i="2"/>
  <c r="O75" i="2"/>
  <c r="N99" i="2"/>
  <c r="L130" i="2"/>
  <c r="L144" i="2"/>
  <c r="L150" i="2"/>
  <c r="M151" i="2"/>
  <c r="M166" i="2"/>
  <c r="N38" i="2"/>
  <c r="M46" i="2"/>
  <c r="N52" i="2"/>
  <c r="N65" i="2"/>
  <c r="L93" i="2"/>
  <c r="O99" i="2"/>
  <c r="O101" i="2"/>
  <c r="O112" i="2"/>
  <c r="O127" i="2"/>
  <c r="O133" i="2"/>
  <c r="L143" i="2"/>
  <c r="M144" i="2"/>
  <c r="M146" i="2"/>
  <c r="N151" i="2"/>
  <c r="N156" i="2"/>
  <c r="N39" i="2"/>
  <c r="O147" i="2"/>
  <c r="L33" i="2"/>
  <c r="O14" i="2"/>
  <c r="M44" i="2"/>
  <c r="N49" i="2"/>
  <c r="O52" i="2"/>
  <c r="L67" i="2"/>
  <c r="N68" i="2"/>
  <c r="L77" i="2"/>
  <c r="M78" i="2"/>
  <c r="L109" i="2"/>
  <c r="O122" i="2"/>
  <c r="N130" i="2"/>
  <c r="N144" i="2"/>
  <c r="O151" i="2"/>
  <c r="N166" i="2"/>
  <c r="N71" i="2"/>
  <c r="M21" i="2"/>
  <c r="M24" i="2"/>
  <c r="M33" i="2"/>
  <c r="O38" i="2"/>
  <c r="N44" i="2"/>
  <c r="O49" i="2"/>
  <c r="N51" i="2"/>
  <c r="N57" i="2"/>
  <c r="L62" i="2"/>
  <c r="O68" i="2"/>
  <c r="N78" i="2"/>
  <c r="M109" i="2"/>
  <c r="O117" i="2"/>
  <c r="O130" i="2"/>
  <c r="O134" i="2"/>
  <c r="O144" i="2"/>
  <c r="M150" i="2"/>
  <c r="O156" i="2"/>
  <c r="O166" i="2"/>
  <c r="O171" i="2"/>
  <c r="O20" i="2"/>
  <c r="M10" i="2"/>
  <c r="N24" i="2"/>
  <c r="L31" i="2"/>
  <c r="N33" i="2"/>
  <c r="O44" i="2"/>
  <c r="M62" i="2"/>
  <c r="O64" i="2"/>
  <c r="M67" i="2"/>
  <c r="L72" i="2"/>
  <c r="L74" i="2"/>
  <c r="O78" i="2"/>
  <c r="N109" i="2"/>
  <c r="O111" i="2"/>
  <c r="O126" i="2"/>
  <c r="L129" i="2"/>
  <c r="O132" i="2"/>
  <c r="M143" i="2"/>
  <c r="N150" i="2"/>
  <c r="L158" i="2"/>
  <c r="L168" i="2"/>
  <c r="L50" i="2"/>
  <c r="N66" i="2"/>
  <c r="N157" i="2"/>
  <c r="L21" i="2"/>
  <c r="L10" i="2"/>
  <c r="M14" i="2"/>
  <c r="N21" i="2"/>
  <c r="N10" i="2"/>
  <c r="L16" i="2"/>
  <c r="O21" i="2"/>
  <c r="O24" i="2"/>
  <c r="M31" i="2"/>
  <c r="O33" i="2"/>
  <c r="M40" i="2"/>
  <c r="N48" i="2"/>
  <c r="O57" i="2"/>
  <c r="N62" i="2"/>
  <c r="N67" i="2"/>
  <c r="M72" i="2"/>
  <c r="M77" i="2"/>
  <c r="L82" i="2"/>
  <c r="O95" i="2"/>
  <c r="O103" i="2"/>
  <c r="L108" i="2"/>
  <c r="O109" i="2"/>
  <c r="O121" i="2"/>
  <c r="M129" i="2"/>
  <c r="O138" i="2"/>
  <c r="N143" i="2"/>
  <c r="N149" i="2"/>
  <c r="O150" i="2"/>
  <c r="O155" i="2"/>
  <c r="M158" i="2"/>
  <c r="M168" i="2"/>
  <c r="L14" i="2"/>
  <c r="M169" i="2"/>
  <c r="N169" i="2"/>
  <c r="L170" i="2"/>
  <c r="O169" i="2"/>
  <c r="M170" i="2"/>
  <c r="N170" i="2"/>
  <c r="L171" i="2"/>
  <c r="M171" i="2"/>
  <c r="L166" i="2"/>
  <c r="N171" i="2"/>
  <c r="L162" i="2"/>
  <c r="M162" i="2"/>
  <c r="N162" i="2"/>
  <c r="L155" i="2"/>
  <c r="M155" i="2"/>
  <c r="N155" i="2"/>
  <c r="L156" i="2"/>
  <c r="M156" i="2"/>
  <c r="N145" i="2"/>
  <c r="L146" i="2"/>
  <c r="O145" i="2"/>
  <c r="N146" i="2"/>
  <c r="L147" i="2"/>
  <c r="O146" i="2"/>
  <c r="M147" i="2"/>
  <c r="L142" i="2"/>
  <c r="N147" i="2"/>
  <c r="L149" i="2"/>
  <c r="M142" i="2"/>
  <c r="M149" i="2"/>
  <c r="L138" i="2"/>
  <c r="M138" i="2"/>
  <c r="N138" i="2"/>
  <c r="L134" i="2"/>
  <c r="M134" i="2"/>
  <c r="N134" i="2"/>
  <c r="M131" i="2"/>
  <c r="L126" i="2"/>
  <c r="N131" i="2"/>
  <c r="L132" i="2"/>
  <c r="M126" i="2"/>
  <c r="M132" i="2"/>
  <c r="N126" i="2"/>
  <c r="L127" i="2"/>
  <c r="N132" i="2"/>
  <c r="L133" i="2"/>
  <c r="M127" i="2"/>
  <c r="M133" i="2"/>
  <c r="N127" i="2"/>
  <c r="L128" i="2"/>
  <c r="N133" i="2"/>
  <c r="L121" i="2"/>
  <c r="M121" i="2"/>
  <c r="N121" i="2"/>
  <c r="L122" i="2"/>
  <c r="M122" i="2"/>
  <c r="N122" i="2"/>
  <c r="L117" i="2"/>
  <c r="M117" i="2"/>
  <c r="N117" i="2"/>
  <c r="L110" i="2"/>
  <c r="M110" i="2"/>
  <c r="N110" i="2"/>
  <c r="L111" i="2"/>
  <c r="M111" i="2"/>
  <c r="N111" i="2"/>
  <c r="L112" i="2"/>
  <c r="M112" i="2"/>
  <c r="L107" i="2"/>
  <c r="N112" i="2"/>
  <c r="L101" i="2"/>
  <c r="N101" i="2"/>
  <c r="L102" i="2"/>
  <c r="M101" i="2"/>
  <c r="M102" i="2"/>
  <c r="N102" i="2"/>
  <c r="L103" i="2"/>
  <c r="M103" i="2"/>
  <c r="N103" i="2"/>
  <c r="N93" i="2"/>
  <c r="L94" i="2"/>
  <c r="M93" i="2"/>
  <c r="O93" i="2"/>
  <c r="M94" i="2"/>
  <c r="N94" i="2"/>
  <c r="L95" i="2"/>
  <c r="M95" i="2"/>
  <c r="N95" i="2"/>
  <c r="L89" i="2"/>
  <c r="M89" i="2"/>
  <c r="N89" i="2"/>
  <c r="O73" i="2"/>
  <c r="M74" i="2"/>
  <c r="N74" i="2"/>
  <c r="L75" i="2"/>
  <c r="O74" i="2"/>
  <c r="M75" i="2"/>
  <c r="L73" i="2"/>
  <c r="M73" i="2"/>
  <c r="N75" i="2"/>
  <c r="L76" i="2"/>
  <c r="M76" i="2"/>
  <c r="M64" i="2"/>
  <c r="L63" i="2"/>
  <c r="L64" i="2"/>
  <c r="N64" i="2"/>
  <c r="L65" i="2"/>
  <c r="M65" i="2"/>
  <c r="O63" i="2"/>
  <c r="M63" i="2"/>
  <c r="O65" i="2"/>
  <c r="M66" i="2"/>
  <c r="L66" i="2"/>
  <c r="L57" i="2"/>
  <c r="M57" i="2"/>
  <c r="L51" i="2"/>
  <c r="M51" i="2"/>
  <c r="M45" i="2"/>
  <c r="O45" i="2"/>
  <c r="N46" i="2"/>
  <c r="L45" i="2"/>
  <c r="O46" i="2"/>
  <c r="M47" i="2"/>
  <c r="L46" i="2"/>
  <c r="N47" i="2"/>
  <c r="L48" i="2"/>
  <c r="O47" i="2"/>
  <c r="M48" i="2"/>
  <c r="L38" i="2"/>
  <c r="M38" i="2"/>
  <c r="L34" i="2"/>
  <c r="M34" i="2"/>
  <c r="N34" i="2"/>
  <c r="O34" i="2"/>
  <c r="L32" i="2"/>
  <c r="M32" i="2"/>
  <c r="L11" i="2"/>
  <c r="N12" i="2"/>
  <c r="N11" i="2"/>
  <c r="N14" i="2"/>
  <c r="M11" i="2"/>
  <c r="O12" i="2"/>
  <c r="L13" i="2"/>
  <c r="Q13" i="2" l="1"/>
  <c r="S13" i="2"/>
  <c r="Q11" i="2"/>
  <c r="S11" i="2"/>
  <c r="Q32" i="2"/>
  <c r="S32" i="2"/>
  <c r="Q34" i="2"/>
  <c r="S34" i="2"/>
  <c r="Q38" i="2"/>
  <c r="S38" i="2"/>
  <c r="Q48" i="2"/>
  <c r="S48" i="2"/>
  <c r="Q46" i="2"/>
  <c r="S46" i="2"/>
  <c r="Q45" i="2"/>
  <c r="S45" i="2"/>
  <c r="Q51" i="2"/>
  <c r="S51" i="2"/>
  <c r="Q57" i="2"/>
  <c r="S57" i="2"/>
  <c r="Q66" i="2"/>
  <c r="S66" i="2"/>
  <c r="Q65" i="2"/>
  <c r="S65" i="2"/>
  <c r="Q64" i="2"/>
  <c r="S64" i="2"/>
  <c r="Q63" i="2"/>
  <c r="S63" i="2"/>
  <c r="Q76" i="2"/>
  <c r="S76" i="2"/>
  <c r="Q73" i="2"/>
  <c r="S73" i="2"/>
  <c r="Q75" i="2"/>
  <c r="S75" i="2"/>
  <c r="Q89" i="2"/>
  <c r="S89" i="2"/>
  <c r="Q95" i="2"/>
  <c r="S95" i="2"/>
  <c r="Q94" i="2"/>
  <c r="S94" i="2"/>
  <c r="Q103" i="2"/>
  <c r="S103" i="2"/>
  <c r="Q102" i="2"/>
  <c r="S102" i="2"/>
  <c r="Q101" i="2"/>
  <c r="S101" i="2"/>
  <c r="Q107" i="2"/>
  <c r="S107" i="2"/>
  <c r="Q112" i="2"/>
  <c r="S112" i="2"/>
  <c r="Q111" i="2"/>
  <c r="S111" i="2"/>
  <c r="Q110" i="2"/>
  <c r="S110" i="2"/>
  <c r="Q117" i="2"/>
  <c r="S117" i="2"/>
  <c r="Q122" i="2"/>
  <c r="S122" i="2"/>
  <c r="Q121" i="2"/>
  <c r="S121" i="2"/>
  <c r="Q128" i="2"/>
  <c r="S128" i="2"/>
  <c r="Q133" i="2"/>
  <c r="S133" i="2"/>
  <c r="Q127" i="2"/>
  <c r="S127" i="2"/>
  <c r="Q132" i="2"/>
  <c r="S132" i="2"/>
  <c r="Q126" i="2"/>
  <c r="S126" i="2"/>
  <c r="Q134" i="2"/>
  <c r="S134" i="2"/>
  <c r="Q138" i="2"/>
  <c r="S138" i="2"/>
  <c r="Q149" i="2"/>
  <c r="S149" i="2"/>
  <c r="Q142" i="2"/>
  <c r="S142" i="2"/>
  <c r="Q147" i="2"/>
  <c r="S147" i="2"/>
  <c r="Q146" i="2"/>
  <c r="S146" i="2"/>
  <c r="Q156" i="2"/>
  <c r="S156" i="2"/>
  <c r="Q155" i="2"/>
  <c r="S155" i="2"/>
  <c r="Q162" i="2"/>
  <c r="S162" i="2"/>
  <c r="Q166" i="2"/>
  <c r="S166" i="2"/>
  <c r="Q171" i="2"/>
  <c r="S171" i="2"/>
  <c r="Q170" i="2"/>
  <c r="S170" i="2"/>
  <c r="Q14" i="2"/>
  <c r="S14" i="2"/>
  <c r="Q108" i="2"/>
  <c r="S108" i="2"/>
  <c r="Q82" i="2"/>
  <c r="S82" i="2"/>
  <c r="Q16" i="2"/>
  <c r="S16" i="2"/>
  <c r="Q10" i="2"/>
  <c r="S10" i="2"/>
  <c r="Q21" i="2"/>
  <c r="S21" i="2"/>
  <c r="Q50" i="2"/>
  <c r="S50" i="2"/>
  <c r="Q168" i="2"/>
  <c r="S168" i="2"/>
  <c r="Q158" i="2"/>
  <c r="S158" i="2"/>
  <c r="Q129" i="2"/>
  <c r="S129" i="2"/>
  <c r="Q74" i="2"/>
  <c r="S74" i="2"/>
  <c r="Q72" i="2"/>
  <c r="S72" i="2"/>
  <c r="Q31" i="2"/>
  <c r="S31" i="2"/>
  <c r="Q62" i="2"/>
  <c r="S62" i="2"/>
  <c r="Q24" i="2"/>
  <c r="S24" i="2"/>
  <c r="Q109" i="2"/>
  <c r="S109" i="2"/>
  <c r="Q78" i="2"/>
  <c r="S78" i="2"/>
  <c r="Q77" i="2"/>
  <c r="S77" i="2"/>
  <c r="Q67" i="2"/>
  <c r="S67" i="2"/>
  <c r="Q44" i="2"/>
  <c r="S44" i="2"/>
  <c r="Q33" i="2"/>
  <c r="S33" i="2"/>
  <c r="Q143" i="2"/>
  <c r="S143" i="2"/>
  <c r="Q93" i="2"/>
  <c r="S93" i="2"/>
  <c r="Q150" i="2"/>
  <c r="S150" i="2"/>
  <c r="Q144" i="2"/>
  <c r="S144" i="2"/>
  <c r="Q130" i="2"/>
  <c r="S130" i="2"/>
  <c r="Q68" i="2"/>
  <c r="S68" i="2"/>
  <c r="Q47" i="2"/>
  <c r="S47" i="2"/>
  <c r="Q169" i="2"/>
  <c r="S169" i="2"/>
  <c r="Q151" i="2"/>
  <c r="S151" i="2"/>
  <c r="Q20" i="2"/>
  <c r="S20" i="2"/>
  <c r="Q131" i="2"/>
  <c r="S131" i="2"/>
  <c r="Q99" i="2"/>
  <c r="S99" i="2"/>
  <c r="Q49" i="2"/>
  <c r="S49" i="2"/>
  <c r="Q12" i="2"/>
  <c r="S12" i="2"/>
  <c r="Q52" i="2"/>
  <c r="S52" i="2"/>
  <c r="Q167" i="2"/>
  <c r="S167" i="2"/>
  <c r="Q145" i="2"/>
  <c r="S145" i="2"/>
  <c r="Q58" i="2"/>
  <c r="S58" i="2"/>
  <c r="Q81" i="2"/>
  <c r="S81" i="2"/>
  <c r="Q71" i="2"/>
  <c r="S71" i="2"/>
  <c r="Q157" i="2"/>
  <c r="S157" i="2"/>
  <c r="Q39" i="2"/>
  <c r="S39" i="2"/>
  <c r="Q26" i="2"/>
  <c r="S26" i="2"/>
  <c r="Q25" i="2"/>
  <c r="S25" i="2"/>
  <c r="Q23" i="2"/>
  <c r="S23" i="2"/>
  <c r="Q22" i="2"/>
  <c r="S22" i="2"/>
  <c r="Q40" i="2"/>
  <c r="S40" i="2"/>
  <c r="Q53" i="2"/>
  <c r="S53" i="2"/>
  <c r="Q59" i="2"/>
  <c r="S59" i="2"/>
  <c r="Q100" i="2"/>
  <c r="S100" i="2"/>
  <c r="Q15" i="2"/>
  <c r="S15" i="2"/>
  <c r="J161" i="2"/>
  <c r="K161" i="2" s="1"/>
  <c r="I161" i="2"/>
  <c r="J165" i="2"/>
  <c r="K165" i="2" s="1"/>
  <c r="I165" i="2"/>
  <c r="J154" i="2"/>
  <c r="K154" i="2" s="1"/>
  <c r="I154" i="2"/>
  <c r="J141" i="2"/>
  <c r="K141" i="2" s="1"/>
  <c r="I141" i="2"/>
  <c r="J137" i="2"/>
  <c r="K137" i="2" s="1"/>
  <c r="I137" i="2"/>
  <c r="J125" i="2"/>
  <c r="K125" i="2" s="1"/>
  <c r="I125" i="2"/>
  <c r="J120" i="2"/>
  <c r="K120" i="2" s="1"/>
  <c r="I120" i="2"/>
  <c r="J116" i="2"/>
  <c r="K116" i="2" s="1"/>
  <c r="I116" i="2"/>
  <c r="J106" i="2"/>
  <c r="K106" i="2" s="1"/>
  <c r="I106" i="2"/>
  <c r="J98" i="2"/>
  <c r="K98" i="2" s="1"/>
  <c r="I98" i="2"/>
  <c r="J92" i="2"/>
  <c r="K92" i="2" s="1"/>
  <c r="I92" i="2"/>
  <c r="J88" i="2"/>
  <c r="K88" i="2" s="1"/>
  <c r="I88" i="2"/>
  <c r="J85" i="2"/>
  <c r="K85" i="2" s="1"/>
  <c r="I85" i="2"/>
  <c r="J43" i="2"/>
  <c r="K43" i="2" s="1"/>
  <c r="I43" i="2"/>
  <c r="J19" i="2"/>
  <c r="I19" i="2"/>
  <c r="J37" i="2"/>
  <c r="K37" i="2" s="1"/>
  <c r="I37" i="2"/>
  <c r="J30" i="2"/>
  <c r="K30" i="2" s="1"/>
  <c r="I30" i="2"/>
  <c r="I173" i="2" l="1"/>
  <c r="J173" i="2"/>
  <c r="K19" i="2"/>
  <c r="O30" i="2"/>
  <c r="O37" i="2"/>
  <c r="M106" i="2"/>
  <c r="N106" i="2"/>
  <c r="O106" i="2"/>
  <c r="L30" i="2"/>
  <c r="M30" i="2"/>
  <c r="N30" i="2"/>
  <c r="L106" i="2"/>
  <c r="M161" i="2"/>
  <c r="N161" i="2"/>
  <c r="L161" i="2"/>
  <c r="O161" i="2"/>
  <c r="L165" i="2"/>
  <c r="M165" i="2"/>
  <c r="N165" i="2"/>
  <c r="O165" i="2"/>
  <c r="L154" i="2"/>
  <c r="M154" i="2"/>
  <c r="N154" i="2"/>
  <c r="O154" i="2"/>
  <c r="L141" i="2"/>
  <c r="M141" i="2"/>
  <c r="N141" i="2"/>
  <c r="O141" i="2"/>
  <c r="L137" i="2"/>
  <c r="M137" i="2"/>
  <c r="N137" i="2"/>
  <c r="O137" i="2"/>
  <c r="L125" i="2"/>
  <c r="N125" i="2"/>
  <c r="O125" i="2"/>
  <c r="M125" i="2"/>
  <c r="N120" i="2"/>
  <c r="O120" i="2"/>
  <c r="L120" i="2"/>
  <c r="M120" i="2"/>
  <c r="L116" i="2"/>
  <c r="M116" i="2"/>
  <c r="N116" i="2"/>
  <c r="O116" i="2"/>
  <c r="L98" i="2"/>
  <c r="M98" i="2"/>
  <c r="N98" i="2"/>
  <c r="O98" i="2"/>
  <c r="L92" i="2"/>
  <c r="M92" i="2"/>
  <c r="N92" i="2"/>
  <c r="O92" i="2"/>
  <c r="L88" i="2"/>
  <c r="M88" i="2"/>
  <c r="O88" i="2"/>
  <c r="N88" i="2"/>
  <c r="L85" i="2"/>
  <c r="M85" i="2"/>
  <c r="N85" i="2"/>
  <c r="O85" i="2"/>
  <c r="N43" i="2"/>
  <c r="L43" i="2"/>
  <c r="O43" i="2"/>
  <c r="M43" i="2"/>
  <c r="M19" i="2"/>
  <c r="N19" i="2"/>
  <c r="O19" i="2"/>
  <c r="O173" i="2" s="1"/>
  <c r="L19" i="2"/>
  <c r="L37" i="2"/>
  <c r="M37" i="2"/>
  <c r="N37" i="2"/>
  <c r="Q37" i="2" l="1"/>
  <c r="S37" i="2"/>
  <c r="L173" i="2"/>
  <c r="Q19" i="2"/>
  <c r="S19" i="2"/>
  <c r="N173" i="2"/>
  <c r="M173" i="2"/>
  <c r="Q43" i="2"/>
  <c r="S43" i="2"/>
  <c r="Q85" i="2"/>
  <c r="S85" i="2"/>
  <c r="Q88" i="2"/>
  <c r="S88" i="2"/>
  <c r="Q92" i="2"/>
  <c r="S92" i="2"/>
  <c r="Q98" i="2"/>
  <c r="S98" i="2"/>
  <c r="Q116" i="2"/>
  <c r="S116" i="2"/>
  <c r="Q120" i="2"/>
  <c r="S120" i="2"/>
  <c r="Q125" i="2"/>
  <c r="S125" i="2"/>
  <c r="Q137" i="2"/>
  <c r="S137" i="2"/>
  <c r="Q141" i="2"/>
  <c r="S141" i="2"/>
  <c r="Q154" i="2"/>
  <c r="S154" i="2"/>
  <c r="Q165" i="2"/>
  <c r="S165" i="2"/>
  <c r="Q161" i="2"/>
  <c r="S161" i="2"/>
  <c r="Q106" i="2"/>
  <c r="S106" i="2"/>
  <c r="Q30" i="2"/>
  <c r="S30" i="2"/>
  <c r="K173" i="2"/>
  <c r="Q174" i="2" s="1"/>
  <c r="Q173" i="2"/>
  <c r="Q175" i="2" s="1"/>
  <c r="S173" i="2" l="1"/>
  <c r="S175" i="2" s="1"/>
  <c r="A9" i="9" s="1"/>
  <c r="B11" i="1"/>
  <c r="B9" i="9" l="1"/>
  <c r="A4" i="9"/>
  <c r="B4"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<sst xmlns="http://schemas.openxmlformats.org/spreadsheetml/2006/main" count="444" uniqueCount="250">
  <si>
    <t>#</t>
  </si>
  <si>
    <t>Decomposition Item</t>
  </si>
  <si>
    <t>Comments</t>
  </si>
  <si>
    <t>Dependencies</t>
  </si>
  <si>
    <t>Optimistic (man/days)</t>
  </si>
  <si>
    <t>Pessimistic (man/days)</t>
  </si>
  <si>
    <t>Mosk Likely (man/days)</t>
  </si>
  <si>
    <t>Expected (man/days)</t>
  </si>
  <si>
    <t>Standard Deviation  (Individual)</t>
  </si>
  <si>
    <t>Variance (Standard Deviation Squared)</t>
  </si>
  <si>
    <t>Documentation
(man/days)</t>
  </si>
  <si>
    <t>Unit Testing
(man/days)</t>
  </si>
  <si>
    <t>Code Review
(man/days)</t>
  </si>
  <si>
    <t>Defect Fixing 
(man/days)</t>
  </si>
  <si>
    <t>Comertional Adjustment Factors</t>
  </si>
  <si>
    <t>Comertial Final Expected
(man/days)</t>
  </si>
  <si>
    <t>Educational Adjustment Factors</t>
  </si>
  <si>
    <t>Educational Final Expected
(man/days)</t>
  </si>
  <si>
    <t>Configuration of the application</t>
  </si>
  <si>
    <t xml:space="preserve">Preparing workspace for application development
1. Selecting programming language and configuring IDE based on it
2. Select framework and ecosystem(packages to use) and configuring IDE base on it
3. Installing initial dependency to create application(e.g. npm, node, git, brew and so on)
</t>
  </si>
  <si>
    <t>back-end</t>
  </si>
  <si>
    <t> </t>
  </si>
  <si>
    <t xml:space="preserve">Initial configuration of the framework
1. Initiate the project
2. Instal and configure translation(if needed)
3. Install styling packages(e.g. bootstrap, material ui and similar)
</t>
  </si>
  <si>
    <t xml:space="preserve">Configuration of the Data Base 
</t>
  </si>
  <si>
    <t>Page layout on the portal</t>
  </si>
  <si>
    <t>Page structure (user side): general sections</t>
  </si>
  <si>
    <t>No BE efforts</t>
  </si>
  <si>
    <t>Page structure (user side): user profile section in the header (user logged out)</t>
  </si>
  <si>
    <t>Page structure (admin side): general sections</t>
  </si>
  <si>
    <t>Page structure (admin side): header section</t>
  </si>
  <si>
    <t>Page structure (admin side): left vertical menu</t>
  </si>
  <si>
    <t>Page structure (user side): user profile section in the header (user logged-in)</t>
  </si>
  <si>
    <t>Page structure (user side): user profile pages (user logged-in)</t>
  </si>
  <si>
    <t>Page structure (admin side): user profile section in the header</t>
  </si>
  <si>
    <t>Page structure (admin side): switch to user view</t>
  </si>
  <si>
    <t>Maintain navigation on the portal</t>
  </si>
  <si>
    <t xml:space="preserve">Allow admin user to create navigation menu items on the portal
1. Create DB models according to the DB schema for category-subcategory-team (Sport, League, Team)
2. Prepopulate DB with predefined categories (Lifestyle, Dealbook, Video, Team hub)
3. Create new Controller and implement endpoints that will handle actions for Categories, SubCategories and Teams;
4. Create a core service that will handle the business logic for navigation management for admin user;
5. Create a repository service to manipulate with the database entities;
6. Implement validation mechanism for the entities (Sport, League, Team).
7. Create error throwing mechanism for UI.
</t>
  </si>
  <si>
    <t xml:space="preserve">Allow admin user to show and hide navigation menu items on the portal
1. Extend the core service that will handle the business logic fo changing visibility of navigation items
2. Extend the repository service created in the previos story to update the ""show/hide"" property(-es) of the entities
3. Extend the controller by imlementing new endpoint(-s) that will handle action to show/hide incomming navigation item(-s)
4. (Optional) Create error throwing mechanism for UI.
</t>
  </si>
  <si>
    <t>Allow admin user to change order of the navigation menu items and move them between the categories and subcategories
1. Extend the category-subcategory-team DB models by adding new property for storing the order of the navigation item
2. Extend the repository service created in the previos story with the method(-s) that will update the ""order"" property of the given entitiy;
3. Extend the repository service created in the previos story with the method(-s) that will update the category and/or subcategory of the given navigation item
4. Extend the core service to handle changing the order of navigation items
5. Extend the core service to handle changing the category and sybcategory of navigation items
6. Extend the Controller to handle the actions for changing the order and for updating the category and/or subcategory of the given navigation item.
7. (Optional) Create error throwing mechanism for UI.</t>
  </si>
  <si>
    <t xml:space="preserve">Allow admin users to add a new team on the portal
1. Create DB models according to the DB schema for Locations
2. Extend (if not already) Team model with all the fields that is needed for the Team creation
3. (Optional) Prepopulate DB with predefined locations (City, State, Country)
4. Extend the repository service to manage the DB Team entity with all new fields
5. Extend the core service to handle new Team creation
6. Update (if needed) the validation mechanism for the Team
7. Extend the Controller to handle creation of a new Team
8. Create error throwing mechanism for UI.
</t>
  </si>
  <si>
    <t xml:space="preserve">Allow admin users to edit the existing team
1. Extend the repository service by implementing new method(-s) for updating properties of already createed Team record
2. Extend the core service to managing the modification of the existed Team
3. Extend the Controller to handle update action of the Team
4. Implement validation mechanism for the new Team information
5.Create error throwing mechanism for UI.
</t>
  </si>
  <si>
    <t xml:space="preserve">Allow admin users to filter and search the teams
1. Extend the repository service by implementing new method(-s) to filter and give the requested amount of Teams records
2. Extend the core service by implementing new method(-s) that will handle the filtering and pagination among the created Teams
3. Extend the controller to handle the Teams filtering and pagination
</t>
  </si>
  <si>
    <t xml:space="preserve">Allow admin users to delete the existing team
1. Extend the repository service to supporting the deletion of the created Team
2. Extend the core service by implementing new method for deletion the Team
3. Extend the controller to handle the delete Team action
4. Implement validation mechanism for the Team deletion information
5. Create error throwing mechanism for UI.
</t>
  </si>
  <si>
    <t xml:space="preserve">Allow site users to navigate to the sports categories, subcategories, and teams page on the portal-no articles, empty pages
</t>
  </si>
  <si>
    <t xml:space="preserve">Add and configurate map on the portal
</t>
  </si>
  <si>
    <t>Log in and sign up to the portal</t>
  </si>
  <si>
    <t xml:space="preserve">Allow users to sign up on the portal using an email
1. Create DB model according to the DB schema for the User
2. Create a new repository service to manipulate with the User database entity
3. Create a new core service to manage the User entities
4. Add new methods to already created core service that will handle the logic for creating and sending a registration confirmation email
5. Create new Controller and implement endpoints that will handle sign-up request
6. Implement validation mechanism for the User entity
7. Create error throwing mechanism for UI.
</t>
  </si>
  <si>
    <t xml:space="preserve">Allow users to log in to the portal using an email
1. Extend the core service created in the 1st Story by implement the method(-s) that will handle User log-in
2. Extend the controller created in the 1st Story to handle the log-in request.
3. Create error throwing mechanism for UI.
</t>
  </si>
  <si>
    <t xml:space="preserve">Allow users to reset their password
1. Extend the repository service by implementing the logic to modify the password for the User
2. Extend the core service created in the previous story to handle user's password reset action
3. Add new methods to the core service created in the previous story that will handle the logic for creating and sending a passwrod reset confirmation email
4. Extend controller by implementing an enpoint to handle the reset password request.
5. Implement validation mechanism for the password
6. Create error throwing mechanism for UI.
</t>
  </si>
  <si>
    <t xml:space="preserve">Add admin account to the portal
1. Prepopulate the User DB table with the default User with the Admin role
2. Review the previously created controllers and endpoints and add the authorization validation mechanism based on the user's role (where it is needed).
</t>
  </si>
  <si>
    <t>Allow admin user to log in to the portal using an email
1. Everything should be already covered with the 2nd Story in this Epic.</t>
  </si>
  <si>
    <t>Site languages on the portal</t>
  </si>
  <si>
    <t xml:space="preserve">Allow admin user to configure site languages on the portal
1. Create DB model according to the DB schema for Language
2. Prepopulate DB with predefined languages
3. Create a repository service to manipulate with the Language entity
4. Create a core service that will handle the business logic for Language management;
5. Create new Controller to handle admin actions for Languages;
6. Implement validation mechanism for the Language entitiy
7. Create error throwing mechanism for UI.
</t>
  </si>
  <si>
    <t xml:space="preserve">Allow users to change a site language on the portal
1. (If wasn't done before) Extedn the User's DB entity to handle the selected Language for the User
2. Extend the created repository service that will save and store the user's selected language
3. Extend the created core service that will handle the User's language selection logic
4. Extend the created controller to handle the language change requesst for the user.
5. Add authorization validation to the created endpoint(-s).
</t>
  </si>
  <si>
    <t xml:space="preserve">Allow admin user to change a site language on the portal
1. Modify the endpoint for retrieving the active languages of the portal to support all user roles (If wasn't done before).
</t>
  </si>
  <si>
    <t xml:space="preserve">Allow admin to configure content in multiple languages
1. Create a new DB model to store the Article's translation of a given language
2. Create a new repository service to store the translated content of a given Article
3. Create a new core service to handle the business logic of saving translation content for the Article
4. Create a new Controller and implement enpoint(-s) that will handle the action of saving the Article's content in different languages for Admin users
5. Create error throwing mechanism for UI
6. Add authentication validation logic of the created endpoint(-s)
</t>
  </si>
  <si>
    <t xml:space="preserve">Manage articles on the portal </t>
  </si>
  <si>
    <t xml:space="preserve">Allow admin users to add a new article
1. Create DB models according to the DB schema for Article table
2. Create a new repository service to create an Article
3. Create a new core servie to handle the business logic for an Acrticle creation
4. Create new Controller and implement endpoints that will handle create action for Article
5. Implement validation mechanism for the Article
6. Create error throwing mechanism for UI
7. Add authorization validation to the created endpoint(-s).
</t>
  </si>
  <si>
    <t xml:space="preserve">Allow admin users to view the list of existing articles
1. Extend the respositiry service to handle the logic to retrieve the filtered sub set of Articles
2. Extend the core service to support filtering and pagination for Articles
3. Extend the controller to handle the filtering and pagination mechanisms for Articles
4. (Optional) Create error throwing mechanism for UI
5. Add authorization validation to the created endpoint(-s).
</t>
  </si>
  <si>
    <t xml:space="preserve">Allow admin users to edit an existing article
1. Extend the respositiry service with the logic to change the Article
2. Extend the core service to support Article modification
3. Extend the controller to handle the Article modification action
4. Implement validation mechanism for the modified Article entity
5. Create error throwing mechanism for UI
6. Add authorization validation to the created endpoint(-s).
</t>
  </si>
  <si>
    <t xml:space="preserve">Allow admin users to publish and unpublish an existing article
1. (If wasn't done before) Extend the Article DB entity with the property that will represent the piblished flag
2. Extend the respositiry service with the logic to handle the publishing/unpublishing logic for an Article
3. Extend the core service to manage the publishing/unpublishing logic
4. Extend the controller to handle the Article's publishing
5. (Optional) Implement validation mechanism for the modified Article entity
6. (Optional) Create error throwing mechanism for UI
7. Add authorization validation to the created endpoint(-s).
</t>
  </si>
  <si>
    <t xml:space="preserve">Allow admin users to move an existing article between categories
1. Extend the Article DB model to support different Categories
2. Extend the respositiry service with the logic to handle the Category changing of an Article
3. Extend the core service to manage the Article's Category changing logic
4. Extend the controller to handle the Article's Category changing action
5. Implement validation mechanism for the Article's Category
6. Create error throwing mechanism for UI
7. Add authorization validation to the created endpoint(-s).
</t>
  </si>
  <si>
    <t xml:space="preserve">Allow admin users to delete an existing article
1. Extend the respositiry service with the logic to handle Article deletion
2. Extend the core service to manage the deletion of an Article
3. Extend the controller to handle the Article's deletion action
4. Implement validation mechanism for the Article's Category
5. Create error throwing mechanism for UI
6. Add authorization validation to the created endpoint(-s).
</t>
  </si>
  <si>
    <t xml:space="preserve">Allow admin users to have advanced editor of the article image - image update
1. Create DB models according to the DB schema for Image
2. Extend the Article DB model to support an Image information
3. Extend the respositiry service by logic that will manage of the Article's Image
4. Extend the core service to manage the business logic for Article's Image
5. Extend the controller to handle the Article's Image actions
6. Implement validation mechanism for the Article's Image
7. Create error throwing mechanism for UI
8. Add authorization validation to the created endpoint(-s).
</t>
  </si>
  <si>
    <t xml:space="preserve">Allow admin users to have advanced editor of the article image - image deletion
1. Extend the respositiry service by logic that will manage the deletion of Article's Image
2. Extend the core service to manage the business logic for Article's Image deletion
3. Extend the controller to handle the Article's Image deletion
4. (Optional) Implement validation mechanism for the Article's Image
5. (Optional) Create error throwing mechanism for UI
6. Add authorization validation to the created endpoint(-s).
</t>
  </si>
  <si>
    <t xml:space="preserve">Allow admin users to have advanced editor of the article image - image crop
1. Should be covered with the 7th story
(the cropped image is just the update of the previous image)
</t>
  </si>
  <si>
    <t xml:space="preserve">Allow admin users to have advanced editor of the article image - image resize
1. Should be covered with the 7th story
(the resize of an image is just the update of the previous image)
</t>
  </si>
  <si>
    <t xml:space="preserve">Allow admin users to have advanced editor of the article image - image filters
1. Should be covered with the 7th story
(changing the filer of the image is just the update of the previous image)
</t>
  </si>
  <si>
    <t xml:space="preserve">Add and configurate image uplod on the portal
</t>
  </si>
  <si>
    <t>Articles - user side on the portal</t>
  </si>
  <si>
    <t xml:space="preserve">Allow users to view an article on the portal 
1. Extend the Article repository service to implement the method that will return the full Article by the given ID
2. Extend the Article core service to handle the business logic to return Article to the User
3. Extend the Article controller to return the requested Article.
</t>
  </si>
  <si>
    <t xml:space="preserve">Allow users to view more articles block on the portal
1. Modify Article controller to return the list of filtered subset of Articles for all user roles.
</t>
  </si>
  <si>
    <t xml:space="preserve">Allow users to view leage/team page on the portal
1. Modify the Categories controller to return the list of Leage/Team for all user roles (If wasn't done before).
</t>
  </si>
  <si>
    <t>Home page of the portal</t>
  </si>
  <si>
    <t xml:space="preserve">Allow admin user to configure the Main articles section
1. Either create DB models according to the DB schema for MainArticle or modify Article entity by adding new property that will be responsible for identifying that the Article has the ""Main"" type
2. Extend the repository created for for Articles (or create new one) service to maintain Main Article records
3. Extend the core repository service (or create new one) to handle the business logic for Main Articles
4. Extend the controller (or create new one) and implement endpoint(-s) that will handle Main Article actions
5. Add authorization validation to the created endpoint(-s)
6. Implement validation mechanism for the entities (Sport, League, Team).
7. Create error throwing mechanism for UI.
</t>
  </si>
  <si>
    <t xml:space="preserve">Allow admin user to configure the Breakdown section
1. Create DB models according to the DB schema for BreakdownNews
2. Create new Controller and implement endpoints that will handle admin actions for BreakdownNews;
3. Create a core service that will handle the business logic for BreakdownNews for Admin user;
4. Create a repository service to manipulate with the database entities (BreakdownNews);
5. Add authorization validation to the created endpoint(-s)
6. Implement validation mechanism for the entity
7. Create error throwing mechanism for UI.
</t>
  </si>
  <si>
    <t xml:space="preserve">Allow admin user to configure the Photo of the day section
1. Create DB models according to the DB schema for PhotoOfTheDay
2. Create new Controller and implement endpoints that will handle admin actions for PhotoOfTheDay;
3. Create a core service that will handle the business logic for PhotoOfTheDay for Admin user;
4. Create a repository service to manipulate with the database entities (PhotoOfTheDay)
5. Add authorization validation to the created endpoint(-s)
6. Implement validation mechanism for the entity
7. Create error throwing mechanism for UI.
</t>
  </si>
  <si>
    <t xml:space="preserve">Allow admin user to preview the Home page
1. Extend the repository service for Articles by implementing the method to retrieve the list of MainArticles
2. Extend the core service for Articles by implementing the logic to get the list of all current MainArticles for Admin users
3. Extend the controller for Articles that will handle the GET actions for MainArticles
4. Extend the repository service for Articles by implementing the method to retrieve the list of BreakdownNews
5. Extend the core service for Articles by implementing the logic to get the list of all current BreakdownNews for Admin users
6. Extend the controller for Articles that will handle the GET actions for BreakdownNews
7. Extend the repository service for Articles by implementing the method to retrieve the active PhotoOfTheDay record
8. Extend the core service for Articles by implementing the logic to get the current PhotoOfTheDay for Admin users
9. Extend the controller for Articles that will handle the GET actions for PhotoOfTheDay
10. Add authorization validation to the created endpoint(-s)
</t>
  </si>
  <si>
    <t xml:space="preserve">Display the Main articles section for site users on the Home page
1. Modify the endpoints and the logc to retrive the list of MainArticles to support all user roles.
</t>
  </si>
  <si>
    <t xml:space="preserve">Display the Breakdown section for site users on the Home page
1. Modify the endpoints and the logc to retrive the list of BreakdownNews to support all user roles.
</t>
  </si>
  <si>
    <t xml:space="preserve">Display Photo of the day for site users on the Home page
1. Modify the endpoints and the logc to retrive the current PhotoOfTheDay to support all user roles.
</t>
  </si>
  <si>
    <t>Social networks on the portal</t>
  </si>
  <si>
    <t xml:space="preserve">Allow admin user to configure social networks for sharing
1. Create DB models according to the DB schema for the social networks management (SocialNetwork, SocialNetworkToken, Social NetworkType)
2. Prepopulate DB with predefined Social Network types (SignUp, Sharing, Following)
3. Prepopulate DB with predefined Social Networks (Facebook, Twitter, Google +, YouTube) with accordance to their types (SingUp, Sharing, Following)
4. Create a repository service to manipulate with the database entities
5. Create a core service that will handle the business logic for Social Networks for Sharing for admin user
6. Create new Controller and implement endpoints that will handle admin actions for Social Networks for Sharing
7. Implement validation mechanism for the Social Network entity
8. Create error throwing mechanism for UI
9. Add authorization validation to the created endpoint(-s).
</t>
  </si>
  <si>
    <t xml:space="preserve">Allow admin user to configure social networks for following
1. Extend a core service with the methods that will handle the business logic for Social Networks for Following for admin user
2. Extend a Controller by implementing endpoint(-s) that will handle admin actions for Social Networks for Following
3. Add authorization validation to the created endpoint(-s).
</t>
  </si>
  <si>
    <t xml:space="preserve">Allow admin user to configure social networks for sign up and log in
1. Extend a core service with the methods that will handle the business logic for Social Networks for SignIn/LogIn for admin user
2. Extend a Controller by implementing endpoint(-s) that will handle admin actions for Social Networks for SignIn/LogIn
3. Add authorization validation to the created endpoint(-s).
</t>
  </si>
  <si>
    <t xml:space="preserve">Allow users to share Sports Hub portal on social networks
1. Extend a core service with the method(-s) that will handle the logic for utilizing the selected Social Network provider to share Sports Hub portal
2. Extend a Controller with a method(-s) that will handle actions for sharing the Sports Hub via the given Social Network
3. Create error throwing mechanism for UI
4. Add authorization validation to the created endpoint(-s).
</t>
  </si>
  <si>
    <t xml:space="preserve">Allow users to follow the portal on social networks
1. Extend a core service with the method(-s) that will handle the logic for utilizing the selected Social Network provider to following the portal
2. Extend a Controller with method(-s) that will handle actions for following the Sports Hub in a given Social Network
3. Create error throwing mechanism for UI
4. Add authorization validation to the created endpoint(-s).
</t>
  </si>
  <si>
    <t xml:space="preserve">Allow users to sign up using a third-party authentication provider
1. Create a new or extend a core service used for user SingUp/LogIn by implementing method(-s) that will handle the logic for utilizing a selected authentication provider to SingUp a new user
2. Create a new or extend a Controller used for user's SingUp/LogIn by implementing method(-s) that will handle the SingUn action using the one of the defined authentication providers
3. Create error throwing mechanism for UI.
</t>
  </si>
  <si>
    <t xml:space="preserve">Allow users to log in to the portal using a third-party authentication provider
1. Extend a core service created in the previous story by implementing method(-s) that will handle the logic for utilizing a selected authentication provider to LogIn a user (obtain the user Token, verify the Integrity, Establish the user login session, etc.)
2. Extend a Controller  created in the previous story by implementing method(-s) that will handle the LogIn action using the one of the defined authentication providers
3. Create error throwing mechanism for UI.
</t>
  </si>
  <si>
    <t xml:space="preserve">Allow users to share an article from the portal
1. Extend a core service with the method(-s) that will handle the logic for utilizing the selected Social Network provider to share Articles
2. Extend a Controller with a method(-s) that will handle actions for sharing the Articles via the given Social Network
3. Create error throwing mechanism for UI
4. Add authorization validation to the created endpoint(-s).
</t>
  </si>
  <si>
    <t>Site footer of the portal</t>
  </si>
  <si>
    <t xml:space="preserve">Allow admin user to configure site footer
1. Create DB models according to the DB schema for Footer Settings
2. Prepopulate DB with predefined Footer elements (Company info, Contact Us, Privacy policy, Terms and conditions, Contributors)
3. Create new Controller and implement endpoints that will handle actions for Footer Settings
4. Create a core service that will handle the business logic for Footer for admin user
5. Create a repository service to manipulate with the database entities;
6. Implement validation mechanism for the Footer entities
7. Create error throwing mechanism for UI
8. Add authorization validation to the created endpoint(-s).
</t>
  </si>
  <si>
    <t xml:space="preserve">Allow users view site footer on the portal
1. (If wasn't done before) Extend the repository service created in the previous story by methods that will return all defined Footer tabs
2. (If wasn't done before) Extend the core service by the logic to handle the reading operations for Footer tabs
3. (If wasn't done before) Extend the Controller by implementing endpoint(-s) to return all defined Footer content for the user
4. Add authorization validation to the created endpoint(-s) to support all types of users.
</t>
  </si>
  <si>
    <t>Global site search on the portal</t>
  </si>
  <si>
    <t xml:space="preserve">Allow users to use site search on the portal
1. Implement core service(-s) that will perform a search through the Articles and will return the ranked result;
2. Create new controller and implement endpoints to search by the input string, throughout all the Articles;
3. Implement validation mechanism for the entities (Sport, League, Team).
4. Create error throwing mechanism for UI.
</t>
  </si>
  <si>
    <t>Comments block on the portal</t>
  </si>
  <si>
    <t xml:space="preserve">Allow users to comment an article on the portal
1. Create DB models according to the DB schema for Comments
2. Create new Controller and implement endpoints that will handle actions for Comments
3. Create a core service that will handle the business logic for Comments management
4. Create a repository service to manipulate with the database entities (Comments)
5. Implement validation mechanism for the Comments entity.
6. Create error throwing mechanism for UI
7. Add authorization validation to the created endpoint(-s).
</t>
  </si>
  <si>
    <t xml:space="preserve">Allow users to interact with existing article comments on the portal
1. Create DB models according to the DB schema for comment Reactions
2. Extend the controller created before for the Comments by implementing endpoints that will handle actions for Reactions
3. Extend the core service with the logic that will handle the business requirements for Reactions management;
4  Extend the repository service with the method(-s) to manipulate with the database entities (Reactions);
5. Implement validation mechanism for the Reactions entity.
6. Create error throwing mechanism for UI
7. Add authorization validation to the created endpoint(-s).
</t>
  </si>
  <si>
    <t>The most popular and commented articles on the portal</t>
  </si>
  <si>
    <t xml:space="preserve">Allow admin user to configure the Most popular section
1. Create (or extend) Site config DB models (Home and each Sports page) with the fields that manage the visibility and date period of the Most popular section. 
2. Extend the repository service for Site config DB models by implementing the method to set the visibility and date period of the Most popular section.
3. Extend the core service for Site config by implementing the logic to set visibility and date period of Most popular section for Admin users.
3.1. Consider the context of the page (Home or particular Sport) where visibility should change and Articles of what period should be shown
4. Extend the controller for Site config that will handle the PUT actions for visibility changes.
</t>
  </si>
  <si>
    <t>Depends on story 7.1</t>
  </si>
  <si>
    <t xml:space="preserve">Allow admin user to configure the Most commented section
1. Create (or extend) Site config DB models (Home and each Sports page) with the fields that manages the visibility and date period of the Most commented section. 
2. Extend the repository service for Site config DB models by implementing the method to set the visibility and date period of the Most commented section.
3. Extend the core service for Site config by implementing the logic to set visibility and date period of Most commented section for Admin users.
3.1. Consider the context of the page (Home or particular Sport) where visibility should change  and Articles of what period should be shown.
4. Extend the controller for Site config that will handle the PUT actions for visibility changes.
</t>
  </si>
  <si>
    <t xml:space="preserve">Allow site users to view the most popular articles
1. Extend the Article repository service to implement the method that will return the Article list ordered by views and target date period
1.1. Consider counter mechanism (if not already) for articles that were viewed (requested article details by ID) by the user. (See Article view model)
2. Extend the Article core service to handle the business logic to return the Article list ordered by views  and with target date period to the User.
2.1. Consider the context of the list (if not already) for the most viewed articles for the Home page and other sections (Sport, League, Team). 
3. Extend the Article controller to return the requested Article list.
</t>
  </si>
  <si>
    <t>Depends on stories 5.2, 6.1.</t>
  </si>
  <si>
    <t xml:space="preserve">Allow site users to view the most commented articles
1. Extend the Article repository service to implement the method that will return the Article list ordered by comments and target date period.
2. Extend the Article core service to handle the business logic to return the Article list ordered by comments  and with target date period  to the User.
2.1. Consider the context of the list (if not already) for the most commented articles for the Home page and other sections (Sport, League, Team). 
3. Extend the Article controller to return the requested Article list.
</t>
  </si>
  <si>
    <t>Depends on stories 5.2, 6.1, 11.1</t>
  </si>
  <si>
    <t>Lifestyle and Dealbook news</t>
  </si>
  <si>
    <t>Allow admin users to add new articles to Lifestyle and Dealbook
1. Extend the repository service to create the Lifestyle and Dealbook articles.
2. Extend core service to handle the business logic for the Lifestyle and Dealbook articles creation
3. Extend or update the Controller and implement endpoints to create action for the Lifestyle and Dealbook articles.</t>
  </si>
  <si>
    <t>Depends on story 5.1</t>
  </si>
  <si>
    <t xml:space="preserve">Allow admin users to view the list of existing articles in Lifestyle and Dealbook
1. Extend the respositiry service to handle the logic to retrieve  the Lifestyle and Dealbook articles.
2. Extend the core service to support filtering and pagination for the Lifestyle and Dealbook articles.
2.1. Notice, that the Lifestyle and Dealbook pages have fewer filtering options than the Sport pages.
3. Extend the controller to handle the filtering and pagination mechanisms for the Lifestyle and Dealbook articles.
</t>
  </si>
  <si>
    <t>Depends on story 5.2</t>
  </si>
  <si>
    <t xml:space="preserve">Allow admin users to edit Lifestyle and Dealbook's articles
1. Extend the repository service with the logic to change the Lifestyle and Dealbook articles.
2. Extend the core service to support the Lifestyle and Dealbook articles modification
2.1. Notice, that Lifestyle and Dealbook don't have the move article functionality.
3. Extend the controller to handle the Lifestyle and Dealbook articles modification action
4. Implement validation mechanism for the modified Lifestyle and Dealbook entities
</t>
  </si>
  <si>
    <t>Depends on story 5.3</t>
  </si>
  <si>
    <t xml:space="preserve">Allow admin users to publish/unpublish Lifestyle and Dealbook's articles
1. Doublecheck. Should be covered by the 5.4 user story.
</t>
  </si>
  <si>
    <t xml:space="preserve">Allow admin users to delete Lifestyle and Dealbook's articles
1. Doublecheck. Should be covered by the 5.6 user story.
</t>
  </si>
  <si>
    <t xml:space="preserve">Allow site users to visit and read Lifestyle and Dealbook news
1. Doublecheck. Should be covered by the 6.1 user story
Extended by 12.3 and 12.4 user stories.
</t>
  </si>
  <si>
    <t>Sports videos on the portal</t>
  </si>
  <si>
    <t xml:space="preserve">Allow admin users to add new videos
1. Create a DB model according to the DB schema for the Video table
2. Create a new repository service to create a Video.
3. Create a new core service to handle the business logic for Video creation.
4. Create a new Controller and implement endpoints that will handle create action for Video
5. Implement a validation mechanism for the Video
6. Create an error throwing mechanism for UI
7. Add authorization validation to the created endpoint(-s).
</t>
  </si>
  <si>
    <t xml:space="preserve">Allow admin users to view the list of existing videos
1. Extend the repository service to handle the logic to retrieve the list of Videos
2. Extend the core service to support filtering and pagination for Videos.
3. Extend the controller to handle the filtering and pagination mechanisms for Videos.
4. (Optional) Create an error throwing mechanism for UI
5. Add authorization validation to the created endpoint(-s).
</t>
  </si>
  <si>
    <t>Allow admin users to publish/unpublish existing videos
1. (If this wasn't done before) Extend the Video DB entity with the property that will represent the published flag
2. Extend the repository service with the logic to handle the publishing/unpublishing logic for a Video
3. Extend the core service to manage the publishing/unpublishing logic
4. Extend the controller to handle the Video's publishing
5. (Optional) Implement a validation mechanism for the modified Video entity
6. (Optional) Create an error throwing mechanism for UI
7. Add authorization validation to the created endpoint(-s).</t>
  </si>
  <si>
    <t xml:space="preserve">Allow admin users to edit existing videos
1. Extend the repository service with the logic to change the Video
2. Extend the core service to support Video modification. (Note about the ability to comment on video)
3. Extend the controller to handle the Video modification action
4. Implement a validation mechanism for the modified Video entity
5. Create an error throwing mechanism for UI
6. Add authorization validation to the created endpoint(-s).
</t>
  </si>
  <si>
    <t xml:space="preserve">Allow admin users to delete existing videos
1. Extend the respositiry service with the logic to handle Video deletion
2. Extend the core service to manage the deletion of a Video
3. Extend the controller to handle the Video's deletion action
4. Create an error throwing mechanism for UI
5. Add authorization validation to the created endpoint(-s).
</t>
  </si>
  <si>
    <t xml:space="preserve">Allow site users to view videos on the portal
1. Update all needed translation files for all supported languages
2. Extend the video repository service to implement the method that will return the full Video by the given ID
3. Extend the Video core service to handle the business logic to return the Video to the User
4. Extend the Video controller to return the requested Video.
5. Extend the Video controller to return the list of videos for all users (not just Admin).
6. Extend DB model created in 4.4 to support video
7. Extend repository service created in 4.4 to store the translation for the given type of entity
8. Extend core service created in 4.4 with the logic to handle the content for video in different languages
9. Extend the Video controller by implementing endpoints to save content in different languages
</t>
  </si>
  <si>
    <t xml:space="preserve">Allow site users to share videos on social networks
1. Update (or extend) Site config DB models (Video page) with the field that manages the ability to share the video. 
2. Extend the repository service for Site config DB models by implementing the method to set the ability to share the video.
3. Extend the core service for Site config by implementing the logic to set the ability to share the video for Admin users.
4. Extend the controller for Site config that will handle the PUT actions for the ability to share the video.
</t>
  </si>
  <si>
    <t xml:space="preserve">Add and configurate video player on the page
</t>
  </si>
  <si>
    <t>User personal cabinet</t>
  </si>
  <si>
    <t xml:space="preserve">Allow users to update their personal information
1. Extend the DB model according to the DB schema for the User table
2. Extend the repository service with the logic to change User fields (first name, last name, email, photo)
3. Extend the core service to support User modification.
4. Extend the controller to handle the User modification action
5. Implement a validation mechanism for the modified User entity
6. Create an error throwing mechanism for UI
</t>
  </si>
  <si>
    <t>Depends on stories 3.1, 3.2</t>
  </si>
  <si>
    <t xml:space="preserve">Allow users to change their password via profile
1. Extend the repository service with the logic to change the User password.
3. Extend the core service to support User password changing.
4. Extend the controller to handle the User password changing.
5. Implement a validation mechanism for the User password changing.
6. Create an error throwing mechanism for UI
</t>
  </si>
  <si>
    <t>Depends on story 3.3</t>
  </si>
  <si>
    <t>Team hub: news about favorite teams</t>
  </si>
  <si>
    <t xml:space="preserve">Allow users to manage favorite teams in the personal cabinet
0. Make sure the signed-in user can query and filter the team list (not only admin)
1. Create a DB models according to the DB schema for the TeamHub and TeamHubDetail tables.
1.1. Make sure that newly registred User have connected TeamHub entity. 
2. Create a new repository service to create a TeamHubDetail records.
3. Create a new core service to handle the business logic for TeamHubDetail records creation
4. Create a new Controller and implement endpoints that will handle create action for TeamHubDetail records
5. Extend the repository service with the logic to handle TeamHubDetail records deletion
6. Extend the core service to manage the deletion of a TeamHubDetail records
7. Extend the controller to handle the TeamHubDetail records deletion action
8. Implement a validation mechanism for the TeamHubDetail
9. Create an error throwing mechanism for UI
10. Add authorization validation to the created endpoint(-s).
</t>
  </si>
  <si>
    <t>Depends on story 2.6</t>
  </si>
  <si>
    <t xml:space="preserve">Allow users to see the Team hub page
1. Extend the Article repository service to implement the method that will return the Article list by user subscription
2. Extend the Article core service to handle the business logic to return Article list by user subscription
3. Extend the Article controller to return the requested Article list by user subscription.
4. Extend DB model created in 4.4 to support TeamHub
5. Extend repository service created in 4.4 to store the translation for the given type of entity
6. Extend core service created in 4.4 with the logic to handle the content for TeamHub in different languages
7. Extend the TeamHub controller by implementing endpoints to save content in different languages
8. Should be partialy covered by the 6.1 user story, extended by 12.3 and 12.4 user stories"
</t>
  </si>
  <si>
    <t xml:space="preserve">Allow users to see teams news on Team hub based on their geolocation
1. Extend the Article repository service to implement the method that will return the Article list by user geolocation.
2. Extend the Article core service to handle the business logic to return Article list by user geolocation.
3. Extend the Article controller to return the requested Article list by user geolocation.
</t>
  </si>
  <si>
    <t>Manage news partners on the portal</t>
  </si>
  <si>
    <t xml:space="preserve">Allow admin user to configure new partners on the portal
1. Create DB models according to the DB schema for the NewsPartener.
2. Prepopulate DB with approved news partners.
3. Create the repository service to handle the logic to retrieve the NewsPartener list
4. Extend the core service to support retrieving a list of the NewsParteners 
5. Extend the controller to handle the retrieving mechanisms for NewsParteners
6. Add authorization validation to the created endpoint(-s).
</t>
  </si>
  <si>
    <t xml:space="preserve">Allow admin user to edit existing partners' configurations on the portal
1. Extend the repository service with the logic to change the NewsPartener
2. Extend the core service to support NewsPartener modification
3. Extend the controller to handle the NewsPartener modification action
4. Implement a validation mechanism for the  modification of NewsParteners' entity
5. Create an error throwing mechanism for UI
6. Add authorization validation to the created endpoint(-s).
</t>
  </si>
  <si>
    <t xml:space="preserve">Allow admin user to activate and deactivate news partners
1. Extend the NewsPartener DB entity with the property that will represent the Activate flag
2. Extend the repository service with the logic to handle the activate/deactivate logic for a NewsPartener
3. Extend the core service to manage the activation/deactivation logic
4. Extend the controller to handle the NewsParteners' activation/deactivation
5. Implement a validation mechanism for the activation/deactivation of NewsParteners' entity
6. Create an error throwing mechanism for UI
7. Add authorization validation to the created endpoint(-s).
</t>
  </si>
  <si>
    <t xml:space="preserve">Allow admin user to see a list of news from partners
1. Create a DB model according to the DB schema for the RawArticle.
1.1. Notice that this model should be in the separate DB
2. Create a new repository service to create a RawArticle
2.1 Creating object mapper/parser for each new news provider
3. Create a new core service to handle the business logic for RawArticle creation
3.1. Create the scheduler for fetching news from each provider to the raw article model
4. Create a new Controller and implement endpoints that will handle creating action for the RawArticles
5. Extend the repository service to handle the logic to retrieve the RawArticle list
6. Extend the core service to support retrieving a list of the RawArticles 
7. Extend the controller to handle the retrieving mechanisms for RawArticles
8. Add authorization validation to the created endpoint(-s).
</t>
  </si>
  <si>
    <t xml:space="preserve">Allow admin user to filter a list of news from partners
1. Extend the repository service to handle the logic to retrieve the filtered sub-set of RawArticle
2. Extend the core service to support filtering and pagination for RawArticle
2.1 Consider such list of the filters as a subcategory, team, partner, oldest, latest, status (Draft, Ready for processing, Processing, Processed, Published)
3. Extend the controller to handle the filtering and pagination mechanisms for RawArticle
4. Add authorization validation to the created endpoint(-s).
</t>
  </si>
  <si>
    <t xml:space="preserve">Allow admin user to edit news from partners
1. Extend the repository service with the logic to change the RawArticle
2. Extend the core service to support RawArticle modification
3. Extend the controller to handle the RawArticle modification action
4. Implement a validation mechanism for the modification of RawArticle's entity
5. Create an error throwing mechanism for UI
6. Add authorization validation to the created endpoint(-s).
</t>
  </si>
  <si>
    <t xml:space="preserve">Allow admin user to delete news from partners
1. Extend the repository service with the logic to handle RawArticle deletion
2. Extend the core service to manage the deletion of a RawArticle
3. Extend the controller to handle the RawArticle's deletion action
4. Implement a validation mechanism for the deletion of RawArticles' entity
5. Create an error throwing mechanism for UI
6. Add authorization validation to the created endpoint(-s).
</t>
  </si>
  <si>
    <t xml:space="preserve">Allow admin user to process news from partners
1. Extend the repository service with the logic to handle the readytoPublish flag for a RawArticle
2. Extend the core service to manage the readytoPublish logic
2.1. Create a scheduler for transferring RawArticles in the secondary DB to the Articles model in the main DB
3. Extend the controller to handle the RawArticles' action readytoPublish
4. Implement a validation mechanism for the readytoPublish action of RawArticle' entity
5. Create an error throwing mechanism for UI
6. Add authorization validation to the created endpoint(-s).
</t>
  </si>
  <si>
    <t xml:space="preserve">Allow admin user to see articles from configured partners on the articles list page
1. Doublecheck. Should be covered by 17.8.
</t>
  </si>
  <si>
    <t xml:space="preserve">Allow site users to view news from configured partners
1. Doublecheck. Should be covered by 17.8.
</t>
  </si>
  <si>
    <t>Newsletter subscription</t>
  </si>
  <si>
    <t xml:space="preserve">Allow admin user to configure Newsletter footer section
1. Create (or extend) Footer config DB models with the field that manages the visibility of the Subscription section and Input. 
2. Extend the repository service for Footer config DB models by implementing the method to set the visibility of the Subscription section and Input
3. Extend the core service for the Footer config by implementing the logic to set visibility of the Subscription section and Input for Admin users.
4. Extend the controller for the Footer config that will handle the PUT actions for visibility changes.
</t>
  </si>
  <si>
    <t xml:space="preserve">Allow users to subscribe to newsletter
1. Create a DB model according to the DB schema for the Subscription table
2. Create a new repository service to create a Subscription.
3. Create a new core service to handle the business logic for Subscription creation.
3.1. Consider the context of the Subscription depending on the page from where it was requested.
3.2. Configure email templates for sending news.
3.3. Configure the scheduler for email sending. 
4. Create a new Controller and implement endpoints to handle create action for Subscription.
5. Implement a validation mechanism for the Subscription
6. Create an error throwing mechanism for UI
7. Add authorization validation to the created endpoint(-s).
</t>
  </si>
  <si>
    <t>User management on the portal</t>
  </si>
  <si>
    <t xml:space="preserve">Allow admin user to view user management page on the portal
1. Extend the repository service to handle the logic to retrieve the filtered sub-set of Users (Admin/ not Admin)
2. Extend the core service to support filtering and pagination for Users
3. Extend the controller to handle the filtering and pagination mechanisms for Users
4. Add authorization validation to the created endpoint(-s).
</t>
  </si>
  <si>
    <t xml:space="preserve">Allow admin user to block users on the portal
1. Extend repository service to manipulate with the User database entity for setting block state
2. Create/Extend a core service to manage the User entities block state;
2.1. Make sure that permissions for commenting actions are updated appropriately.
2.2. Configure the notification email template 
2.3. Send notification email to the User
3. Create/Extend the controller to handle the User entities block state request
4. Add authorization validation to the created endpoint(-s).
</t>
  </si>
  <si>
    <t xml:space="preserve">Allow admin user to activate users on the portal
1. Extend repository service to manipulate with the User database entity for setting activate state
2. Create/Extend a core service to manage the User entities' activate state;
2.1. Make sure that permissions for commenting actions are updated appropriately.
2.2. Configure the notification email template 
2.3. Send notification email to the User
3. Create/Extend the controller to handle the User entities' activated state request
4. Add authorization validation to the created endpoint(-s).
</t>
  </si>
  <si>
    <t xml:space="preserve">Allow admin user to delete users on the portal
1. Extend the repository service with the logic to handle User deletion
2. Extend the core service to manage the deletion of a User
2.1. Make sure that all related Entities to the User are also deleted
2.2. Configure the notification email template 
2.3. Send notification email to the User
3. Extend the controller to handle the User's deletion action
4. Add authorization validation to the created endpoint(-s).
</t>
  </si>
  <si>
    <t xml:space="preserve">Allow admin user to give user admin permissions on the portal
1. Create (if not already) a DB model according to the DB schema for the UserRole
2. Extend repository service to manipulate with the UserRole database entity for setting admin rights
3. Create/Extend a core service to manage the User entities' admin rights;
3.1. Configure the notification email template 
3.2. Send notification email to the User
4. Create/Extend the controller to handle the UserRole entities' admin rights request
5. Add authorization validation to the created endpoint(-s).
</t>
  </si>
  <si>
    <t xml:space="preserve">Allow admin user to remove admin permissions from users on the portal
1. Extend repository service to manipulate with the UserRole database entity for removing admin rights
2. Create/Extend a core service to manage the UserRole entities for removing admin rights
3.1. Configure the notification email template 
3.2. Send notification email to the User
4. Create/Extend the controller to handle the UserRole entities for removing admin rights request
5. Add authorization validation to the created endpoint(-s).
</t>
  </si>
  <si>
    <t xml:space="preserve">Allow admin user to view online/offline status of users on the portal
1. Extend the repository service to handle the logic to retrieve the Users' online/offline statuses
1.1. Consider creating an additional UserActivity entity according to the DB schema for managing user sessions. 
1.2. (Optional) The real-time status of the User might be also implemented via a WebSockets connection.
2. Extend the core service to support retrieving the Users' online/offline statuses
3. Extend the controller to handle the list of Users with online/offline statuses
4. Add authorization validation to the created endpoint(-s).
</t>
  </si>
  <si>
    <t xml:space="preserve">Allow admin user to view user details on the portal
1. Extend the repository service to handle the logic to retrieve the User details
2. Extend the core service to retrieve the User details.
2.1. Consider aggregation requests for TeamHubDetails entity and UserActivity entity
3. Extend the controller to handle retrieving the User details
4. Add authorization validation to the created endpoint(-s).
</t>
  </si>
  <si>
    <t xml:space="preserve">Allow admin user to search users on the portal
1. Extend the repository service to handle the logic to search the User by name 
2. Extend the core service to search the User by name 
3. Extend the controller to handle the search of the User by name 
4. Add authorization validation to the created endpoint(-s)
</t>
  </si>
  <si>
    <t xml:space="preserve">Allow admin user to filter users on the portal
1. Extend the repository service to handle the logic to retrieve the filtered sub-set of Users (Active, Blocked, Online, Offline)
2. Extend the core service to support filtering and pagination for Users (Active, Blocked, Online, Offline)
3. Extend the controller to handle the filtering and pagination mechanisms for Users (Active, Blocked, Online, Offline)
4. Add authorization validation to the created endpoint(-s).
</t>
  </si>
  <si>
    <t xml:space="preserve">Send notification emails to users on the portal
1. Doublecheck. Should implemented in 19.2-19.6 stories
</t>
  </si>
  <si>
    <t>Banners on the portal</t>
  </si>
  <si>
    <t xml:space="preserve">Allow admin users to configure banners on the portal
1. Create DB models according to the DB schema for Banner and BannerDetails tables
2. Create a new repository service to create a Banner
3. Create a new core service to handle the business logic for Banner creation
4. Create a new Controller and implement endpoints that will handle creating action for the Banner
5. Extend the repository service with the logic to change the Banner
6. Extend the core service to support Banner modification
7. Extend the controller to handle the Banner modification action
8. Extend the Banner DB entity with the property that will represent the published flag
9. Extend the repository service with the logic to handle the publishing/unpublishing logic for a Banner
10. Extend the core service to manage the publishing/unpublishing logic
11. Extend the controller to handle the Banners' publishing
12. Extend the repository service with the logic to handle Banner deletion
13. Extend the core service to manage the deletion of a Banner
14. Extend the controller to handle the Banner's deletion action
15. Extend the repository service to handle the logic to retrieve the filtered sub-set of Banners
16. Extend the core service to support filtering and pagination for Banners
18. Extend the controller to handle the filtering and pagination mechanisms for Banners
19. Implement a validation mechanism for the creation, modification, and deletion of Banners' entity
20. Create an error throwing mechanism for UI
21. Add authorization validation to the created endpoint(-s).
</t>
  </si>
  <si>
    <t xml:space="preserve">Allow admin users to configure predefined banners on the portal
1. Extend DB models according to the DB schema for Banner and BannerDetails tables
1.1. Prepopulate static Banners
2. Create a new core service to handle the business logic for Static Banners modification
3. Create a new Controller and implement endpoints that will handle modification action for Static Banners
4. Implement a validation mechanism for the modification of static Banners' entity
5. Create an error throwing mechanism for UI
6. Add authorization validation to the created endpoint(-s).
</t>
  </si>
  <si>
    <t xml:space="preserve">Allow users to view configured banners on the portal
1. Extend the repository service to handle the logic to retrieve the filtered sub-set of Banners
1.2. Consider the context of the page (Sport, League, Team) and the status of the Banners (should be published)
2. Extend the core service to support retrieving Banners for different pages.
3. Extend the controller to handle the getting Banners list action for different pages.
4. Extend DB model created in 4.4 to support Banners
5. Extend repository service created in 4.4 to store the translation for the given type of entity
6. Extend core service created in 4.4 with the logic to handle the content for Banners in different languages
7. Extend the Banners controller by implementing endpoints to save content in different languages
</t>
  </si>
  <si>
    <t xml:space="preserve">Allow site users to view predefined Lifestyle and Dealbook banners
1. Extend the repository service to handle the logic to retrieve the Static Banners (Lifestyle and Dealbook)
1.2. Consider the context of the Banners (shouldn't be hidden)
2. Extend the core service to support retrieving Static Banners (Lifestyle and Dealbook) for all needed pages.
2.1. Include appropriate articles (most recent) for the banners'
3. Extend the controller to handle the getting Static Banners (Lifestyle and Dealbook)  list action for all needed pages.
</t>
  </si>
  <si>
    <t xml:space="preserve">Allow site users to view predefined Facebook banners on the portal
1. Extend the repository service to handle the logic to retrieve the Static Banners (FB post and FB video)
1.2. Consider the context of the Banners (shouldn't be hidden)
2. Extend the core service to support retrieving Static Banners (FB post and FB video) for all needed pages.
2.1. Integrate FB API for getting data from the Sports Hub Facebook page.
2.2. Include appropriate info about the most recent post from the Sports Hub Facebook page to the FB post banner via FB API.
2.3. Include appropriate info about the most recent video from the Sports Hub Facebook page to the FB video banner via FB API.
3. Extend the controller to handle the getting Static Banners (Lifestyle and Dealbook)  list action for all needed pages.
</t>
  </si>
  <si>
    <t>Manage advertisements on the portal</t>
  </si>
  <si>
    <t xml:space="preserve">Allow admin user to configure advertisements
1. Create DB models according to the DB schema for Advertisement (Details, Category, Activity)
2. Create a new repository service to create an Advertisement
3. Create a new core service to handle the business logic for Advertisement creation
3.1. Consider the default option (whole site) for the Ad category and particular Sport.
4. Create a new Controller and implement endpoints that will handle creating action for the Advertisement
5. Extend the repository service with the logic to change the Advertisement
6. Extend the core service to support Advertisement modification
7. Extend the controller to handle the Advertisement modification action
8. Extend the Advertisement DB entity with the property that will represent the active flag
9. Extend the repository service with the logic to handle the active/inactive logic for an Advertisement
10. Extend the core service to manage the active/inactive logic
11. Extend the controller to handle the Advertisement activation
12. Extend the repository service with the logic to handle Advertisement deletion
13. Extend the core service to manage the deletion of an Advertisement
14. Extend the controller to handle the Advertisement's deletion action
15. Extend the repository service to handle the logic to retrieve the filtered sub-set of Advertisements
16. Extend the core service to support filtering and pagination for Advertisements
18. Extend the controller to handle the filtering and pagination mechanisms for Advertisements
19. Implement a validation mechanism for the creation, modification, and deletion of Advertisements' entity
20. Create an error throwing mechanism for UI
21. Add authorization validation to the created endpoint(-s).
</t>
  </si>
  <si>
    <t xml:space="preserve">Allow users to see advertisements
1. Extend the repository service to handle the logic to retrieve the filtered sub-set of Advertisements for the User
2. Extend the core service to support filtering (active, particular category, whole site) Advertisements for the User
3. Extend the controller to handle the filtering (active, particular category, whole site) mechanisms for Advertisements for the User
</t>
  </si>
  <si>
    <t>Surveys on the portal</t>
  </si>
  <si>
    <t xml:space="preserve">Allow admin to create surveys on the portal
1. Create DB models according to the DB schema for Survey (Option, Answers) tables
2. Create a new repository service to create a Survey
3. Create a new core service to handle the business logic for Survey creation
4. Create a new Controller and implement endpoints that will handle creating actions for the Survey
5. Extend the repository service with the logic to change the Survey
6. Extend the core service to support Survey modification
7. Extend the controller to handle the Survey modification action
8. Extend the repository service with the logic to handle Survey deletion
9. Extend the core service to manage the deletion of a Survey
10. Extend the controller to handle the Survey's deletion action
11. Extend the repository service to handle the logic to retrieve the Surveys list
12. Extend the core service to support retrieving the Surveys lists
13. Extend the controller to handle retrieving the Surveys list
14. Extend the repository service to handle the logic to retrieve the Survey statistic
15. Extend the core service to support retrieving the Surveys statistic
16. Extend the controller to handle retrieving the Survey statistic
17. Implement a validation mechanism for the creation, modification, and deletion of Survey entity
18. Create an error throwing mechanism for UI
19. Add authorization validation to the created endpoint(-s).
</t>
  </si>
  <si>
    <t xml:space="preserve">Allow admin to publish surveys
1. Extend repository service to manipulate with the Survey database entity for setting the publish state
2. Create/Extend a core service to manage the Survey entities' publish state;
3. Create/Extend the controller to handle the Survey entities' publish state request
4. Add authorization validation to the created endpoint(-s).
</t>
  </si>
  <si>
    <t xml:space="preserve">Allow admin to close surveys
1. Extend repository service to manipulate with the Survey database entity for setting close state
2. Create/Extend a core service to manage the Survey entities close state;
3. Create/Extend the controller to handle the Survey entities' close state request
4. Add authorization validation to the created endpoint(-s).
</t>
  </si>
  <si>
    <t xml:space="preserve">Allow admin to filter surveys
1. Extend the repository service to handle the logic to retrieve the filtered sub-set of Surveys (All, Published, Not Published)
2. Extend the core service to support filtering and pagination for Surveys
3. Extend the controller to handle the filtering and pagination mechanisms for Surveys.
</t>
  </si>
  <si>
    <t xml:space="preserve">Allow users to see a list of all surveys
1. Extend the repository service to handle the logic to retrieve the filtered sub-set of Surveys (Opened and Closed)
2. Extend the core service to support retrieving the filtered sub-set of Surveys
2.1. Include additional stats about voting results, the expiration date of the survey, popularity, and surveys voted by the current user.
3. Extend the controller to handle retrieving the filtered sub-set of Surveys
4. Add authorization validation to the created endpoint(-s).
5. Extend DB model created in 4.4 to support Surveys
6. Extend repository service created in 4.4 to store the translation for the given type of entity
7. Extend core service created in 4.4 with the logic to handle the content for Surveys in different languages
8. Extend the Surveys controller by implementing endpoints to save content in different languages
</t>
  </si>
  <si>
    <t xml:space="preserve">Allow users to participate in surveys on the My surveys page
1. Extend the repository service to handle the logic to vote in particular Survey 
2. Extend the core service to support voting in particular Survey
3. Extend the controller to handle voting in particular Survey
4. Implement a validation mechanism for voting in particular Survey
5. Create an error throwing mechanism for UI
6. Add authorization validation to the created endpoint(-s).
</t>
  </si>
  <si>
    <t xml:space="preserve">Allow users to participate in surveys on news pages
1. Doublecheck. Should be covered by 22.6
</t>
  </si>
  <si>
    <t>Total</t>
  </si>
  <si>
    <t>Standard Complex Deviation</t>
  </si>
  <si>
    <t>Final Recommended Estimate (man/days)</t>
  </si>
  <si>
    <t>Final Optimistic Estimate (man/days)</t>
  </si>
  <si>
    <t>Final Pessimistic Estimate (man/days)</t>
  </si>
  <si>
    <t>Comercial Project</t>
  </si>
  <si>
    <t>Total Dev Efforts (man/days)</t>
  </si>
  <si>
    <t>QC Efforts 
(man/days)</t>
  </si>
  <si>
    <t>Training Project</t>
  </si>
  <si>
    <t>Activity Type</t>
  </si>
  <si>
    <t xml:space="preserve">% from efforts on implementation </t>
  </si>
  <si>
    <t>Documentation</t>
  </si>
  <si>
    <t>Unit Testing</t>
  </si>
  <si>
    <t>Code Review</t>
  </si>
  <si>
    <t>Bug Fixing</t>
  </si>
  <si>
    <t>% from dev efforts</t>
  </si>
  <si>
    <t>Manual Testing</t>
  </si>
  <si>
    <t>Factor</t>
  </si>
  <si>
    <t>Influence</t>
  </si>
  <si>
    <t>Project Type</t>
  </si>
  <si>
    <t>Observation</t>
  </si>
  <si>
    <t>Business Area Experience</t>
  </si>
  <si>
    <t>NO</t>
  </si>
  <si>
    <t>Teams that aren't familiar with the project's business area need significantly more time. This shouldn't be a surprise.</t>
  </si>
  <si>
    <t>Architecture and Risk Resolution</t>
  </si>
  <si>
    <t>The more actively the project attacks risks, the lower the effort and cost will be. This is one of the few Cocomo II factors that is controllable by the project manager.</t>
  </si>
  <si>
    <t>Database Size</t>
  </si>
  <si>
    <t>Large, complex databases require more effort project-wide. Total influence is moderate.</t>
  </si>
  <si>
    <t>Developed for Reuse</t>
  </si>
  <si>
    <t>Software that is developed with the goal of later reuse can increase costs as much as 31%. This doesn't say whether the initiative actually succeeds. Industry experience has been that forward-looking reuse programs often fail.</t>
  </si>
  <si>
    <t>Extent of Documentation Required</t>
  </si>
  <si>
    <t>Too much documentation can negatively affect the whole project. Impact is moderately high.</t>
  </si>
  <si>
    <t>Language and Tools Experience</t>
  </si>
  <si>
    <t>YES</t>
  </si>
  <si>
    <t>Teams that have experience with the programming language and/or tool set work moderately more productively than teams that are climbing a learning curve. This is not a surprise.</t>
  </si>
  <si>
    <t>Multi-Site Development</t>
  </si>
  <si>
    <t>Projects conducted by a team spread across multiple sites around the globe will take 56% more effort than projects that are conducted by a team co-located at one facility. Projects that are conducted at multiple sites, including out-sourced or offshore projects, need to take this effect seriously.</t>
  </si>
  <si>
    <t>Personnel Continuity (turnover)</t>
  </si>
  <si>
    <t>Project turnover is expensive—in the top one-third of influential factors.</t>
  </si>
  <si>
    <t>Platform Experience</t>
  </si>
  <si>
    <t>Experience with the underlying technology platform affects overall project performance moderately.</t>
  </si>
  <si>
    <t>Platform Volatility</t>
  </si>
  <si>
    <t>If the platform is unstable, development can take moderately longer. Projects should weigh this factor in their decision about when to adopt a new technology. This is one reason that systems projects tend to take longer than applications projects.</t>
  </si>
  <si>
    <t>Precedentedness</t>
  </si>
  <si>
    <t>Refers to how "precedented" (we usually say "unprecedented") the application is. Familiar systems are easier to create than unfamiliar systems.</t>
  </si>
  <si>
    <t>Process Maturity</t>
  </si>
  <si>
    <t>Projects that use more sophisticated development processes take less effort than projects that use unsophisticated processes. Cocomo II uses an adaptation of the CMM process maturity model to apply this criterion to a specific project.</t>
  </si>
  <si>
    <t>Product Complexity</t>
  </si>
  <si>
    <t>Product complexity (software complexity) is the single most significant adjustment factor in the Cocomo II model. Product complexity is largely determined by the type of software you're building.</t>
  </si>
  <si>
    <t>Programmer Capability (general)</t>
  </si>
  <si>
    <t>The skill of the programmers has an impact of a factor of almost 2 on overall project results.</t>
  </si>
  <si>
    <t>Required Reliability</t>
  </si>
  <si>
    <t>More reliable systems take longer. This is one reason (though not the only reason) that embedded systems and life-critical systems tend to take more effort than other projects of similar sizes. In most cases, your marketplace determines how reliable your software must be. You don't usually have much latitude to change this.</t>
  </si>
  <si>
    <t>Requirements Analyst Capability</t>
  </si>
  <si>
    <t>The single largest personnel factor—good requirements capability—makes a factor of 2 difference in the effort for the entire project. Competency in this area has the potential to reduce a project's overall effort from nominal more than any other factor.</t>
  </si>
  <si>
    <t>Requirements Flexibility</t>
  </si>
  <si>
    <t>Projects that allow the development team latitude in how they interpret requirements take less effort than projects that insist on rigid, literal interpretations of all requirements.</t>
  </si>
  <si>
    <t>Storage Constraint</t>
  </si>
  <si>
    <t>Working on a platform on which you're butting up against storage limitations moderately increases project effort.</t>
  </si>
  <si>
    <t>Team Cohesion</t>
  </si>
  <si>
    <t>Teams with highly cooperative interactions develop software more efficiently than teams with more contentious interactions.</t>
  </si>
  <si>
    <t>Time Constraint</t>
  </si>
  <si>
    <t>Minimizing response time increases effort across the board. This is one reason that systems projects and real-time projects tend to consume more effort than other projects of similar sizes.</t>
  </si>
  <si>
    <t>Use of Software Tools</t>
  </si>
  <si>
    <t>Advanced tool sets can reduce effort significantly.</t>
  </si>
  <si>
    <t>Localization</t>
  </si>
  <si>
    <t>Support of each additional Locale requires +10% for each screen implementation</t>
  </si>
  <si>
    <t>Multi-Web Browsers support</t>
  </si>
  <si>
    <t>Support of each additional Web browser requires +25% to effors planned for client side implementation (javascript code, CSS,...)</t>
  </si>
  <si>
    <t>Combined factors</t>
  </si>
  <si>
    <t>Averaging the factors (softer approach) smooths their impact by treating each one with equal weight</t>
  </si>
  <si>
    <t>Multiplying all factors (conservative approach) amplifies risk by compounding all adjustment factors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</si>
</sst>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b/>
      <sz val="14"/>
      <color theme="1"/>
      <name val="Calibri"/>
      <family val="2"/>
      <charset val="204"/>
      <scheme val="minor"/>
    </font>
    <font>
      <b/>
      <sz val="11"/>
      <color rgb="FFFA7D00"/>
      <name val="Calibri"/>
      <family val="2"/>
      <scheme val="minor"/>
    </font>
    <font>
      <i/>
      <sz val="11"/>
      <color rgb="FF7F7F7F"/>
      <name val="Calibri"/>
      <family val="2"/>
      <scheme val="minor"/>
    </font>
    <font>
      <b/>
      <sz val="11"/>
      <color theme="0"/>
      <name val="Calibri"/>
      <family val="2"/>
      <charset val="204"/>
      <scheme val="minor"/>
    </font>
    <font>
      <b/>
      <sz val="12"/>
      <color rgb="FFFA7D00"/>
      <name val="Calibri"/>
      <family val="2"/>
      <scheme val="minor"/>
    </font>
    <font>
      <sz val="11"/>
      <name val="Calibri"/>
      <family val="2"/>
      <scheme val="minor"/>
    </font>
    <font>
      <u/>
      <sz val="11"/>
      <color theme="10"/>
      <name val="Calibri"/>
      <family val="2"/>
    </font>
    <font>
      <sz val="11"/>
      <name val="Calibri"/>
      <family val="2"/>
    </font>
    <font>
      <b/>
      <sz val="12"/>
      <color theme="1"/>
      <name val="Calibri"/>
      <family val="2"/>
      <scheme val="minor"/>
    </font>
    <font>
      <b/>
      <sz val="12"/>
      <color theme="0"/>
      <name val="Calibri"/>
      <family val="2"/>
      <charset val="204"/>
      <scheme val="minor"/>
    </font>
    <font>
      <sz val="10"/>
      <color theme="1"/>
      <name val="Arial"/>
      <family val="2"/>
    </font>
    <font>
      <b/>
      <sz val="10"/>
      <color theme="1"/>
      <name val="Arial"/>
      <family val="2"/>
    </font>
    <font>
      <b/>
      <sz val="12"/>
      <color rgb="FF160530"/>
      <name val="Calibri"/>
      <family val="2"/>
      <charset val="204"/>
      <scheme val="minor"/>
    </font>
    <font>
      <sz val="12"/>
      <color rgb="FF160530"/>
      <name val="Calibri"/>
      <family val="2"/>
      <scheme val="minor"/>
    </font>
    <font>
      <b/>
      <sz val="12"/>
      <color rgb="FF160530"/>
      <name val="Calibri"/>
      <family val="2"/>
      <scheme val="minor"/>
    </font>
    <font>
      <b/>
      <sz val="12"/>
      <color rgb="FF160530"/>
      <name val="Arial"/>
      <family val="2"/>
    </font>
    <font>
      <b/>
      <sz val="11"/>
      <color theme="5" tint="-0.249977111117893"/>
      <name val="Calibri"/>
      <family val="2"/>
      <scheme val="minor"/>
    </font>
    <font>
      <b/>
      <sz val="12"/>
      <color theme="5" tint="-0.249977111117893"/>
      <name val="Calibri"/>
      <family val="2"/>
      <scheme val="minor"/>
    </font>
    <font>
      <sz val="11"/>
      <color rgb="FF000000"/>
      <name val="Calibri"/>
      <family val="2"/>
    </font>
    <font>
      <i/>
      <sz val="11"/>
      <color rgb="FF000000"/>
      <name val="Calibri"/>
      <family val="2"/>
    </font>
    <font>
      <b/>
      <i/>
      <sz val="11"/>
      <color rgb="FF7F7F7F"/>
      <name val="Calibri"/>
      <family val="2"/>
      <scheme val="minor"/>
    </font>
    <font>
      <b/>
      <sz val="12"/>
      <color rgb="FF160530"/>
      <name val="Calibri"/>
      <family val="2"/>
      <charset val="204"/>
    </font>
    <font>
      <sz val="10"/>
      <color rgb="FF000000"/>
      <name val="Arial"/>
      <family val="2"/>
    </font>
    <font>
      <i/>
      <sz val="11"/>
      <color rgb="FF7F7F7F"/>
      <name val="Calibri"/>
      <family val="2"/>
    </font>
    <font>
      <b/>
      <sz val="11"/>
      <color rgb="FF963634"/>
      <name val="Calibri"/>
      <family val="2"/>
    </font>
    <font>
      <b/>
      <sz val="12"/>
      <color rgb="FF963634"/>
      <name val="Calibri"/>
      <family val="2"/>
    </font>
    <font>
      <b/>
      <sz val="12"/>
      <color theme="0"/>
      <name val="Calibri"/>
      <family val="2"/>
      <scheme val="minor"/>
    </font>
    <font>
      <sz val="14"/>
      <color theme="1"/>
      <name val="Calibri"/>
      <family val="2"/>
      <scheme val="minor"/>
    </font>
    <font>
      <b/>
      <sz val="14"/>
      <color theme="0"/>
      <name val="Calibri"/>
      <family val="2"/>
      <scheme val="minor"/>
    </font>
    <font>
      <b/>
      <sz val="11"/>
      <color theme="1"/>
      <name val="Calibri"/>
      <family val="2"/>
      <scheme val="minor"/>
    </font>
    <font>
      <b/>
      <sz val="14"/>
      <color rgb="FFFA7D00"/>
      <name val="Calibri"/>
      <family val="2"/>
      <scheme val="minor"/>
    </font>
  </fonts>
  <fills count="24">
    <fill>
      <patternFill patternType="none"/>
    </fill>
    <fill>
      <patternFill patternType="gray125"/>
    </fill>
    <fill>
      <patternFill patternType="solid">
        <fgColor rgb="FFF2F2F2"/>
      </patternFill>
    </fill>
    <fill>
      <patternFill patternType="solid">
        <fgColor rgb="FF1F497D"/>
        <bgColor indexed="64"/>
      </patternFill>
    </fill>
    <fill>
      <patternFill patternType="solid">
        <fgColor theme="4" tint="0.59999389629810485"/>
        <bgColor indexed="64"/>
      </patternFill>
    </fill>
    <fill>
      <patternFill patternType="solid">
        <fgColor theme="3"/>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DBC7DA"/>
        <bgColor indexed="64"/>
      </patternFill>
    </fill>
    <fill>
      <patternFill patternType="solid">
        <fgColor rgb="FFE4C7D6"/>
        <bgColor indexed="64"/>
      </patternFill>
    </fill>
    <fill>
      <patternFill patternType="solid">
        <fgColor rgb="FFF4E7EE"/>
        <bgColor indexed="64"/>
      </patternFill>
    </fill>
    <fill>
      <patternFill patternType="solid">
        <fgColor rgb="FFD9DBE0"/>
        <bgColor indexed="64"/>
      </patternFill>
    </fill>
    <fill>
      <patternFill patternType="solid">
        <fgColor rgb="FF3C0847"/>
        <bgColor indexed="64"/>
      </patternFill>
    </fill>
    <fill>
      <patternFill patternType="solid">
        <fgColor rgb="FFAEC3AE"/>
        <bgColor indexed="64"/>
      </patternFill>
    </fill>
    <fill>
      <patternFill patternType="solid">
        <fgColor rgb="FFDBC7DA"/>
        <bgColor rgb="FF000000"/>
      </patternFill>
    </fill>
    <fill>
      <patternFill patternType="solid">
        <fgColor rgb="FFF4E7EE"/>
        <bgColor rgb="FF000000"/>
      </patternFill>
    </fill>
    <fill>
      <patternFill patternType="solid">
        <fgColor rgb="FFF2F2F2"/>
        <bgColor rgb="FF000000"/>
      </patternFill>
    </fill>
    <fill>
      <patternFill patternType="solid">
        <fgColor rgb="FFE4C7D6"/>
        <bgColor rgb="FF000000"/>
      </patternFill>
    </fill>
    <fill>
      <patternFill patternType="solid">
        <fgColor rgb="FFC5D9F1"/>
        <bgColor rgb="FF000000"/>
      </patternFill>
    </fill>
    <fill>
      <patternFill patternType="solid">
        <fgColor rgb="FF92D050"/>
        <bgColor indexed="64"/>
      </patternFill>
    </fill>
    <fill>
      <patternFill patternType="solid">
        <fgColor theme="0" tint="-0.249977111117893"/>
        <bgColor indexed="64"/>
      </patternFill>
    </fill>
    <fill>
      <patternFill patternType="solid">
        <fgColor theme="6"/>
        <bgColor indexed="64"/>
      </patternFill>
    </fill>
    <fill>
      <patternFill patternType="solid">
        <fgColor theme="0"/>
        <bgColor indexed="64"/>
      </patternFill>
    </fill>
    <fill>
      <patternFill patternType="solid">
        <fgColor theme="5" tint="0.39997558519241921"/>
        <bgColor indexed="64"/>
      </patternFill>
    </fill>
  </fills>
  <borders count="13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rgb="FF7F7F7F"/>
      </top>
      <bottom style="thin">
        <color rgb="FF7F7F7F"/>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bottom/>
      <diagonal/>
    </border>
    <border>
      <left style="medium">
        <color indexed="64"/>
      </left>
      <right style="thin">
        <color rgb="FF7F7F7F"/>
      </right>
      <top/>
      <bottom/>
      <diagonal/>
    </border>
    <border>
      <left style="thin">
        <color rgb="FF7F7F7F"/>
      </left>
      <right style="thin">
        <color rgb="FF7F7F7F"/>
      </right>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rgb="FF7F7F7F"/>
      </bottom>
      <diagonal/>
    </border>
    <border>
      <left style="medium">
        <color indexed="64"/>
      </left>
      <right style="thin">
        <color rgb="FF7F7F7F"/>
      </right>
      <top/>
      <bottom style="thin">
        <color rgb="FF7F7F7F"/>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style="thin">
        <color indexed="64"/>
      </left>
      <right/>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medium">
        <color indexed="64"/>
      </right>
      <top/>
      <bottom style="medium">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style="thin">
        <color rgb="FF7F7F7F"/>
      </bottom>
      <diagonal/>
    </border>
    <border>
      <left/>
      <right/>
      <top style="medium">
        <color indexed="64"/>
      </top>
      <bottom/>
      <diagonal/>
    </border>
    <border>
      <left/>
      <right style="thin">
        <color indexed="64"/>
      </right>
      <top/>
      <bottom style="thin">
        <color indexed="64"/>
      </bottom>
      <diagonal/>
    </border>
    <border>
      <left/>
      <right style="medium">
        <color indexed="64"/>
      </right>
      <top/>
      <bottom style="thin">
        <color indexed="64"/>
      </bottom>
      <diagonal/>
    </border>
    <border>
      <left/>
      <right/>
      <top style="thin">
        <color indexed="64"/>
      </top>
      <bottom/>
      <diagonal/>
    </border>
    <border>
      <left/>
      <right/>
      <top/>
      <bottom style="thin">
        <color rgb="FF7F7F7F"/>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medium">
        <color indexed="64"/>
      </left>
      <right/>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0"/>
      </left>
      <right/>
      <top/>
      <bottom/>
      <diagonal/>
    </border>
    <border>
      <left/>
      <right/>
      <top/>
      <bottom style="medium">
        <color theme="0"/>
      </bottom>
      <diagonal/>
    </border>
    <border>
      <left style="thin">
        <color theme="0"/>
      </left>
      <right style="thin">
        <color theme="0"/>
      </right>
      <top/>
      <bottom/>
      <diagonal/>
    </border>
    <border>
      <left style="medium">
        <color theme="1"/>
      </left>
      <right/>
      <top style="medium">
        <color theme="1"/>
      </top>
      <bottom style="medium">
        <color theme="1"/>
      </bottom>
      <diagonal/>
    </border>
    <border>
      <left/>
      <right style="medium">
        <color indexed="64"/>
      </right>
      <top style="medium">
        <color theme="1"/>
      </top>
      <bottom style="medium">
        <color theme="1"/>
      </bottom>
      <diagonal/>
    </border>
    <border>
      <left style="medium">
        <color indexed="64"/>
      </left>
      <right/>
      <top style="medium">
        <color theme="1"/>
      </top>
      <bottom style="medium">
        <color theme="1"/>
      </bottom>
      <diagonal/>
    </border>
    <border>
      <left/>
      <right/>
      <top/>
      <bottom style="medium">
        <color indexed="64"/>
      </bottom>
      <diagonal/>
    </border>
    <border>
      <left style="thin">
        <color indexed="64"/>
      </left>
      <right/>
      <top style="thin">
        <color theme="1"/>
      </top>
      <bottom style="medium">
        <color theme="1"/>
      </bottom>
      <diagonal/>
    </border>
    <border>
      <left style="thin">
        <color rgb="FF000000"/>
      </left>
      <right style="thin">
        <color rgb="FF000000"/>
      </right>
      <top style="thin">
        <color rgb="FF000000"/>
      </top>
      <bottom/>
      <diagonal/>
    </border>
    <border>
      <left/>
      <right style="thin">
        <color indexed="64"/>
      </right>
      <top/>
      <bottom/>
      <diagonal/>
    </border>
    <border>
      <left style="medium">
        <color indexed="64"/>
      </left>
      <right style="medium">
        <color indexed="64"/>
      </right>
      <top style="thin">
        <color rgb="FF7F7F7F"/>
      </top>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right style="thin">
        <color rgb="FF7F7F7F"/>
      </right>
      <top/>
      <bottom/>
      <diagonal/>
    </border>
    <border>
      <left style="thin">
        <color rgb="FF7F7F7F"/>
      </left>
      <right/>
      <top/>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theme="1"/>
      </bottom>
      <diagonal/>
    </border>
    <border>
      <left style="medium">
        <color indexed="64"/>
      </left>
      <right/>
      <top/>
      <bottom style="medium">
        <color indexed="64"/>
      </bottom>
      <diagonal/>
    </border>
    <border>
      <left style="thin">
        <color indexed="64"/>
      </left>
      <right/>
      <top/>
      <bottom style="medium">
        <color indexed="64"/>
      </bottom>
      <diagonal/>
    </border>
    <border>
      <left style="medium">
        <color theme="1"/>
      </left>
      <right style="medium">
        <color theme="1"/>
      </right>
      <top/>
      <bottom style="medium">
        <color theme="1"/>
      </bottom>
      <diagonal/>
    </border>
    <border>
      <left/>
      <right/>
      <top style="thin">
        <color theme="1"/>
      </top>
      <bottom style="medium">
        <color theme="1"/>
      </bottom>
      <diagonal/>
    </border>
    <border>
      <left style="thin">
        <color rgb="FF000000"/>
      </left>
      <right style="thin">
        <color rgb="FF000000"/>
      </right>
      <top/>
      <bottom style="thin">
        <color rgb="FF000000"/>
      </bottom>
      <diagonal/>
    </border>
    <border>
      <left style="thin">
        <color indexed="64"/>
      </left>
      <right/>
      <top/>
      <bottom style="medium">
        <color theme="1"/>
      </bottom>
      <diagonal/>
    </border>
    <border>
      <left/>
      <right/>
      <top/>
      <bottom style="medium">
        <color theme="1"/>
      </bottom>
      <diagonal/>
    </border>
    <border>
      <left/>
      <right/>
      <top style="medium">
        <color theme="1"/>
      </top>
      <bottom style="medium">
        <color theme="1"/>
      </bottom>
      <diagonal/>
    </border>
    <border>
      <left style="medium">
        <color indexed="64"/>
      </left>
      <right style="medium">
        <color indexed="64"/>
      </right>
      <top style="medium">
        <color theme="1"/>
      </top>
      <bottom style="medium">
        <color theme="1"/>
      </bottom>
      <diagonal/>
    </border>
    <border>
      <left style="medium">
        <color theme="1"/>
      </left>
      <right/>
      <top/>
      <bottom style="thin">
        <color theme="1"/>
      </bottom>
      <diagonal/>
    </border>
    <border>
      <left style="medium">
        <color theme="1"/>
      </left>
      <right/>
      <top/>
      <bottom/>
      <diagonal/>
    </border>
    <border>
      <left/>
      <right style="medium">
        <color theme="1"/>
      </right>
      <top/>
      <bottom/>
      <diagonal/>
    </border>
    <border>
      <left/>
      <right style="medium">
        <color theme="1"/>
      </right>
      <top style="thin">
        <color theme="1"/>
      </top>
      <bottom style="medium">
        <color theme="1"/>
      </bottom>
      <diagonal/>
    </border>
    <border>
      <left/>
      <right style="medium">
        <color theme="1"/>
      </right>
      <top style="medium">
        <color theme="1"/>
      </top>
      <bottom/>
      <diagonal/>
    </border>
    <border>
      <left/>
      <right style="medium">
        <color theme="1"/>
      </right>
      <top/>
      <bottom style="thin">
        <color theme="1"/>
      </bottom>
      <diagonal/>
    </border>
    <border>
      <left/>
      <right style="medium">
        <color theme="1"/>
      </right>
      <top/>
      <bottom style="medium">
        <color theme="1"/>
      </bottom>
      <diagonal/>
    </border>
    <border>
      <left style="medium">
        <color indexed="64"/>
      </left>
      <right style="thin">
        <color theme="1"/>
      </right>
      <top/>
      <bottom style="thin">
        <color theme="1"/>
      </bottom>
      <diagonal/>
    </border>
    <border>
      <left/>
      <right/>
      <top style="medium">
        <color theme="1"/>
      </top>
      <bottom/>
      <diagonal/>
    </border>
    <border>
      <left style="medium">
        <color theme="1"/>
      </left>
      <right/>
      <top/>
      <bottom style="medium">
        <color theme="1"/>
      </bottom>
      <diagonal/>
    </border>
    <border>
      <left style="medium">
        <color theme="1"/>
      </left>
      <right/>
      <top style="medium">
        <color theme="1"/>
      </top>
      <bottom/>
      <diagonal/>
    </border>
    <border>
      <left style="medium">
        <color theme="1"/>
      </left>
      <right style="thin">
        <color theme="0"/>
      </right>
      <top/>
      <bottom style="thin">
        <color theme="0"/>
      </bottom>
      <diagonal/>
    </border>
    <border>
      <left style="thin">
        <color theme="0"/>
      </left>
      <right style="medium">
        <color theme="1"/>
      </right>
      <top/>
      <bottom style="thin">
        <color theme="0"/>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style="thin">
        <color theme="0"/>
      </right>
      <top/>
      <bottom/>
      <diagonal/>
    </border>
    <border>
      <left style="thin">
        <color theme="0"/>
      </left>
      <right style="medium">
        <color theme="1"/>
      </right>
      <top/>
      <bottom/>
      <diagonal/>
    </border>
    <border>
      <left style="medium">
        <color theme="1"/>
      </left>
      <right/>
      <top style="medium">
        <color indexed="64"/>
      </top>
      <bottom/>
      <diagonal/>
    </border>
    <border>
      <left/>
      <right style="medium">
        <color theme="1"/>
      </right>
      <top style="medium">
        <color indexed="64"/>
      </top>
      <bottom/>
      <diagonal/>
    </border>
    <border>
      <left style="medium">
        <color theme="1"/>
      </left>
      <right/>
      <top/>
      <bottom style="medium">
        <color theme="0"/>
      </bottom>
      <diagonal/>
    </border>
    <border>
      <left/>
      <right style="medium">
        <color theme="1"/>
      </right>
      <top/>
      <bottom style="medium">
        <color theme="0"/>
      </bottom>
      <diagonal/>
    </border>
    <border>
      <left/>
      <right/>
      <top style="thin">
        <color rgb="FF000000"/>
      </top>
      <bottom style="thin">
        <color rgb="FF000000"/>
      </bottom>
      <diagonal/>
    </border>
    <border>
      <left style="medium">
        <color theme="1"/>
      </left>
      <right style="medium">
        <color theme="1"/>
      </right>
      <top style="medium">
        <color theme="1"/>
      </top>
      <bottom/>
      <diagonal/>
    </border>
    <border>
      <left style="medium">
        <color indexed="64"/>
      </left>
      <right/>
      <top style="medium">
        <color theme="1"/>
      </top>
      <bottom style="medium">
        <color indexed="64"/>
      </bottom>
      <diagonal/>
    </border>
    <border>
      <left/>
      <right/>
      <top style="medium">
        <color theme="1"/>
      </top>
      <bottom style="medium">
        <color indexed="64"/>
      </bottom>
      <diagonal/>
    </border>
    <border>
      <left/>
      <right style="medium">
        <color indexed="64"/>
      </right>
      <top style="medium">
        <color theme="1"/>
      </top>
      <bottom style="medium">
        <color indexed="64"/>
      </bottom>
      <diagonal/>
    </border>
    <border>
      <left style="medium">
        <color indexed="64"/>
      </left>
      <right/>
      <top style="medium">
        <color indexed="64"/>
      </top>
      <bottom/>
      <diagonal/>
    </border>
    <border>
      <left/>
      <right style="thin">
        <color theme="1"/>
      </right>
      <top/>
      <bottom style="thin">
        <color theme="1"/>
      </bottom>
      <diagonal/>
    </border>
    <border>
      <left style="medium">
        <color rgb="FF000000"/>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indexed="64"/>
      </right>
      <top/>
      <bottom style="thin">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diagonal/>
    </border>
    <border>
      <left style="medium">
        <color rgb="FF000000"/>
      </left>
      <right/>
      <top style="thin">
        <color indexed="64"/>
      </top>
      <bottom style="thin">
        <color indexed="64"/>
      </bottom>
      <diagonal/>
    </border>
    <border>
      <left style="medium">
        <color rgb="FF000000"/>
      </left>
      <right/>
      <top/>
      <bottom style="thin">
        <color indexed="64"/>
      </bottom>
      <diagonal/>
    </border>
    <border>
      <left style="medium">
        <color rgb="FF000000"/>
      </left>
      <right/>
      <top style="thin">
        <color rgb="FF000000"/>
      </top>
      <bottom style="thin">
        <color rgb="FF000000"/>
      </bottom>
      <diagonal/>
    </border>
    <border>
      <left style="medium">
        <color rgb="FF000000"/>
      </left>
      <right/>
      <top style="thin">
        <color indexed="64"/>
      </top>
      <bottom/>
      <diagonal/>
    </border>
    <border>
      <left style="thin">
        <color rgb="FF000000"/>
      </left>
      <right/>
      <top style="thin">
        <color rgb="FF000000"/>
      </top>
      <bottom/>
      <diagonal/>
    </border>
    <border>
      <left style="thin">
        <color rgb="FF000000"/>
      </left>
      <right/>
      <top/>
      <bottom style="thin">
        <color rgb="FF000000"/>
      </bottom>
      <diagonal/>
    </border>
    <border>
      <left style="medium">
        <color rgb="FF000000"/>
      </left>
      <right/>
      <top/>
      <bottom style="thin">
        <color rgb="FF000000"/>
      </bottom>
      <diagonal/>
    </border>
    <border>
      <left style="medium">
        <color rgb="FF000000"/>
      </left>
      <right/>
      <top style="medium">
        <color theme="1"/>
      </top>
      <bottom style="medium">
        <color theme="1"/>
      </bottom>
      <diagonal/>
    </border>
    <border>
      <left style="thin">
        <color rgb="FF000000"/>
      </left>
      <right/>
      <top/>
      <bottom/>
      <diagonal/>
    </border>
  </borders>
  <cellStyleXfs count="4">
    <xf numFmtId="0" fontId="0" fillId="0" borderId="0"/>
    <xf numFmtId="0" fontId="2" fillId="2" borderId="1" applyNumberFormat="0" applyAlignment="0" applyProtection="0"/>
    <xf numFmtId="0" fontId="3" fillId="0" borderId="0" applyNumberFormat="0" applyFill="0" applyBorder="0" applyAlignment="0" applyProtection="0"/>
    <xf numFmtId="0" fontId="7" fillId="0" borderId="0" applyNumberFormat="0" applyFill="0" applyBorder="0" applyAlignment="0" applyProtection="0">
      <alignment vertical="top"/>
      <protection locked="0"/>
    </xf>
  </cellStyleXfs>
  <cellXfs count="316">
    <xf numFmtId="0" fontId="0" fillId="0" borderId="0" xfId="0"/>
    <xf numFmtId="0" fontId="0" fillId="0" borderId="0" xfId="0" applyAlignment="1">
      <alignment wrapText="1"/>
    </xf>
    <xf numFmtId="2" fontId="0" fillId="0" borderId="0" xfId="0" applyNumberFormat="1" applyAlignment="1">
      <alignment horizontal="center"/>
    </xf>
    <xf numFmtId="0" fontId="0" fillId="0" borderId="0" xfId="0" applyAlignment="1">
      <alignment horizontal="center"/>
    </xf>
    <xf numFmtId="0" fontId="0" fillId="0" borderId="37" xfId="0" applyBorder="1" applyAlignment="1">
      <alignment horizontal="center"/>
    </xf>
    <xf numFmtId="0" fontId="0" fillId="0" borderId="35" xfId="0" applyBorder="1" applyAlignment="1">
      <alignment horizontal="center"/>
    </xf>
    <xf numFmtId="0" fontId="0" fillId="0" borderId="38" xfId="0" applyBorder="1" applyAlignment="1">
      <alignment horizontal="center"/>
    </xf>
    <xf numFmtId="0" fontId="0" fillId="0" borderId="0" xfId="0" applyAlignment="1">
      <alignment horizontal="center" vertical="center"/>
    </xf>
    <xf numFmtId="0" fontId="6" fillId="0" borderId="0" xfId="0" applyFont="1"/>
    <xf numFmtId="0" fontId="0" fillId="0" borderId="6" xfId="0" applyBorder="1" applyAlignment="1">
      <alignment horizontal="center" vertical="center"/>
    </xf>
    <xf numFmtId="0" fontId="0" fillId="0" borderId="37" xfId="0" applyBorder="1" applyAlignment="1">
      <alignment horizontal="center" vertical="center"/>
    </xf>
    <xf numFmtId="0" fontId="0" fillId="0" borderId="23" xfId="0" applyBorder="1" applyAlignment="1">
      <alignment horizontal="center" vertical="center"/>
    </xf>
    <xf numFmtId="0" fontId="0" fillId="0" borderId="34" xfId="0" applyBorder="1" applyAlignment="1">
      <alignment horizontal="center" vertical="center"/>
    </xf>
    <xf numFmtId="0" fontId="12" fillId="0" borderId="0" xfId="0" applyFont="1" applyAlignment="1">
      <alignment horizontal="center" vertical="center"/>
    </xf>
    <xf numFmtId="0" fontId="0" fillId="0" borderId="0" xfId="0" applyAlignment="1">
      <alignment horizontal="center" vertical="center" wrapText="1"/>
    </xf>
    <xf numFmtId="0" fontId="15" fillId="8" borderId="23" xfId="0" applyFont="1" applyFill="1" applyBorder="1" applyAlignment="1">
      <alignment horizontal="center" vertical="center"/>
    </xf>
    <xf numFmtId="0" fontId="14" fillId="8" borderId="23" xfId="0" applyFont="1" applyFill="1" applyBorder="1" applyAlignment="1">
      <alignment horizontal="center" vertical="center"/>
    </xf>
    <xf numFmtId="0" fontId="11" fillId="11" borderId="35" xfId="0" applyFont="1" applyFill="1" applyBorder="1" applyAlignment="1">
      <alignment horizontal="center" vertical="center" wrapText="1"/>
    </xf>
    <xf numFmtId="2" fontId="17" fillId="2" borderId="48" xfId="1" applyNumberFormat="1" applyFont="1" applyBorder="1" applyAlignment="1">
      <alignment horizontal="center"/>
    </xf>
    <xf numFmtId="2" fontId="17" fillId="2" borderId="30" xfId="1" applyNumberFormat="1" applyFont="1" applyBorder="1" applyAlignment="1">
      <alignment horizontal="center"/>
    </xf>
    <xf numFmtId="2" fontId="17" fillId="2" borderId="31" xfId="1" applyNumberFormat="1" applyFont="1" applyBorder="1" applyAlignment="1">
      <alignment horizontal="center"/>
    </xf>
    <xf numFmtId="2" fontId="17" fillId="2" borderId="32" xfId="1" applyNumberFormat="1" applyFont="1" applyBorder="1" applyAlignment="1">
      <alignment horizontal="center"/>
    </xf>
    <xf numFmtId="2" fontId="17" fillId="2" borderId="27" xfId="1" applyNumberFormat="1" applyFont="1" applyBorder="1" applyAlignment="1">
      <alignment horizontal="center"/>
    </xf>
    <xf numFmtId="2" fontId="17" fillId="2" borderId="11" xfId="1" applyNumberFormat="1" applyFont="1" applyBorder="1" applyAlignment="1">
      <alignment horizontal="center"/>
    </xf>
    <xf numFmtId="1" fontId="18" fillId="6" borderId="3" xfId="1" applyNumberFormat="1" applyFont="1" applyFill="1" applyBorder="1" applyAlignment="1">
      <alignment horizontal="center"/>
    </xf>
    <xf numFmtId="2" fontId="17" fillId="9" borderId="28" xfId="1" applyNumberFormat="1" applyFont="1" applyFill="1" applyBorder="1" applyAlignment="1">
      <alignment horizontal="center"/>
    </xf>
    <xf numFmtId="2" fontId="17" fillId="9" borderId="29" xfId="1" applyNumberFormat="1" applyFont="1" applyFill="1" applyBorder="1" applyAlignment="1">
      <alignment horizontal="center"/>
    </xf>
    <xf numFmtId="2" fontId="17" fillId="9" borderId="17" xfId="1" applyNumberFormat="1" applyFont="1" applyFill="1" applyBorder="1" applyAlignment="1">
      <alignment horizontal="center"/>
    </xf>
    <xf numFmtId="2" fontId="17" fillId="9" borderId="18" xfId="1" applyNumberFormat="1" applyFont="1" applyFill="1" applyBorder="1" applyAlignment="1">
      <alignment horizontal="center"/>
    </xf>
    <xf numFmtId="0" fontId="14" fillId="0" borderId="0" xfId="0" applyFont="1" applyAlignment="1">
      <alignment wrapText="1"/>
    </xf>
    <xf numFmtId="2" fontId="17" fillId="0" borderId="11" xfId="1" applyNumberFormat="1" applyFont="1" applyFill="1" applyBorder="1" applyAlignment="1">
      <alignment horizontal="center"/>
    </xf>
    <xf numFmtId="2" fontId="17" fillId="0" borderId="17" xfId="1" applyNumberFormat="1" applyFont="1" applyFill="1" applyBorder="1" applyAlignment="1">
      <alignment horizontal="center"/>
    </xf>
    <xf numFmtId="2" fontId="17" fillId="0" borderId="18" xfId="1" applyNumberFormat="1" applyFont="1" applyFill="1" applyBorder="1" applyAlignment="1">
      <alignment horizontal="center"/>
    </xf>
    <xf numFmtId="2" fontId="17" fillId="0" borderId="30" xfId="1" applyNumberFormat="1" applyFont="1" applyFill="1" applyBorder="1" applyAlignment="1">
      <alignment horizontal="center"/>
    </xf>
    <xf numFmtId="2" fontId="17" fillId="0" borderId="31" xfId="1" applyNumberFormat="1" applyFont="1" applyFill="1" applyBorder="1" applyAlignment="1">
      <alignment horizontal="center"/>
    </xf>
    <xf numFmtId="2" fontId="17" fillId="0" borderId="32" xfId="1" applyNumberFormat="1" applyFont="1" applyFill="1" applyBorder="1" applyAlignment="1">
      <alignment horizontal="center"/>
    </xf>
    <xf numFmtId="2" fontId="18" fillId="0" borderId="48" xfId="1" applyNumberFormat="1" applyFont="1" applyFill="1" applyBorder="1" applyAlignment="1">
      <alignment horizontal="center"/>
    </xf>
    <xf numFmtId="0" fontId="0" fillId="8" borderId="23" xfId="0" applyFill="1" applyBorder="1" applyAlignment="1">
      <alignment horizontal="center" vertical="center"/>
    </xf>
    <xf numFmtId="2" fontId="17" fillId="0" borderId="0" xfId="1" applyNumberFormat="1" applyFont="1" applyFill="1" applyBorder="1" applyAlignment="1">
      <alignment horizontal="center"/>
    </xf>
    <xf numFmtId="2" fontId="18" fillId="0" borderId="0" xfId="1" applyNumberFormat="1" applyFont="1" applyFill="1" applyBorder="1" applyAlignment="1">
      <alignment horizontal="center"/>
    </xf>
    <xf numFmtId="0" fontId="0" fillId="0" borderId="52" xfId="0" applyBorder="1" applyAlignment="1">
      <alignment horizontal="center"/>
    </xf>
    <xf numFmtId="0" fontId="19" fillId="0" borderId="57" xfId="0" applyFont="1" applyBorder="1" applyAlignment="1">
      <alignment horizontal="center" vertical="center"/>
    </xf>
    <xf numFmtId="0" fontId="0" fillId="0" borderId="56" xfId="0" applyBorder="1" applyAlignment="1">
      <alignment horizontal="center" vertical="center"/>
    </xf>
    <xf numFmtId="0" fontId="13" fillId="8" borderId="59" xfId="0" applyFont="1" applyFill="1" applyBorder="1" applyAlignment="1">
      <alignment horizontal="center" vertical="center"/>
    </xf>
    <xf numFmtId="0" fontId="11" fillId="11" borderId="56" xfId="0" applyFont="1" applyFill="1" applyBorder="1" applyAlignment="1">
      <alignment horizontal="center" vertical="center" wrapText="1"/>
    </xf>
    <xf numFmtId="0" fontId="0" fillId="0" borderId="60" xfId="0" applyBorder="1" applyAlignment="1">
      <alignment horizontal="center" vertical="center"/>
    </xf>
    <xf numFmtId="0" fontId="0" fillId="0" borderId="36" xfId="0" applyBorder="1" applyAlignment="1">
      <alignment horizontal="center" vertical="center"/>
    </xf>
    <xf numFmtId="0" fontId="14" fillId="8" borderId="34" xfId="0" applyFont="1" applyFill="1" applyBorder="1" applyAlignment="1">
      <alignment horizontal="center" vertical="center"/>
    </xf>
    <xf numFmtId="0" fontId="14" fillId="0" borderId="0" xfId="0" applyFont="1"/>
    <xf numFmtId="0" fontId="3" fillId="0" borderId="33" xfId="2" applyBorder="1" applyAlignment="1"/>
    <xf numFmtId="0" fontId="0" fillId="0" borderId="36" xfId="0" applyBorder="1"/>
    <xf numFmtId="0" fontId="0" fillId="0" borderId="37" xfId="0" applyBorder="1"/>
    <xf numFmtId="0" fontId="0" fillId="0" borderId="35" xfId="0" applyBorder="1"/>
    <xf numFmtId="0" fontId="0" fillId="0" borderId="38" xfId="0" applyBorder="1"/>
    <xf numFmtId="0" fontId="0" fillId="0" borderId="0" xfId="0" applyAlignment="1">
      <alignment vertical="center" wrapText="1"/>
    </xf>
    <xf numFmtId="2" fontId="0" fillId="0" borderId="0" xfId="0" applyNumberFormat="1"/>
    <xf numFmtId="0" fontId="19" fillId="0" borderId="23" xfId="0" applyFont="1" applyBorder="1" applyAlignment="1">
      <alignment horizontal="center"/>
    </xf>
    <xf numFmtId="0" fontId="19" fillId="0" borderId="50" xfId="0" applyFont="1" applyBorder="1" applyAlignment="1">
      <alignment horizontal="center"/>
    </xf>
    <xf numFmtId="0" fontId="19" fillId="0" borderId="51" xfId="0" applyFont="1" applyBorder="1" applyAlignment="1">
      <alignment horizontal="center"/>
    </xf>
    <xf numFmtId="0" fontId="25" fillId="16" borderId="48" xfId="0" applyFont="1" applyFill="1" applyBorder="1" applyAlignment="1">
      <alignment horizontal="center"/>
    </xf>
    <xf numFmtId="0" fontId="25" fillId="17" borderId="30" xfId="0" applyFont="1" applyFill="1" applyBorder="1" applyAlignment="1">
      <alignment horizontal="center"/>
    </xf>
    <xf numFmtId="0" fontId="25" fillId="17" borderId="48" xfId="0" applyFont="1" applyFill="1" applyBorder="1" applyAlignment="1">
      <alignment horizontal="center"/>
    </xf>
    <xf numFmtId="0" fontId="25" fillId="16" borderId="30" xfId="0" applyFont="1" applyFill="1" applyBorder="1" applyAlignment="1">
      <alignment horizontal="center"/>
    </xf>
    <xf numFmtId="0" fontId="25" fillId="16" borderId="53" xfId="0" applyFont="1" applyFill="1" applyBorder="1" applyAlignment="1">
      <alignment horizontal="center"/>
    </xf>
    <xf numFmtId="0" fontId="24" fillId="0" borderId="51" xfId="0" applyFont="1" applyBorder="1" applyAlignment="1">
      <alignment horizontal="center" wrapText="1"/>
    </xf>
    <xf numFmtId="0" fontId="19" fillId="0" borderId="44" xfId="0" applyFont="1" applyBorder="1" applyAlignment="1">
      <alignment horizontal="center"/>
    </xf>
    <xf numFmtId="0" fontId="3" fillId="0" borderId="10" xfId="2" applyBorder="1" applyAlignment="1">
      <alignment horizontal="center"/>
    </xf>
    <xf numFmtId="0" fontId="0" fillId="0" borderId="12" xfId="0" applyBorder="1" applyAlignment="1">
      <alignment horizontal="center"/>
    </xf>
    <xf numFmtId="0" fontId="3" fillId="0" borderId="7" xfId="2" applyBorder="1" applyAlignment="1">
      <alignment horizontal="center" wrapText="1"/>
    </xf>
    <xf numFmtId="0" fontId="3" fillId="0" borderId="13" xfId="2" applyBorder="1" applyAlignment="1">
      <alignment horizontal="center" wrapText="1"/>
    </xf>
    <xf numFmtId="0" fontId="0" fillId="0" borderId="25" xfId="0" applyBorder="1" applyAlignment="1">
      <alignment horizontal="center"/>
    </xf>
    <xf numFmtId="0" fontId="20" fillId="0" borderId="23" xfId="0" applyFont="1" applyBorder="1" applyAlignment="1">
      <alignment horizontal="center"/>
    </xf>
    <xf numFmtId="0" fontId="3" fillId="0" borderId="10" xfId="2" applyBorder="1" applyAlignment="1">
      <alignment horizontal="center" wrapText="1"/>
    </xf>
    <xf numFmtId="0" fontId="3" fillId="0" borderId="45" xfId="2" applyBorder="1" applyAlignment="1">
      <alignment horizontal="center" wrapText="1"/>
    </xf>
    <xf numFmtId="0" fontId="3" fillId="0" borderId="33" xfId="2" applyBorder="1" applyAlignment="1">
      <alignment horizontal="center"/>
    </xf>
    <xf numFmtId="0" fontId="0" fillId="0" borderId="36" xfId="0" applyBorder="1" applyAlignment="1">
      <alignment horizontal="center"/>
    </xf>
    <xf numFmtId="0" fontId="3" fillId="0" borderId="45" xfId="2" applyBorder="1" applyAlignment="1">
      <alignment horizontal="center"/>
    </xf>
    <xf numFmtId="0" fontId="3" fillId="0" borderId="0" xfId="2" applyBorder="1" applyAlignment="1">
      <alignment horizontal="center"/>
    </xf>
    <xf numFmtId="0" fontId="3" fillId="0" borderId="33" xfId="2" applyBorder="1" applyAlignment="1">
      <alignment horizontal="center" wrapText="1"/>
    </xf>
    <xf numFmtId="0" fontId="21" fillId="0" borderId="10" xfId="2" applyFont="1" applyBorder="1" applyAlignment="1">
      <alignment horizontal="center" wrapText="1"/>
    </xf>
    <xf numFmtId="0" fontId="0" fillId="0" borderId="57" xfId="0" applyBorder="1" applyAlignment="1">
      <alignment horizontal="center"/>
    </xf>
    <xf numFmtId="0" fontId="20" fillId="0" borderId="50" xfId="0" applyFont="1" applyBorder="1" applyAlignment="1">
      <alignment horizontal="center"/>
    </xf>
    <xf numFmtId="0" fontId="12" fillId="0" borderId="0" xfId="0" applyFont="1" applyAlignment="1">
      <alignment horizontal="center" wrapText="1"/>
    </xf>
    <xf numFmtId="0" fontId="0" fillId="0" borderId="25" xfId="0" applyBorder="1" applyAlignment="1">
      <alignment wrapText="1"/>
    </xf>
    <xf numFmtId="0" fontId="11" fillId="11" borderId="58" xfId="0" applyFont="1" applyFill="1" applyBorder="1" applyAlignment="1">
      <alignment horizontal="center" wrapText="1"/>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34"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11" fillId="11" borderId="35" xfId="0" applyFont="1" applyFill="1" applyBorder="1" applyAlignment="1">
      <alignment horizontal="center" wrapText="1"/>
    </xf>
    <xf numFmtId="0" fontId="11" fillId="11" borderId="56" xfId="0" applyFont="1" applyFill="1" applyBorder="1" applyAlignment="1">
      <alignment horizontal="center" wrapText="1"/>
    </xf>
    <xf numFmtId="0" fontId="12" fillId="0" borderId="0" xfId="0" applyFont="1" applyAlignment="1">
      <alignment horizontal="center"/>
    </xf>
    <xf numFmtId="0" fontId="11" fillId="0" borderId="0" xfId="0" applyFont="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wrapText="1"/>
    </xf>
    <xf numFmtId="0" fontId="0" fillId="0" borderId="12" xfId="0" applyBorder="1" applyAlignment="1">
      <alignment horizontal="center" wrapText="1"/>
    </xf>
    <xf numFmtId="0" fontId="0" fillId="0" borderId="36" xfId="0" applyBorder="1" applyAlignment="1">
      <alignment horizontal="center" wrapText="1"/>
    </xf>
    <xf numFmtId="0" fontId="0" fillId="0" borderId="57" xfId="0" applyBorder="1" applyAlignment="1">
      <alignment horizontal="center" wrapText="1"/>
    </xf>
    <xf numFmtId="0" fontId="5" fillId="2" borderId="20" xfId="1" applyFont="1" applyBorder="1" applyAlignment="1">
      <alignment horizontal="center"/>
    </xf>
    <xf numFmtId="0" fontId="5" fillId="2" borderId="21" xfId="1" applyFont="1" applyBorder="1" applyAlignment="1">
      <alignment horizontal="center"/>
    </xf>
    <xf numFmtId="0" fontId="5" fillId="2" borderId="19" xfId="1" applyFont="1" applyBorder="1" applyAlignment="1">
      <alignment horizontal="center"/>
    </xf>
    <xf numFmtId="2" fontId="18" fillId="2" borderId="22" xfId="1" applyNumberFormat="1" applyFont="1" applyBorder="1" applyAlignment="1">
      <alignment horizontal="center"/>
    </xf>
    <xf numFmtId="0" fontId="11" fillId="11" borderId="70" xfId="0" applyFont="1" applyFill="1" applyBorder="1" applyAlignment="1">
      <alignment horizontal="center" vertical="center" wrapText="1"/>
    </xf>
    <xf numFmtId="0" fontId="19" fillId="0" borderId="34" xfId="0" applyFont="1" applyBorder="1" applyAlignment="1">
      <alignment horizontal="center"/>
    </xf>
    <xf numFmtId="0" fontId="19" fillId="0" borderId="71" xfId="0" applyFont="1" applyBorder="1" applyAlignment="1">
      <alignment horizontal="center"/>
    </xf>
    <xf numFmtId="0" fontId="19" fillId="0" borderId="43" xfId="0" applyFont="1" applyBorder="1" applyAlignment="1">
      <alignment horizontal="center"/>
    </xf>
    <xf numFmtId="2" fontId="17" fillId="2" borderId="72" xfId="1" applyNumberFormat="1" applyFont="1" applyBorder="1" applyAlignment="1">
      <alignment horizontal="center"/>
    </xf>
    <xf numFmtId="2" fontId="17" fillId="9" borderId="73" xfId="1" applyNumberFormat="1" applyFont="1" applyFill="1" applyBorder="1" applyAlignment="1">
      <alignment horizontal="center"/>
    </xf>
    <xf numFmtId="2" fontId="17" fillId="9" borderId="74" xfId="1" applyNumberFormat="1" applyFont="1" applyFill="1" applyBorder="1" applyAlignment="1">
      <alignment horizontal="center"/>
    </xf>
    <xf numFmtId="2" fontId="17" fillId="2" borderId="75" xfId="1" applyNumberFormat="1" applyFont="1" applyBorder="1" applyAlignment="1">
      <alignment horizontal="center"/>
    </xf>
    <xf numFmtId="2" fontId="17" fillId="2" borderId="21" xfId="1" applyNumberFormat="1" applyFont="1" applyBorder="1" applyAlignment="1">
      <alignment horizontal="center"/>
    </xf>
    <xf numFmtId="2" fontId="17" fillId="2" borderId="76" xfId="1" applyNumberFormat="1" applyFont="1" applyBorder="1" applyAlignment="1">
      <alignment horizontal="center"/>
    </xf>
    <xf numFmtId="2" fontId="18" fillId="9" borderId="77" xfId="1" applyNumberFormat="1" applyFont="1" applyFill="1" applyBorder="1" applyAlignment="1">
      <alignment horizontal="center"/>
    </xf>
    <xf numFmtId="2" fontId="18" fillId="9" borderId="78" xfId="1" applyNumberFormat="1" applyFont="1" applyFill="1" applyBorder="1" applyAlignment="1">
      <alignment horizontal="center"/>
    </xf>
    <xf numFmtId="2" fontId="18" fillId="2" borderId="79" xfId="1" applyNumberFormat="1" applyFont="1" applyBorder="1" applyAlignment="1">
      <alignment horizontal="center"/>
    </xf>
    <xf numFmtId="2" fontId="18" fillId="2" borderId="80" xfId="1" applyNumberFormat="1" applyFont="1" applyBorder="1" applyAlignment="1">
      <alignment horizontal="center"/>
    </xf>
    <xf numFmtId="2" fontId="18" fillId="6" borderId="81" xfId="1" applyNumberFormat="1" applyFont="1" applyFill="1" applyBorder="1" applyAlignment="1">
      <alignment horizontal="center"/>
    </xf>
    <xf numFmtId="2" fontId="17" fillId="0" borderId="72" xfId="1" applyNumberFormat="1" applyFont="1" applyFill="1" applyBorder="1" applyAlignment="1"/>
    <xf numFmtId="2" fontId="17" fillId="0" borderId="73" xfId="1" applyNumberFormat="1" applyFont="1" applyFill="1" applyBorder="1" applyAlignment="1"/>
    <xf numFmtId="2" fontId="17" fillId="0" borderId="74" xfId="1" applyNumberFormat="1" applyFont="1" applyFill="1" applyBorder="1" applyAlignment="1"/>
    <xf numFmtId="2" fontId="17" fillId="0" borderId="75" xfId="1" applyNumberFormat="1" applyFont="1" applyFill="1" applyBorder="1" applyAlignment="1"/>
    <xf numFmtId="2" fontId="17" fillId="0" borderId="21" xfId="1" applyNumberFormat="1" applyFont="1" applyFill="1" applyBorder="1" applyAlignment="1"/>
    <xf numFmtId="2" fontId="17" fillId="0" borderId="76" xfId="1" applyNumberFormat="1" applyFont="1" applyFill="1" applyBorder="1" applyAlignment="1"/>
    <xf numFmtId="2" fontId="18" fillId="0" borderId="43" xfId="1" applyNumberFormat="1" applyFont="1" applyFill="1" applyBorder="1" applyAlignment="1">
      <alignment horizontal="center"/>
    </xf>
    <xf numFmtId="0" fontId="11" fillId="11" borderId="46" xfId="0" applyFont="1" applyFill="1" applyBorder="1" applyAlignment="1">
      <alignment horizontal="center" vertical="center" wrapText="1"/>
    </xf>
    <xf numFmtId="2" fontId="17" fillId="13" borderId="24" xfId="1" applyNumberFormat="1" applyFont="1" applyFill="1" applyBorder="1" applyAlignment="1">
      <alignment horizontal="center"/>
    </xf>
    <xf numFmtId="2" fontId="17" fillId="0" borderId="72" xfId="1" applyNumberFormat="1" applyFont="1" applyFill="1" applyBorder="1" applyAlignment="1">
      <alignment horizontal="center"/>
    </xf>
    <xf numFmtId="2" fontId="17" fillId="0" borderId="73" xfId="1" applyNumberFormat="1" applyFont="1" applyFill="1" applyBorder="1" applyAlignment="1">
      <alignment horizontal="center"/>
    </xf>
    <xf numFmtId="2" fontId="17" fillId="0" borderId="74" xfId="1" applyNumberFormat="1" applyFont="1" applyFill="1" applyBorder="1" applyAlignment="1">
      <alignment horizontal="center"/>
    </xf>
    <xf numFmtId="2" fontId="17" fillId="0" borderId="75" xfId="1" applyNumberFormat="1" applyFont="1" applyFill="1" applyBorder="1" applyAlignment="1">
      <alignment horizontal="center"/>
    </xf>
    <xf numFmtId="2" fontId="17" fillId="0" borderId="21" xfId="1" applyNumberFormat="1" applyFont="1" applyFill="1" applyBorder="1" applyAlignment="1">
      <alignment horizontal="center"/>
    </xf>
    <xf numFmtId="2" fontId="17" fillId="0" borderId="76" xfId="1" applyNumberFormat="1" applyFont="1" applyFill="1" applyBorder="1" applyAlignment="1">
      <alignment horizontal="center"/>
    </xf>
    <xf numFmtId="0" fontId="11" fillId="11" borderId="46" xfId="0" applyFont="1" applyFill="1" applyBorder="1" applyAlignment="1">
      <alignment horizontal="center" wrapText="1"/>
    </xf>
    <xf numFmtId="0" fontId="11" fillId="0" borderId="24" xfId="0" applyFont="1" applyBorder="1" applyAlignment="1">
      <alignment horizontal="center"/>
    </xf>
    <xf numFmtId="0" fontId="11" fillId="11" borderId="83" xfId="0" applyFont="1" applyFill="1" applyBorder="1" applyAlignment="1">
      <alignment horizontal="center" wrapText="1"/>
    </xf>
    <xf numFmtId="0" fontId="0" fillId="0" borderId="0" xfId="0" applyAlignment="1">
      <alignment horizontal="center" wrapText="1"/>
    </xf>
    <xf numFmtId="0" fontId="0" fillId="0" borderId="45" xfId="0" applyBorder="1" applyAlignment="1">
      <alignment horizontal="center" wrapText="1"/>
    </xf>
    <xf numFmtId="0" fontId="11" fillId="11" borderId="71" xfId="0" applyFont="1" applyFill="1" applyBorder="1" applyAlignment="1">
      <alignment horizontal="center" wrapText="1"/>
    </xf>
    <xf numFmtId="0" fontId="3" fillId="0" borderId="26" xfId="2" applyBorder="1" applyAlignment="1">
      <alignment horizontal="center" wrapText="1"/>
    </xf>
    <xf numFmtId="0" fontId="4" fillId="12" borderId="86" xfId="0" applyFont="1" applyFill="1" applyBorder="1" applyAlignment="1">
      <alignment horizontal="center" vertical="center" wrapText="1"/>
    </xf>
    <xf numFmtId="0" fontId="4" fillId="12" borderId="67" xfId="0" applyFont="1" applyFill="1" applyBorder="1" applyAlignment="1">
      <alignment horizontal="center" vertical="center" wrapText="1"/>
    </xf>
    <xf numFmtId="0" fontId="4" fillId="12" borderId="66" xfId="0" applyFont="1" applyFill="1" applyBorder="1" applyAlignment="1">
      <alignment horizontal="center" vertical="center" wrapText="1"/>
    </xf>
    <xf numFmtId="0" fontId="4" fillId="12" borderId="87" xfId="0" applyFont="1" applyFill="1" applyBorder="1" applyAlignment="1">
      <alignment horizontal="center" vertical="center" wrapText="1"/>
    </xf>
    <xf numFmtId="2" fontId="4" fillId="12" borderId="86" xfId="0" applyNumberFormat="1" applyFont="1" applyFill="1" applyBorder="1" applyAlignment="1">
      <alignment horizontal="center" vertical="center" wrapText="1"/>
    </xf>
    <xf numFmtId="0" fontId="0" fillId="0" borderId="88" xfId="0" applyBorder="1"/>
    <xf numFmtId="0" fontId="0" fillId="0" borderId="89" xfId="0" applyBorder="1"/>
    <xf numFmtId="0" fontId="0" fillId="0" borderId="90" xfId="0" applyBorder="1"/>
    <xf numFmtId="0" fontId="14" fillId="0" borderId="89" xfId="0" applyFont="1" applyBorder="1"/>
    <xf numFmtId="0" fontId="0" fillId="0" borderId="93" xfId="0" applyBorder="1"/>
    <xf numFmtId="0" fontId="0" fillId="0" borderId="95" xfId="0" applyBorder="1"/>
    <xf numFmtId="0" fontId="0" fillId="0" borderId="63" xfId="0" applyBorder="1"/>
    <xf numFmtId="0" fontId="29" fillId="3" borderId="0" xfId="0" applyFont="1" applyFill="1" applyAlignment="1">
      <alignment horizontal="center" wrapText="1"/>
    </xf>
    <xf numFmtId="1" fontId="31" fillId="2" borderId="1" xfId="1" applyNumberFormat="1" applyFont="1" applyAlignment="1">
      <alignment horizontal="center"/>
    </xf>
    <xf numFmtId="0" fontId="28" fillId="0" borderId="0" xfId="0" applyFont="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wrapText="1"/>
    </xf>
    <xf numFmtId="10" fontId="0" fillId="0" borderId="38" xfId="0" applyNumberFormat="1" applyBorder="1" applyAlignment="1">
      <alignment horizontal="center" vertical="center"/>
    </xf>
    <xf numFmtId="10" fontId="0" fillId="0" borderId="7" xfId="0" applyNumberFormat="1" applyBorder="1" applyAlignment="1">
      <alignment horizontal="center" vertical="center"/>
    </xf>
    <xf numFmtId="0" fontId="0" fillId="0" borderId="8" xfId="0" applyBorder="1" applyAlignment="1">
      <alignment horizontal="center" vertical="center"/>
    </xf>
    <xf numFmtId="10" fontId="0" fillId="0" borderId="9" xfId="0" applyNumberFormat="1" applyBorder="1" applyAlignment="1">
      <alignment horizontal="center" vertical="center"/>
    </xf>
    <xf numFmtId="0" fontId="0" fillId="0" borderId="39" xfId="0" applyBorder="1" applyAlignment="1">
      <alignment horizontal="center" vertical="center"/>
    </xf>
    <xf numFmtId="10" fontId="0" fillId="0" borderId="42" xfId="0" applyNumberFormat="1" applyBorder="1" applyAlignment="1">
      <alignment horizontal="center" vertical="center"/>
    </xf>
    <xf numFmtId="0" fontId="6" fillId="4" borderId="41" xfId="0" applyFont="1" applyFill="1" applyBorder="1" applyAlignment="1">
      <alignment horizontal="center" vertical="center" wrapText="1"/>
    </xf>
    <xf numFmtId="0" fontId="6" fillId="4" borderId="54" xfId="0" applyFont="1" applyFill="1" applyBorder="1" applyAlignment="1">
      <alignment horizontal="center" vertical="center" wrapText="1"/>
    </xf>
    <xf numFmtId="0" fontId="8" fillId="4" borderId="40" xfId="3" applyFont="1" applyFill="1" applyBorder="1" applyAlignment="1" applyProtection="1">
      <alignment horizontal="center" vertical="center" wrapText="1"/>
    </xf>
    <xf numFmtId="0" fontId="8" fillId="4" borderId="55" xfId="3" applyFont="1" applyFill="1" applyBorder="1" applyAlignment="1" applyProtection="1">
      <alignment horizontal="center" vertical="center" wrapText="1"/>
    </xf>
    <xf numFmtId="0" fontId="6" fillId="4" borderId="40" xfId="0" applyFont="1" applyFill="1" applyBorder="1" applyAlignment="1">
      <alignment horizontal="center" vertical="center" wrapText="1"/>
    </xf>
    <xf numFmtId="0" fontId="6" fillId="4" borderId="55" xfId="0" applyFont="1" applyFill="1" applyBorder="1" applyAlignment="1">
      <alignment horizontal="center" vertical="center" wrapText="1"/>
    </xf>
    <xf numFmtId="0" fontId="6" fillId="7" borderId="55" xfId="0" applyFont="1" applyFill="1" applyBorder="1" applyAlignment="1">
      <alignment horizontal="center" vertical="center" wrapText="1"/>
    </xf>
    <xf numFmtId="0" fontId="8" fillId="7" borderId="55" xfId="3" applyFont="1" applyFill="1" applyBorder="1" applyAlignment="1" applyProtection="1">
      <alignment horizontal="center" vertical="center" wrapText="1"/>
    </xf>
    <xf numFmtId="0" fontId="6" fillId="4" borderId="64" xfId="0" applyFont="1" applyFill="1" applyBorder="1" applyAlignment="1">
      <alignment horizontal="center" vertical="center" wrapText="1"/>
    </xf>
    <xf numFmtId="0" fontId="6" fillId="4" borderId="62" xfId="0" applyFont="1" applyFill="1" applyBorder="1" applyAlignment="1">
      <alignment horizontal="center" vertical="center" wrapText="1"/>
    </xf>
    <xf numFmtId="0" fontId="6" fillId="7" borderId="62" xfId="0" applyFont="1" applyFill="1" applyBorder="1" applyAlignment="1">
      <alignment horizontal="center" vertical="center" wrapText="1"/>
    </xf>
    <xf numFmtId="0" fontId="6" fillId="4" borderId="99" xfId="0" applyFont="1" applyFill="1" applyBorder="1" applyAlignment="1">
      <alignment horizontal="left" vertical="top" wrapText="1"/>
    </xf>
    <xf numFmtId="0" fontId="6" fillId="4" borderId="100" xfId="0" applyFont="1" applyFill="1" applyBorder="1" applyAlignment="1">
      <alignment horizontal="left" vertical="top" wrapText="1"/>
    </xf>
    <xf numFmtId="0" fontId="6" fillId="4" borderId="101" xfId="0" applyFont="1" applyFill="1" applyBorder="1" applyAlignment="1">
      <alignment horizontal="left" vertical="top" wrapText="1"/>
    </xf>
    <xf numFmtId="0" fontId="6" fillId="4" borderId="102" xfId="0" applyFont="1" applyFill="1" applyBorder="1" applyAlignment="1">
      <alignment horizontal="left" vertical="top" wrapText="1"/>
    </xf>
    <xf numFmtId="0" fontId="6" fillId="4" borderId="103" xfId="0" applyFont="1" applyFill="1" applyBorder="1" applyAlignment="1">
      <alignment horizontal="left" vertical="top" wrapText="1"/>
    </xf>
    <xf numFmtId="0" fontId="6" fillId="4" borderId="104" xfId="0" applyFont="1" applyFill="1" applyBorder="1" applyAlignment="1">
      <alignment horizontal="left" vertical="top" wrapText="1"/>
    </xf>
    <xf numFmtId="0" fontId="11" fillId="10" borderId="56" xfId="0" applyFont="1" applyFill="1" applyBorder="1" applyAlignment="1">
      <alignment horizontal="left" vertical="top" wrapText="1"/>
    </xf>
    <xf numFmtId="0" fontId="11" fillId="10" borderId="24" xfId="0" applyFont="1" applyFill="1" applyBorder="1" applyAlignment="1">
      <alignment horizontal="left" vertical="top" wrapText="1"/>
    </xf>
    <xf numFmtId="0" fontId="11" fillId="10" borderId="2" xfId="0" applyFont="1" applyFill="1" applyBorder="1" applyAlignment="1">
      <alignment horizontal="left" vertical="top" wrapText="1"/>
    </xf>
    <xf numFmtId="0" fontId="11" fillId="10" borderId="35" xfId="0" applyFont="1" applyFill="1" applyBorder="1" applyAlignment="1">
      <alignment horizontal="left" vertical="top" wrapText="1"/>
    </xf>
    <xf numFmtId="0" fontId="11" fillId="10" borderId="70" xfId="0" applyFont="1" applyFill="1" applyBorder="1" applyAlignment="1">
      <alignment horizontal="left" vertical="top" wrapText="1"/>
    </xf>
    <xf numFmtId="0" fontId="4" fillId="12" borderId="65" xfId="0" applyFont="1" applyFill="1" applyBorder="1" applyAlignment="1">
      <alignment horizontal="center" vertical="center" wrapText="1"/>
    </xf>
    <xf numFmtId="0" fontId="22" fillId="14" borderId="23" xfId="0" applyFont="1" applyFill="1" applyBorder="1" applyAlignment="1">
      <alignment horizontal="center" vertical="center"/>
    </xf>
    <xf numFmtId="0" fontId="4" fillId="12" borderId="86" xfId="0" applyFont="1" applyFill="1" applyBorder="1" applyAlignment="1">
      <alignment horizontal="left" vertical="top" wrapText="1"/>
    </xf>
    <xf numFmtId="0" fontId="23" fillId="15" borderId="83" xfId="0" applyFont="1" applyFill="1" applyBorder="1" applyAlignment="1">
      <alignment horizontal="left" vertical="top" wrapText="1"/>
    </xf>
    <xf numFmtId="0" fontId="23" fillId="15" borderId="56" xfId="0" applyFont="1" applyFill="1" applyBorder="1" applyAlignment="1">
      <alignment horizontal="left" vertical="top" wrapText="1"/>
    </xf>
    <xf numFmtId="0" fontId="0" fillId="0" borderId="46" xfId="0" applyBorder="1" applyAlignment="1">
      <alignment horizontal="left" vertical="top" wrapText="1"/>
    </xf>
    <xf numFmtId="0" fontId="11" fillId="10" borderId="83" xfId="0" applyFont="1" applyFill="1" applyBorder="1" applyAlignment="1">
      <alignment horizontal="left" vertical="top" wrapText="1"/>
    </xf>
    <xf numFmtId="0" fontId="11" fillId="10" borderId="58" xfId="0" applyFont="1" applyFill="1" applyBorder="1" applyAlignment="1">
      <alignment horizontal="left" vertical="top" wrapText="1"/>
    </xf>
    <xf numFmtId="0" fontId="0" fillId="0" borderId="0" xfId="0" applyAlignment="1">
      <alignment horizontal="left" vertical="top" wrapText="1"/>
    </xf>
    <xf numFmtId="0" fontId="11" fillId="10" borderId="61" xfId="0" applyFont="1" applyFill="1" applyBorder="1" applyAlignment="1">
      <alignment horizontal="left" vertical="top" wrapText="1"/>
    </xf>
    <xf numFmtId="0" fontId="12" fillId="0" borderId="0" xfId="0" applyFont="1" applyAlignment="1">
      <alignment horizontal="left" vertical="top"/>
    </xf>
    <xf numFmtId="0" fontId="11" fillId="10" borderId="46" xfId="0" applyFont="1" applyFill="1" applyBorder="1" applyAlignment="1">
      <alignment horizontal="left" vertical="top" wrapText="1"/>
    </xf>
    <xf numFmtId="0" fontId="11" fillId="0" borderId="0" xfId="0" applyFont="1" applyAlignment="1">
      <alignment horizontal="left" vertical="top"/>
    </xf>
    <xf numFmtId="2" fontId="26" fillId="18" borderId="48" xfId="0" applyNumberFormat="1" applyFont="1" applyFill="1" applyBorder="1" applyAlignment="1">
      <alignment horizontal="center"/>
    </xf>
    <xf numFmtId="0" fontId="23" fillId="10" borderId="24" xfId="0" applyFont="1" applyFill="1" applyBorder="1" applyAlignment="1">
      <alignment horizontal="left" vertical="top" wrapText="1"/>
    </xf>
    <xf numFmtId="0" fontId="16" fillId="8" borderId="69" xfId="0" applyFont="1" applyFill="1" applyBorder="1" applyAlignment="1">
      <alignment horizontal="center"/>
    </xf>
    <xf numFmtId="0" fontId="16" fillId="8" borderId="82" xfId="0" applyFont="1" applyFill="1" applyBorder="1" applyAlignment="1">
      <alignment horizontal="center"/>
    </xf>
    <xf numFmtId="0" fontId="16" fillId="8" borderId="91" xfId="0" applyFont="1" applyFill="1" applyBorder="1" applyAlignment="1">
      <alignment horizontal="center"/>
    </xf>
    <xf numFmtId="0" fontId="16" fillId="8" borderId="33" xfId="0" applyFont="1" applyFill="1" applyBorder="1" applyAlignment="1">
      <alignment horizontal="center"/>
    </xf>
    <xf numFmtId="0" fontId="16" fillId="8" borderId="0" xfId="0" applyFont="1" applyFill="1" applyAlignment="1">
      <alignment horizontal="center"/>
    </xf>
    <xf numFmtId="0" fontId="16" fillId="8" borderId="90" xfId="0" applyFont="1" applyFill="1" applyBorder="1" applyAlignment="1">
      <alignment horizontal="center"/>
    </xf>
    <xf numFmtId="0" fontId="27" fillId="20" borderId="65" xfId="0" applyFont="1" applyFill="1" applyBorder="1" applyAlignment="1">
      <alignment horizontal="center" vertical="center"/>
    </xf>
    <xf numFmtId="0" fontId="27" fillId="19" borderId="65" xfId="0" applyFont="1" applyFill="1" applyBorder="1" applyAlignment="1">
      <alignment horizontal="center" vertical="center"/>
    </xf>
    <xf numFmtId="0" fontId="0" fillId="0" borderId="60" xfId="0" applyBorder="1"/>
    <xf numFmtId="0" fontId="0" fillId="0" borderId="109" xfId="0" applyBorder="1" applyAlignment="1">
      <alignment horizontal="center" vertical="center"/>
    </xf>
    <xf numFmtId="0" fontId="0" fillId="0" borderId="61" xfId="0" applyBorder="1"/>
    <xf numFmtId="0" fontId="30" fillId="20" borderId="89" xfId="0" applyFont="1" applyFill="1" applyBorder="1" applyAlignment="1">
      <alignment horizontal="center" vertical="center"/>
    </xf>
    <xf numFmtId="0" fontId="30" fillId="19" borderId="57" xfId="0" applyFont="1" applyFill="1" applyBorder="1" applyAlignment="1">
      <alignment horizontal="center" vertical="center"/>
    </xf>
    <xf numFmtId="0" fontId="0" fillId="0" borderId="110" xfId="0" applyBorder="1" applyAlignment="1">
      <alignment horizontal="center" vertical="center"/>
    </xf>
    <xf numFmtId="0" fontId="0" fillId="0" borderId="56" xfId="0" applyBorder="1" applyAlignment="1">
      <alignment horizontal="center" vertical="center" wrapText="1"/>
    </xf>
    <xf numFmtId="2" fontId="26" fillId="22" borderId="48" xfId="0" applyNumberFormat="1" applyFont="1" applyFill="1" applyBorder="1" applyAlignment="1">
      <alignment horizontal="center"/>
    </xf>
    <xf numFmtId="0" fontId="0" fillId="22" borderId="0" xfId="0" applyFill="1"/>
    <xf numFmtId="2" fontId="26" fillId="8" borderId="48" xfId="0" applyNumberFormat="1" applyFont="1" applyFill="1" applyBorder="1" applyAlignment="1">
      <alignment horizontal="center"/>
    </xf>
    <xf numFmtId="0" fontId="14" fillId="8" borderId="82" xfId="0" applyFont="1" applyFill="1" applyBorder="1"/>
    <xf numFmtId="0" fontId="14" fillId="8" borderId="91" xfId="0" applyFont="1" applyFill="1" applyBorder="1"/>
    <xf numFmtId="2" fontId="18" fillId="4" borderId="81" xfId="1" applyNumberFormat="1" applyFont="1" applyFill="1" applyBorder="1" applyAlignment="1">
      <alignment horizontal="center"/>
    </xf>
    <xf numFmtId="0" fontId="9" fillId="4" borderId="42" xfId="0" applyFont="1" applyFill="1" applyBorder="1" applyAlignment="1">
      <alignment horizontal="center"/>
    </xf>
    <xf numFmtId="0" fontId="9" fillId="4" borderId="16" xfId="0" applyFont="1" applyFill="1" applyBorder="1" applyAlignment="1">
      <alignment horizontal="center"/>
    </xf>
    <xf numFmtId="1" fontId="18" fillId="23" borderId="3" xfId="1" applyNumberFormat="1" applyFont="1" applyFill="1" applyBorder="1" applyAlignment="1">
      <alignment horizontal="center"/>
    </xf>
    <xf numFmtId="2" fontId="17" fillId="13" borderId="50" xfId="1" applyNumberFormat="1" applyFont="1" applyFill="1" applyBorder="1" applyAlignment="1">
      <alignment horizontal="center"/>
    </xf>
    <xf numFmtId="0" fontId="0" fillId="0" borderId="115" xfId="0" applyBorder="1"/>
    <xf numFmtId="0" fontId="0" fillId="0" borderId="116" xfId="0" applyBorder="1" applyAlignment="1">
      <alignment wrapText="1"/>
    </xf>
    <xf numFmtId="2" fontId="17" fillId="13" borderId="117" xfId="1" applyNumberFormat="1" applyFont="1" applyFill="1" applyBorder="1" applyAlignment="1">
      <alignment horizontal="center"/>
    </xf>
    <xf numFmtId="2" fontId="17" fillId="0" borderId="117" xfId="1" applyNumberFormat="1" applyFont="1" applyFill="1" applyBorder="1" applyAlignment="1">
      <alignment horizontal="center"/>
    </xf>
    <xf numFmtId="2" fontId="26" fillId="18" borderId="118" xfId="0" applyNumberFormat="1" applyFont="1" applyFill="1" applyBorder="1" applyAlignment="1">
      <alignment horizontal="center"/>
    </xf>
    <xf numFmtId="2" fontId="18" fillId="0" borderId="118" xfId="1" applyNumberFormat="1" applyFont="1" applyFill="1" applyBorder="1" applyAlignment="1">
      <alignment horizontal="center"/>
    </xf>
    <xf numFmtId="2" fontId="17" fillId="13" borderId="119" xfId="1" applyNumberFormat="1" applyFont="1" applyFill="1" applyBorder="1" applyAlignment="1">
      <alignment horizontal="center"/>
    </xf>
    <xf numFmtId="2" fontId="17" fillId="13" borderId="120" xfId="1" applyNumberFormat="1" applyFont="1" applyFill="1" applyBorder="1" applyAlignment="1">
      <alignment horizontal="center"/>
    </xf>
    <xf numFmtId="2" fontId="17" fillId="0" borderId="121" xfId="1" applyNumberFormat="1" applyFont="1" applyFill="1" applyBorder="1" applyAlignment="1">
      <alignment horizontal="center"/>
    </xf>
    <xf numFmtId="2" fontId="17" fillId="0" borderId="116" xfId="1" applyNumberFormat="1" applyFont="1" applyFill="1" applyBorder="1" applyAlignment="1">
      <alignment horizontal="center"/>
    </xf>
    <xf numFmtId="0" fontId="0" fillId="0" borderId="116" xfId="0" applyBorder="1"/>
    <xf numFmtId="2" fontId="26" fillId="18" borderId="53" xfId="0" applyNumberFormat="1" applyFont="1" applyFill="1" applyBorder="1" applyAlignment="1">
      <alignment horizontal="center"/>
    </xf>
    <xf numFmtId="2" fontId="17" fillId="0" borderId="120" xfId="1" applyNumberFormat="1" applyFont="1" applyFill="1" applyBorder="1" applyAlignment="1">
      <alignment horizontal="center"/>
    </xf>
    <xf numFmtId="0" fontId="0" fillId="0" borderId="122" xfId="0" applyBorder="1" applyAlignment="1">
      <alignment horizontal="center"/>
    </xf>
    <xf numFmtId="0" fontId="3" fillId="0" borderId="60" xfId="2" applyBorder="1" applyAlignment="1">
      <alignment horizontal="center" wrapText="1"/>
    </xf>
    <xf numFmtId="0" fontId="3" fillId="0" borderId="60" xfId="2" applyBorder="1" applyAlignment="1">
      <alignment horizontal="center"/>
    </xf>
    <xf numFmtId="0" fontId="0" fillId="0" borderId="123" xfId="0" applyBorder="1" applyAlignment="1">
      <alignment horizontal="center"/>
    </xf>
    <xf numFmtId="2" fontId="17" fillId="22" borderId="121" xfId="1" applyNumberFormat="1" applyFont="1" applyFill="1" applyBorder="1" applyAlignment="1">
      <alignment horizontal="center"/>
    </xf>
    <xf numFmtId="2" fontId="17" fillId="22" borderId="120" xfId="1" applyNumberFormat="1" applyFont="1" applyFill="1" applyBorder="1" applyAlignment="1">
      <alignment horizontal="center"/>
    </xf>
    <xf numFmtId="0" fontId="0" fillId="0" borderId="117" xfId="0" applyBorder="1" applyAlignment="1">
      <alignment horizontal="center" wrapText="1"/>
    </xf>
    <xf numFmtId="0" fontId="19" fillId="0" borderId="119" xfId="0" applyFont="1" applyBorder="1" applyAlignment="1">
      <alignment horizontal="center"/>
    </xf>
    <xf numFmtId="0" fontId="0" fillId="0" borderId="124" xfId="0" applyBorder="1" applyAlignment="1">
      <alignment horizontal="center" wrapText="1"/>
    </xf>
    <xf numFmtId="2" fontId="17" fillId="0" borderId="121" xfId="1" applyNumberFormat="1" applyFont="1" applyFill="1" applyBorder="1" applyAlignment="1">
      <alignment horizontal="center" vertical="center"/>
    </xf>
    <xf numFmtId="2" fontId="17" fillId="13" borderId="121" xfId="1" applyNumberFormat="1" applyFont="1" applyFill="1" applyBorder="1" applyAlignment="1">
      <alignment horizontal="center"/>
    </xf>
    <xf numFmtId="0" fontId="0" fillId="0" borderId="125" xfId="0" applyBorder="1" applyAlignment="1">
      <alignment horizontal="center" wrapText="1"/>
    </xf>
    <xf numFmtId="0" fontId="3" fillId="0" borderId="126" xfId="2" applyBorder="1" applyAlignment="1">
      <alignment horizontal="center" wrapText="1"/>
    </xf>
    <xf numFmtId="0" fontId="0" fillId="0" borderId="123" xfId="0" applyBorder="1" applyAlignment="1">
      <alignment horizontal="center" wrapText="1"/>
    </xf>
    <xf numFmtId="0" fontId="3" fillId="0" borderId="60" xfId="2" applyBorder="1" applyAlignment="1">
      <alignment wrapText="1"/>
    </xf>
    <xf numFmtId="0" fontId="0" fillId="0" borderId="122" xfId="0" applyBorder="1" applyAlignment="1">
      <alignment horizontal="center" wrapText="1"/>
    </xf>
    <xf numFmtId="0" fontId="0" fillId="0" borderId="117" xfId="0" applyBorder="1" applyAlignment="1">
      <alignment horizontal="center"/>
    </xf>
    <xf numFmtId="0" fontId="3" fillId="0" borderId="127" xfId="2" applyBorder="1" applyAlignment="1">
      <alignment horizontal="center" wrapText="1"/>
    </xf>
    <xf numFmtId="0" fontId="0" fillId="0" borderId="119" xfId="0" applyBorder="1" applyAlignment="1">
      <alignment horizontal="center"/>
    </xf>
    <xf numFmtId="0" fontId="0" fillId="0" borderId="128" xfId="0" applyBorder="1" applyAlignment="1">
      <alignment horizontal="center" wrapText="1"/>
    </xf>
    <xf numFmtId="2" fontId="4" fillId="21" borderId="129" xfId="0" applyNumberFormat="1" applyFont="1" applyFill="1" applyBorder="1" applyAlignment="1">
      <alignment horizontal="center" vertical="center" wrapText="1"/>
    </xf>
    <xf numFmtId="0" fontId="0" fillId="0" borderId="116" xfId="0" applyBorder="1" applyAlignment="1">
      <alignment vertical="center" wrapText="1"/>
    </xf>
    <xf numFmtId="0" fontId="10" fillId="21" borderId="130" xfId="0" applyFont="1" applyFill="1" applyBorder="1" applyAlignment="1">
      <alignment horizontal="center" vertical="center" wrapText="1"/>
    </xf>
    <xf numFmtId="0" fontId="10" fillId="20" borderId="130" xfId="0" applyFont="1" applyFill="1" applyBorder="1" applyAlignment="1">
      <alignment horizontal="center" vertical="center" wrapText="1"/>
    </xf>
    <xf numFmtId="2" fontId="4" fillId="20" borderId="129" xfId="0" applyNumberFormat="1" applyFont="1" applyFill="1" applyBorder="1" applyAlignment="1">
      <alignment horizontal="center" vertical="center" wrapText="1"/>
    </xf>
    <xf numFmtId="1" fontId="18" fillId="6" borderId="114" xfId="1" applyNumberFormat="1" applyFont="1" applyFill="1" applyBorder="1" applyAlignment="1">
      <alignment horizontal="center"/>
    </xf>
    <xf numFmtId="1" fontId="18" fillId="6" borderId="49" xfId="1" applyNumberFormat="1" applyFont="1" applyFill="1" applyBorder="1" applyAlignment="1">
      <alignment horizontal="center"/>
    </xf>
    <xf numFmtId="1" fontId="18" fillId="6" borderId="106" xfId="1" applyNumberFormat="1" applyFont="1" applyFill="1" applyBorder="1" applyAlignment="1">
      <alignment horizontal="center"/>
    </xf>
    <xf numFmtId="0" fontId="16" fillId="8" borderId="69" xfId="0" applyFont="1" applyFill="1" applyBorder="1" applyAlignment="1">
      <alignment horizontal="left"/>
    </xf>
    <xf numFmtId="0" fontId="16" fillId="8" borderId="82" xfId="0" applyFont="1" applyFill="1" applyBorder="1" applyAlignment="1">
      <alignment horizontal="left"/>
    </xf>
    <xf numFmtId="0" fontId="16" fillId="8" borderId="91" xfId="0" applyFont="1" applyFill="1" applyBorder="1" applyAlignment="1">
      <alignment horizontal="left"/>
    </xf>
    <xf numFmtId="0" fontId="16" fillId="8" borderId="33" xfId="0" applyFont="1" applyFill="1" applyBorder="1" applyAlignment="1">
      <alignment horizontal="left"/>
    </xf>
    <xf numFmtId="0" fontId="16" fillId="8" borderId="0" xfId="0" applyFont="1" applyFill="1" applyAlignment="1">
      <alignment horizontal="left"/>
    </xf>
    <xf numFmtId="0" fontId="16" fillId="8" borderId="90" xfId="0" applyFont="1" applyFill="1" applyBorder="1" applyAlignment="1">
      <alignment horizontal="left"/>
    </xf>
    <xf numFmtId="0" fontId="13" fillId="8" borderId="69" xfId="0" applyFont="1" applyFill="1" applyBorder="1" applyAlignment="1">
      <alignment horizontal="left" wrapText="1"/>
    </xf>
    <xf numFmtId="0" fontId="13" fillId="8" borderId="82" xfId="0" applyFont="1" applyFill="1" applyBorder="1" applyAlignment="1">
      <alignment horizontal="left" wrapText="1"/>
    </xf>
    <xf numFmtId="0" fontId="13" fillId="8" borderId="85" xfId="0" applyFont="1" applyFill="1" applyBorder="1" applyAlignment="1">
      <alignment horizontal="left" wrapText="1"/>
    </xf>
    <xf numFmtId="0" fontId="13" fillId="8" borderId="91" xfId="0" applyFont="1" applyFill="1" applyBorder="1" applyAlignment="1">
      <alignment horizontal="left" wrapText="1"/>
    </xf>
    <xf numFmtId="0" fontId="22" fillId="14" borderId="84" xfId="0" applyFont="1" applyFill="1" applyBorder="1" applyAlignment="1">
      <alignment horizontal="left" wrapText="1"/>
    </xf>
    <xf numFmtId="0" fontId="22" fillId="14" borderId="85" xfId="0" applyFont="1" applyFill="1" applyBorder="1" applyAlignment="1">
      <alignment horizontal="left" wrapText="1"/>
    </xf>
    <xf numFmtId="0" fontId="22" fillId="14" borderId="0" xfId="0" applyFont="1" applyFill="1" applyAlignment="1">
      <alignment horizontal="left" wrapText="1"/>
    </xf>
    <xf numFmtId="0" fontId="22" fillId="14" borderId="94" xfId="0" applyFont="1" applyFill="1" applyBorder="1" applyAlignment="1">
      <alignment horizontal="left" wrapText="1"/>
    </xf>
    <xf numFmtId="0" fontId="9" fillId="0" borderId="14" xfId="0" applyFont="1" applyBorder="1" applyAlignment="1">
      <alignment horizontal="right"/>
    </xf>
    <xf numFmtId="0" fontId="9" fillId="0" borderId="15" xfId="0" applyFont="1" applyBorder="1" applyAlignment="1">
      <alignment horizontal="right"/>
    </xf>
    <xf numFmtId="0" fontId="9" fillId="0" borderId="16" xfId="0" applyFont="1" applyBorder="1" applyAlignment="1">
      <alignment horizontal="right"/>
    </xf>
    <xf numFmtId="0" fontId="1" fillId="0" borderId="0" xfId="0" applyFont="1" applyAlignment="1">
      <alignment horizontal="center"/>
    </xf>
    <xf numFmtId="0" fontId="9" fillId="0" borderId="68" xfId="0" applyFont="1" applyBorder="1" applyAlignment="1">
      <alignment horizontal="right"/>
    </xf>
    <xf numFmtId="0" fontId="12" fillId="8" borderId="69" xfId="0" applyFont="1" applyFill="1" applyBorder="1" applyAlignment="1">
      <alignment horizontal="center"/>
    </xf>
    <xf numFmtId="0" fontId="12" fillId="8" borderId="82" xfId="0" applyFont="1" applyFill="1" applyBorder="1" applyAlignment="1">
      <alignment horizontal="center"/>
    </xf>
    <xf numFmtId="0" fontId="12" fillId="8" borderId="91" xfId="0" applyFont="1" applyFill="1" applyBorder="1" applyAlignment="1">
      <alignment horizontal="center"/>
    </xf>
    <xf numFmtId="2" fontId="18" fillId="6" borderId="111" xfId="1" applyNumberFormat="1" applyFont="1" applyFill="1" applyBorder="1" applyAlignment="1">
      <alignment horizontal="center"/>
    </xf>
    <xf numFmtId="2" fontId="18" fillId="6" borderId="112" xfId="1" applyNumberFormat="1" applyFont="1" applyFill="1" applyBorder="1" applyAlignment="1">
      <alignment horizontal="center"/>
    </xf>
    <xf numFmtId="2" fontId="18" fillId="6" borderId="113" xfId="1" applyNumberFormat="1" applyFont="1" applyFill="1" applyBorder="1" applyAlignment="1">
      <alignment horizontal="center"/>
    </xf>
    <xf numFmtId="1" fontId="18" fillId="6" borderId="14" xfId="1" applyNumberFormat="1" applyFont="1" applyFill="1" applyBorder="1" applyAlignment="1">
      <alignment horizontal="center"/>
    </xf>
    <xf numFmtId="1" fontId="18" fillId="6" borderId="15" xfId="1" applyNumberFormat="1" applyFont="1" applyFill="1" applyBorder="1" applyAlignment="1">
      <alignment horizontal="center"/>
    </xf>
    <xf numFmtId="1" fontId="18" fillId="6" borderId="16" xfId="1" applyNumberFormat="1" applyFont="1" applyFill="1" applyBorder="1" applyAlignment="1">
      <alignment horizontal="center"/>
    </xf>
    <xf numFmtId="0" fontId="29" fillId="21" borderId="0" xfId="0" applyFont="1" applyFill="1" applyAlignment="1">
      <alignment horizontal="center" vertical="center"/>
    </xf>
    <xf numFmtId="0" fontId="29" fillId="21" borderId="63" xfId="0" applyFont="1" applyFill="1" applyBorder="1" applyAlignment="1">
      <alignment horizontal="center" vertical="center"/>
    </xf>
    <xf numFmtId="0" fontId="29" fillId="20" borderId="0" xfId="0" applyFont="1" applyFill="1" applyAlignment="1">
      <alignment horizontal="center" vertical="center"/>
    </xf>
    <xf numFmtId="0" fontId="27" fillId="5" borderId="92" xfId="0" applyFont="1" applyFill="1" applyBorder="1" applyAlignment="1">
      <alignment horizontal="center" vertical="center"/>
    </xf>
    <xf numFmtId="0" fontId="27" fillId="5" borderId="94" xfId="0" applyFont="1" applyFill="1" applyBorder="1" applyAlignment="1">
      <alignment horizontal="center" vertical="center"/>
    </xf>
    <xf numFmtId="0" fontId="0" fillId="0" borderId="98" xfId="0" applyBorder="1" applyAlignment="1">
      <alignment horizontal="center" vertical="center"/>
    </xf>
    <xf numFmtId="0" fontId="0" fillId="0" borderId="92" xfId="0" applyBorder="1" applyAlignment="1">
      <alignment horizontal="center" vertical="center"/>
    </xf>
    <xf numFmtId="0" fontId="27" fillId="5" borderId="105" xfId="0" applyFont="1" applyFill="1" applyBorder="1" applyAlignment="1">
      <alignment horizontal="center" vertical="center"/>
    </xf>
    <xf numFmtId="0" fontId="27" fillId="5" borderId="107" xfId="0" applyFont="1" applyFill="1" applyBorder="1" applyAlignment="1">
      <alignment horizontal="center" vertical="center"/>
    </xf>
    <xf numFmtId="0" fontId="27" fillId="5" borderId="49" xfId="0" applyFont="1" applyFill="1" applyBorder="1" applyAlignment="1">
      <alignment horizontal="center" vertical="center"/>
    </xf>
    <xf numFmtId="0" fontId="27" fillId="5" borderId="63" xfId="0" applyFont="1" applyFill="1" applyBorder="1" applyAlignment="1">
      <alignment horizontal="center" vertical="center"/>
    </xf>
    <xf numFmtId="0" fontId="27" fillId="5" borderId="98" xfId="0" applyFont="1" applyFill="1" applyBorder="1" applyAlignment="1">
      <alignment horizontal="center" vertical="center"/>
    </xf>
    <xf numFmtId="0" fontId="27" fillId="5" borderId="96" xfId="0" applyFont="1" applyFill="1" applyBorder="1" applyAlignment="1">
      <alignment horizontal="center" vertical="center"/>
    </xf>
    <xf numFmtId="0" fontId="27" fillId="5" borderId="106" xfId="0" applyFont="1" applyFill="1" applyBorder="1" applyAlignment="1">
      <alignment horizontal="center" vertical="center"/>
    </xf>
    <xf numFmtId="0" fontId="27" fillId="5" borderId="108" xfId="0" applyFont="1" applyFill="1" applyBorder="1" applyAlignment="1">
      <alignment horizontal="center" vertical="center"/>
    </xf>
    <xf numFmtId="0" fontId="27" fillId="5" borderId="97" xfId="0" applyFont="1" applyFill="1" applyBorder="1" applyAlignment="1">
      <alignment horizontal="center" vertical="center"/>
    </xf>
    <xf numFmtId="0" fontId="27" fillId="5" borderId="85" xfId="0" applyFont="1" applyFill="1" applyBorder="1" applyAlignment="1">
      <alignment horizontal="center" vertical="center"/>
    </xf>
    <xf numFmtId="0" fontId="27" fillId="5" borderId="65" xfId="0" applyFont="1" applyFill="1" applyBorder="1" applyAlignment="1">
      <alignment horizontal="center" vertical="center"/>
    </xf>
    <xf numFmtId="0" fontId="27" fillId="5" borderId="86" xfId="0" applyFont="1" applyFill="1" applyBorder="1" applyAlignment="1">
      <alignment horizontal="center" vertical="center"/>
    </xf>
  </cellXfs>
  <cellStyles count="4">
    <cellStyle name="Calculation" xfId="1" builtinId="22"/>
    <cellStyle name="Explanatory Text" xfId="2" builtinId="53"/>
    <cellStyle name="Hyperlink" xfId="3" builtinId="8"/>
    <cellStyle name="Normal" xfId="0" builtinId="0"/>
  </cellStyles>
  <dxfs count="2">
    <dxf>
      <font>
        <color rgb="FF9C0006"/>
      </font>
      <fill>
        <patternFill patternType="solid">
          <bgColor theme="9" tint="0.59999389629810485"/>
        </patternFill>
      </fill>
    </dxf>
    <dxf>
      <font>
        <color rgb="FF9C0006"/>
      </font>
      <fill>
        <patternFill patternType="solid">
          <bgColor theme="9" tint="0.59999389629810485"/>
        </patternFill>
      </fill>
    </dxf>
  </dxfs>
  <tableStyles count="0" defaultTableStyle="TableStyleMedium2" defaultPivotStyle="PivotStyleLight16"/>
  <colors>
    <mruColors>
      <color rgb="FFDBC7DA"/>
      <color rgb="FFAEC3AE"/>
      <color rgb="FFF4E7EE"/>
      <color rgb="FFD9DBE0"/>
      <color rgb="FF91A46D"/>
      <color rgb="FF00A600"/>
      <color rgb="FFE4C7D6"/>
      <color rgb="FF3C0847"/>
      <color rgb="FF700C58"/>
      <color rgb="FFEDE8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T177"/>
  <sheetViews>
    <sheetView zoomScale="167" zoomScaleNormal="100" workbookViewId="0">
      <pane ySplit="1" topLeftCell="A158" activePane="bottomLeft" state="frozen"/>
      <selection pane="bottomLeft" activeCell="B164" sqref="B164"/>
    </sheetView>
  </sheetViews>
  <sheetFormatPr defaultColWidth="8.85546875" defaultRowHeight="15" outlineLevelRow="1"/>
  <cols>
    <col min="1" max="1" width="5.42578125" style="7" customWidth="1"/>
    <col min="2" max="2" width="95" style="196" customWidth="1"/>
    <col min="3" max="3" width="10" style="14" customWidth="1"/>
    <col min="4" max="4" width="12.42578125" customWidth="1"/>
    <col min="5" max="5" width="13.85546875" customWidth="1"/>
    <col min="6" max="6" width="12" customWidth="1"/>
    <col min="7" max="7" width="11.7109375" customWidth="1"/>
    <col min="8" max="9" width="14.140625" customWidth="1"/>
    <col min="10" max="10" width="11.140625" customWidth="1"/>
    <col min="11" max="11" width="9.85546875" customWidth="1"/>
    <col min="12" max="12" width="11" customWidth="1"/>
    <col min="13" max="13" width="12.7109375" style="55" customWidth="1"/>
    <col min="14" max="14" width="12" style="55" customWidth="1"/>
    <col min="15" max="15" width="11.7109375" style="55" customWidth="1"/>
    <col min="16" max="16" width="16.85546875" style="2" customWidth="1"/>
    <col min="17" max="17" width="16.85546875" style="3" customWidth="1"/>
    <col min="18" max="19" width="16.85546875" customWidth="1"/>
  </cols>
  <sheetData>
    <row r="1" spans="1:20" s="54" customFormat="1" ht="60.75">
      <c r="A1" s="188" t="s">
        <v>0</v>
      </c>
      <c r="B1" s="190" t="s">
        <v>1</v>
      </c>
      <c r="C1" s="143"/>
      <c r="D1" s="143" t="s">
        <v>2</v>
      </c>
      <c r="E1" s="144" t="s">
        <v>3</v>
      </c>
      <c r="F1" s="144" t="s">
        <v>4</v>
      </c>
      <c r="G1" s="143" t="s">
        <v>5</v>
      </c>
      <c r="H1" s="145" t="s">
        <v>6</v>
      </c>
      <c r="I1" s="146" t="s">
        <v>7</v>
      </c>
      <c r="J1" s="144" t="s">
        <v>8</v>
      </c>
      <c r="K1" s="145" t="s">
        <v>9</v>
      </c>
      <c r="L1" s="143" t="s">
        <v>10</v>
      </c>
      <c r="M1" s="147" t="s">
        <v>11</v>
      </c>
      <c r="N1" s="147" t="s">
        <v>12</v>
      </c>
      <c r="O1" s="147" t="s">
        <v>13</v>
      </c>
      <c r="P1" s="265" t="s">
        <v>14</v>
      </c>
      <c r="Q1" s="264" t="s">
        <v>15</v>
      </c>
      <c r="R1" s="261" t="s">
        <v>16</v>
      </c>
      <c r="S1" s="263" t="s">
        <v>17</v>
      </c>
      <c r="T1" s="262"/>
    </row>
    <row r="2" spans="1:20" s="1" customFormat="1" ht="15" customHeight="1">
      <c r="A2" s="189">
        <v>0</v>
      </c>
      <c r="B2" s="279" t="s">
        <v>18</v>
      </c>
      <c r="C2" s="280"/>
      <c r="D2" s="280"/>
      <c r="E2" s="280"/>
      <c r="F2" s="280"/>
      <c r="G2" s="280"/>
      <c r="H2" s="280"/>
      <c r="I2" s="280"/>
      <c r="J2" s="280"/>
      <c r="K2" s="280"/>
      <c r="L2" s="280"/>
      <c r="M2" s="280"/>
      <c r="N2" s="280"/>
      <c r="O2" s="280"/>
      <c r="P2" s="281"/>
      <c r="Q2" s="281"/>
      <c r="R2" s="280"/>
      <c r="S2" s="282"/>
    </row>
    <row r="3" spans="1:20" s="1" customFormat="1" ht="54.95" customHeight="1">
      <c r="A3" s="41">
        <v>1</v>
      </c>
      <c r="B3" s="191" t="s">
        <v>19</v>
      </c>
      <c r="C3" s="141" t="s">
        <v>20</v>
      </c>
      <c r="D3" s="64"/>
      <c r="E3" s="65" t="s">
        <v>21</v>
      </c>
      <c r="F3" s="56">
        <v>1</v>
      </c>
      <c r="G3" s="57">
        <v>3</v>
      </c>
      <c r="H3" s="58">
        <v>2</v>
      </c>
      <c r="I3" s="59">
        <f>(F3+G3+4*H3)/6</f>
        <v>2</v>
      </c>
      <c r="J3" s="60">
        <f>(G3-F3)/6</f>
        <v>0.33333333333333331</v>
      </c>
      <c r="K3" s="61">
        <f>J3^2</f>
        <v>0.1111111111111111</v>
      </c>
      <c r="L3" s="62">
        <f>I3*'Input Data'!$B$2</f>
        <v>0.8</v>
      </c>
      <c r="M3" s="62">
        <f>I3*'Input Data'!$B$3</f>
        <v>0.5</v>
      </c>
      <c r="N3" s="62">
        <f>I3*'Input Data'!$B$4</f>
        <v>0.2</v>
      </c>
      <c r="O3" s="63">
        <f>I3*'Input Data'!$B$5</f>
        <v>0.3</v>
      </c>
      <c r="P3" s="230">
        <f>'Adjustment Factors'!C28</f>
        <v>1.29</v>
      </c>
      <c r="Q3" s="232">
        <f>(I3+L3+M3+N3+O3)*P3</f>
        <v>4.9020000000000001</v>
      </c>
      <c r="R3" s="227">
        <f>'Adjustment Factors'!D28</f>
        <v>5.077997925</v>
      </c>
      <c r="S3" s="239">
        <f>(I3+L3+M3+N3+O3)*R3</f>
        <v>19.296392115</v>
      </c>
      <c r="T3" s="229"/>
    </row>
    <row r="4" spans="1:20" s="1" customFormat="1" ht="54" customHeight="1">
      <c r="A4" s="41">
        <v>2</v>
      </c>
      <c r="B4" s="192" t="s">
        <v>22</v>
      </c>
      <c r="C4" s="84" t="s">
        <v>20</v>
      </c>
      <c r="D4" s="64"/>
      <c r="E4" s="65" t="s">
        <v>21</v>
      </c>
      <c r="F4" s="56">
        <v>1</v>
      </c>
      <c r="G4" s="57">
        <v>3</v>
      </c>
      <c r="H4" s="58">
        <v>2</v>
      </c>
      <c r="I4" s="59">
        <f t="shared" ref="I4:I5" si="0">(F4+G4+4*H4)/6</f>
        <v>2</v>
      </c>
      <c r="J4" s="60">
        <f t="shared" ref="J4:J5" si="1">(G4-F4)/6</f>
        <v>0.33333333333333331</v>
      </c>
      <c r="K4" s="61">
        <f t="shared" ref="K4:K5" si="2">J4^2</f>
        <v>0.1111111111111111</v>
      </c>
      <c r="L4" s="62">
        <f>I4*'Input Data'!$B$2</f>
        <v>0.8</v>
      </c>
      <c r="M4" s="62">
        <f>I4*'Input Data'!$B$3</f>
        <v>0.5</v>
      </c>
      <c r="N4" s="62">
        <f>I4*'Input Data'!$B$4</f>
        <v>0.2</v>
      </c>
      <c r="O4" s="63">
        <f>I4*'Input Data'!$B$5</f>
        <v>0.3</v>
      </c>
      <c r="P4" s="230">
        <f>'Adjustment Factors'!C28</f>
        <v>1.29</v>
      </c>
      <c r="Q4" s="232">
        <f t="shared" ref="Q4:Q5" si="3">(I4+L4+M4+N4+O4)*P4</f>
        <v>4.9020000000000001</v>
      </c>
      <c r="R4" s="227">
        <f>'Adjustment Factors'!D28</f>
        <v>5.077997925</v>
      </c>
      <c r="S4" s="201">
        <f t="shared" ref="S4:S5" si="4">(I4+L4+M4+N4+O4)*R4</f>
        <v>19.296392115</v>
      </c>
    </row>
    <row r="5" spans="1:20" s="1" customFormat="1" ht="15.75" customHeight="1">
      <c r="A5" s="41">
        <v>3</v>
      </c>
      <c r="B5" s="192" t="s">
        <v>23</v>
      </c>
      <c r="C5" s="84" t="s">
        <v>20</v>
      </c>
      <c r="D5" s="64"/>
      <c r="E5" s="65" t="s">
        <v>21</v>
      </c>
      <c r="F5" s="56">
        <v>0.5</v>
      </c>
      <c r="G5" s="57">
        <v>2</v>
      </c>
      <c r="H5" s="58">
        <v>1</v>
      </c>
      <c r="I5" s="59">
        <f t="shared" si="0"/>
        <v>1.0833333333333333</v>
      </c>
      <c r="J5" s="60">
        <f t="shared" si="1"/>
        <v>0.25</v>
      </c>
      <c r="K5" s="61">
        <f t="shared" si="2"/>
        <v>6.25E-2</v>
      </c>
      <c r="L5" s="62">
        <f>I5*'Input Data'!$B$2</f>
        <v>0.43333333333333335</v>
      </c>
      <c r="M5" s="62">
        <f>I5*'Input Data'!$B$3</f>
        <v>0.27083333333333331</v>
      </c>
      <c r="N5" s="62">
        <f>I5*'Input Data'!$B$4</f>
        <v>0.10833333333333334</v>
      </c>
      <c r="O5" s="63">
        <f>I5*'Input Data'!$B$5</f>
        <v>0.16249999999999998</v>
      </c>
      <c r="P5" s="230">
        <f>'Adjustment Factors'!C28</f>
        <v>1.29</v>
      </c>
      <c r="Q5" s="232">
        <f t="shared" si="3"/>
        <v>2.6552499999999997</v>
      </c>
      <c r="R5" s="227">
        <f>'Adjustment Factors'!D28</f>
        <v>5.077997925</v>
      </c>
      <c r="S5" s="201">
        <f t="shared" si="4"/>
        <v>10.452212395624999</v>
      </c>
    </row>
    <row r="6" spans="1:20" ht="15.75">
      <c r="A6" s="11"/>
      <c r="B6" s="193"/>
      <c r="C6" s="140"/>
      <c r="D6" s="76"/>
      <c r="E6" s="75"/>
      <c r="F6" s="4"/>
      <c r="G6" s="5"/>
      <c r="H6" s="6"/>
      <c r="I6" s="130"/>
      <c r="J6" s="131"/>
      <c r="K6" s="132"/>
      <c r="L6" s="133"/>
      <c r="M6" s="133"/>
      <c r="N6" s="134"/>
      <c r="O6" s="135"/>
      <c r="P6" s="231"/>
      <c r="Q6" s="233"/>
      <c r="R6" s="228"/>
      <c r="S6" s="150"/>
    </row>
    <row r="7" spans="1:20" s="29" customFormat="1" ht="15.95" customHeight="1">
      <c r="A7" s="43">
        <v>1</v>
      </c>
      <c r="B7" s="275" t="s">
        <v>24</v>
      </c>
      <c r="C7" s="276"/>
      <c r="D7" s="276"/>
      <c r="E7" s="276"/>
      <c r="F7" s="276"/>
      <c r="G7" s="276"/>
      <c r="H7" s="276"/>
      <c r="I7" s="276"/>
      <c r="J7" s="276"/>
      <c r="K7" s="276"/>
      <c r="L7" s="276"/>
      <c r="M7" s="276"/>
      <c r="N7" s="276"/>
      <c r="O7" s="276"/>
      <c r="P7" s="277"/>
      <c r="Q7" s="277"/>
      <c r="R7" s="276"/>
      <c r="S7" s="278"/>
    </row>
    <row r="8" spans="1:20" s="1" customFormat="1" ht="15.75">
      <c r="A8" s="42">
        <v>1</v>
      </c>
      <c r="B8" s="194" t="s">
        <v>25</v>
      </c>
      <c r="C8" s="141" t="s">
        <v>20</v>
      </c>
      <c r="D8" s="142" t="s">
        <v>26</v>
      </c>
      <c r="E8" s="70"/>
      <c r="F8" s="95">
        <v>3</v>
      </c>
      <c r="G8" s="96">
        <v>10</v>
      </c>
      <c r="H8" s="97">
        <v>5</v>
      </c>
      <c r="I8" s="18">
        <f>(F8+G8+4*H8)/6</f>
        <v>5.5</v>
      </c>
      <c r="J8" s="25">
        <f>(G8-F8)/6</f>
        <v>1.1666666666666667</v>
      </c>
      <c r="K8" s="26">
        <f>J8^2</f>
        <v>1.3611111111111114</v>
      </c>
      <c r="L8" s="19">
        <f>I8*'Input Data'!$B$2</f>
        <v>2.2000000000000002</v>
      </c>
      <c r="M8" s="19">
        <f>I8*'Input Data'!$B$3</f>
        <v>1.375</v>
      </c>
      <c r="N8" s="20">
        <f>I8*'Input Data'!$B$4</f>
        <v>0.55000000000000004</v>
      </c>
      <c r="O8" s="21">
        <f>I8*'Input Data'!$B$5</f>
        <v>0.82499999999999996</v>
      </c>
      <c r="P8" s="234">
        <f>'Adjustment Factors'!C28</f>
        <v>1.29</v>
      </c>
      <c r="Q8" s="201">
        <f>(I8+L8+M8+N8+O8)*P8</f>
        <v>13.480499999999999</v>
      </c>
      <c r="R8" s="129">
        <f>'Adjustment Factors'!D28</f>
        <v>5.077997925</v>
      </c>
      <c r="S8" s="201">
        <f t="shared" ref="S8:S16" si="5">(I8+L8+M8+N8+O8)*R8</f>
        <v>53.065078316249995</v>
      </c>
    </row>
    <row r="9" spans="1:20" ht="15.75" outlineLevel="1">
      <c r="A9" s="42">
        <v>2</v>
      </c>
      <c r="B9" s="183" t="s">
        <v>27</v>
      </c>
      <c r="C9" s="84" t="s">
        <v>20</v>
      </c>
      <c r="D9" s="68" t="s">
        <v>26</v>
      </c>
      <c r="E9" s="67"/>
      <c r="F9" s="88"/>
      <c r="G9" s="89"/>
      <c r="H9" s="90"/>
      <c r="I9" s="23">
        <f t="shared" ref="I9:I113" si="6">(F9+G9+4*H9)/6</f>
        <v>0</v>
      </c>
      <c r="J9" s="27">
        <f t="shared" ref="J9:J10" si="7">(G9-F9)/6</f>
        <v>0</v>
      </c>
      <c r="K9" s="28">
        <f t="shared" ref="K9:K10" si="8">J9^2</f>
        <v>0</v>
      </c>
      <c r="L9" s="19">
        <f>I9*'Input Data'!$B$2</f>
        <v>0</v>
      </c>
      <c r="M9" s="19">
        <f>I9*'Input Data'!$B$3</f>
        <v>0</v>
      </c>
      <c r="N9" s="20">
        <f>I9*'Input Data'!$B$4</f>
        <v>0</v>
      </c>
      <c r="O9" s="21">
        <f>I9*'Input Data'!$B$5</f>
        <v>0</v>
      </c>
      <c r="P9" s="235">
        <f>'Adjustment Factors'!C28</f>
        <v>1.29</v>
      </c>
      <c r="Q9" s="201">
        <f t="shared" ref="Q9:Q16" si="9">(I9+L9+M9+N9+O9)*P9</f>
        <v>0</v>
      </c>
      <c r="R9" s="129">
        <f>'Adjustment Factors'!D28</f>
        <v>5.077997925</v>
      </c>
      <c r="S9" s="201">
        <f t="shared" si="5"/>
        <v>0</v>
      </c>
    </row>
    <row r="10" spans="1:20" ht="15.75" outlineLevel="1">
      <c r="A10" s="42">
        <v>3</v>
      </c>
      <c r="B10" s="183" t="s">
        <v>28</v>
      </c>
      <c r="C10" s="84" t="s">
        <v>20</v>
      </c>
      <c r="D10" s="68" t="s">
        <v>26</v>
      </c>
      <c r="E10" s="67"/>
      <c r="F10" s="4"/>
      <c r="G10" s="5"/>
      <c r="H10" s="6"/>
      <c r="I10" s="23">
        <f t="shared" si="6"/>
        <v>0</v>
      </c>
      <c r="J10" s="27">
        <f t="shared" si="7"/>
        <v>0</v>
      </c>
      <c r="K10" s="28">
        <f t="shared" si="8"/>
        <v>0</v>
      </c>
      <c r="L10" s="19">
        <f>I10*'Input Data'!$B$2</f>
        <v>0</v>
      </c>
      <c r="M10" s="19">
        <f>I10*'Input Data'!$B$3</f>
        <v>0</v>
      </c>
      <c r="N10" s="20">
        <f>I10*'Input Data'!$B$4</f>
        <v>0</v>
      </c>
      <c r="O10" s="21">
        <f>I10*'Input Data'!$B$5</f>
        <v>0</v>
      </c>
      <c r="P10" s="235">
        <f>'Adjustment Factors'!C28</f>
        <v>1.29</v>
      </c>
      <c r="Q10" s="201">
        <f t="shared" si="9"/>
        <v>0</v>
      </c>
      <c r="R10" s="129">
        <f>'Adjustment Factors'!D28</f>
        <v>5.077997925</v>
      </c>
      <c r="S10" s="201">
        <f t="shared" si="5"/>
        <v>0</v>
      </c>
    </row>
    <row r="11" spans="1:20" ht="15.75">
      <c r="A11" s="42">
        <v>4</v>
      </c>
      <c r="B11" s="183" t="s">
        <v>29</v>
      </c>
      <c r="C11" s="84" t="s">
        <v>20</v>
      </c>
      <c r="D11" s="68" t="s">
        <v>26</v>
      </c>
      <c r="E11" s="67"/>
      <c r="F11" s="85"/>
      <c r="G11" s="86"/>
      <c r="H11" s="87"/>
      <c r="I11" s="23">
        <f t="shared" si="6"/>
        <v>0</v>
      </c>
      <c r="J11" s="27">
        <f t="shared" ref="J11:J16" si="10">(G11-F11)/6</f>
        <v>0</v>
      </c>
      <c r="K11" s="28">
        <f t="shared" ref="K11:K16" si="11">J11^2</f>
        <v>0</v>
      </c>
      <c r="L11" s="19">
        <f>I11*'Input Data'!$B$2</f>
        <v>0</v>
      </c>
      <c r="M11" s="19">
        <f>I11*'Input Data'!$B$3</f>
        <v>0</v>
      </c>
      <c r="N11" s="20">
        <f>I11*'Input Data'!$B$4</f>
        <v>0</v>
      </c>
      <c r="O11" s="21">
        <f>I11*'Input Data'!$B$5</f>
        <v>0</v>
      </c>
      <c r="P11" s="235">
        <f>'Adjustment Factors'!C28</f>
        <v>1.29</v>
      </c>
      <c r="Q11" s="201">
        <f t="shared" si="9"/>
        <v>0</v>
      </c>
      <c r="R11" s="129">
        <f>'Adjustment Factors'!D28</f>
        <v>5.077997925</v>
      </c>
      <c r="S11" s="201">
        <f t="shared" si="5"/>
        <v>0</v>
      </c>
    </row>
    <row r="12" spans="1:20" ht="15.75">
      <c r="A12" s="42">
        <v>5</v>
      </c>
      <c r="B12" s="183" t="s">
        <v>30</v>
      </c>
      <c r="C12" s="84" t="s">
        <v>20</v>
      </c>
      <c r="D12" s="68" t="s">
        <v>26</v>
      </c>
      <c r="E12" s="67"/>
      <c r="F12" s="85"/>
      <c r="G12" s="86"/>
      <c r="H12" s="87"/>
      <c r="I12" s="23">
        <f t="shared" si="6"/>
        <v>0</v>
      </c>
      <c r="J12" s="27">
        <f t="shared" si="10"/>
        <v>0</v>
      </c>
      <c r="K12" s="28">
        <f t="shared" si="11"/>
        <v>0</v>
      </c>
      <c r="L12" s="19">
        <f>I12*'Input Data'!$B$2</f>
        <v>0</v>
      </c>
      <c r="M12" s="19">
        <f>I12*'Input Data'!$B$3</f>
        <v>0</v>
      </c>
      <c r="N12" s="20">
        <f>I12*'Input Data'!$B$4</f>
        <v>0</v>
      </c>
      <c r="O12" s="21">
        <f>I12*'Input Data'!$B$5</f>
        <v>0</v>
      </c>
      <c r="P12" s="235">
        <f>'Adjustment Factors'!C28</f>
        <v>1.29</v>
      </c>
      <c r="Q12" s="201">
        <f t="shared" si="9"/>
        <v>0</v>
      </c>
      <c r="R12" s="129">
        <f>'Adjustment Factors'!D28</f>
        <v>5.077997925</v>
      </c>
      <c r="S12" s="201">
        <f t="shared" si="5"/>
        <v>0</v>
      </c>
    </row>
    <row r="13" spans="1:20" ht="15.75">
      <c r="A13" s="42">
        <v>6</v>
      </c>
      <c r="B13" s="183" t="s">
        <v>31</v>
      </c>
      <c r="C13" s="84" t="s">
        <v>20</v>
      </c>
      <c r="D13" s="68" t="s">
        <v>26</v>
      </c>
      <c r="E13" s="67"/>
      <c r="F13" s="85"/>
      <c r="G13" s="86"/>
      <c r="H13" s="87"/>
      <c r="I13" s="23">
        <f t="shared" si="6"/>
        <v>0</v>
      </c>
      <c r="J13" s="27">
        <f t="shared" si="10"/>
        <v>0</v>
      </c>
      <c r="K13" s="28">
        <f t="shared" si="11"/>
        <v>0</v>
      </c>
      <c r="L13" s="19">
        <f>I13*'Input Data'!$B$2</f>
        <v>0</v>
      </c>
      <c r="M13" s="19">
        <f>I13*'Input Data'!$B$3</f>
        <v>0</v>
      </c>
      <c r="N13" s="20">
        <f>I13*'Input Data'!$B$4</f>
        <v>0</v>
      </c>
      <c r="O13" s="21">
        <f>I13*'Input Data'!$B$5</f>
        <v>0</v>
      </c>
      <c r="P13" s="235">
        <f>'Adjustment Factors'!C28</f>
        <v>1.29</v>
      </c>
      <c r="Q13" s="201">
        <f t="shared" si="9"/>
        <v>0</v>
      </c>
      <c r="R13" s="129">
        <f>'Adjustment Factors'!D28</f>
        <v>5.077997925</v>
      </c>
      <c r="S13" s="201">
        <f t="shared" si="5"/>
        <v>0</v>
      </c>
    </row>
    <row r="14" spans="1:20" ht="15.75">
      <c r="A14" s="42">
        <v>7</v>
      </c>
      <c r="B14" s="183" t="s">
        <v>32</v>
      </c>
      <c r="C14" s="84" t="s">
        <v>20</v>
      </c>
      <c r="D14" s="68" t="s">
        <v>26</v>
      </c>
      <c r="E14" s="67"/>
      <c r="F14" s="85"/>
      <c r="G14" s="86"/>
      <c r="H14" s="87"/>
      <c r="I14" s="23">
        <f t="shared" si="6"/>
        <v>0</v>
      </c>
      <c r="J14" s="27">
        <f t="shared" si="10"/>
        <v>0</v>
      </c>
      <c r="K14" s="28">
        <f t="shared" si="11"/>
        <v>0</v>
      </c>
      <c r="L14" s="19">
        <f>I14*'Input Data'!$B$2</f>
        <v>0</v>
      </c>
      <c r="M14" s="19">
        <f>I14*'Input Data'!$B$3</f>
        <v>0</v>
      </c>
      <c r="N14" s="20">
        <f>I14*'Input Data'!$B$4</f>
        <v>0</v>
      </c>
      <c r="O14" s="21">
        <f>I14*'Input Data'!$B$5</f>
        <v>0</v>
      </c>
      <c r="P14" s="235">
        <f>'Adjustment Factors'!C28</f>
        <v>1.29</v>
      </c>
      <c r="Q14" s="201">
        <f t="shared" si="9"/>
        <v>0</v>
      </c>
      <c r="R14" s="129">
        <f>'Adjustment Factors'!D28</f>
        <v>5.077997925</v>
      </c>
      <c r="S14" s="201">
        <f t="shared" si="5"/>
        <v>0</v>
      </c>
    </row>
    <row r="15" spans="1:20" ht="15.75">
      <c r="A15" s="42">
        <v>8</v>
      </c>
      <c r="B15" s="183" t="s">
        <v>33</v>
      </c>
      <c r="C15" s="84" t="s">
        <v>20</v>
      </c>
      <c r="D15" s="68" t="s">
        <v>26</v>
      </c>
      <c r="E15" s="67"/>
      <c r="F15" s="85"/>
      <c r="G15" s="86"/>
      <c r="H15" s="87"/>
      <c r="I15" s="23">
        <f t="shared" si="6"/>
        <v>0</v>
      </c>
      <c r="J15" s="27">
        <f t="shared" si="10"/>
        <v>0</v>
      </c>
      <c r="K15" s="28">
        <f t="shared" si="11"/>
        <v>0</v>
      </c>
      <c r="L15" s="19">
        <f>I15*'Input Data'!$B$2</f>
        <v>0</v>
      </c>
      <c r="M15" s="19">
        <f>I15*'Input Data'!$B$3</f>
        <v>0</v>
      </c>
      <c r="N15" s="20">
        <f>I15*'Input Data'!$B$4</f>
        <v>0</v>
      </c>
      <c r="O15" s="21">
        <f>I15*'Input Data'!$B$5</f>
        <v>0</v>
      </c>
      <c r="P15" s="235">
        <f>'Adjustment Factors'!C28</f>
        <v>1.29</v>
      </c>
      <c r="Q15" s="201">
        <f t="shared" si="9"/>
        <v>0</v>
      </c>
      <c r="R15" s="129">
        <f>'Adjustment Factors'!D28</f>
        <v>5.077997925</v>
      </c>
      <c r="S15" s="201">
        <f t="shared" si="5"/>
        <v>0</v>
      </c>
    </row>
    <row r="16" spans="1:20" ht="15.75">
      <c r="A16" s="42">
        <v>9</v>
      </c>
      <c r="B16" s="183" t="s">
        <v>34</v>
      </c>
      <c r="C16" s="84" t="s">
        <v>20</v>
      </c>
      <c r="D16" s="68" t="s">
        <v>26</v>
      </c>
      <c r="E16" s="67"/>
      <c r="F16" s="85"/>
      <c r="G16" s="86"/>
      <c r="H16" s="87"/>
      <c r="I16" s="23">
        <f t="shared" si="6"/>
        <v>0</v>
      </c>
      <c r="J16" s="27">
        <f t="shared" si="10"/>
        <v>0</v>
      </c>
      <c r="K16" s="28">
        <f t="shared" si="11"/>
        <v>0</v>
      </c>
      <c r="L16" s="19">
        <f>I16*'Input Data'!$B$2</f>
        <v>0</v>
      </c>
      <c r="M16" s="19">
        <f>I16*'Input Data'!$B$3</f>
        <v>0</v>
      </c>
      <c r="N16" s="20">
        <f>I16*'Input Data'!$B$4</f>
        <v>0</v>
      </c>
      <c r="O16" s="21">
        <f>I16*'Input Data'!$B$5</f>
        <v>0</v>
      </c>
      <c r="P16" s="235">
        <f>'Adjustment Factors'!C28</f>
        <v>1.29</v>
      </c>
      <c r="Q16" s="201">
        <f t="shared" si="9"/>
        <v>0</v>
      </c>
      <c r="R16" s="129">
        <f>'Adjustment Factors'!D28</f>
        <v>5.077997925</v>
      </c>
      <c r="S16" s="201">
        <f t="shared" si="5"/>
        <v>0</v>
      </c>
    </row>
    <row r="17" spans="1:19" ht="15.75">
      <c r="A17" s="11"/>
      <c r="B17" s="193"/>
      <c r="C17" s="140"/>
      <c r="D17" s="76"/>
      <c r="E17" s="75"/>
      <c r="F17" s="4"/>
      <c r="G17" s="5"/>
      <c r="H17" s="6"/>
      <c r="I17" s="130"/>
      <c r="J17" s="131"/>
      <c r="K17" s="132"/>
      <c r="L17" s="133"/>
      <c r="M17" s="133"/>
      <c r="N17" s="134"/>
      <c r="O17" s="135"/>
      <c r="P17" s="236"/>
      <c r="Q17" s="127"/>
      <c r="R17" s="153"/>
      <c r="S17" s="150"/>
    </row>
    <row r="18" spans="1:19" s="48" customFormat="1" ht="15.95" customHeight="1">
      <c r="A18" s="15">
        <v>2</v>
      </c>
      <c r="B18" s="269" t="s">
        <v>35</v>
      </c>
      <c r="C18" s="270"/>
      <c r="D18" s="270"/>
      <c r="E18" s="270"/>
      <c r="F18" s="270"/>
      <c r="G18" s="270"/>
      <c r="H18" s="270"/>
      <c r="I18" s="270"/>
      <c r="J18" s="270"/>
      <c r="K18" s="270"/>
      <c r="L18" s="270"/>
      <c r="M18" s="270"/>
      <c r="N18" s="270"/>
      <c r="O18" s="270"/>
      <c r="P18" s="270"/>
      <c r="Q18" s="270"/>
      <c r="R18" s="270"/>
      <c r="S18" s="271"/>
    </row>
    <row r="19" spans="1:19" ht="124.5" customHeight="1">
      <c r="A19" s="10">
        <v>1</v>
      </c>
      <c r="B19" s="184" t="s">
        <v>36</v>
      </c>
      <c r="C19" s="136" t="s">
        <v>20</v>
      </c>
      <c r="D19" s="69"/>
      <c r="E19" s="70"/>
      <c r="F19" s="56">
        <v>3</v>
      </c>
      <c r="G19" s="57">
        <v>5</v>
      </c>
      <c r="H19" s="58">
        <v>4</v>
      </c>
      <c r="I19" s="22">
        <f t="shared" ref="I19:I26" si="12">(F19+G19+4*H19)/6</f>
        <v>4</v>
      </c>
      <c r="J19" s="25">
        <f t="shared" ref="J19" si="13">(G19-F19)/6</f>
        <v>0.33333333333333331</v>
      </c>
      <c r="K19" s="26">
        <f t="shared" ref="K19" si="14">J19^2</f>
        <v>0.1111111111111111</v>
      </c>
      <c r="L19" s="19">
        <f>I19*'Input Data'!$B$2</f>
        <v>1.6</v>
      </c>
      <c r="M19" s="19">
        <f>I19*'Input Data'!$B$3</f>
        <v>1</v>
      </c>
      <c r="N19" s="20">
        <f>I19*'Input Data'!$B$4</f>
        <v>0.4</v>
      </c>
      <c r="O19" s="21">
        <f>I19*'Input Data'!$B$5</f>
        <v>0.6</v>
      </c>
      <c r="P19" s="234">
        <f>'Adjustment Factors'!C28</f>
        <v>1.29</v>
      </c>
      <c r="Q19" s="201">
        <f>(I19+L19+M19+N19+O19)*P19</f>
        <v>9.8040000000000003</v>
      </c>
      <c r="R19" s="129">
        <f>'Adjustment Factors'!D28</f>
        <v>5.077997925</v>
      </c>
      <c r="S19" s="201">
        <f t="shared" ref="S19:S27" si="15">(I19+L19+M19+N19+O19)*R19</f>
        <v>38.592784229999999</v>
      </c>
    </row>
    <row r="20" spans="1:19" ht="98.25" customHeight="1">
      <c r="A20" s="10">
        <v>2</v>
      </c>
      <c r="B20" s="185" t="s">
        <v>37</v>
      </c>
      <c r="C20" s="91" t="s">
        <v>20</v>
      </c>
      <c r="D20" s="69"/>
      <c r="E20" s="70"/>
      <c r="F20" s="71">
        <v>2</v>
      </c>
      <c r="G20" s="57">
        <v>4</v>
      </c>
      <c r="H20" s="58">
        <v>3</v>
      </c>
      <c r="I20" s="22">
        <f t="shared" si="12"/>
        <v>3</v>
      </c>
      <c r="J20" s="27">
        <f t="shared" ref="J20" si="16">(G20-F20)/6</f>
        <v>0.33333333333333331</v>
      </c>
      <c r="K20" s="28">
        <f t="shared" ref="K20" si="17">J20^2</f>
        <v>0.1111111111111111</v>
      </c>
      <c r="L20" s="19">
        <f>I20*'Input Data'!$B$2</f>
        <v>1.2000000000000002</v>
      </c>
      <c r="M20" s="19">
        <f>I20*'Input Data'!$B$3</f>
        <v>0.75</v>
      </c>
      <c r="N20" s="20">
        <f>I20*'Input Data'!$B$4</f>
        <v>0.30000000000000004</v>
      </c>
      <c r="O20" s="21">
        <f>I20*'Input Data'!$B$5</f>
        <v>0.44999999999999996</v>
      </c>
      <c r="P20" s="235">
        <f>'Adjustment Factors'!C28</f>
        <v>1.29</v>
      </c>
      <c r="Q20" s="201">
        <f t="shared" ref="Q20:Q27" si="18">(I20+L20+M20+N20+O20)*P20</f>
        <v>7.3530000000000006</v>
      </c>
      <c r="R20" s="129">
        <f>'Adjustment Factors'!D28</f>
        <v>5.077997925</v>
      </c>
      <c r="S20" s="201">
        <f t="shared" si="15"/>
        <v>28.944588172500001</v>
      </c>
    </row>
    <row r="21" spans="1:19" ht="174" customHeight="1">
      <c r="A21" s="10">
        <v>3</v>
      </c>
      <c r="B21" s="185" t="s">
        <v>38</v>
      </c>
      <c r="C21" s="91" t="s">
        <v>20</v>
      </c>
      <c r="D21" s="72"/>
      <c r="E21" s="67"/>
      <c r="F21" s="56">
        <v>1</v>
      </c>
      <c r="G21" s="57">
        <v>2</v>
      </c>
      <c r="H21" s="58">
        <v>1.5</v>
      </c>
      <c r="I21" s="22">
        <f t="shared" si="12"/>
        <v>1.5</v>
      </c>
      <c r="J21" s="27">
        <f t="shared" ref="J21:J27" si="19">(G21-F21)/6</f>
        <v>0.16666666666666666</v>
      </c>
      <c r="K21" s="28">
        <f t="shared" ref="K21:K27" si="20">J21^2</f>
        <v>2.7777777777777776E-2</v>
      </c>
      <c r="L21" s="19">
        <f>I21*'Input Data'!$B$2</f>
        <v>0.60000000000000009</v>
      </c>
      <c r="M21" s="19">
        <f>I21*'Input Data'!$B$3</f>
        <v>0.375</v>
      </c>
      <c r="N21" s="20">
        <f>I21*'Input Data'!$B$4</f>
        <v>0.15000000000000002</v>
      </c>
      <c r="O21" s="21">
        <f>I21*'Input Data'!$B$5</f>
        <v>0.22499999999999998</v>
      </c>
      <c r="P21" s="235">
        <f>'Adjustment Factors'!C28</f>
        <v>1.29</v>
      </c>
      <c r="Q21" s="201">
        <f t="shared" si="18"/>
        <v>3.6765000000000003</v>
      </c>
      <c r="R21" s="129">
        <f>'Adjustment Factors'!D28</f>
        <v>5.077997925</v>
      </c>
      <c r="S21" s="201">
        <f t="shared" si="15"/>
        <v>14.472294086250001</v>
      </c>
    </row>
    <row r="22" spans="1:19" ht="127.5">
      <c r="A22" s="10">
        <v>4</v>
      </c>
      <c r="B22" s="185" t="s">
        <v>39</v>
      </c>
      <c r="C22" s="91" t="s">
        <v>20</v>
      </c>
      <c r="D22" s="72"/>
      <c r="E22" s="67"/>
      <c r="F22" s="56">
        <v>2</v>
      </c>
      <c r="G22" s="57">
        <v>4</v>
      </c>
      <c r="H22" s="58">
        <v>3</v>
      </c>
      <c r="I22" s="22">
        <f t="shared" si="12"/>
        <v>3</v>
      </c>
      <c r="J22" s="27">
        <f t="shared" si="19"/>
        <v>0.33333333333333331</v>
      </c>
      <c r="K22" s="28">
        <f t="shared" si="20"/>
        <v>0.1111111111111111</v>
      </c>
      <c r="L22" s="19">
        <f>I22*'Input Data'!$B$2</f>
        <v>1.2000000000000002</v>
      </c>
      <c r="M22" s="19">
        <f>I22*'Input Data'!$B$3</f>
        <v>0.75</v>
      </c>
      <c r="N22" s="20">
        <f>I22*'Input Data'!$B$4</f>
        <v>0.30000000000000004</v>
      </c>
      <c r="O22" s="21">
        <f>I22*'Input Data'!$B$5</f>
        <v>0.44999999999999996</v>
      </c>
      <c r="P22" s="235">
        <f>'Adjustment Factors'!C28</f>
        <v>1.29</v>
      </c>
      <c r="Q22" s="201">
        <f t="shared" si="18"/>
        <v>7.3530000000000006</v>
      </c>
      <c r="R22" s="129">
        <f>'Adjustment Factors'!D28</f>
        <v>5.077997925</v>
      </c>
      <c r="S22" s="201">
        <f t="shared" si="15"/>
        <v>28.944588172500001</v>
      </c>
    </row>
    <row r="23" spans="1:19" ht="104.25">
      <c r="A23" s="10">
        <v>5</v>
      </c>
      <c r="B23" s="185" t="s">
        <v>40</v>
      </c>
      <c r="C23" s="91" t="s">
        <v>20</v>
      </c>
      <c r="D23" s="72"/>
      <c r="E23" s="67"/>
      <c r="F23" s="56">
        <v>0.5</v>
      </c>
      <c r="G23" s="57">
        <v>1</v>
      </c>
      <c r="H23" s="58">
        <v>1</v>
      </c>
      <c r="I23" s="22">
        <f t="shared" si="12"/>
        <v>0.91666666666666663</v>
      </c>
      <c r="J23" s="27">
        <f t="shared" si="19"/>
        <v>8.3333333333333329E-2</v>
      </c>
      <c r="K23" s="28">
        <f t="shared" si="20"/>
        <v>6.9444444444444441E-3</v>
      </c>
      <c r="L23" s="19">
        <f>I23*'Input Data'!$B$2</f>
        <v>0.3666666666666667</v>
      </c>
      <c r="M23" s="19">
        <f>I23*'Input Data'!$B$3</f>
        <v>0.22916666666666666</v>
      </c>
      <c r="N23" s="20">
        <f>I23*'Input Data'!$B$4</f>
        <v>9.1666666666666674E-2</v>
      </c>
      <c r="O23" s="21">
        <f>I23*'Input Data'!$B$5</f>
        <v>0.13749999999999998</v>
      </c>
      <c r="P23" s="235">
        <f>'Adjustment Factors'!C28</f>
        <v>1.29</v>
      </c>
      <c r="Q23" s="201">
        <f t="shared" si="18"/>
        <v>2.24675</v>
      </c>
      <c r="R23" s="129">
        <f>'Adjustment Factors'!D28</f>
        <v>5.077997925</v>
      </c>
      <c r="S23" s="201">
        <f t="shared" si="15"/>
        <v>8.8441797193749991</v>
      </c>
    </row>
    <row r="24" spans="1:19" ht="92.25">
      <c r="A24" s="10">
        <v>6</v>
      </c>
      <c r="B24" s="185" t="s">
        <v>41</v>
      </c>
      <c r="C24" s="91" t="s">
        <v>20</v>
      </c>
      <c r="D24" s="72"/>
      <c r="E24" s="67"/>
      <c r="F24" s="56">
        <v>1</v>
      </c>
      <c r="G24" s="57">
        <v>3</v>
      </c>
      <c r="H24" s="58">
        <v>2</v>
      </c>
      <c r="I24" s="22">
        <f t="shared" si="12"/>
        <v>2</v>
      </c>
      <c r="J24" s="27">
        <f t="shared" si="19"/>
        <v>0.33333333333333331</v>
      </c>
      <c r="K24" s="28">
        <f t="shared" si="20"/>
        <v>0.1111111111111111</v>
      </c>
      <c r="L24" s="19">
        <f>I24*'Input Data'!$B$2</f>
        <v>0.8</v>
      </c>
      <c r="M24" s="19">
        <f>I24*'Input Data'!$B$3</f>
        <v>0.5</v>
      </c>
      <c r="N24" s="20">
        <f>I24*'Input Data'!$B$4</f>
        <v>0.2</v>
      </c>
      <c r="O24" s="21">
        <f>I24*'Input Data'!$B$5</f>
        <v>0.3</v>
      </c>
      <c r="P24" s="235">
        <f>'Adjustment Factors'!C28</f>
        <v>1.29</v>
      </c>
      <c r="Q24" s="201">
        <f t="shared" si="18"/>
        <v>4.9020000000000001</v>
      </c>
      <c r="R24" s="129">
        <f>'Adjustment Factors'!D28</f>
        <v>5.077997925</v>
      </c>
      <c r="S24" s="201">
        <f t="shared" si="15"/>
        <v>19.296392115</v>
      </c>
    </row>
    <row r="25" spans="1:19" ht="88.5" customHeight="1">
      <c r="A25" s="42">
        <v>7</v>
      </c>
      <c r="B25" s="195" t="s">
        <v>42</v>
      </c>
      <c r="C25" s="91" t="s">
        <v>20</v>
      </c>
      <c r="D25" s="73"/>
      <c r="E25" s="67"/>
      <c r="F25" s="56">
        <v>0.5</v>
      </c>
      <c r="G25" s="57">
        <v>2</v>
      </c>
      <c r="H25" s="58">
        <v>1</v>
      </c>
      <c r="I25" s="22">
        <f t="shared" si="12"/>
        <v>1.0833333333333333</v>
      </c>
      <c r="J25" s="27">
        <f t="shared" si="19"/>
        <v>0.25</v>
      </c>
      <c r="K25" s="28">
        <f t="shared" si="20"/>
        <v>6.25E-2</v>
      </c>
      <c r="L25" s="19">
        <f>I25*'Input Data'!$B$2</f>
        <v>0.43333333333333335</v>
      </c>
      <c r="M25" s="19">
        <f>I25*'Input Data'!$B$3</f>
        <v>0.27083333333333331</v>
      </c>
      <c r="N25" s="20">
        <f>I25*'Input Data'!$B$4</f>
        <v>0.10833333333333334</v>
      </c>
      <c r="O25" s="21">
        <f>I25*'Input Data'!$B$5</f>
        <v>0.16249999999999998</v>
      </c>
      <c r="P25" s="235">
        <f>'Adjustment Factors'!C28</f>
        <v>1.29</v>
      </c>
      <c r="Q25" s="201">
        <f t="shared" si="18"/>
        <v>2.6552499999999997</v>
      </c>
      <c r="R25" s="129">
        <f>'Adjustment Factors'!D28</f>
        <v>5.077997925</v>
      </c>
      <c r="S25" s="201">
        <f t="shared" si="15"/>
        <v>10.452212395624999</v>
      </c>
    </row>
    <row r="26" spans="1:19" ht="30" customHeight="1">
      <c r="A26" s="45">
        <v>8</v>
      </c>
      <c r="B26" s="183" t="s">
        <v>43</v>
      </c>
      <c r="C26" s="92" t="s">
        <v>20</v>
      </c>
      <c r="D26" s="242" t="s">
        <v>26</v>
      </c>
      <c r="E26" s="241"/>
      <c r="F26" s="56">
        <v>0</v>
      </c>
      <c r="G26" s="57">
        <v>0</v>
      </c>
      <c r="H26" s="58">
        <v>0</v>
      </c>
      <c r="I26" s="22">
        <f t="shared" si="12"/>
        <v>0</v>
      </c>
      <c r="J26" s="27">
        <f t="shared" si="19"/>
        <v>0</v>
      </c>
      <c r="K26" s="28">
        <f t="shared" si="20"/>
        <v>0</v>
      </c>
      <c r="L26" s="19">
        <f>I26*'Input Data'!$B$2</f>
        <v>0</v>
      </c>
      <c r="M26" s="19">
        <f>I26*'Input Data'!$B$3</f>
        <v>0</v>
      </c>
      <c r="N26" s="20">
        <f>I26*'Input Data'!$B$4</f>
        <v>0</v>
      </c>
      <c r="O26" s="21">
        <f>I26*'Input Data'!$B$5</f>
        <v>0</v>
      </c>
      <c r="P26" s="235">
        <f>'Adjustment Factors'!C28</f>
        <v>1.29</v>
      </c>
      <c r="Q26" s="201">
        <f t="shared" si="18"/>
        <v>0</v>
      </c>
      <c r="R26" s="129">
        <f>'Adjustment Factors'!D28</f>
        <v>5.077997925</v>
      </c>
      <c r="S26" s="201">
        <f t="shared" si="15"/>
        <v>0</v>
      </c>
    </row>
    <row r="27" spans="1:19" ht="18" customHeight="1">
      <c r="A27" s="45">
        <v>9</v>
      </c>
      <c r="B27" s="183" t="s">
        <v>44</v>
      </c>
      <c r="C27" s="92" t="s">
        <v>20</v>
      </c>
      <c r="D27" s="242" t="s">
        <v>26</v>
      </c>
      <c r="E27" s="244"/>
      <c r="F27" s="56">
        <v>0</v>
      </c>
      <c r="G27" s="57">
        <v>0</v>
      </c>
      <c r="H27" s="58">
        <v>0</v>
      </c>
      <c r="I27" s="22">
        <f t="shared" ref="I27" si="21">(F27+G27+4*H27)/6</f>
        <v>0</v>
      </c>
      <c r="J27" s="25">
        <f t="shared" si="19"/>
        <v>0</v>
      </c>
      <c r="K27" s="26">
        <f t="shared" si="20"/>
        <v>0</v>
      </c>
      <c r="L27" s="19">
        <f>I27*'Input Data'!$B$2</f>
        <v>0</v>
      </c>
      <c r="M27" s="19">
        <f>I27*'Input Data'!$B$3</f>
        <v>0</v>
      </c>
      <c r="N27" s="20">
        <f>I27*'Input Data'!$B$4</f>
        <v>0</v>
      </c>
      <c r="O27" s="21">
        <f>I27*'Input Data'!$B$5</f>
        <v>0</v>
      </c>
      <c r="P27" s="235">
        <f>'Adjustment Factors'!C28</f>
        <v>1.29</v>
      </c>
      <c r="Q27" s="239">
        <f t="shared" si="18"/>
        <v>0</v>
      </c>
      <c r="R27" s="234">
        <f>'Adjustment Factors'!D28</f>
        <v>5.077997925</v>
      </c>
      <c r="S27" s="201">
        <f t="shared" si="15"/>
        <v>0</v>
      </c>
    </row>
    <row r="28" spans="1:19" ht="15.95" customHeight="1">
      <c r="A28" s="42"/>
      <c r="C28" s="139"/>
      <c r="D28" s="77"/>
      <c r="E28" s="3"/>
      <c r="F28" s="3"/>
      <c r="G28" s="3"/>
      <c r="H28" s="3"/>
      <c r="I28" s="38"/>
      <c r="J28" s="38"/>
      <c r="K28" s="38"/>
      <c r="L28" s="38"/>
      <c r="M28" s="38"/>
      <c r="N28" s="38"/>
      <c r="O28" s="38"/>
      <c r="P28" s="237"/>
      <c r="Q28" s="39"/>
      <c r="R28" s="238"/>
      <c r="S28" s="150"/>
    </row>
    <row r="29" spans="1:19" s="48" customFormat="1" ht="15.95" customHeight="1" thickBot="1">
      <c r="A29" s="15">
        <v>3</v>
      </c>
      <c r="B29" s="269" t="s">
        <v>45</v>
      </c>
      <c r="C29" s="270"/>
      <c r="D29" s="270"/>
      <c r="E29" s="270"/>
      <c r="F29" s="270"/>
      <c r="G29" s="270"/>
      <c r="H29" s="270"/>
      <c r="I29" s="270"/>
      <c r="J29" s="270"/>
      <c r="K29" s="270"/>
      <c r="L29" s="270"/>
      <c r="M29" s="270"/>
      <c r="N29" s="270"/>
      <c r="O29" s="270"/>
      <c r="P29" s="270"/>
      <c r="Q29" s="270"/>
      <c r="R29" s="270"/>
      <c r="S29" s="271"/>
    </row>
    <row r="30" spans="1:19" ht="127.5">
      <c r="A30" s="10">
        <v>1</v>
      </c>
      <c r="B30" s="184" t="s">
        <v>46</v>
      </c>
      <c r="C30" s="136" t="s">
        <v>20</v>
      </c>
      <c r="D30" s="69"/>
      <c r="E30" s="70"/>
      <c r="F30" s="56">
        <v>1</v>
      </c>
      <c r="G30" s="57">
        <v>3</v>
      </c>
      <c r="H30" s="58">
        <v>2</v>
      </c>
      <c r="I30" s="22">
        <f t="shared" si="6"/>
        <v>2</v>
      </c>
      <c r="J30" s="25">
        <f t="shared" ref="J30" si="22">(G30-F30)/6</f>
        <v>0.33333333333333331</v>
      </c>
      <c r="K30" s="26">
        <f t="shared" ref="K30" si="23">J30^2</f>
        <v>0.1111111111111111</v>
      </c>
      <c r="L30" s="19">
        <f>I30*'Input Data'!$B$2</f>
        <v>0.8</v>
      </c>
      <c r="M30" s="19">
        <f>I30*'Input Data'!$B$3</f>
        <v>0.5</v>
      </c>
      <c r="N30" s="20">
        <f>I30*'Input Data'!$B$4</f>
        <v>0.2</v>
      </c>
      <c r="O30" s="21">
        <f>I30*'Input Data'!$B$5</f>
        <v>0.3</v>
      </c>
      <c r="P30" s="234">
        <f>'Adjustment Factors'!C28</f>
        <v>1.29</v>
      </c>
      <c r="Q30" s="201">
        <f t="shared" ref="Q30:Q34" si="24">(I30+L30+M30+N30+O30)*P30</f>
        <v>4.9020000000000001</v>
      </c>
      <c r="R30" s="129">
        <f>'Adjustment Factors'!D28</f>
        <v>5.077997925</v>
      </c>
      <c r="S30" s="201">
        <f t="shared" ref="S30:S34" si="25">(I30+L30+M30+N30+O30)*R30</f>
        <v>19.296392115</v>
      </c>
    </row>
    <row r="31" spans="1:19" ht="65.25" customHeight="1">
      <c r="A31" s="10">
        <v>2</v>
      </c>
      <c r="B31" s="185" t="s">
        <v>47</v>
      </c>
      <c r="C31" s="91" t="s">
        <v>20</v>
      </c>
      <c r="D31" s="69"/>
      <c r="E31" s="70"/>
      <c r="F31" s="56">
        <v>0.5</v>
      </c>
      <c r="G31" s="57">
        <v>2</v>
      </c>
      <c r="H31" s="58">
        <v>1</v>
      </c>
      <c r="I31" s="23">
        <f t="shared" ref="I31" si="26">(F31+G31+4*H31)/6</f>
        <v>1.0833333333333333</v>
      </c>
      <c r="J31" s="27">
        <f t="shared" ref="J31" si="27">(G31-F31)/6</f>
        <v>0.25</v>
      </c>
      <c r="K31" s="28">
        <f t="shared" ref="K31" si="28">J31^2</f>
        <v>6.25E-2</v>
      </c>
      <c r="L31" s="19">
        <f>I31*'Input Data'!$B$2</f>
        <v>0.43333333333333335</v>
      </c>
      <c r="M31" s="19">
        <f>I31*'Input Data'!$B$3</f>
        <v>0.27083333333333331</v>
      </c>
      <c r="N31" s="20">
        <f>I31*'Input Data'!$B$4</f>
        <v>0.10833333333333334</v>
      </c>
      <c r="O31" s="21">
        <f>I31*'Input Data'!$B$5</f>
        <v>0.16249999999999998</v>
      </c>
      <c r="P31" s="235">
        <f>'Adjustment Factors'!C28</f>
        <v>1.29</v>
      </c>
      <c r="Q31" s="201">
        <f t="shared" si="24"/>
        <v>2.6552499999999997</v>
      </c>
      <c r="R31" s="129">
        <f>'Adjustment Factors'!D28</f>
        <v>5.077997925</v>
      </c>
      <c r="S31" s="201">
        <f t="shared" si="25"/>
        <v>10.452212395624999</v>
      </c>
    </row>
    <row r="32" spans="1:19" ht="115.5">
      <c r="A32" s="10">
        <v>3</v>
      </c>
      <c r="B32" s="186" t="s">
        <v>48</v>
      </c>
      <c r="C32" s="91" t="s">
        <v>20</v>
      </c>
      <c r="D32" s="73"/>
      <c r="E32" s="67"/>
      <c r="F32" s="56">
        <v>1</v>
      </c>
      <c r="G32" s="57">
        <v>3</v>
      </c>
      <c r="H32" s="58">
        <v>2</v>
      </c>
      <c r="I32" s="23">
        <f t="shared" ref="I32:I34" si="29">(F32+G32+4*H32)/6</f>
        <v>2</v>
      </c>
      <c r="J32" s="27">
        <f t="shared" ref="J32:J34" si="30">(G32-F32)/6</f>
        <v>0.33333333333333331</v>
      </c>
      <c r="K32" s="28">
        <f t="shared" ref="K32:K34" si="31">J32^2</f>
        <v>0.1111111111111111</v>
      </c>
      <c r="L32" s="19">
        <f>I32*'Input Data'!$B$2</f>
        <v>0.8</v>
      </c>
      <c r="M32" s="19">
        <f>I32*'Input Data'!$B$3</f>
        <v>0.5</v>
      </c>
      <c r="N32" s="20">
        <f>I32*'Input Data'!$B$4</f>
        <v>0.2</v>
      </c>
      <c r="O32" s="21">
        <f>I32*'Input Data'!$B$5</f>
        <v>0.3</v>
      </c>
      <c r="P32" s="235">
        <f>'Adjustment Factors'!C28</f>
        <v>1.29</v>
      </c>
      <c r="Q32" s="201">
        <f t="shared" si="24"/>
        <v>4.9020000000000001</v>
      </c>
      <c r="R32" s="129">
        <f>'Adjustment Factors'!D28</f>
        <v>5.077997925</v>
      </c>
      <c r="S32" s="201">
        <f t="shared" si="25"/>
        <v>19.296392115</v>
      </c>
    </row>
    <row r="33" spans="1:19" ht="69">
      <c r="A33" s="46">
        <v>4</v>
      </c>
      <c r="B33" s="183" t="s">
        <v>49</v>
      </c>
      <c r="C33" s="92" t="s">
        <v>20</v>
      </c>
      <c r="D33" s="243"/>
      <c r="E33" s="241"/>
      <c r="F33" s="56">
        <v>1</v>
      </c>
      <c r="G33" s="57">
        <v>3</v>
      </c>
      <c r="H33" s="58">
        <v>2</v>
      </c>
      <c r="I33" s="23">
        <f t="shared" si="29"/>
        <v>2</v>
      </c>
      <c r="J33" s="27">
        <f t="shared" si="30"/>
        <v>0.33333333333333331</v>
      </c>
      <c r="K33" s="28">
        <f t="shared" si="31"/>
        <v>0.1111111111111111</v>
      </c>
      <c r="L33" s="19">
        <f>I33*'Input Data'!$B$2</f>
        <v>0.8</v>
      </c>
      <c r="M33" s="19">
        <f>I33*'Input Data'!$B$3</f>
        <v>0.5</v>
      </c>
      <c r="N33" s="20">
        <f>I33*'Input Data'!$B$4</f>
        <v>0.2</v>
      </c>
      <c r="O33" s="21">
        <f>I33*'Input Data'!$B$5</f>
        <v>0.3</v>
      </c>
      <c r="P33" s="235">
        <f>'Adjustment Factors'!C28</f>
        <v>1.29</v>
      </c>
      <c r="Q33" s="201">
        <f t="shared" si="24"/>
        <v>4.9020000000000001</v>
      </c>
      <c r="R33" s="129">
        <f>'Adjustment Factors'!D28</f>
        <v>5.077997925</v>
      </c>
      <c r="S33" s="201">
        <f t="shared" si="25"/>
        <v>19.296392115</v>
      </c>
    </row>
    <row r="34" spans="1:19" ht="35.25">
      <c r="A34" s="42">
        <v>5</v>
      </c>
      <c r="B34" s="197" t="s">
        <v>50</v>
      </c>
      <c r="C34" s="92" t="s">
        <v>20</v>
      </c>
      <c r="D34" s="242"/>
      <c r="E34" s="241"/>
      <c r="F34" s="56">
        <v>0</v>
      </c>
      <c r="G34" s="57">
        <v>0</v>
      </c>
      <c r="H34" s="58">
        <v>0</v>
      </c>
      <c r="I34" s="23">
        <f t="shared" si="29"/>
        <v>0</v>
      </c>
      <c r="J34" s="27">
        <f t="shared" si="30"/>
        <v>0</v>
      </c>
      <c r="K34" s="28">
        <f t="shared" si="31"/>
        <v>0</v>
      </c>
      <c r="L34" s="19">
        <f>I34*'Input Data'!$B$2</f>
        <v>0</v>
      </c>
      <c r="M34" s="19">
        <f>I34*'Input Data'!$B$3</f>
        <v>0</v>
      </c>
      <c r="N34" s="20">
        <f>I34*'Input Data'!$B$4</f>
        <v>0</v>
      </c>
      <c r="O34" s="21">
        <f>I34*'Input Data'!$B$5</f>
        <v>0</v>
      </c>
      <c r="P34" s="235">
        <f>'Adjustment Factors'!C28</f>
        <v>1.29</v>
      </c>
      <c r="Q34" s="201">
        <f t="shared" si="24"/>
        <v>0</v>
      </c>
      <c r="R34" s="129">
        <f>'Adjustment Factors'!D28</f>
        <v>5.077997925</v>
      </c>
      <c r="S34" s="201">
        <f t="shared" si="25"/>
        <v>0</v>
      </c>
    </row>
    <row r="35" spans="1:19" ht="15.95">
      <c r="A35" s="11"/>
      <c r="B35" s="198"/>
      <c r="C35" s="93"/>
      <c r="D35" s="74"/>
      <c r="E35" s="75"/>
      <c r="F35" s="4"/>
      <c r="G35" s="5"/>
      <c r="H35" s="6"/>
      <c r="I35" s="30"/>
      <c r="J35" s="31"/>
      <c r="K35" s="32"/>
      <c r="L35" s="33"/>
      <c r="M35" s="33"/>
      <c r="N35" s="34"/>
      <c r="O35" s="35"/>
      <c r="P35" s="240"/>
      <c r="Q35" s="36"/>
      <c r="S35" s="150"/>
    </row>
    <row r="36" spans="1:19" s="48" customFormat="1" ht="15.95" customHeight="1">
      <c r="A36" s="15">
        <v>4</v>
      </c>
      <c r="B36" s="272" t="s">
        <v>51</v>
      </c>
      <c r="C36" s="273"/>
      <c r="D36" s="273"/>
      <c r="E36" s="273"/>
      <c r="F36" s="273"/>
      <c r="G36" s="273"/>
      <c r="H36" s="273"/>
      <c r="I36" s="273"/>
      <c r="J36" s="273"/>
      <c r="K36" s="273"/>
      <c r="L36" s="273"/>
      <c r="M36" s="273"/>
      <c r="N36" s="273"/>
      <c r="O36" s="273"/>
      <c r="P36" s="273"/>
      <c r="Q36" s="273"/>
      <c r="R36" s="273"/>
      <c r="S36" s="274"/>
    </row>
    <row r="37" spans="1:19" ht="115.5">
      <c r="A37" s="10">
        <v>1</v>
      </c>
      <c r="B37" s="185" t="s">
        <v>52</v>
      </c>
      <c r="C37" s="91" t="s">
        <v>20</v>
      </c>
      <c r="D37" s="69"/>
      <c r="E37" s="70"/>
      <c r="F37" s="56">
        <v>1</v>
      </c>
      <c r="G37" s="57">
        <v>3</v>
      </c>
      <c r="H37" s="58">
        <v>2</v>
      </c>
      <c r="I37" s="23">
        <f t="shared" ref="I37" si="32">(F37+G37+4*H37)/6</f>
        <v>2</v>
      </c>
      <c r="J37" s="27">
        <f t="shared" ref="J37" si="33">(G37-F37)/6</f>
        <v>0.33333333333333331</v>
      </c>
      <c r="K37" s="28">
        <f t="shared" ref="K37" si="34">J37^2</f>
        <v>0.1111111111111111</v>
      </c>
      <c r="L37" s="19">
        <f>I37*'Input Data'!$B$2</f>
        <v>0.8</v>
      </c>
      <c r="M37" s="19">
        <f>I37*'Input Data'!$B$3</f>
        <v>0.5</v>
      </c>
      <c r="N37" s="20">
        <f>I37*'Input Data'!$B$4</f>
        <v>0.2</v>
      </c>
      <c r="O37" s="21">
        <f>I37*'Input Data'!$B$5</f>
        <v>0.3</v>
      </c>
      <c r="P37" s="235">
        <f>'Adjustment Factors'!C28</f>
        <v>1.29</v>
      </c>
      <c r="Q37" s="201">
        <f t="shared" ref="Q37:Q40" si="35">(I37+L37+M37+N37+O37)*P37</f>
        <v>4.9020000000000001</v>
      </c>
      <c r="R37" s="129">
        <f>'Adjustment Factors'!D28</f>
        <v>5.077997925</v>
      </c>
      <c r="S37" s="201">
        <f t="shared" ref="S37:S40" si="36">(I37+L37+M37+N37+O37)*R37</f>
        <v>19.296392115</v>
      </c>
    </row>
    <row r="38" spans="1:19" ht="92.25">
      <c r="A38" s="10">
        <v>2</v>
      </c>
      <c r="B38" s="185" t="s">
        <v>53</v>
      </c>
      <c r="C38" s="91" t="s">
        <v>20</v>
      </c>
      <c r="D38" s="69"/>
      <c r="E38" s="70"/>
      <c r="F38" s="56">
        <v>0.5</v>
      </c>
      <c r="G38" s="57">
        <v>2</v>
      </c>
      <c r="H38" s="58">
        <v>1</v>
      </c>
      <c r="I38" s="23">
        <f>(F38+G38+4*H38)/6</f>
        <v>1.0833333333333333</v>
      </c>
      <c r="J38" s="27">
        <f>(G38-F38)/6</f>
        <v>0.25</v>
      </c>
      <c r="K38" s="28">
        <f t="shared" ref="K38:K40" si="37">J38^2</f>
        <v>6.25E-2</v>
      </c>
      <c r="L38" s="19">
        <f>I38*'Input Data'!$B$2</f>
        <v>0.43333333333333335</v>
      </c>
      <c r="M38" s="19">
        <f>I38*'Input Data'!$B$3</f>
        <v>0.27083333333333331</v>
      </c>
      <c r="N38" s="20">
        <f>I38*'Input Data'!$B$4</f>
        <v>0.10833333333333334</v>
      </c>
      <c r="O38" s="21">
        <f>I38*'Input Data'!$B$5</f>
        <v>0.16249999999999998</v>
      </c>
      <c r="P38" s="235">
        <f>'Adjustment Factors'!C28</f>
        <v>1.29</v>
      </c>
      <c r="Q38" s="201">
        <f t="shared" si="35"/>
        <v>2.6552499999999997</v>
      </c>
      <c r="R38" s="129">
        <f>'Adjustment Factors'!D28</f>
        <v>5.077997925</v>
      </c>
      <c r="S38" s="201">
        <f t="shared" si="36"/>
        <v>10.452212395624999</v>
      </c>
    </row>
    <row r="39" spans="1:19" ht="58.5">
      <c r="A39" s="10">
        <v>3</v>
      </c>
      <c r="B39" s="186" t="s">
        <v>54</v>
      </c>
      <c r="C39" s="91" t="s">
        <v>20</v>
      </c>
      <c r="D39" s="73"/>
      <c r="E39" s="67"/>
      <c r="F39" s="56">
        <v>0.5</v>
      </c>
      <c r="G39" s="57">
        <v>2</v>
      </c>
      <c r="H39" s="58">
        <v>1</v>
      </c>
      <c r="I39" s="23">
        <f t="shared" ref="I39" si="38">(F39+G39+4*H39)/6</f>
        <v>1.0833333333333333</v>
      </c>
      <c r="J39" s="27">
        <f t="shared" ref="J39" si="39">(G39-F39)/6</f>
        <v>0.25</v>
      </c>
      <c r="K39" s="28">
        <f t="shared" si="37"/>
        <v>6.25E-2</v>
      </c>
      <c r="L39" s="19">
        <f>I39*'Input Data'!$B$2</f>
        <v>0.43333333333333335</v>
      </c>
      <c r="M39" s="19">
        <f>I39*'Input Data'!$B$3</f>
        <v>0.27083333333333331</v>
      </c>
      <c r="N39" s="20">
        <f>I39*'Input Data'!$B$4</f>
        <v>0.10833333333333334</v>
      </c>
      <c r="O39" s="21">
        <f>I39*'Input Data'!$B$5</f>
        <v>0.16249999999999998</v>
      </c>
      <c r="P39" s="235">
        <f>'Adjustment Factors'!C28</f>
        <v>1.29</v>
      </c>
      <c r="Q39" s="201">
        <f t="shared" si="35"/>
        <v>2.6552499999999997</v>
      </c>
      <c r="R39" s="129">
        <f>'Adjustment Factors'!D28</f>
        <v>5.077997925</v>
      </c>
      <c r="S39" s="201">
        <f t="shared" si="36"/>
        <v>10.452212395624999</v>
      </c>
    </row>
    <row r="40" spans="1:19" ht="115.5">
      <c r="A40" s="45">
        <v>4</v>
      </c>
      <c r="B40" s="183" t="s">
        <v>55</v>
      </c>
      <c r="C40" s="92" t="s">
        <v>20</v>
      </c>
      <c r="D40" s="242"/>
      <c r="E40" s="241"/>
      <c r="F40" s="56">
        <v>3</v>
      </c>
      <c r="G40" s="57">
        <v>6</v>
      </c>
      <c r="H40" s="58">
        <v>4</v>
      </c>
      <c r="I40" s="23">
        <f>(F40+G40+4*H40)/6</f>
        <v>4.166666666666667</v>
      </c>
      <c r="J40" s="27">
        <f>(G40-F40)/6</f>
        <v>0.5</v>
      </c>
      <c r="K40" s="28">
        <f t="shared" si="37"/>
        <v>0.25</v>
      </c>
      <c r="L40" s="19">
        <f>I40*'Input Data'!$B$2</f>
        <v>1.666666666666667</v>
      </c>
      <c r="M40" s="19">
        <f>I40*'Input Data'!$B$3</f>
        <v>1.0416666666666667</v>
      </c>
      <c r="N40" s="20">
        <f>I40*'Input Data'!$B$4</f>
        <v>0.41666666666666674</v>
      </c>
      <c r="O40" s="21">
        <f>I40*'Input Data'!$B$5</f>
        <v>0.625</v>
      </c>
      <c r="P40" s="235">
        <f>'Adjustment Factors'!C28</f>
        <v>1.29</v>
      </c>
      <c r="Q40" s="201">
        <f t="shared" si="35"/>
        <v>10.212500000000002</v>
      </c>
      <c r="R40" s="129">
        <f>'Adjustment Factors'!D28</f>
        <v>5.077997925</v>
      </c>
      <c r="S40" s="201">
        <f t="shared" si="36"/>
        <v>40.200816906250004</v>
      </c>
    </row>
    <row r="41" spans="1:19" ht="15.95">
      <c r="A41" s="11"/>
      <c r="B41" s="198"/>
      <c r="C41" s="93"/>
      <c r="D41" s="74"/>
      <c r="E41" s="75"/>
      <c r="F41" s="4"/>
      <c r="G41" s="5"/>
      <c r="H41" s="6"/>
      <c r="I41" s="130"/>
      <c r="J41" s="131"/>
      <c r="K41" s="132"/>
      <c r="L41" s="133"/>
      <c r="M41" s="133"/>
      <c r="N41" s="134"/>
      <c r="O41" s="135"/>
      <c r="P41" s="236"/>
      <c r="Q41" s="127"/>
      <c r="S41" s="150"/>
    </row>
    <row r="42" spans="1:19" s="48" customFormat="1" ht="15.95" customHeight="1" thickBot="1">
      <c r="A42" s="15">
        <v>5</v>
      </c>
      <c r="B42" s="269" t="s">
        <v>56</v>
      </c>
      <c r="C42" s="270"/>
      <c r="D42" s="270"/>
      <c r="E42" s="270"/>
      <c r="F42" s="270"/>
      <c r="G42" s="270"/>
      <c r="H42" s="270"/>
      <c r="I42" s="270"/>
      <c r="J42" s="270"/>
      <c r="K42" s="270"/>
      <c r="L42" s="270"/>
      <c r="M42" s="270"/>
      <c r="N42" s="270"/>
      <c r="O42" s="270"/>
      <c r="P42" s="270"/>
      <c r="Q42" s="270"/>
      <c r="R42" s="270"/>
      <c r="S42" s="271"/>
    </row>
    <row r="43" spans="1:19" ht="115.5">
      <c r="A43" s="10">
        <v>1</v>
      </c>
      <c r="B43" s="184" t="s">
        <v>57</v>
      </c>
      <c r="C43" s="136" t="s">
        <v>20</v>
      </c>
      <c r="D43" s="69"/>
      <c r="E43" s="70"/>
      <c r="F43" s="56">
        <v>2</v>
      </c>
      <c r="G43" s="57">
        <v>4</v>
      </c>
      <c r="H43" s="58">
        <v>3</v>
      </c>
      <c r="I43" s="22">
        <f t="shared" ref="I43" si="40">(F43+G43+4*H43)/6</f>
        <v>3</v>
      </c>
      <c r="J43" s="25">
        <f t="shared" ref="J43" si="41">(G43-F43)/6</f>
        <v>0.33333333333333331</v>
      </c>
      <c r="K43" s="26">
        <f t="shared" ref="K43" si="42">J43^2</f>
        <v>0.1111111111111111</v>
      </c>
      <c r="L43" s="19">
        <f>I43*'Input Data'!$B$2</f>
        <v>1.2000000000000002</v>
      </c>
      <c r="M43" s="19">
        <f>I43*'Input Data'!$B$3</f>
        <v>0.75</v>
      </c>
      <c r="N43" s="20">
        <f>I43*'Input Data'!$B$4</f>
        <v>0.30000000000000004</v>
      </c>
      <c r="O43" s="21">
        <f>I43*'Input Data'!$B$5</f>
        <v>0.44999999999999996</v>
      </c>
      <c r="P43" s="234">
        <f>'Adjustment Factors'!C28</f>
        <v>1.29</v>
      </c>
      <c r="Q43" s="201">
        <f t="shared" ref="Q43:Q54" si="43">(I43+L43+M43+N43+O43)*P43</f>
        <v>7.3530000000000006</v>
      </c>
      <c r="R43" s="129">
        <f>'Adjustment Factors'!D28</f>
        <v>5.077997925</v>
      </c>
      <c r="S43" s="201">
        <f t="shared" ref="S43:S54" si="44">(I43+L43+M43+N43+O43)*R43</f>
        <v>28.944588172500001</v>
      </c>
    </row>
    <row r="44" spans="1:19" ht="92.25">
      <c r="A44" s="10">
        <v>2</v>
      </c>
      <c r="B44" s="185" t="s">
        <v>58</v>
      </c>
      <c r="C44" s="91" t="s">
        <v>20</v>
      </c>
      <c r="D44" s="69"/>
      <c r="E44" s="70"/>
      <c r="F44" s="56">
        <v>1</v>
      </c>
      <c r="G44" s="57">
        <v>3</v>
      </c>
      <c r="H44" s="58">
        <v>2</v>
      </c>
      <c r="I44" s="23">
        <f t="shared" ref="I44:I53" si="45">(F44+G44+4*H44)/6</f>
        <v>2</v>
      </c>
      <c r="J44" s="27">
        <f t="shared" ref="J44:J53" si="46">(G44-F44)/6</f>
        <v>0.33333333333333331</v>
      </c>
      <c r="K44" s="28">
        <f t="shared" ref="K44:K53" si="47">J44^2</f>
        <v>0.1111111111111111</v>
      </c>
      <c r="L44" s="19">
        <f>I44*'Input Data'!$B$2</f>
        <v>0.8</v>
      </c>
      <c r="M44" s="19">
        <f>I44*'Input Data'!$B$3</f>
        <v>0.5</v>
      </c>
      <c r="N44" s="20">
        <f>I44*'Input Data'!$B$4</f>
        <v>0.2</v>
      </c>
      <c r="O44" s="21">
        <f>I44*'Input Data'!$B$5</f>
        <v>0.3</v>
      </c>
      <c r="P44" s="235">
        <f>'Adjustment Factors'!C28</f>
        <v>1.29</v>
      </c>
      <c r="Q44" s="201">
        <f t="shared" si="43"/>
        <v>4.9020000000000001</v>
      </c>
      <c r="R44" s="129">
        <f>'Adjustment Factors'!D28</f>
        <v>5.077997925</v>
      </c>
      <c r="S44" s="201">
        <f t="shared" si="44"/>
        <v>19.296392115</v>
      </c>
    </row>
    <row r="45" spans="1:19" ht="104.25">
      <c r="A45" s="10">
        <v>3</v>
      </c>
      <c r="B45" s="185" t="s">
        <v>59</v>
      </c>
      <c r="C45" s="91" t="s">
        <v>20</v>
      </c>
      <c r="D45" s="72"/>
      <c r="E45" s="67"/>
      <c r="F45" s="56">
        <v>1</v>
      </c>
      <c r="G45" s="57">
        <v>3</v>
      </c>
      <c r="H45" s="58">
        <v>2</v>
      </c>
      <c r="I45" s="23">
        <f t="shared" si="45"/>
        <v>2</v>
      </c>
      <c r="J45" s="27">
        <f t="shared" si="46"/>
        <v>0.33333333333333331</v>
      </c>
      <c r="K45" s="28">
        <f t="shared" si="47"/>
        <v>0.1111111111111111</v>
      </c>
      <c r="L45" s="19">
        <f>I45*'Input Data'!$B$2</f>
        <v>0.8</v>
      </c>
      <c r="M45" s="19">
        <f>I45*'Input Data'!$B$3</f>
        <v>0.5</v>
      </c>
      <c r="N45" s="20">
        <f>I45*'Input Data'!$B$4</f>
        <v>0.2</v>
      </c>
      <c r="O45" s="21">
        <f>I45*'Input Data'!$B$5</f>
        <v>0.3</v>
      </c>
      <c r="P45" s="235">
        <f>'Adjustment Factors'!C28</f>
        <v>1.29</v>
      </c>
      <c r="Q45" s="201">
        <f t="shared" si="43"/>
        <v>4.9020000000000001</v>
      </c>
      <c r="R45" s="129">
        <f>'Adjustment Factors'!D28</f>
        <v>5.077997925</v>
      </c>
      <c r="S45" s="201">
        <f t="shared" si="44"/>
        <v>19.296392115</v>
      </c>
    </row>
    <row r="46" spans="1:19" ht="115.5">
      <c r="A46" s="10">
        <v>4</v>
      </c>
      <c r="B46" s="185" t="s">
        <v>60</v>
      </c>
      <c r="C46" s="91" t="s">
        <v>20</v>
      </c>
      <c r="D46" s="66"/>
      <c r="E46" s="67"/>
      <c r="F46" s="56">
        <v>0.5</v>
      </c>
      <c r="G46" s="57">
        <v>1</v>
      </c>
      <c r="H46" s="58">
        <v>1</v>
      </c>
      <c r="I46" s="23">
        <f t="shared" si="45"/>
        <v>0.91666666666666663</v>
      </c>
      <c r="J46" s="27">
        <f t="shared" si="46"/>
        <v>8.3333333333333329E-2</v>
      </c>
      <c r="K46" s="28">
        <f t="shared" si="47"/>
        <v>6.9444444444444441E-3</v>
      </c>
      <c r="L46" s="19">
        <f>I46*'Input Data'!$B$2</f>
        <v>0.3666666666666667</v>
      </c>
      <c r="M46" s="19">
        <f>I46*'Input Data'!$B$3</f>
        <v>0.22916666666666666</v>
      </c>
      <c r="N46" s="20">
        <f>I46*'Input Data'!$B$4</f>
        <v>9.1666666666666674E-2</v>
      </c>
      <c r="O46" s="21">
        <f>I46*'Input Data'!$B$5</f>
        <v>0.13749999999999998</v>
      </c>
      <c r="P46" s="235">
        <f>'Adjustment Factors'!C28</f>
        <v>1.29</v>
      </c>
      <c r="Q46" s="201">
        <f t="shared" si="43"/>
        <v>2.24675</v>
      </c>
      <c r="R46" s="129">
        <f>'Adjustment Factors'!D28</f>
        <v>5.077997925</v>
      </c>
      <c r="S46" s="201">
        <f t="shared" si="44"/>
        <v>8.8441797193749991</v>
      </c>
    </row>
    <row r="47" spans="1:19" ht="115.5">
      <c r="A47" s="10">
        <v>5</v>
      </c>
      <c r="B47" s="185" t="s">
        <v>61</v>
      </c>
      <c r="C47" s="91" t="s">
        <v>20</v>
      </c>
      <c r="D47" s="66"/>
      <c r="E47" s="67"/>
      <c r="F47" s="56">
        <v>0.5</v>
      </c>
      <c r="G47" s="57">
        <v>1</v>
      </c>
      <c r="H47" s="58">
        <v>1</v>
      </c>
      <c r="I47" s="23">
        <f t="shared" si="45"/>
        <v>0.91666666666666663</v>
      </c>
      <c r="J47" s="27">
        <f t="shared" si="46"/>
        <v>8.3333333333333329E-2</v>
      </c>
      <c r="K47" s="28">
        <f t="shared" si="47"/>
        <v>6.9444444444444441E-3</v>
      </c>
      <c r="L47" s="19">
        <f>I47*'Input Data'!$B$2</f>
        <v>0.3666666666666667</v>
      </c>
      <c r="M47" s="19">
        <f>I47*'Input Data'!$B$3</f>
        <v>0.22916666666666666</v>
      </c>
      <c r="N47" s="20">
        <f>I47*'Input Data'!$B$4</f>
        <v>9.1666666666666674E-2</v>
      </c>
      <c r="O47" s="21">
        <f>I47*'Input Data'!$B$5</f>
        <v>0.13749999999999998</v>
      </c>
      <c r="P47" s="235">
        <f>'Adjustment Factors'!C28</f>
        <v>1.29</v>
      </c>
      <c r="Q47" s="201">
        <f t="shared" si="43"/>
        <v>2.24675</v>
      </c>
      <c r="R47" s="129">
        <f>'Adjustment Factors'!D28</f>
        <v>5.077997925</v>
      </c>
      <c r="S47" s="201">
        <f t="shared" si="44"/>
        <v>8.8441797193749991</v>
      </c>
    </row>
    <row r="48" spans="1:19" ht="104.25">
      <c r="A48" s="10">
        <v>6</v>
      </c>
      <c r="B48" s="185" t="s">
        <v>62</v>
      </c>
      <c r="C48" s="91" t="s">
        <v>20</v>
      </c>
      <c r="D48" s="66"/>
      <c r="E48" s="67"/>
      <c r="F48" s="56">
        <v>0.5</v>
      </c>
      <c r="G48" s="57">
        <v>1</v>
      </c>
      <c r="H48" s="58">
        <v>1</v>
      </c>
      <c r="I48" s="23">
        <f t="shared" si="45"/>
        <v>0.91666666666666663</v>
      </c>
      <c r="J48" s="27">
        <f t="shared" si="46"/>
        <v>8.3333333333333329E-2</v>
      </c>
      <c r="K48" s="28">
        <f t="shared" si="47"/>
        <v>6.9444444444444441E-3</v>
      </c>
      <c r="L48" s="19">
        <f>I48*'Input Data'!$B$2</f>
        <v>0.3666666666666667</v>
      </c>
      <c r="M48" s="19">
        <f>I48*'Input Data'!$B$3</f>
        <v>0.22916666666666666</v>
      </c>
      <c r="N48" s="20">
        <f>I48*'Input Data'!$B$4</f>
        <v>9.1666666666666674E-2</v>
      </c>
      <c r="O48" s="21">
        <f>I48*'Input Data'!$B$5</f>
        <v>0.13749999999999998</v>
      </c>
      <c r="P48" s="235">
        <f>'Adjustment Factors'!C28</f>
        <v>1.29</v>
      </c>
      <c r="Q48" s="201">
        <f t="shared" si="43"/>
        <v>2.24675</v>
      </c>
      <c r="R48" s="129">
        <f>'Adjustment Factors'!D28</f>
        <v>5.077997925</v>
      </c>
      <c r="S48" s="201">
        <f t="shared" si="44"/>
        <v>8.8441797193749991</v>
      </c>
    </row>
    <row r="49" spans="1:19" ht="127.5">
      <c r="A49" s="10">
        <v>7</v>
      </c>
      <c r="B49" s="185" t="s">
        <v>63</v>
      </c>
      <c r="C49" s="91" t="s">
        <v>20</v>
      </c>
      <c r="D49" s="72"/>
      <c r="E49" s="67"/>
      <c r="F49" s="56">
        <v>0.5</v>
      </c>
      <c r="G49" s="57">
        <v>1</v>
      </c>
      <c r="H49" s="58">
        <v>1</v>
      </c>
      <c r="I49" s="23">
        <f t="shared" si="45"/>
        <v>0.91666666666666663</v>
      </c>
      <c r="J49" s="27">
        <f t="shared" si="46"/>
        <v>8.3333333333333329E-2</v>
      </c>
      <c r="K49" s="28">
        <f t="shared" si="47"/>
        <v>6.9444444444444441E-3</v>
      </c>
      <c r="L49" s="19">
        <f>I49*'Input Data'!$B$2</f>
        <v>0.3666666666666667</v>
      </c>
      <c r="M49" s="19">
        <f>I49*'Input Data'!$B$3</f>
        <v>0.22916666666666666</v>
      </c>
      <c r="N49" s="20">
        <f>I49*'Input Data'!$B$4</f>
        <v>9.1666666666666674E-2</v>
      </c>
      <c r="O49" s="21">
        <f>I49*'Input Data'!$B$5</f>
        <v>0.13749999999999998</v>
      </c>
      <c r="P49" s="235">
        <f>'Adjustment Factors'!C28</f>
        <v>1.29</v>
      </c>
      <c r="Q49" s="201">
        <f t="shared" si="43"/>
        <v>2.24675</v>
      </c>
      <c r="R49" s="129">
        <f>'Adjustment Factors'!D28</f>
        <v>5.077997925</v>
      </c>
      <c r="S49" s="201">
        <f t="shared" si="44"/>
        <v>8.8441797193749991</v>
      </c>
    </row>
    <row r="50" spans="1:19" ht="104.25">
      <c r="A50" s="10">
        <v>8</v>
      </c>
      <c r="B50" s="185" t="s">
        <v>64</v>
      </c>
      <c r="C50" s="91" t="s">
        <v>20</v>
      </c>
      <c r="D50" s="66"/>
      <c r="E50" s="67"/>
      <c r="F50" s="56">
        <v>1</v>
      </c>
      <c r="G50" s="57">
        <v>2</v>
      </c>
      <c r="H50" s="58">
        <v>1</v>
      </c>
      <c r="I50" s="23">
        <f t="shared" si="45"/>
        <v>1.1666666666666667</v>
      </c>
      <c r="J50" s="27">
        <f t="shared" si="46"/>
        <v>0.16666666666666666</v>
      </c>
      <c r="K50" s="28">
        <f t="shared" si="47"/>
        <v>2.7777777777777776E-2</v>
      </c>
      <c r="L50" s="19">
        <f>I50*'Input Data'!$B$2</f>
        <v>0.46666666666666673</v>
      </c>
      <c r="M50" s="19">
        <f>I50*'Input Data'!$B$3</f>
        <v>0.29166666666666669</v>
      </c>
      <c r="N50" s="20">
        <f>I50*'Input Data'!$B$4</f>
        <v>0.11666666666666668</v>
      </c>
      <c r="O50" s="21">
        <f>I50*'Input Data'!$B$5</f>
        <v>0.17500000000000002</v>
      </c>
      <c r="P50" s="235">
        <f>'Adjustment Factors'!C28</f>
        <v>1.29</v>
      </c>
      <c r="Q50" s="201">
        <f t="shared" si="43"/>
        <v>2.8595000000000002</v>
      </c>
      <c r="R50" s="129">
        <f>'Adjustment Factors'!D28</f>
        <v>5.077997925</v>
      </c>
      <c r="S50" s="201">
        <f t="shared" si="44"/>
        <v>11.256228733750001</v>
      </c>
    </row>
    <row r="51" spans="1:19" ht="58.5">
      <c r="A51" s="10">
        <v>9</v>
      </c>
      <c r="B51" s="185" t="s">
        <v>65</v>
      </c>
      <c r="C51" s="91" t="s">
        <v>20</v>
      </c>
      <c r="D51" s="66"/>
      <c r="E51" s="67"/>
      <c r="F51" s="56">
        <v>0</v>
      </c>
      <c r="G51" s="57">
        <v>0</v>
      </c>
      <c r="H51" s="58">
        <v>0</v>
      </c>
      <c r="I51" s="23">
        <f t="shared" si="45"/>
        <v>0</v>
      </c>
      <c r="J51" s="27">
        <f t="shared" si="46"/>
        <v>0</v>
      </c>
      <c r="K51" s="28">
        <f t="shared" si="47"/>
        <v>0</v>
      </c>
      <c r="L51" s="19">
        <f>I51*'Input Data'!$B$2</f>
        <v>0</v>
      </c>
      <c r="M51" s="19">
        <f>I51*'Input Data'!$B$3</f>
        <v>0</v>
      </c>
      <c r="N51" s="20">
        <f>I51*'Input Data'!$B$4</f>
        <v>0</v>
      </c>
      <c r="O51" s="21">
        <f>I51*'Input Data'!$B$5</f>
        <v>0</v>
      </c>
      <c r="P51" s="235">
        <f>'Adjustment Factors'!C28</f>
        <v>1.29</v>
      </c>
      <c r="Q51" s="201">
        <f t="shared" si="43"/>
        <v>0</v>
      </c>
      <c r="R51" s="129">
        <f>'Adjustment Factors'!D28</f>
        <v>5.077997925</v>
      </c>
      <c r="S51" s="201">
        <f t="shared" si="44"/>
        <v>0</v>
      </c>
    </row>
    <row r="52" spans="1:19" ht="58.5">
      <c r="A52" s="10">
        <v>10</v>
      </c>
      <c r="B52" s="186" t="s">
        <v>66</v>
      </c>
      <c r="C52" s="91" t="s">
        <v>20</v>
      </c>
      <c r="D52" s="76"/>
      <c r="E52" s="67"/>
      <c r="F52" s="56">
        <v>0</v>
      </c>
      <c r="G52" s="57">
        <v>0</v>
      </c>
      <c r="H52" s="58">
        <v>0</v>
      </c>
      <c r="I52" s="23">
        <f t="shared" si="45"/>
        <v>0</v>
      </c>
      <c r="J52" s="27">
        <f t="shared" si="46"/>
        <v>0</v>
      </c>
      <c r="K52" s="28">
        <f t="shared" si="47"/>
        <v>0</v>
      </c>
      <c r="L52" s="19">
        <f>I52*'Input Data'!$B$2</f>
        <v>0</v>
      </c>
      <c r="M52" s="19">
        <f>I52*'Input Data'!$B$3</f>
        <v>0</v>
      </c>
      <c r="N52" s="20">
        <f>I52*'Input Data'!$B$4</f>
        <v>0</v>
      </c>
      <c r="O52" s="21">
        <f>I52*'Input Data'!$B$5</f>
        <v>0</v>
      </c>
      <c r="P52" s="235">
        <f>'Adjustment Factors'!C28</f>
        <v>1.29</v>
      </c>
      <c r="Q52" s="201">
        <f t="shared" si="43"/>
        <v>0</v>
      </c>
      <c r="R52" s="129">
        <f>'Adjustment Factors'!D28</f>
        <v>5.077997925</v>
      </c>
      <c r="S52" s="201">
        <f t="shared" si="44"/>
        <v>0</v>
      </c>
    </row>
    <row r="53" spans="1:19" ht="58.5">
      <c r="A53" s="46">
        <v>11</v>
      </c>
      <c r="B53" s="183" t="s">
        <v>67</v>
      </c>
      <c r="C53" s="92" t="s">
        <v>20</v>
      </c>
      <c r="D53" s="243"/>
      <c r="E53" s="241"/>
      <c r="F53" s="56">
        <v>0</v>
      </c>
      <c r="G53" s="57">
        <v>0</v>
      </c>
      <c r="H53" s="58">
        <v>0</v>
      </c>
      <c r="I53" s="23">
        <f t="shared" si="45"/>
        <v>0</v>
      </c>
      <c r="J53" s="27">
        <f t="shared" si="46"/>
        <v>0</v>
      </c>
      <c r="K53" s="28">
        <f t="shared" si="47"/>
        <v>0</v>
      </c>
      <c r="L53" s="19">
        <f>I53*'Input Data'!$B$2</f>
        <v>0</v>
      </c>
      <c r="M53" s="19">
        <f>I53*'Input Data'!$B$3</f>
        <v>0</v>
      </c>
      <c r="N53" s="20">
        <f>I53*'Input Data'!$B$4</f>
        <v>0</v>
      </c>
      <c r="O53" s="21">
        <f>I53*'Input Data'!$B$5</f>
        <v>0</v>
      </c>
      <c r="P53" s="235">
        <f>'Adjustment Factors'!C28</f>
        <v>1.29</v>
      </c>
      <c r="Q53" s="201">
        <f t="shared" si="43"/>
        <v>0</v>
      </c>
      <c r="R53" s="129">
        <f>'Adjustment Factors'!D28</f>
        <v>5.077997925</v>
      </c>
      <c r="S53" s="201">
        <f t="shared" si="44"/>
        <v>0</v>
      </c>
    </row>
    <row r="54" spans="1:19" ht="17.25" customHeight="1">
      <c r="A54" s="45">
        <v>12</v>
      </c>
      <c r="B54" s="183" t="s">
        <v>68</v>
      </c>
      <c r="C54" s="92" t="s">
        <v>20</v>
      </c>
      <c r="D54" s="242" t="s">
        <v>26</v>
      </c>
      <c r="E54" s="241"/>
      <c r="F54" s="56">
        <v>0</v>
      </c>
      <c r="G54" s="57">
        <v>0</v>
      </c>
      <c r="H54" s="58">
        <v>0</v>
      </c>
      <c r="I54" s="23">
        <f t="shared" ref="I54" si="48">(F54+G54+4*H54)/6</f>
        <v>0</v>
      </c>
      <c r="J54" s="27">
        <f t="shared" ref="J54" si="49">(G54-F54)/6</f>
        <v>0</v>
      </c>
      <c r="K54" s="28">
        <f t="shared" ref="K54" si="50">J54^2</f>
        <v>0</v>
      </c>
      <c r="L54" s="19">
        <f>I54*'Input Data'!$B$2</f>
        <v>0</v>
      </c>
      <c r="M54" s="19">
        <f>I54*'Input Data'!$B$3</f>
        <v>0</v>
      </c>
      <c r="N54" s="20">
        <f>I54*'Input Data'!$B$4</f>
        <v>0</v>
      </c>
      <c r="O54" s="21">
        <f>I54*'Input Data'!$B$5</f>
        <v>0</v>
      </c>
      <c r="P54" s="235">
        <f>'Adjustment Factors'!C28</f>
        <v>1.29</v>
      </c>
      <c r="Q54" s="201">
        <f t="shared" si="43"/>
        <v>0</v>
      </c>
      <c r="R54" s="129">
        <f>'Adjustment Factors'!D28</f>
        <v>5.077997925</v>
      </c>
      <c r="S54" s="201">
        <f t="shared" si="44"/>
        <v>0</v>
      </c>
    </row>
    <row r="55" spans="1:19" ht="15.95">
      <c r="A55" s="11"/>
      <c r="B55" s="198"/>
      <c r="C55" s="93"/>
      <c r="D55" s="77"/>
      <c r="E55" s="40"/>
      <c r="F55" s="40"/>
      <c r="G55" s="40"/>
      <c r="H55" s="40"/>
      <c r="I55" s="38"/>
      <c r="J55" s="38"/>
      <c r="K55" s="38"/>
      <c r="L55" s="38"/>
      <c r="M55" s="38"/>
      <c r="N55" s="38"/>
      <c r="O55" s="38"/>
      <c r="P55" s="237"/>
      <c r="Q55" s="39"/>
      <c r="R55" s="148"/>
      <c r="S55" s="150"/>
    </row>
    <row r="56" spans="1:19" s="48" customFormat="1" ht="15.95" customHeight="1" thickBot="1">
      <c r="A56" s="16">
        <v>6</v>
      </c>
      <c r="B56" s="269" t="s">
        <v>69</v>
      </c>
      <c r="C56" s="270"/>
      <c r="D56" s="270"/>
      <c r="E56" s="270"/>
      <c r="F56" s="270"/>
      <c r="G56" s="270"/>
      <c r="H56" s="270"/>
      <c r="I56" s="270"/>
      <c r="J56" s="270"/>
      <c r="K56" s="270"/>
      <c r="L56" s="270"/>
      <c r="M56" s="270"/>
      <c r="N56" s="270"/>
      <c r="O56" s="270"/>
      <c r="P56" s="270"/>
      <c r="Q56" s="270"/>
      <c r="R56" s="270"/>
      <c r="S56" s="271"/>
    </row>
    <row r="57" spans="1:19" ht="69">
      <c r="A57" s="10">
        <v>1</v>
      </c>
      <c r="B57" s="184" t="s">
        <v>70</v>
      </c>
      <c r="C57" s="136" t="s">
        <v>20</v>
      </c>
      <c r="D57" s="69"/>
      <c r="E57" s="70"/>
      <c r="F57" s="56">
        <v>1</v>
      </c>
      <c r="G57" s="57">
        <v>3</v>
      </c>
      <c r="H57" s="58">
        <v>2</v>
      </c>
      <c r="I57" s="22">
        <f t="shared" ref="I57:I59" si="51">(F57+G57+4*H57)/6</f>
        <v>2</v>
      </c>
      <c r="J57" s="25">
        <f t="shared" ref="J57:J59" si="52">(G57-F57)/6</f>
        <v>0.33333333333333331</v>
      </c>
      <c r="K57" s="26">
        <f t="shared" ref="K57:K59" si="53">J57^2</f>
        <v>0.1111111111111111</v>
      </c>
      <c r="L57" s="19">
        <f>I57*'Input Data'!$B$2</f>
        <v>0.8</v>
      </c>
      <c r="M57" s="19">
        <f>I57*'Input Data'!$B$3</f>
        <v>0.5</v>
      </c>
      <c r="N57" s="20">
        <f>I57*'Input Data'!$B$4</f>
        <v>0.2</v>
      </c>
      <c r="O57" s="21">
        <f>I57*'Input Data'!$B$5</f>
        <v>0.3</v>
      </c>
      <c r="P57" s="234">
        <f>'Adjustment Factors'!C28</f>
        <v>1.29</v>
      </c>
      <c r="Q57" s="201">
        <f t="shared" ref="Q57:Q59" si="54">(I57+L57+M57+N57+O57)*P57</f>
        <v>4.9020000000000001</v>
      </c>
      <c r="R57" s="129">
        <f>'Adjustment Factors'!D28</f>
        <v>5.077997925</v>
      </c>
      <c r="S57" s="201">
        <f t="shared" ref="S57:S59" si="55">(I57+L57+M57+N57+O57)*R57</f>
        <v>19.296392115</v>
      </c>
    </row>
    <row r="58" spans="1:19" ht="46.5">
      <c r="A58" s="10">
        <v>2</v>
      </c>
      <c r="B58" s="186" t="s">
        <v>71</v>
      </c>
      <c r="C58" s="91" t="s">
        <v>20</v>
      </c>
      <c r="D58" s="78"/>
      <c r="E58" s="70"/>
      <c r="F58" s="56">
        <v>1</v>
      </c>
      <c r="G58" s="57">
        <v>3</v>
      </c>
      <c r="H58" s="58">
        <v>2</v>
      </c>
      <c r="I58" s="23">
        <f t="shared" si="51"/>
        <v>2</v>
      </c>
      <c r="J58" s="27">
        <f t="shared" si="52"/>
        <v>0.33333333333333331</v>
      </c>
      <c r="K58" s="28">
        <f t="shared" si="53"/>
        <v>0.1111111111111111</v>
      </c>
      <c r="L58" s="19">
        <f>I58*'Input Data'!$B$2</f>
        <v>0.8</v>
      </c>
      <c r="M58" s="19">
        <f>I58*'Input Data'!$B$3</f>
        <v>0.5</v>
      </c>
      <c r="N58" s="20">
        <f>I58*'Input Data'!$B$4</f>
        <v>0.2</v>
      </c>
      <c r="O58" s="21">
        <f>I58*'Input Data'!$B$5</f>
        <v>0.3</v>
      </c>
      <c r="P58" s="235">
        <f>'Adjustment Factors'!C28</f>
        <v>1.29</v>
      </c>
      <c r="Q58" s="201">
        <f t="shared" si="54"/>
        <v>4.9020000000000001</v>
      </c>
      <c r="R58" s="129">
        <f>'Adjustment Factors'!D28</f>
        <v>5.077997925</v>
      </c>
      <c r="S58" s="201">
        <f t="shared" si="55"/>
        <v>19.296392115</v>
      </c>
    </row>
    <row r="59" spans="1:19" ht="42.75" customHeight="1">
      <c r="A59" s="42">
        <v>3</v>
      </c>
      <c r="B59" s="183" t="s">
        <v>72</v>
      </c>
      <c r="C59" s="92" t="s">
        <v>20</v>
      </c>
      <c r="D59" s="242"/>
      <c r="E59" s="241"/>
      <c r="F59" s="56">
        <v>1</v>
      </c>
      <c r="G59" s="57">
        <v>3</v>
      </c>
      <c r="H59" s="58">
        <v>2</v>
      </c>
      <c r="I59" s="23">
        <f t="shared" si="51"/>
        <v>2</v>
      </c>
      <c r="J59" s="27">
        <f t="shared" si="52"/>
        <v>0.33333333333333331</v>
      </c>
      <c r="K59" s="28">
        <f t="shared" si="53"/>
        <v>0.1111111111111111</v>
      </c>
      <c r="L59" s="19">
        <f>I59*'Input Data'!$B$2</f>
        <v>0.8</v>
      </c>
      <c r="M59" s="19">
        <f>I59*'Input Data'!$B$3</f>
        <v>0.5</v>
      </c>
      <c r="N59" s="20">
        <f>I59*'Input Data'!$B$4</f>
        <v>0.2</v>
      </c>
      <c r="O59" s="21">
        <f>I59*'Input Data'!$B$5</f>
        <v>0.3</v>
      </c>
      <c r="P59" s="235">
        <f>'Adjustment Factors'!C28</f>
        <v>1.29</v>
      </c>
      <c r="Q59" s="201">
        <f t="shared" si="54"/>
        <v>4.9020000000000001</v>
      </c>
      <c r="R59" s="129">
        <f>'Adjustment Factors'!D28</f>
        <v>5.077997925</v>
      </c>
      <c r="S59" s="201">
        <f t="shared" si="55"/>
        <v>19.296392115</v>
      </c>
    </row>
    <row r="60" spans="1:19" ht="15.95">
      <c r="A60" s="11"/>
      <c r="B60" s="198"/>
      <c r="C60" s="93"/>
      <c r="D60" s="74"/>
      <c r="E60" s="75"/>
      <c r="F60" s="4"/>
      <c r="G60" s="5"/>
      <c r="H60" s="6"/>
      <c r="I60" s="30"/>
      <c r="J60" s="31"/>
      <c r="K60" s="32"/>
      <c r="L60" s="33"/>
      <c r="M60" s="33"/>
      <c r="N60" s="34"/>
      <c r="O60" s="35"/>
      <c r="P60" s="240"/>
      <c r="Q60" s="36"/>
      <c r="S60" s="150"/>
    </row>
    <row r="61" spans="1:19" s="48" customFormat="1" ht="15.95" customHeight="1">
      <c r="A61" s="16">
        <v>7</v>
      </c>
      <c r="B61" s="272" t="s">
        <v>73</v>
      </c>
      <c r="C61" s="273"/>
      <c r="D61" s="273"/>
      <c r="E61" s="273"/>
      <c r="F61" s="273"/>
      <c r="G61" s="273"/>
      <c r="H61" s="273"/>
      <c r="I61" s="273"/>
      <c r="J61" s="273"/>
      <c r="K61" s="273"/>
      <c r="L61" s="273"/>
      <c r="M61" s="273"/>
      <c r="N61" s="273"/>
      <c r="O61" s="273"/>
      <c r="P61" s="273"/>
      <c r="Q61" s="273"/>
      <c r="R61" s="273"/>
      <c r="S61" s="274"/>
    </row>
    <row r="62" spans="1:19" ht="130.5" customHeight="1">
      <c r="A62" s="10">
        <v>1</v>
      </c>
      <c r="B62" s="185" t="s">
        <v>74</v>
      </c>
      <c r="C62" s="91" t="s">
        <v>20</v>
      </c>
      <c r="D62" s="69"/>
      <c r="E62" s="70"/>
      <c r="F62" s="56">
        <v>1</v>
      </c>
      <c r="G62" s="57">
        <v>3</v>
      </c>
      <c r="H62" s="58">
        <v>2</v>
      </c>
      <c r="I62" s="23">
        <f t="shared" ref="I62:I68" si="56">(F62+G62+4*H62)/6</f>
        <v>2</v>
      </c>
      <c r="J62" s="27">
        <f t="shared" ref="J62:J68" si="57">(G62-F62)/6</f>
        <v>0.33333333333333331</v>
      </c>
      <c r="K62" s="28">
        <f t="shared" ref="K62:K68" si="58">J62^2</f>
        <v>0.1111111111111111</v>
      </c>
      <c r="L62" s="19">
        <f>I62*'Input Data'!$B$2</f>
        <v>0.8</v>
      </c>
      <c r="M62" s="19">
        <f>I62*'Input Data'!$B$3</f>
        <v>0.5</v>
      </c>
      <c r="N62" s="20">
        <f>I62*'Input Data'!$B$4</f>
        <v>0.2</v>
      </c>
      <c r="O62" s="21">
        <f>I62*'Input Data'!$B$5</f>
        <v>0.3</v>
      </c>
      <c r="P62" s="235">
        <f>'Adjustment Factors'!C28</f>
        <v>1.29</v>
      </c>
      <c r="Q62" s="201">
        <f t="shared" ref="Q62:Q68" si="59">(I62+L62+M62+N62+O62)*P62</f>
        <v>4.9020000000000001</v>
      </c>
      <c r="R62" s="129">
        <f>'Adjustment Factors'!D28</f>
        <v>5.077997925</v>
      </c>
      <c r="S62" s="201">
        <f t="shared" ref="S62:S68" si="60">(I62+L62+M62+N62+O62)*R62</f>
        <v>19.296392115</v>
      </c>
    </row>
    <row r="63" spans="1:19" ht="118.5" customHeight="1">
      <c r="A63" s="10">
        <v>2</v>
      </c>
      <c r="B63" s="185" t="s">
        <v>75</v>
      </c>
      <c r="C63" s="91" t="s">
        <v>20</v>
      </c>
      <c r="D63" s="69"/>
      <c r="E63" s="70"/>
      <c r="F63" s="56">
        <v>1</v>
      </c>
      <c r="G63" s="57">
        <v>3</v>
      </c>
      <c r="H63" s="58">
        <v>2</v>
      </c>
      <c r="I63" s="23">
        <f t="shared" si="56"/>
        <v>2</v>
      </c>
      <c r="J63" s="27">
        <f t="shared" si="57"/>
        <v>0.33333333333333331</v>
      </c>
      <c r="K63" s="28">
        <f t="shared" si="58"/>
        <v>0.1111111111111111</v>
      </c>
      <c r="L63" s="19">
        <f>I63*'Input Data'!$B$2</f>
        <v>0.8</v>
      </c>
      <c r="M63" s="19">
        <f>I63*'Input Data'!$B$3</f>
        <v>0.5</v>
      </c>
      <c r="N63" s="20">
        <f>I63*'Input Data'!$B$4</f>
        <v>0.2</v>
      </c>
      <c r="O63" s="21">
        <f>I63*'Input Data'!$B$5</f>
        <v>0.3</v>
      </c>
      <c r="P63" s="235">
        <f>'Adjustment Factors'!C28</f>
        <v>1.29</v>
      </c>
      <c r="Q63" s="201">
        <f t="shared" si="59"/>
        <v>4.9020000000000001</v>
      </c>
      <c r="R63" s="129">
        <f>'Adjustment Factors'!D28</f>
        <v>5.077997925</v>
      </c>
      <c r="S63" s="201">
        <f t="shared" si="60"/>
        <v>19.296392115</v>
      </c>
    </row>
    <row r="64" spans="1:19" ht="120" customHeight="1">
      <c r="A64" s="10">
        <v>3</v>
      </c>
      <c r="B64" s="185" t="s">
        <v>76</v>
      </c>
      <c r="C64" s="91" t="s">
        <v>20</v>
      </c>
      <c r="D64" s="79"/>
      <c r="E64" s="67"/>
      <c r="F64" s="56">
        <v>1</v>
      </c>
      <c r="G64" s="57">
        <v>3</v>
      </c>
      <c r="H64" s="58">
        <v>2</v>
      </c>
      <c r="I64" s="23">
        <f t="shared" si="56"/>
        <v>2</v>
      </c>
      <c r="J64" s="27">
        <f t="shared" si="57"/>
        <v>0.33333333333333331</v>
      </c>
      <c r="K64" s="28">
        <f t="shared" si="58"/>
        <v>0.1111111111111111</v>
      </c>
      <c r="L64" s="19">
        <f>I64*'Input Data'!$B$2</f>
        <v>0.8</v>
      </c>
      <c r="M64" s="19">
        <f>I64*'Input Data'!$B$3</f>
        <v>0.5</v>
      </c>
      <c r="N64" s="20">
        <f>I64*'Input Data'!$B$4</f>
        <v>0.2</v>
      </c>
      <c r="O64" s="21">
        <f>I64*'Input Data'!$B$5</f>
        <v>0.3</v>
      </c>
      <c r="P64" s="235">
        <f>'Adjustment Factors'!C28</f>
        <v>1.29</v>
      </c>
      <c r="Q64" s="201">
        <f t="shared" si="59"/>
        <v>4.9020000000000001</v>
      </c>
      <c r="R64" s="129">
        <f>'Adjustment Factors'!D28</f>
        <v>5.077997925</v>
      </c>
      <c r="S64" s="201">
        <f t="shared" si="60"/>
        <v>19.296392115</v>
      </c>
    </row>
    <row r="65" spans="1:19" ht="185.25">
      <c r="A65" s="10">
        <v>4</v>
      </c>
      <c r="B65" s="185" t="s">
        <v>77</v>
      </c>
      <c r="C65" s="91" t="s">
        <v>20</v>
      </c>
      <c r="D65" s="72"/>
      <c r="E65" s="67"/>
      <c r="F65" s="56">
        <v>1</v>
      </c>
      <c r="G65" s="57">
        <v>3</v>
      </c>
      <c r="H65" s="58">
        <v>2</v>
      </c>
      <c r="I65" s="23">
        <f t="shared" si="56"/>
        <v>2</v>
      </c>
      <c r="J65" s="27">
        <f t="shared" si="57"/>
        <v>0.33333333333333331</v>
      </c>
      <c r="K65" s="28">
        <f t="shared" si="58"/>
        <v>0.1111111111111111</v>
      </c>
      <c r="L65" s="19">
        <f>I65*'Input Data'!$B$2</f>
        <v>0.8</v>
      </c>
      <c r="M65" s="19">
        <f>I65*'Input Data'!$B$3</f>
        <v>0.5</v>
      </c>
      <c r="N65" s="20">
        <f>I65*'Input Data'!$B$4</f>
        <v>0.2</v>
      </c>
      <c r="O65" s="21">
        <f>I65*'Input Data'!$B$5</f>
        <v>0.3</v>
      </c>
      <c r="P65" s="235">
        <f>'Adjustment Factors'!C28</f>
        <v>1.29</v>
      </c>
      <c r="Q65" s="201">
        <f t="shared" si="59"/>
        <v>4.9020000000000001</v>
      </c>
      <c r="R65" s="129">
        <f>'Adjustment Factors'!D28</f>
        <v>5.077997925</v>
      </c>
      <c r="S65" s="201">
        <f t="shared" si="60"/>
        <v>19.296392115</v>
      </c>
    </row>
    <row r="66" spans="1:19" ht="46.5">
      <c r="A66" s="10">
        <v>5</v>
      </c>
      <c r="B66" s="185" t="s">
        <v>78</v>
      </c>
      <c r="C66" s="91" t="s">
        <v>20</v>
      </c>
      <c r="D66" s="72"/>
      <c r="E66" s="67"/>
      <c r="F66" s="56">
        <v>0.5</v>
      </c>
      <c r="G66" s="57">
        <v>2</v>
      </c>
      <c r="H66" s="58">
        <v>1</v>
      </c>
      <c r="I66" s="23">
        <f t="shared" si="56"/>
        <v>1.0833333333333333</v>
      </c>
      <c r="J66" s="27">
        <f t="shared" si="57"/>
        <v>0.25</v>
      </c>
      <c r="K66" s="28">
        <f t="shared" si="58"/>
        <v>6.25E-2</v>
      </c>
      <c r="L66" s="19">
        <f>I66*'Input Data'!$B$2</f>
        <v>0.43333333333333335</v>
      </c>
      <c r="M66" s="19">
        <f>I66*'Input Data'!$B$3</f>
        <v>0.27083333333333331</v>
      </c>
      <c r="N66" s="20">
        <f>I66*'Input Data'!$B$4</f>
        <v>0.10833333333333334</v>
      </c>
      <c r="O66" s="21">
        <f>I66*'Input Data'!$B$5</f>
        <v>0.16249999999999998</v>
      </c>
      <c r="P66" s="235">
        <f>'Adjustment Factors'!C28</f>
        <v>1.29</v>
      </c>
      <c r="Q66" s="201">
        <f t="shared" si="59"/>
        <v>2.6552499999999997</v>
      </c>
      <c r="R66" s="129">
        <f>'Adjustment Factors'!D28</f>
        <v>5.077997925</v>
      </c>
      <c r="S66" s="201">
        <f t="shared" si="60"/>
        <v>10.452212395624999</v>
      </c>
    </row>
    <row r="67" spans="1:19" ht="46.5">
      <c r="A67" s="10">
        <v>6</v>
      </c>
      <c r="B67" s="186" t="s">
        <v>79</v>
      </c>
      <c r="C67" s="91" t="s">
        <v>20</v>
      </c>
      <c r="D67" s="73"/>
      <c r="E67" s="67"/>
      <c r="F67" s="56">
        <v>0.5</v>
      </c>
      <c r="G67" s="57">
        <v>2</v>
      </c>
      <c r="H67" s="58">
        <v>1</v>
      </c>
      <c r="I67" s="23">
        <f t="shared" si="56"/>
        <v>1.0833333333333333</v>
      </c>
      <c r="J67" s="27">
        <f t="shared" si="57"/>
        <v>0.25</v>
      </c>
      <c r="K67" s="28">
        <f t="shared" si="58"/>
        <v>6.25E-2</v>
      </c>
      <c r="L67" s="19">
        <f>I67*'Input Data'!$B$2</f>
        <v>0.43333333333333335</v>
      </c>
      <c r="M67" s="19">
        <f>I67*'Input Data'!$B$3</f>
        <v>0.27083333333333331</v>
      </c>
      <c r="N67" s="20">
        <f>I67*'Input Data'!$B$4</f>
        <v>0.10833333333333334</v>
      </c>
      <c r="O67" s="21">
        <f>I67*'Input Data'!$B$5</f>
        <v>0.16249999999999998</v>
      </c>
      <c r="P67" s="235">
        <f>'Adjustment Factors'!C28</f>
        <v>1.29</v>
      </c>
      <c r="Q67" s="201">
        <f t="shared" si="59"/>
        <v>2.6552499999999997</v>
      </c>
      <c r="R67" s="129">
        <f>'Adjustment Factors'!D28</f>
        <v>5.077997925</v>
      </c>
      <c r="S67" s="201">
        <f t="shared" si="60"/>
        <v>10.452212395624999</v>
      </c>
    </row>
    <row r="68" spans="1:19" ht="46.5">
      <c r="A68" s="42">
        <v>7</v>
      </c>
      <c r="B68" s="183" t="s">
        <v>80</v>
      </c>
      <c r="C68" s="92" t="s">
        <v>20</v>
      </c>
      <c r="D68" s="242"/>
      <c r="E68" s="241"/>
      <c r="F68" s="56">
        <v>0.5</v>
      </c>
      <c r="G68" s="57">
        <v>2</v>
      </c>
      <c r="H68" s="58">
        <v>1</v>
      </c>
      <c r="I68" s="23">
        <f t="shared" si="56"/>
        <v>1.0833333333333333</v>
      </c>
      <c r="J68" s="27">
        <f t="shared" si="57"/>
        <v>0.25</v>
      </c>
      <c r="K68" s="28">
        <f t="shared" si="58"/>
        <v>6.25E-2</v>
      </c>
      <c r="L68" s="19">
        <f>I68*'Input Data'!$B$2</f>
        <v>0.43333333333333335</v>
      </c>
      <c r="M68" s="19">
        <f>I68*'Input Data'!$B$3</f>
        <v>0.27083333333333331</v>
      </c>
      <c r="N68" s="20">
        <f>I68*'Input Data'!$B$4</f>
        <v>0.10833333333333334</v>
      </c>
      <c r="O68" s="21">
        <f>I68*'Input Data'!$B$5</f>
        <v>0.16249999999999998</v>
      </c>
      <c r="P68" s="235">
        <f>'Adjustment Factors'!C28</f>
        <v>1.29</v>
      </c>
      <c r="Q68" s="201">
        <f t="shared" si="59"/>
        <v>2.6552499999999997</v>
      </c>
      <c r="R68" s="129">
        <f>'Adjustment Factors'!D28</f>
        <v>5.077997925</v>
      </c>
      <c r="S68" s="201">
        <f t="shared" si="60"/>
        <v>10.452212395624999</v>
      </c>
    </row>
    <row r="69" spans="1:19" ht="15.95">
      <c r="A69" s="11"/>
      <c r="B69" s="198"/>
      <c r="C69" s="93"/>
      <c r="D69" s="74"/>
      <c r="E69" s="75"/>
      <c r="F69" s="4"/>
      <c r="G69" s="5"/>
      <c r="H69" s="6"/>
      <c r="I69" s="130"/>
      <c r="J69" s="131"/>
      <c r="K69" s="132"/>
      <c r="L69" s="133"/>
      <c r="M69" s="133"/>
      <c r="N69" s="134"/>
      <c r="O69" s="135"/>
      <c r="P69" s="236"/>
      <c r="Q69" s="127"/>
      <c r="S69" s="150"/>
    </row>
    <row r="70" spans="1:19" s="48" customFormat="1" ht="15.95" customHeight="1" thickBot="1">
      <c r="A70" s="16">
        <v>8</v>
      </c>
      <c r="B70" s="269" t="s">
        <v>81</v>
      </c>
      <c r="C70" s="270"/>
      <c r="D70" s="270"/>
      <c r="E70" s="270"/>
      <c r="F70" s="270"/>
      <c r="G70" s="270"/>
      <c r="H70" s="270"/>
      <c r="I70" s="270"/>
      <c r="J70" s="270"/>
      <c r="K70" s="270"/>
      <c r="L70" s="270"/>
      <c r="M70" s="270"/>
      <c r="N70" s="270"/>
      <c r="O70" s="270"/>
      <c r="P70" s="270"/>
      <c r="Q70" s="270"/>
      <c r="R70" s="270"/>
      <c r="S70" s="271"/>
    </row>
    <row r="71" spans="1:19" ht="174" customHeight="1">
      <c r="A71" s="10">
        <v>1</v>
      </c>
      <c r="B71" s="184" t="s">
        <v>82</v>
      </c>
      <c r="C71" s="136" t="s">
        <v>20</v>
      </c>
      <c r="D71" s="69"/>
      <c r="E71" s="70"/>
      <c r="F71" s="56">
        <v>1</v>
      </c>
      <c r="G71" s="57">
        <v>3</v>
      </c>
      <c r="H71" s="58">
        <v>2</v>
      </c>
      <c r="I71" s="22">
        <f t="shared" ref="I71:I78" si="61">(F71+G71+4*H71)/6</f>
        <v>2</v>
      </c>
      <c r="J71" s="25">
        <f t="shared" ref="J71:J78" si="62">(G71-F71)/6</f>
        <v>0.33333333333333331</v>
      </c>
      <c r="K71" s="26">
        <f t="shared" ref="K71:K78" si="63">J71^2</f>
        <v>0.1111111111111111</v>
      </c>
      <c r="L71" s="19">
        <f>I71*'Input Data'!$B$2</f>
        <v>0.8</v>
      </c>
      <c r="M71" s="19">
        <f>I71*'Input Data'!$B$3</f>
        <v>0.5</v>
      </c>
      <c r="N71" s="20">
        <f>I71*'Input Data'!$B$4</f>
        <v>0.2</v>
      </c>
      <c r="O71" s="21">
        <f>I71*'Input Data'!$B$5</f>
        <v>0.3</v>
      </c>
      <c r="P71" s="234">
        <f>'Adjustment Factors'!C28</f>
        <v>1.29</v>
      </c>
      <c r="Q71" s="201">
        <f t="shared" ref="Q71:Q89" si="64">(I71+L71+M71+N71+O71)*P71</f>
        <v>4.9020000000000001</v>
      </c>
      <c r="R71" s="129">
        <f>'Adjustment Factors'!D28</f>
        <v>5.077997925</v>
      </c>
      <c r="S71" s="201">
        <f t="shared" ref="S71:S78" si="65">(I71+L71+M71+N71+O71)*R71</f>
        <v>19.296392115</v>
      </c>
    </row>
    <row r="72" spans="1:19" ht="92.25">
      <c r="A72" s="10">
        <v>2</v>
      </c>
      <c r="B72" s="185" t="s">
        <v>83</v>
      </c>
      <c r="C72" s="91" t="s">
        <v>20</v>
      </c>
      <c r="D72" s="69"/>
      <c r="E72" s="70"/>
      <c r="F72" s="56">
        <v>1</v>
      </c>
      <c r="G72" s="57">
        <v>3</v>
      </c>
      <c r="H72" s="58">
        <v>2</v>
      </c>
      <c r="I72" s="23">
        <f t="shared" si="61"/>
        <v>2</v>
      </c>
      <c r="J72" s="27">
        <f t="shared" si="62"/>
        <v>0.33333333333333331</v>
      </c>
      <c r="K72" s="28">
        <f t="shared" si="63"/>
        <v>0.1111111111111111</v>
      </c>
      <c r="L72" s="19">
        <f>I72*'Input Data'!$B$2</f>
        <v>0.8</v>
      </c>
      <c r="M72" s="19">
        <f>I72*'Input Data'!$B$3</f>
        <v>0.5</v>
      </c>
      <c r="N72" s="20">
        <f>I72*'Input Data'!$B$4</f>
        <v>0.2</v>
      </c>
      <c r="O72" s="21">
        <f>I72*'Input Data'!$B$5</f>
        <v>0.3</v>
      </c>
      <c r="P72" s="235">
        <f>'Adjustment Factors'!C28</f>
        <v>1.29</v>
      </c>
      <c r="Q72" s="201">
        <f t="shared" si="64"/>
        <v>4.9020000000000001</v>
      </c>
      <c r="R72" s="129">
        <f>'Adjustment Factors'!D28</f>
        <v>5.077997925</v>
      </c>
      <c r="S72" s="201">
        <f t="shared" si="65"/>
        <v>19.296392115</v>
      </c>
    </row>
    <row r="73" spans="1:19" ht="92.25">
      <c r="A73" s="10">
        <v>3</v>
      </c>
      <c r="B73" s="185" t="s">
        <v>84</v>
      </c>
      <c r="C73" s="91" t="s">
        <v>20</v>
      </c>
      <c r="D73" s="72"/>
      <c r="E73" s="67"/>
      <c r="F73" s="56">
        <v>1</v>
      </c>
      <c r="G73" s="57">
        <v>3</v>
      </c>
      <c r="H73" s="58">
        <v>2</v>
      </c>
      <c r="I73" s="23">
        <f t="shared" si="61"/>
        <v>2</v>
      </c>
      <c r="J73" s="27">
        <f t="shared" si="62"/>
        <v>0.33333333333333331</v>
      </c>
      <c r="K73" s="28">
        <f t="shared" si="63"/>
        <v>0.1111111111111111</v>
      </c>
      <c r="L73" s="19">
        <f>I73*'Input Data'!$B$2</f>
        <v>0.8</v>
      </c>
      <c r="M73" s="19">
        <f>I73*'Input Data'!$B$3</f>
        <v>0.5</v>
      </c>
      <c r="N73" s="20">
        <f>I73*'Input Data'!$B$4</f>
        <v>0.2</v>
      </c>
      <c r="O73" s="21">
        <f>I73*'Input Data'!$B$5</f>
        <v>0.3</v>
      </c>
      <c r="P73" s="235">
        <f>'Adjustment Factors'!C28</f>
        <v>1.29</v>
      </c>
      <c r="Q73" s="201">
        <f t="shared" si="64"/>
        <v>4.9020000000000001</v>
      </c>
      <c r="R73" s="129">
        <f>'Adjustment Factors'!D28</f>
        <v>5.077997925</v>
      </c>
      <c r="S73" s="201">
        <f t="shared" si="65"/>
        <v>19.296392115</v>
      </c>
    </row>
    <row r="74" spans="1:19" ht="104.25">
      <c r="A74" s="10">
        <v>4</v>
      </c>
      <c r="B74" s="185" t="s">
        <v>85</v>
      </c>
      <c r="C74" s="91" t="s">
        <v>20</v>
      </c>
      <c r="D74" s="72"/>
      <c r="E74" s="67"/>
      <c r="F74" s="56">
        <v>0.5</v>
      </c>
      <c r="G74" s="57">
        <v>2</v>
      </c>
      <c r="H74" s="58">
        <v>1</v>
      </c>
      <c r="I74" s="23">
        <f t="shared" si="61"/>
        <v>1.0833333333333333</v>
      </c>
      <c r="J74" s="27">
        <f t="shared" si="62"/>
        <v>0.25</v>
      </c>
      <c r="K74" s="28">
        <f t="shared" si="63"/>
        <v>6.25E-2</v>
      </c>
      <c r="L74" s="19">
        <f>I74*'Input Data'!$B$2</f>
        <v>0.43333333333333335</v>
      </c>
      <c r="M74" s="19">
        <f>I74*'Input Data'!$B$3</f>
        <v>0.27083333333333331</v>
      </c>
      <c r="N74" s="20">
        <f>I74*'Input Data'!$B$4</f>
        <v>0.10833333333333334</v>
      </c>
      <c r="O74" s="21">
        <f>I74*'Input Data'!$B$5</f>
        <v>0.16249999999999998</v>
      </c>
      <c r="P74" s="235">
        <f>'Adjustment Factors'!C28</f>
        <v>1.29</v>
      </c>
      <c r="Q74" s="201">
        <f t="shared" si="64"/>
        <v>2.6552499999999997</v>
      </c>
      <c r="R74" s="129">
        <f>'Adjustment Factors'!D28</f>
        <v>5.077997925</v>
      </c>
      <c r="S74" s="201">
        <f t="shared" si="65"/>
        <v>10.452212395624999</v>
      </c>
    </row>
    <row r="75" spans="1:19" ht="104.25">
      <c r="A75" s="10">
        <v>5</v>
      </c>
      <c r="B75" s="185" t="s">
        <v>86</v>
      </c>
      <c r="C75" s="91" t="s">
        <v>20</v>
      </c>
      <c r="D75" s="66"/>
      <c r="E75" s="67"/>
      <c r="F75" s="56">
        <v>0.5</v>
      </c>
      <c r="G75" s="57">
        <v>2</v>
      </c>
      <c r="H75" s="58">
        <v>1</v>
      </c>
      <c r="I75" s="23">
        <f t="shared" si="61"/>
        <v>1.0833333333333333</v>
      </c>
      <c r="J75" s="27">
        <f t="shared" si="62"/>
        <v>0.25</v>
      </c>
      <c r="K75" s="28">
        <f t="shared" si="63"/>
        <v>6.25E-2</v>
      </c>
      <c r="L75" s="19">
        <f>I75*'Input Data'!$B$2</f>
        <v>0.43333333333333335</v>
      </c>
      <c r="M75" s="19">
        <f>I75*'Input Data'!$B$3</f>
        <v>0.27083333333333331</v>
      </c>
      <c r="N75" s="20">
        <f>I75*'Input Data'!$B$4</f>
        <v>0.10833333333333334</v>
      </c>
      <c r="O75" s="21">
        <f>I75*'Input Data'!$B$5</f>
        <v>0.16249999999999998</v>
      </c>
      <c r="P75" s="235">
        <f>'Adjustment Factors'!C28</f>
        <v>1.29</v>
      </c>
      <c r="Q75" s="201">
        <f t="shared" si="64"/>
        <v>2.6552499999999997</v>
      </c>
      <c r="R75" s="129">
        <f>'Adjustment Factors'!D28</f>
        <v>5.077997925</v>
      </c>
      <c r="S75" s="201">
        <f t="shared" si="65"/>
        <v>10.452212395624999</v>
      </c>
    </row>
    <row r="76" spans="1:19" ht="93" customHeight="1">
      <c r="A76" s="10">
        <v>6</v>
      </c>
      <c r="B76" s="185" t="s">
        <v>87</v>
      </c>
      <c r="C76" s="91" t="s">
        <v>20</v>
      </c>
      <c r="D76" s="72"/>
      <c r="E76" s="67"/>
      <c r="F76" s="56">
        <v>2</v>
      </c>
      <c r="G76" s="57">
        <v>4</v>
      </c>
      <c r="H76" s="58">
        <v>3</v>
      </c>
      <c r="I76" s="23">
        <f t="shared" si="61"/>
        <v>3</v>
      </c>
      <c r="J76" s="27">
        <f t="shared" si="62"/>
        <v>0.33333333333333331</v>
      </c>
      <c r="K76" s="28">
        <f t="shared" si="63"/>
        <v>0.1111111111111111</v>
      </c>
      <c r="L76" s="19">
        <f>I76*'Input Data'!$B$2</f>
        <v>1.2000000000000002</v>
      </c>
      <c r="M76" s="19">
        <f>I76*'Input Data'!$B$3</f>
        <v>0.75</v>
      </c>
      <c r="N76" s="20">
        <f>I76*'Input Data'!$B$4</f>
        <v>0.30000000000000004</v>
      </c>
      <c r="O76" s="21">
        <f>I76*'Input Data'!$B$5</f>
        <v>0.44999999999999996</v>
      </c>
      <c r="P76" s="235">
        <f>'Adjustment Factors'!C28</f>
        <v>1.29</v>
      </c>
      <c r="Q76" s="201">
        <f t="shared" si="64"/>
        <v>7.3530000000000006</v>
      </c>
      <c r="R76" s="129">
        <f>'Adjustment Factors'!D28</f>
        <v>5.077997925</v>
      </c>
      <c r="S76" s="201">
        <f t="shared" si="65"/>
        <v>28.944588172500001</v>
      </c>
    </row>
    <row r="77" spans="1:19" ht="104.25">
      <c r="A77" s="10">
        <v>7</v>
      </c>
      <c r="B77" s="186" t="s">
        <v>88</v>
      </c>
      <c r="C77" s="91" t="s">
        <v>20</v>
      </c>
      <c r="D77" s="73"/>
      <c r="E77" s="67"/>
      <c r="F77" s="56">
        <v>1</v>
      </c>
      <c r="G77" s="57">
        <v>3</v>
      </c>
      <c r="H77" s="58">
        <v>2</v>
      </c>
      <c r="I77" s="23">
        <f t="shared" si="61"/>
        <v>2</v>
      </c>
      <c r="J77" s="27">
        <f t="shared" si="62"/>
        <v>0.33333333333333331</v>
      </c>
      <c r="K77" s="28">
        <f t="shared" si="63"/>
        <v>0.1111111111111111</v>
      </c>
      <c r="L77" s="19">
        <f>I77*'Input Data'!$B$2</f>
        <v>0.8</v>
      </c>
      <c r="M77" s="19">
        <f>I77*'Input Data'!$B$3</f>
        <v>0.5</v>
      </c>
      <c r="N77" s="20">
        <f>I77*'Input Data'!$B$4</f>
        <v>0.2</v>
      </c>
      <c r="O77" s="21">
        <f>I77*'Input Data'!$B$5</f>
        <v>0.3</v>
      </c>
      <c r="P77" s="235">
        <f>'Adjustment Factors'!C28</f>
        <v>1.29</v>
      </c>
      <c r="Q77" s="201">
        <f t="shared" si="64"/>
        <v>4.9020000000000001</v>
      </c>
      <c r="R77" s="129">
        <f>'Adjustment Factors'!D28</f>
        <v>5.077997925</v>
      </c>
      <c r="S77" s="201">
        <f t="shared" si="65"/>
        <v>19.296392115</v>
      </c>
    </row>
    <row r="78" spans="1:19" ht="104.25">
      <c r="A78" s="42">
        <v>8</v>
      </c>
      <c r="B78" s="183" t="s">
        <v>89</v>
      </c>
      <c r="C78" s="92" t="s">
        <v>20</v>
      </c>
      <c r="D78" s="243"/>
      <c r="E78" s="241"/>
      <c r="F78" s="56">
        <v>1</v>
      </c>
      <c r="G78" s="57">
        <v>2</v>
      </c>
      <c r="H78" s="58">
        <v>1</v>
      </c>
      <c r="I78" s="23">
        <f t="shared" si="61"/>
        <v>1.1666666666666667</v>
      </c>
      <c r="J78" s="27">
        <f t="shared" si="62"/>
        <v>0.16666666666666666</v>
      </c>
      <c r="K78" s="28">
        <f t="shared" si="63"/>
        <v>2.7777777777777776E-2</v>
      </c>
      <c r="L78" s="19">
        <f>I78*'Input Data'!$B$2</f>
        <v>0.46666666666666673</v>
      </c>
      <c r="M78" s="19">
        <f>I78*'Input Data'!$B$3</f>
        <v>0.29166666666666669</v>
      </c>
      <c r="N78" s="20">
        <f>I78*'Input Data'!$B$4</f>
        <v>0.11666666666666668</v>
      </c>
      <c r="O78" s="21">
        <f>I78*'Input Data'!$B$5</f>
        <v>0.17500000000000002</v>
      </c>
      <c r="P78" s="235">
        <f>'Adjustment Factors'!C28</f>
        <v>1.29</v>
      </c>
      <c r="Q78" s="201">
        <f t="shared" si="64"/>
        <v>2.8595000000000002</v>
      </c>
      <c r="R78" s="129">
        <f>'Adjustment Factors'!D28</f>
        <v>5.077997925</v>
      </c>
      <c r="S78" s="201">
        <f t="shared" si="65"/>
        <v>11.256228733750001</v>
      </c>
    </row>
    <row r="79" spans="1:19" ht="15.95" customHeight="1">
      <c r="A79" s="11"/>
      <c r="B79" s="198"/>
      <c r="C79" s="93"/>
      <c r="D79" s="74"/>
      <c r="E79" s="75"/>
      <c r="F79" s="4"/>
      <c r="G79" s="5"/>
      <c r="H79" s="6"/>
      <c r="I79" s="130"/>
      <c r="J79" s="131"/>
      <c r="K79" s="132"/>
      <c r="L79" s="133"/>
      <c r="M79" s="133"/>
      <c r="N79" s="134"/>
      <c r="O79" s="135"/>
      <c r="P79" s="245"/>
      <c r="Q79" s="218"/>
      <c r="R79" s="219"/>
      <c r="S79" s="150"/>
    </row>
    <row r="80" spans="1:19" s="48" customFormat="1" ht="15.95" customHeight="1">
      <c r="A80" s="16">
        <v>9</v>
      </c>
      <c r="B80" s="203" t="s">
        <v>90</v>
      </c>
      <c r="C80" s="204"/>
      <c r="D80" s="204"/>
      <c r="E80" s="204"/>
      <c r="F80" s="204"/>
      <c r="G80" s="204"/>
      <c r="H80" s="204"/>
      <c r="I80" s="204"/>
      <c r="J80" s="204"/>
      <c r="K80" s="204"/>
      <c r="L80" s="204"/>
      <c r="M80" s="204"/>
      <c r="N80" s="204"/>
      <c r="O80" s="204"/>
      <c r="P80" s="204"/>
      <c r="Q80" s="220"/>
      <c r="R80" s="204"/>
      <c r="S80" s="205"/>
    </row>
    <row r="81" spans="1:19" ht="138.75">
      <c r="A81" s="10">
        <v>1</v>
      </c>
      <c r="B81" s="199" t="s">
        <v>91</v>
      </c>
      <c r="C81" s="136" t="s">
        <v>20</v>
      </c>
      <c r="D81" s="78"/>
      <c r="E81" s="70"/>
      <c r="F81" s="56">
        <v>2</v>
      </c>
      <c r="G81" s="57">
        <v>4</v>
      </c>
      <c r="H81" s="58">
        <v>3</v>
      </c>
      <c r="I81" s="22">
        <f t="shared" ref="I81:I82" si="66">(F81+G81+4*H81)/6</f>
        <v>3</v>
      </c>
      <c r="J81" s="25">
        <f t="shared" ref="J81:J82" si="67">(G81-F81)/6</f>
        <v>0.33333333333333331</v>
      </c>
      <c r="K81" s="26">
        <f t="shared" ref="K81:K82" si="68">J81^2</f>
        <v>0.1111111111111111</v>
      </c>
      <c r="L81" s="19">
        <f>I81*'Input Data'!$B$2</f>
        <v>1.2000000000000002</v>
      </c>
      <c r="M81" s="19">
        <f>I81*'Input Data'!$B$3</f>
        <v>0.75</v>
      </c>
      <c r="N81" s="20">
        <f>I81*'Input Data'!$B$4</f>
        <v>0.30000000000000004</v>
      </c>
      <c r="O81" s="21">
        <f>I81*'Input Data'!$B$5</f>
        <v>0.44999999999999996</v>
      </c>
      <c r="P81" s="234">
        <f>'Adjustment Factors'!C28</f>
        <v>1.29</v>
      </c>
      <c r="Q81" s="201">
        <f t="shared" si="64"/>
        <v>7.3530000000000006</v>
      </c>
      <c r="R81" s="129">
        <f>'Adjustment Factors'!D28</f>
        <v>5.077997925</v>
      </c>
      <c r="S81" s="201">
        <f t="shared" ref="S81:S82" si="69">(I81+L81+M81+N81+O81)*R81</f>
        <v>28.944588172500001</v>
      </c>
    </row>
    <row r="82" spans="1:19" ht="104.25">
      <c r="A82" s="42">
        <v>2</v>
      </c>
      <c r="B82" s="183" t="s">
        <v>92</v>
      </c>
      <c r="C82" s="92" t="s">
        <v>20</v>
      </c>
      <c r="D82" s="242"/>
      <c r="E82" s="244"/>
      <c r="F82" s="56">
        <v>2</v>
      </c>
      <c r="G82" s="57">
        <v>4</v>
      </c>
      <c r="H82" s="58">
        <v>3</v>
      </c>
      <c r="I82" s="23">
        <f t="shared" si="66"/>
        <v>3</v>
      </c>
      <c r="J82" s="27">
        <f t="shared" si="67"/>
        <v>0.33333333333333331</v>
      </c>
      <c r="K82" s="28">
        <f t="shared" si="68"/>
        <v>0.1111111111111111</v>
      </c>
      <c r="L82" s="19">
        <f>I82*'Input Data'!$B$2</f>
        <v>1.2000000000000002</v>
      </c>
      <c r="M82" s="19">
        <f>I82*'Input Data'!$B$3</f>
        <v>0.75</v>
      </c>
      <c r="N82" s="20">
        <f>I82*'Input Data'!$B$4</f>
        <v>0.30000000000000004</v>
      </c>
      <c r="O82" s="21">
        <f>I82*'Input Data'!$B$5</f>
        <v>0.44999999999999996</v>
      </c>
      <c r="P82" s="235">
        <f>'Adjustment Factors'!C28</f>
        <v>1.29</v>
      </c>
      <c r="Q82" s="201">
        <f t="shared" si="64"/>
        <v>7.3530000000000006</v>
      </c>
      <c r="R82" s="129">
        <f>'Adjustment Factors'!D28</f>
        <v>5.077997925</v>
      </c>
      <c r="S82" s="201">
        <f t="shared" si="69"/>
        <v>28.944588172500001</v>
      </c>
    </row>
    <row r="83" spans="1:19" ht="15.95" customHeight="1">
      <c r="A83" s="11"/>
      <c r="B83" s="200"/>
      <c r="C83" s="94"/>
      <c r="D83" s="74"/>
      <c r="E83" s="75"/>
      <c r="F83" s="4"/>
      <c r="G83" s="5"/>
      <c r="H83" s="6"/>
      <c r="I83" s="130"/>
      <c r="J83" s="131"/>
      <c r="K83" s="132"/>
      <c r="L83" s="133"/>
      <c r="M83" s="133"/>
      <c r="N83" s="134"/>
      <c r="O83" s="135"/>
      <c r="P83" s="245"/>
      <c r="Q83" s="218"/>
      <c r="R83" s="219"/>
      <c r="S83" s="150"/>
    </row>
    <row r="84" spans="1:19" s="48" customFormat="1" ht="15.95" customHeight="1">
      <c r="A84" s="47">
        <v>10</v>
      </c>
      <c r="B84" s="203" t="s">
        <v>93</v>
      </c>
      <c r="C84" s="204"/>
      <c r="D84" s="204"/>
      <c r="E84" s="204"/>
      <c r="F84" s="204"/>
      <c r="G84" s="204"/>
      <c r="H84" s="204"/>
      <c r="I84" s="204"/>
      <c r="J84" s="204"/>
      <c r="K84" s="204"/>
      <c r="L84" s="204"/>
      <c r="M84" s="204"/>
      <c r="N84" s="204"/>
      <c r="O84" s="204"/>
      <c r="P84" s="204"/>
      <c r="Q84" s="220"/>
      <c r="R84" s="221"/>
      <c r="S84" s="222"/>
    </row>
    <row r="85" spans="1:19" ht="81">
      <c r="A85" s="42">
        <v>1</v>
      </c>
      <c r="B85" s="194" t="s">
        <v>94</v>
      </c>
      <c r="C85" s="138" t="s">
        <v>20</v>
      </c>
      <c r="D85" s="258"/>
      <c r="E85" s="244"/>
      <c r="F85" s="95">
        <v>2</v>
      </c>
      <c r="G85" s="96">
        <v>4</v>
      </c>
      <c r="H85" s="97">
        <v>3</v>
      </c>
      <c r="I85" s="22">
        <f t="shared" ref="I85" si="70">(F85+G85+4*H85)/6</f>
        <v>3</v>
      </c>
      <c r="J85" s="25">
        <f t="shared" ref="J85" si="71">(G85-F85)/6</f>
        <v>0.33333333333333331</v>
      </c>
      <c r="K85" s="26">
        <f t="shared" ref="K85" si="72">J85^2</f>
        <v>0.1111111111111111</v>
      </c>
      <c r="L85" s="19">
        <f>I85*'Input Data'!$B$2</f>
        <v>1.2000000000000002</v>
      </c>
      <c r="M85" s="19">
        <f>I85*'Input Data'!$B$3</f>
        <v>0.75</v>
      </c>
      <c r="N85" s="20">
        <f>I85*'Input Data'!$B$4</f>
        <v>0.30000000000000004</v>
      </c>
      <c r="O85" s="21">
        <f>I85*'Input Data'!$B$5</f>
        <v>0.44999999999999996</v>
      </c>
      <c r="P85" s="234">
        <f>'Adjustment Factors'!C28</f>
        <v>1.29</v>
      </c>
      <c r="Q85" s="201">
        <f t="shared" si="64"/>
        <v>7.3530000000000006</v>
      </c>
      <c r="R85" s="129">
        <f>'Adjustment Factors'!D28</f>
        <v>5.077997925</v>
      </c>
      <c r="S85" s="201">
        <f t="shared" ref="S85" si="73">(I85+L85+M85+N85+O85)*R85</f>
        <v>28.944588172500001</v>
      </c>
    </row>
    <row r="86" spans="1:19" ht="15.95" customHeight="1">
      <c r="A86" s="11"/>
      <c r="B86" s="200"/>
      <c r="C86" s="94"/>
      <c r="D86" s="74"/>
      <c r="E86" s="75"/>
      <c r="F86" s="4"/>
      <c r="G86" s="5"/>
      <c r="H86" s="6"/>
      <c r="I86" s="30"/>
      <c r="J86" s="31"/>
      <c r="K86" s="32"/>
      <c r="L86" s="33"/>
      <c r="M86" s="33"/>
      <c r="N86" s="34"/>
      <c r="O86" s="35"/>
      <c r="P86" s="246"/>
      <c r="Q86" s="218"/>
      <c r="R86" s="219"/>
      <c r="S86" s="150"/>
    </row>
    <row r="87" spans="1:19" s="48" customFormat="1" ht="15.95" customHeight="1">
      <c r="A87" s="16">
        <v>11</v>
      </c>
      <c r="B87" s="206" t="s">
        <v>95</v>
      </c>
      <c r="C87" s="207"/>
      <c r="D87" s="207"/>
      <c r="E87" s="207"/>
      <c r="F87" s="207"/>
      <c r="G87" s="207"/>
      <c r="H87" s="207"/>
      <c r="I87" s="207"/>
      <c r="J87" s="207"/>
      <c r="K87" s="207"/>
      <c r="L87" s="207"/>
      <c r="M87" s="207"/>
      <c r="N87" s="207"/>
      <c r="O87" s="207"/>
      <c r="P87" s="207"/>
      <c r="Q87" s="220"/>
      <c r="R87" s="207"/>
      <c r="S87" s="208"/>
    </row>
    <row r="88" spans="1:19" ht="115.5">
      <c r="A88" s="10">
        <v>1</v>
      </c>
      <c r="B88" s="186" t="s">
        <v>96</v>
      </c>
      <c r="C88" s="91" t="s">
        <v>20</v>
      </c>
      <c r="D88" s="78"/>
      <c r="E88" s="70"/>
      <c r="F88" s="56">
        <v>2</v>
      </c>
      <c r="G88" s="57">
        <v>4</v>
      </c>
      <c r="H88" s="58">
        <v>3</v>
      </c>
      <c r="I88" s="23">
        <f t="shared" ref="I88" si="74">(F88+G88+4*H88)/6</f>
        <v>3</v>
      </c>
      <c r="J88" s="27">
        <f t="shared" ref="J88" si="75">(G88-F88)/6</f>
        <v>0.33333333333333331</v>
      </c>
      <c r="K88" s="28">
        <f t="shared" ref="K88" si="76">J88^2</f>
        <v>0.1111111111111111</v>
      </c>
      <c r="L88" s="19">
        <f>I88*'Input Data'!$B$2</f>
        <v>1.2000000000000002</v>
      </c>
      <c r="M88" s="19">
        <f>I88*'Input Data'!$B$3</f>
        <v>0.75</v>
      </c>
      <c r="N88" s="20">
        <f>I88*'Input Data'!$B$4</f>
        <v>0.30000000000000004</v>
      </c>
      <c r="O88" s="21">
        <f>I88*'Input Data'!$B$5</f>
        <v>0.44999999999999996</v>
      </c>
      <c r="P88" s="235">
        <f>'Adjustment Factors'!C28</f>
        <v>1.29</v>
      </c>
      <c r="Q88" s="201">
        <f t="shared" si="64"/>
        <v>7.3530000000000006</v>
      </c>
      <c r="R88" s="129">
        <f>'Adjustment Factors'!D28</f>
        <v>5.077997925</v>
      </c>
      <c r="S88" s="201">
        <f t="shared" ref="S88:S89" si="77">(I88+L88+M88+N88+O88)*R88</f>
        <v>28.944588172500001</v>
      </c>
    </row>
    <row r="89" spans="1:19" ht="127.5">
      <c r="A89" s="42">
        <v>2</v>
      </c>
      <c r="B89" s="183" t="s">
        <v>97</v>
      </c>
      <c r="C89" s="92" t="s">
        <v>20</v>
      </c>
      <c r="D89" s="242"/>
      <c r="E89" s="244"/>
      <c r="F89" s="56">
        <v>2</v>
      </c>
      <c r="G89" s="57">
        <v>4</v>
      </c>
      <c r="H89" s="58">
        <v>3</v>
      </c>
      <c r="I89" s="23">
        <f t="shared" ref="I89" si="78">(F89+G89+4*H89)/6</f>
        <v>3</v>
      </c>
      <c r="J89" s="27">
        <f t="shared" ref="J89" si="79">(G89-F89)/6</f>
        <v>0.33333333333333331</v>
      </c>
      <c r="K89" s="28">
        <f t="shared" ref="K89" si="80">J89^2</f>
        <v>0.1111111111111111</v>
      </c>
      <c r="L89" s="19">
        <f>I89*'Input Data'!$B$2</f>
        <v>1.2000000000000002</v>
      </c>
      <c r="M89" s="19">
        <f>I89*'Input Data'!$B$3</f>
        <v>0.75</v>
      </c>
      <c r="N89" s="20">
        <f>I89*'Input Data'!$B$4</f>
        <v>0.30000000000000004</v>
      </c>
      <c r="O89" s="21">
        <f>I89*'Input Data'!$B$5</f>
        <v>0.44999999999999996</v>
      </c>
      <c r="P89" s="235">
        <f>'Adjustment Factors'!C28</f>
        <v>1.29</v>
      </c>
      <c r="Q89" s="201">
        <f t="shared" si="64"/>
        <v>7.3530000000000006</v>
      </c>
      <c r="R89" s="129">
        <f>'Adjustment Factors'!D28</f>
        <v>5.077997925</v>
      </c>
      <c r="S89" s="201">
        <f t="shared" si="77"/>
        <v>28.944588172500001</v>
      </c>
    </row>
    <row r="90" spans="1:19" ht="15.75">
      <c r="A90" s="11"/>
      <c r="B90" s="200"/>
      <c r="C90" s="94"/>
      <c r="D90" s="74"/>
      <c r="E90" s="75"/>
      <c r="F90" s="4"/>
      <c r="G90" s="5"/>
      <c r="H90" s="6"/>
      <c r="I90" s="130"/>
      <c r="J90" s="131"/>
      <c r="K90" s="132"/>
      <c r="L90" s="133"/>
      <c r="M90" s="133"/>
      <c r="N90" s="134"/>
      <c r="O90" s="135"/>
      <c r="P90" s="236"/>
      <c r="Q90" s="127"/>
      <c r="S90" s="150"/>
    </row>
    <row r="91" spans="1:19" s="48" customFormat="1" ht="15.95" customHeight="1" thickBot="1">
      <c r="A91" s="16">
        <v>12</v>
      </c>
      <c r="B91" s="269" t="s">
        <v>98</v>
      </c>
      <c r="C91" s="270"/>
      <c r="D91" s="270"/>
      <c r="E91" s="270"/>
      <c r="F91" s="270"/>
      <c r="G91" s="270"/>
      <c r="H91" s="270"/>
      <c r="I91" s="270"/>
      <c r="J91" s="270"/>
      <c r="K91" s="270"/>
      <c r="L91" s="270"/>
      <c r="M91" s="270"/>
      <c r="N91" s="270"/>
      <c r="O91" s="270"/>
      <c r="P91" s="270"/>
      <c r="Q91" s="270"/>
      <c r="R91" s="270"/>
      <c r="S91" s="271"/>
    </row>
    <row r="92" spans="1:19" ht="138.75">
      <c r="A92" s="10">
        <v>1</v>
      </c>
      <c r="B92" s="184" t="s">
        <v>99</v>
      </c>
      <c r="C92" s="136" t="s">
        <v>20</v>
      </c>
      <c r="D92" s="69"/>
      <c r="E92" s="98" t="s">
        <v>100</v>
      </c>
      <c r="F92" s="56">
        <v>1</v>
      </c>
      <c r="G92" s="57">
        <v>3</v>
      </c>
      <c r="H92" s="58">
        <v>2</v>
      </c>
      <c r="I92" s="22">
        <f t="shared" ref="I92" si="81">(F92+G92+4*H92)/6</f>
        <v>2</v>
      </c>
      <c r="J92" s="25">
        <f t="shared" ref="J92" si="82">(G92-F92)/6</f>
        <v>0.33333333333333331</v>
      </c>
      <c r="K92" s="26">
        <f t="shared" ref="K92" si="83">J92^2</f>
        <v>0.1111111111111111</v>
      </c>
      <c r="L92" s="19">
        <f>I92*'Input Data'!$B$2</f>
        <v>0.8</v>
      </c>
      <c r="M92" s="19">
        <f>I92*'Input Data'!$B$3</f>
        <v>0.5</v>
      </c>
      <c r="N92" s="20">
        <f>I92*'Input Data'!$B$4</f>
        <v>0.2</v>
      </c>
      <c r="O92" s="21">
        <f>I92*'Input Data'!$B$5</f>
        <v>0.3</v>
      </c>
      <c r="P92" s="234">
        <f>'Adjustment Factors'!C28</f>
        <v>1.29</v>
      </c>
      <c r="Q92" s="201">
        <f t="shared" ref="Q92:Q95" si="84">(I92+L92+M92+N92+O92)*P92</f>
        <v>4.9020000000000001</v>
      </c>
      <c r="R92" s="129">
        <f>'Adjustment Factors'!D28</f>
        <v>5.077997925</v>
      </c>
      <c r="S92" s="201">
        <f t="shared" ref="S92:S95" si="85">(I92+L92+M92+N92+O92)*R92</f>
        <v>19.296392115</v>
      </c>
    </row>
    <row r="93" spans="1:19" ht="138.75">
      <c r="A93" s="10">
        <v>2</v>
      </c>
      <c r="B93" s="185" t="s">
        <v>101</v>
      </c>
      <c r="C93" s="91" t="s">
        <v>20</v>
      </c>
      <c r="D93" s="69"/>
      <c r="E93" s="98" t="s">
        <v>100</v>
      </c>
      <c r="F93" s="56">
        <v>1</v>
      </c>
      <c r="G93" s="57">
        <v>3</v>
      </c>
      <c r="H93" s="58">
        <v>2</v>
      </c>
      <c r="I93" s="23">
        <f t="shared" ref="I93:I95" si="86">(F93+G93+4*H93)/6</f>
        <v>2</v>
      </c>
      <c r="J93" s="27">
        <f t="shared" ref="J93:J95" si="87">(G93-F93)/6</f>
        <v>0.33333333333333331</v>
      </c>
      <c r="K93" s="28">
        <f t="shared" ref="K93:K95" si="88">J93^2</f>
        <v>0.1111111111111111</v>
      </c>
      <c r="L93" s="19">
        <f>I93*'Input Data'!$B$2</f>
        <v>0.8</v>
      </c>
      <c r="M93" s="19">
        <f>I93*'Input Data'!$B$3</f>
        <v>0.5</v>
      </c>
      <c r="N93" s="20">
        <f>I93*'Input Data'!$B$4</f>
        <v>0.2</v>
      </c>
      <c r="O93" s="21">
        <f>I93*'Input Data'!$B$5</f>
        <v>0.3</v>
      </c>
      <c r="P93" s="235">
        <f>'Adjustment Factors'!C28</f>
        <v>1.29</v>
      </c>
      <c r="Q93" s="201">
        <f t="shared" si="84"/>
        <v>4.9020000000000001</v>
      </c>
      <c r="R93" s="129">
        <f>'Adjustment Factors'!D28</f>
        <v>5.077997925</v>
      </c>
      <c r="S93" s="201">
        <f t="shared" si="85"/>
        <v>19.296392115</v>
      </c>
    </row>
    <row r="94" spans="1:19" ht="138.75">
      <c r="A94" s="10">
        <v>3</v>
      </c>
      <c r="B94" s="186" t="s">
        <v>102</v>
      </c>
      <c r="C94" s="91" t="s">
        <v>20</v>
      </c>
      <c r="D94" s="73"/>
      <c r="E94" s="99" t="s">
        <v>103</v>
      </c>
      <c r="F94" s="56">
        <v>1</v>
      </c>
      <c r="G94" s="57">
        <v>3</v>
      </c>
      <c r="H94" s="58">
        <v>2</v>
      </c>
      <c r="I94" s="23">
        <f t="shared" si="86"/>
        <v>2</v>
      </c>
      <c r="J94" s="27">
        <f t="shared" si="87"/>
        <v>0.33333333333333331</v>
      </c>
      <c r="K94" s="28">
        <f t="shared" si="88"/>
        <v>0.1111111111111111</v>
      </c>
      <c r="L94" s="19">
        <f>I94*'Input Data'!$B$2</f>
        <v>0.8</v>
      </c>
      <c r="M94" s="19">
        <f>I94*'Input Data'!$B$3</f>
        <v>0.5</v>
      </c>
      <c r="N94" s="20">
        <f>I94*'Input Data'!$B$4</f>
        <v>0.2</v>
      </c>
      <c r="O94" s="21">
        <f>I94*'Input Data'!$B$5</f>
        <v>0.3</v>
      </c>
      <c r="P94" s="235">
        <f>'Adjustment Factors'!C28</f>
        <v>1.29</v>
      </c>
      <c r="Q94" s="201">
        <f t="shared" si="84"/>
        <v>4.9020000000000001</v>
      </c>
      <c r="R94" s="129">
        <f>'Adjustment Factors'!D28</f>
        <v>5.077997925</v>
      </c>
      <c r="S94" s="201">
        <f t="shared" si="85"/>
        <v>19.296392115</v>
      </c>
    </row>
    <row r="95" spans="1:19" ht="115.5">
      <c r="A95" s="42">
        <v>4</v>
      </c>
      <c r="B95" s="183" t="s">
        <v>104</v>
      </c>
      <c r="C95" s="92" t="s">
        <v>20</v>
      </c>
      <c r="D95" s="242"/>
      <c r="E95" s="256" t="s">
        <v>105</v>
      </c>
      <c r="F95" s="56">
        <v>1</v>
      </c>
      <c r="G95" s="57">
        <v>3</v>
      </c>
      <c r="H95" s="58">
        <v>2</v>
      </c>
      <c r="I95" s="23">
        <f t="shared" si="86"/>
        <v>2</v>
      </c>
      <c r="J95" s="27">
        <f t="shared" si="87"/>
        <v>0.33333333333333331</v>
      </c>
      <c r="K95" s="28">
        <f t="shared" si="88"/>
        <v>0.1111111111111111</v>
      </c>
      <c r="L95" s="19">
        <f>I95*'Input Data'!$B$2</f>
        <v>0.8</v>
      </c>
      <c r="M95" s="19">
        <f>I95*'Input Data'!$B$3</f>
        <v>0.5</v>
      </c>
      <c r="N95" s="20">
        <f>I95*'Input Data'!$B$4</f>
        <v>0.2</v>
      </c>
      <c r="O95" s="21">
        <f>I95*'Input Data'!$B$5</f>
        <v>0.3</v>
      </c>
      <c r="P95" s="235">
        <f>'Adjustment Factors'!C28</f>
        <v>1.29</v>
      </c>
      <c r="Q95" s="201">
        <f t="shared" si="84"/>
        <v>4.9020000000000001</v>
      </c>
      <c r="R95" s="129">
        <f>'Adjustment Factors'!D28</f>
        <v>5.077997925</v>
      </c>
      <c r="S95" s="201">
        <f t="shared" si="85"/>
        <v>19.296392115</v>
      </c>
    </row>
    <row r="96" spans="1:19" ht="15.95">
      <c r="A96" s="11"/>
      <c r="B96" s="200"/>
      <c r="C96" s="94"/>
      <c r="D96" s="74"/>
      <c r="E96" s="75"/>
      <c r="F96" s="4"/>
      <c r="G96" s="5"/>
      <c r="H96" s="6"/>
      <c r="I96" s="130"/>
      <c r="J96" s="131"/>
      <c r="K96" s="132"/>
      <c r="L96" s="133"/>
      <c r="M96" s="133"/>
      <c r="N96" s="134"/>
      <c r="O96" s="135"/>
      <c r="P96" s="236"/>
      <c r="Q96" s="127"/>
      <c r="S96" s="150"/>
    </row>
    <row r="97" spans="1:19" s="48" customFormat="1" ht="15.95" customHeight="1" thickBot="1">
      <c r="A97" s="16">
        <v>13</v>
      </c>
      <c r="B97" s="269" t="s">
        <v>106</v>
      </c>
      <c r="C97" s="270"/>
      <c r="D97" s="270"/>
      <c r="E97" s="270"/>
      <c r="F97" s="270"/>
      <c r="G97" s="270"/>
      <c r="H97" s="270"/>
      <c r="I97" s="270"/>
      <c r="J97" s="270"/>
      <c r="K97" s="270"/>
      <c r="L97" s="270"/>
      <c r="M97" s="270"/>
      <c r="N97" s="270"/>
      <c r="O97" s="270"/>
      <c r="P97" s="270"/>
      <c r="Q97" s="270"/>
      <c r="R97" s="270"/>
      <c r="S97" s="271"/>
    </row>
    <row r="98" spans="1:19" ht="90.75" customHeight="1">
      <c r="A98" s="10">
        <v>1</v>
      </c>
      <c r="B98" s="202" t="s">
        <v>107</v>
      </c>
      <c r="C98" s="136" t="s">
        <v>20</v>
      </c>
      <c r="D98" s="69"/>
      <c r="E98" s="98" t="s">
        <v>108</v>
      </c>
      <c r="F98" s="56">
        <v>2</v>
      </c>
      <c r="G98" s="57">
        <v>4</v>
      </c>
      <c r="H98" s="58">
        <v>3</v>
      </c>
      <c r="I98" s="22">
        <f t="shared" ref="I98" si="89">(F98+G98+4*H98)/6</f>
        <v>3</v>
      </c>
      <c r="J98" s="25">
        <f t="shared" ref="J98" si="90">(G98-F98)/6</f>
        <v>0.33333333333333331</v>
      </c>
      <c r="K98" s="26">
        <f t="shared" ref="K98" si="91">J98^2</f>
        <v>0.1111111111111111</v>
      </c>
      <c r="L98" s="19">
        <f>I98*'Input Data'!$B$2</f>
        <v>1.2000000000000002</v>
      </c>
      <c r="M98" s="19">
        <f>I98*'Input Data'!$B$3</f>
        <v>0.75</v>
      </c>
      <c r="N98" s="20">
        <f>I98*'Input Data'!$B$4</f>
        <v>0.30000000000000004</v>
      </c>
      <c r="O98" s="21">
        <f>I98*'Input Data'!$B$5</f>
        <v>0.44999999999999996</v>
      </c>
      <c r="P98" s="234">
        <f>'Adjustment Factors'!C28</f>
        <v>1.29</v>
      </c>
      <c r="Q98" s="201">
        <f t="shared" ref="Q98:Q103" si="92">(I98+L98+M98+N98+O98)*P98</f>
        <v>7.3530000000000006</v>
      </c>
      <c r="R98" s="129">
        <f>'Adjustment Factors'!D28</f>
        <v>5.077997925</v>
      </c>
      <c r="S98" s="201">
        <f t="shared" ref="S98:S103" si="93">(I98+L98+M98+N98+O98)*R98</f>
        <v>28.944588172500001</v>
      </c>
    </row>
    <row r="99" spans="1:19" ht="81">
      <c r="A99" s="10">
        <v>2</v>
      </c>
      <c r="B99" s="185" t="s">
        <v>109</v>
      </c>
      <c r="C99" s="91" t="s">
        <v>20</v>
      </c>
      <c r="D99" s="69"/>
      <c r="E99" s="98" t="s">
        <v>110</v>
      </c>
      <c r="F99" s="56">
        <v>1</v>
      </c>
      <c r="G99" s="57">
        <v>3</v>
      </c>
      <c r="H99" s="58">
        <v>2</v>
      </c>
      <c r="I99" s="23">
        <f t="shared" ref="I99:I103" si="94">(F99+G99+4*H99)/6</f>
        <v>2</v>
      </c>
      <c r="J99" s="27">
        <f t="shared" ref="J99:J103" si="95">(G99-F99)/6</f>
        <v>0.33333333333333331</v>
      </c>
      <c r="K99" s="28">
        <f t="shared" ref="K99:K103" si="96">J99^2</f>
        <v>0.1111111111111111</v>
      </c>
      <c r="L99" s="19">
        <f>I99*'Input Data'!$B$2</f>
        <v>0.8</v>
      </c>
      <c r="M99" s="19">
        <f>I99*'Input Data'!$B$3</f>
        <v>0.5</v>
      </c>
      <c r="N99" s="20">
        <f>I99*'Input Data'!$B$4</f>
        <v>0.2</v>
      </c>
      <c r="O99" s="21">
        <f>I99*'Input Data'!$B$5</f>
        <v>0.3</v>
      </c>
      <c r="P99" s="235">
        <f>'Adjustment Factors'!C28</f>
        <v>1.29</v>
      </c>
      <c r="Q99" s="201">
        <f t="shared" si="92"/>
        <v>4.9020000000000001</v>
      </c>
      <c r="R99" s="129">
        <f>'Adjustment Factors'!D28</f>
        <v>5.077997925</v>
      </c>
      <c r="S99" s="201">
        <f t="shared" si="93"/>
        <v>19.296392115</v>
      </c>
    </row>
    <row r="100" spans="1:19" ht="87.75" customHeight="1">
      <c r="A100" s="10">
        <v>3</v>
      </c>
      <c r="B100" s="185" t="s">
        <v>111</v>
      </c>
      <c r="C100" s="91" t="s">
        <v>20</v>
      </c>
      <c r="D100" s="72"/>
      <c r="E100" s="99" t="s">
        <v>112</v>
      </c>
      <c r="F100" s="56">
        <v>1</v>
      </c>
      <c r="G100" s="57">
        <v>3</v>
      </c>
      <c r="H100" s="58">
        <v>2</v>
      </c>
      <c r="I100" s="23">
        <f t="shared" si="94"/>
        <v>2</v>
      </c>
      <c r="J100" s="27">
        <f t="shared" si="95"/>
        <v>0.33333333333333331</v>
      </c>
      <c r="K100" s="28">
        <f t="shared" si="96"/>
        <v>0.1111111111111111</v>
      </c>
      <c r="L100" s="19">
        <f>I100*'Input Data'!$B$2</f>
        <v>0.8</v>
      </c>
      <c r="M100" s="19">
        <f>I100*'Input Data'!$B$3</f>
        <v>0.5</v>
      </c>
      <c r="N100" s="20">
        <f>I100*'Input Data'!$B$4</f>
        <v>0.2</v>
      </c>
      <c r="O100" s="21">
        <f>I100*'Input Data'!$B$5</f>
        <v>0.3</v>
      </c>
      <c r="P100" s="235">
        <f>'Adjustment Factors'!C28</f>
        <v>1.29</v>
      </c>
      <c r="Q100" s="201">
        <f t="shared" si="92"/>
        <v>4.9020000000000001</v>
      </c>
      <c r="R100" s="129">
        <f>'Adjustment Factors'!D28</f>
        <v>5.077997925</v>
      </c>
      <c r="S100" s="201">
        <f t="shared" si="93"/>
        <v>19.296392115</v>
      </c>
    </row>
    <row r="101" spans="1:19" ht="46.5">
      <c r="A101" s="10">
        <v>4</v>
      </c>
      <c r="B101" s="185" t="s">
        <v>113</v>
      </c>
      <c r="C101" s="91" t="s">
        <v>20</v>
      </c>
      <c r="D101" s="72"/>
      <c r="E101" s="99"/>
      <c r="F101" s="56">
        <v>0</v>
      </c>
      <c r="G101" s="57">
        <v>0</v>
      </c>
      <c r="H101" s="58">
        <v>0</v>
      </c>
      <c r="I101" s="23">
        <f t="shared" si="94"/>
        <v>0</v>
      </c>
      <c r="J101" s="27">
        <f t="shared" si="95"/>
        <v>0</v>
      </c>
      <c r="K101" s="28">
        <f t="shared" si="96"/>
        <v>0</v>
      </c>
      <c r="L101" s="19">
        <f>I101*'Input Data'!$B$2</f>
        <v>0</v>
      </c>
      <c r="M101" s="19">
        <f>I101*'Input Data'!$B$3</f>
        <v>0</v>
      </c>
      <c r="N101" s="20">
        <f>I101*'Input Data'!$B$4</f>
        <v>0</v>
      </c>
      <c r="O101" s="21">
        <f>I101*'Input Data'!$B$5</f>
        <v>0</v>
      </c>
      <c r="P101" s="235">
        <f>'Adjustment Factors'!C28</f>
        <v>1.29</v>
      </c>
      <c r="Q101" s="201">
        <f t="shared" si="92"/>
        <v>0</v>
      </c>
      <c r="R101" s="129">
        <f>'Adjustment Factors'!D28</f>
        <v>5.077997925</v>
      </c>
      <c r="S101" s="201">
        <f t="shared" si="93"/>
        <v>0</v>
      </c>
    </row>
    <row r="102" spans="1:19" ht="46.5">
      <c r="A102" s="10">
        <v>5</v>
      </c>
      <c r="B102" s="186" t="s">
        <v>114</v>
      </c>
      <c r="C102" s="91" t="s">
        <v>20</v>
      </c>
      <c r="D102" s="73"/>
      <c r="E102" s="100"/>
      <c r="F102" s="56">
        <v>0</v>
      </c>
      <c r="G102" s="57">
        <v>0</v>
      </c>
      <c r="H102" s="58">
        <v>0</v>
      </c>
      <c r="I102" s="23">
        <f t="shared" si="94"/>
        <v>0</v>
      </c>
      <c r="J102" s="27">
        <f t="shared" si="95"/>
        <v>0</v>
      </c>
      <c r="K102" s="28">
        <f t="shared" si="96"/>
        <v>0</v>
      </c>
      <c r="L102" s="19">
        <f>I102*'Input Data'!$B$2</f>
        <v>0</v>
      </c>
      <c r="M102" s="19">
        <f>I102*'Input Data'!$B$3</f>
        <v>0</v>
      </c>
      <c r="N102" s="20">
        <f>I102*'Input Data'!$B$4</f>
        <v>0</v>
      </c>
      <c r="O102" s="21">
        <f>I102*'Input Data'!$B$5</f>
        <v>0</v>
      </c>
      <c r="P102" s="235">
        <f>'Adjustment Factors'!C28</f>
        <v>1.29</v>
      </c>
      <c r="Q102" s="201">
        <f t="shared" si="92"/>
        <v>0</v>
      </c>
      <c r="R102" s="129">
        <f>'Adjustment Factors'!D28</f>
        <v>5.077997925</v>
      </c>
      <c r="S102" s="201">
        <f t="shared" si="93"/>
        <v>0</v>
      </c>
    </row>
    <row r="103" spans="1:19" ht="58.5">
      <c r="A103" s="42">
        <v>6</v>
      </c>
      <c r="B103" s="183" t="s">
        <v>115</v>
      </c>
      <c r="C103" s="92" t="s">
        <v>20</v>
      </c>
      <c r="D103" s="242"/>
      <c r="E103" s="247"/>
      <c r="F103" s="56">
        <v>0</v>
      </c>
      <c r="G103" s="57">
        <v>0</v>
      </c>
      <c r="H103" s="58">
        <v>0</v>
      </c>
      <c r="I103" s="23">
        <f t="shared" si="94"/>
        <v>0</v>
      </c>
      <c r="J103" s="27">
        <f t="shared" si="95"/>
        <v>0</v>
      </c>
      <c r="K103" s="28">
        <f t="shared" si="96"/>
        <v>0</v>
      </c>
      <c r="L103" s="19">
        <f>I103*'Input Data'!$B$2</f>
        <v>0</v>
      </c>
      <c r="M103" s="19">
        <f>I103*'Input Data'!$B$3</f>
        <v>0</v>
      </c>
      <c r="N103" s="20">
        <f>I103*'Input Data'!$B$4</f>
        <v>0</v>
      </c>
      <c r="O103" s="21">
        <f>I103*'Input Data'!$B$5</f>
        <v>0</v>
      </c>
      <c r="P103" s="235">
        <f>'Adjustment Factors'!C28</f>
        <v>1.29</v>
      </c>
      <c r="Q103" s="201">
        <f t="shared" si="92"/>
        <v>0</v>
      </c>
      <c r="R103" s="129">
        <f>'Adjustment Factors'!D28</f>
        <v>5.077997925</v>
      </c>
      <c r="S103" s="201">
        <f t="shared" si="93"/>
        <v>0</v>
      </c>
    </row>
    <row r="104" spans="1:19" ht="15.95">
      <c r="A104" s="11"/>
      <c r="B104" s="198"/>
      <c r="C104" s="93"/>
      <c r="D104" s="74"/>
      <c r="E104" s="80"/>
      <c r="F104" s="4"/>
      <c r="G104" s="5"/>
      <c r="H104" s="6"/>
      <c r="I104" s="130"/>
      <c r="J104" s="131"/>
      <c r="K104" s="132"/>
      <c r="L104" s="133"/>
      <c r="M104" s="133"/>
      <c r="N104" s="134"/>
      <c r="O104" s="135"/>
      <c r="P104" s="236"/>
      <c r="Q104" s="127"/>
      <c r="S104" s="150"/>
    </row>
    <row r="105" spans="1:19" s="48" customFormat="1" ht="15.95" customHeight="1" thickBot="1">
      <c r="A105" s="16">
        <v>14</v>
      </c>
      <c r="B105" s="269" t="s">
        <v>116</v>
      </c>
      <c r="C105" s="270"/>
      <c r="D105" s="270"/>
      <c r="E105" s="270"/>
      <c r="F105" s="270"/>
      <c r="G105" s="270"/>
      <c r="H105" s="270"/>
      <c r="I105" s="270"/>
      <c r="J105" s="270"/>
      <c r="K105" s="270"/>
      <c r="L105" s="270"/>
      <c r="M105" s="270"/>
      <c r="N105" s="270"/>
      <c r="O105" s="270"/>
      <c r="P105" s="270"/>
      <c r="Q105" s="270"/>
      <c r="R105" s="270"/>
      <c r="S105" s="271"/>
    </row>
    <row r="106" spans="1:19" ht="110.25" customHeight="1">
      <c r="A106" s="10">
        <v>1</v>
      </c>
      <c r="B106" s="184" t="s">
        <v>117</v>
      </c>
      <c r="C106" s="136" t="s">
        <v>20</v>
      </c>
      <c r="D106" s="69"/>
      <c r="E106" s="70"/>
      <c r="F106" s="56">
        <v>3</v>
      </c>
      <c r="G106" s="57">
        <v>5</v>
      </c>
      <c r="H106" s="58">
        <v>4</v>
      </c>
      <c r="I106" s="22">
        <f t="shared" ref="I106:I112" si="97">(F106+G106+4*H106)/6</f>
        <v>4</v>
      </c>
      <c r="J106" s="25">
        <f t="shared" ref="J106:J112" si="98">(G106-F106)/6</f>
        <v>0.33333333333333331</v>
      </c>
      <c r="K106" s="26">
        <f t="shared" ref="K106:K112" si="99">J106^2</f>
        <v>0.1111111111111111</v>
      </c>
      <c r="L106" s="19">
        <f>I106*'Input Data'!$B$2</f>
        <v>1.6</v>
      </c>
      <c r="M106" s="19">
        <f>I106*'Input Data'!$B$3</f>
        <v>1</v>
      </c>
      <c r="N106" s="20">
        <f>I106*'Input Data'!$B$4</f>
        <v>0.4</v>
      </c>
      <c r="O106" s="21">
        <f>I106*'Input Data'!$B$5</f>
        <v>0.6</v>
      </c>
      <c r="P106" s="234">
        <f>'Adjustment Factors'!C28</f>
        <v>1.29</v>
      </c>
      <c r="Q106" s="201">
        <f t="shared" ref="Q106:Q113" si="100">(I106+L106+M106+N106+O106)*P106</f>
        <v>9.8040000000000003</v>
      </c>
      <c r="R106" s="129">
        <f>'Adjustment Factors'!D28</f>
        <v>5.077997925</v>
      </c>
      <c r="S106" s="201">
        <f t="shared" ref="S106:S113" si="101">(I106+L106+M106+N106+O106)*R106</f>
        <v>38.592784229999999</v>
      </c>
    </row>
    <row r="107" spans="1:19" ht="83.25" customHeight="1">
      <c r="A107" s="10">
        <v>2</v>
      </c>
      <c r="B107" s="185" t="s">
        <v>118</v>
      </c>
      <c r="C107" s="91" t="s">
        <v>20</v>
      </c>
      <c r="D107" s="69"/>
      <c r="E107" s="70"/>
      <c r="F107" s="56">
        <v>1</v>
      </c>
      <c r="G107" s="57">
        <v>3</v>
      </c>
      <c r="H107" s="58">
        <v>2</v>
      </c>
      <c r="I107" s="23">
        <f t="shared" si="97"/>
        <v>2</v>
      </c>
      <c r="J107" s="27">
        <f t="shared" si="98"/>
        <v>0.33333333333333331</v>
      </c>
      <c r="K107" s="28">
        <f t="shared" si="99"/>
        <v>0.1111111111111111</v>
      </c>
      <c r="L107" s="19">
        <f>I107*'Input Data'!$B$2</f>
        <v>0.8</v>
      </c>
      <c r="M107" s="19">
        <f>I107*'Input Data'!$B$3</f>
        <v>0.5</v>
      </c>
      <c r="N107" s="20">
        <f>I107*'Input Data'!$B$4</f>
        <v>0.2</v>
      </c>
      <c r="O107" s="21">
        <f>I107*'Input Data'!$B$5</f>
        <v>0.3</v>
      </c>
      <c r="P107" s="235">
        <f>'Adjustment Factors'!C28</f>
        <v>1.29</v>
      </c>
      <c r="Q107" s="201">
        <f t="shared" si="100"/>
        <v>4.9020000000000001</v>
      </c>
      <c r="R107" s="129">
        <f>'Adjustment Factors'!D28</f>
        <v>5.077997925</v>
      </c>
      <c r="S107" s="201">
        <f t="shared" si="101"/>
        <v>19.296392115</v>
      </c>
    </row>
    <row r="108" spans="1:19" ht="120.75" customHeight="1">
      <c r="A108" s="10">
        <v>3</v>
      </c>
      <c r="B108" s="185" t="s">
        <v>119</v>
      </c>
      <c r="C108" s="91" t="s">
        <v>20</v>
      </c>
      <c r="D108" s="72"/>
      <c r="E108" s="67"/>
      <c r="F108" s="56">
        <v>0.5</v>
      </c>
      <c r="G108" s="57">
        <v>2</v>
      </c>
      <c r="H108" s="58">
        <v>1</v>
      </c>
      <c r="I108" s="23">
        <f t="shared" si="97"/>
        <v>1.0833333333333333</v>
      </c>
      <c r="J108" s="27">
        <f t="shared" si="98"/>
        <v>0.25</v>
      </c>
      <c r="K108" s="28">
        <f t="shared" si="99"/>
        <v>6.25E-2</v>
      </c>
      <c r="L108" s="19">
        <f>I108*'Input Data'!$B$2</f>
        <v>0.43333333333333335</v>
      </c>
      <c r="M108" s="19">
        <f>I108*'Input Data'!$B$3</f>
        <v>0.27083333333333331</v>
      </c>
      <c r="N108" s="20">
        <f>I108*'Input Data'!$B$4</f>
        <v>0.10833333333333334</v>
      </c>
      <c r="O108" s="21">
        <f>I108*'Input Data'!$B$5</f>
        <v>0.16249999999999998</v>
      </c>
      <c r="P108" s="235">
        <f>'Adjustment Factors'!C28</f>
        <v>1.29</v>
      </c>
      <c r="Q108" s="201">
        <f t="shared" si="100"/>
        <v>2.6552499999999997</v>
      </c>
      <c r="R108" s="129">
        <f>'Adjustment Factors'!D28</f>
        <v>5.077997925</v>
      </c>
      <c r="S108" s="201">
        <f t="shared" si="101"/>
        <v>10.452212395624999</v>
      </c>
    </row>
    <row r="109" spans="1:19" ht="111" customHeight="1">
      <c r="A109" s="10">
        <v>4</v>
      </c>
      <c r="B109" s="185" t="s">
        <v>120</v>
      </c>
      <c r="C109" s="91" t="s">
        <v>20</v>
      </c>
      <c r="D109" s="66"/>
      <c r="E109" s="67"/>
      <c r="F109" s="56">
        <v>0.5</v>
      </c>
      <c r="G109" s="57">
        <v>2</v>
      </c>
      <c r="H109" s="58">
        <v>1</v>
      </c>
      <c r="I109" s="23">
        <f t="shared" si="97"/>
        <v>1.0833333333333333</v>
      </c>
      <c r="J109" s="27">
        <f t="shared" si="98"/>
        <v>0.25</v>
      </c>
      <c r="K109" s="28">
        <f t="shared" si="99"/>
        <v>6.25E-2</v>
      </c>
      <c r="L109" s="19">
        <f>I109*'Input Data'!$B$2</f>
        <v>0.43333333333333335</v>
      </c>
      <c r="M109" s="19">
        <f>I109*'Input Data'!$B$3</f>
        <v>0.27083333333333331</v>
      </c>
      <c r="N109" s="20">
        <f>I109*'Input Data'!$B$4</f>
        <v>0.10833333333333334</v>
      </c>
      <c r="O109" s="21">
        <f>I109*'Input Data'!$B$5</f>
        <v>0.16249999999999998</v>
      </c>
      <c r="P109" s="235">
        <f>'Adjustment Factors'!C28</f>
        <v>1.29</v>
      </c>
      <c r="Q109" s="201">
        <f t="shared" si="100"/>
        <v>2.6552499999999997</v>
      </c>
      <c r="R109" s="129">
        <f>'Adjustment Factors'!D28</f>
        <v>5.077997925</v>
      </c>
      <c r="S109" s="201">
        <f t="shared" si="101"/>
        <v>10.452212395624999</v>
      </c>
    </row>
    <row r="110" spans="1:19" ht="87.75" customHeight="1">
      <c r="A110" s="10">
        <v>5</v>
      </c>
      <c r="B110" s="185" t="s">
        <v>121</v>
      </c>
      <c r="C110" s="91" t="s">
        <v>20</v>
      </c>
      <c r="D110" s="72"/>
      <c r="E110" s="67"/>
      <c r="F110" s="56">
        <v>0.5</v>
      </c>
      <c r="G110" s="57">
        <v>2</v>
      </c>
      <c r="H110" s="58">
        <v>1</v>
      </c>
      <c r="I110" s="23">
        <f t="shared" si="97"/>
        <v>1.0833333333333333</v>
      </c>
      <c r="J110" s="27">
        <f t="shared" si="98"/>
        <v>0.25</v>
      </c>
      <c r="K110" s="28">
        <f t="shared" si="99"/>
        <v>6.25E-2</v>
      </c>
      <c r="L110" s="19">
        <f>I110*'Input Data'!$B$2</f>
        <v>0.43333333333333335</v>
      </c>
      <c r="M110" s="19">
        <f>I110*'Input Data'!$B$3</f>
        <v>0.27083333333333331</v>
      </c>
      <c r="N110" s="20">
        <f>I110*'Input Data'!$B$4</f>
        <v>0.10833333333333334</v>
      </c>
      <c r="O110" s="21">
        <f>I110*'Input Data'!$B$5</f>
        <v>0.16249999999999998</v>
      </c>
      <c r="P110" s="235">
        <f>'Adjustment Factors'!C28</f>
        <v>1.29</v>
      </c>
      <c r="Q110" s="201">
        <f t="shared" si="100"/>
        <v>2.6552499999999997</v>
      </c>
      <c r="R110" s="129">
        <f>'Adjustment Factors'!D28</f>
        <v>5.077997925</v>
      </c>
      <c r="S110" s="201">
        <f t="shared" si="101"/>
        <v>10.452212395624999</v>
      </c>
    </row>
    <row r="111" spans="1:19" ht="144.75" customHeight="1">
      <c r="A111" s="10">
        <v>6</v>
      </c>
      <c r="B111" s="186" t="s">
        <v>122</v>
      </c>
      <c r="C111" s="91" t="s">
        <v>20</v>
      </c>
      <c r="D111" s="73"/>
      <c r="E111" s="99"/>
      <c r="F111" s="56">
        <v>2</v>
      </c>
      <c r="G111" s="81">
        <v>4</v>
      </c>
      <c r="H111" s="58">
        <v>3</v>
      </c>
      <c r="I111" s="23">
        <f t="shared" si="97"/>
        <v>3</v>
      </c>
      <c r="J111" s="27">
        <f t="shared" si="98"/>
        <v>0.33333333333333331</v>
      </c>
      <c r="K111" s="28">
        <f t="shared" si="99"/>
        <v>0.1111111111111111</v>
      </c>
      <c r="L111" s="19">
        <f>I111*'Input Data'!$B$2</f>
        <v>1.2000000000000002</v>
      </c>
      <c r="M111" s="19">
        <f>I111*'Input Data'!$B$3</f>
        <v>0.75</v>
      </c>
      <c r="N111" s="20">
        <f>I111*'Input Data'!$B$4</f>
        <v>0.30000000000000004</v>
      </c>
      <c r="O111" s="21">
        <f>I111*'Input Data'!$B$5</f>
        <v>0.44999999999999996</v>
      </c>
      <c r="P111" s="235">
        <f>'Adjustment Factors'!C28</f>
        <v>1.29</v>
      </c>
      <c r="Q111" s="201">
        <f t="shared" si="100"/>
        <v>7.3530000000000006</v>
      </c>
      <c r="R111" s="129">
        <f>'Adjustment Factors'!D28</f>
        <v>5.077997925</v>
      </c>
      <c r="S111" s="201">
        <f t="shared" si="101"/>
        <v>28.944588172500001</v>
      </c>
    </row>
    <row r="112" spans="1:19" ht="124.5" customHeight="1">
      <c r="A112" s="42">
        <v>7</v>
      </c>
      <c r="B112" s="183" t="s">
        <v>123</v>
      </c>
      <c r="C112" s="92" t="s">
        <v>20</v>
      </c>
      <c r="D112" s="243"/>
      <c r="E112" s="252" t="s">
        <v>100</v>
      </c>
      <c r="F112" s="56">
        <v>0.5</v>
      </c>
      <c r="G112" s="57">
        <v>1</v>
      </c>
      <c r="H112" s="58">
        <v>1</v>
      </c>
      <c r="I112" s="23">
        <f t="shared" si="97"/>
        <v>0.91666666666666663</v>
      </c>
      <c r="J112" s="27">
        <f t="shared" si="98"/>
        <v>8.3333333333333329E-2</v>
      </c>
      <c r="K112" s="28">
        <f t="shared" si="99"/>
        <v>6.9444444444444441E-3</v>
      </c>
      <c r="L112" s="19">
        <f>I112*'Input Data'!$B$2</f>
        <v>0.3666666666666667</v>
      </c>
      <c r="M112" s="19">
        <f>I112*'Input Data'!$B$3</f>
        <v>0.22916666666666666</v>
      </c>
      <c r="N112" s="20">
        <f>I112*'Input Data'!$B$4</f>
        <v>9.1666666666666674E-2</v>
      </c>
      <c r="O112" s="21">
        <f>I112*'Input Data'!$B$5</f>
        <v>0.13749999999999998</v>
      </c>
      <c r="P112" s="235">
        <f>'Adjustment Factors'!C28</f>
        <v>1.29</v>
      </c>
      <c r="Q112" s="201">
        <f t="shared" si="100"/>
        <v>2.24675</v>
      </c>
      <c r="R112" s="129">
        <f>'Adjustment Factors'!D28</f>
        <v>5.077997925</v>
      </c>
      <c r="S112" s="201">
        <f t="shared" si="101"/>
        <v>8.8441797193749991</v>
      </c>
    </row>
    <row r="113" spans="1:19" ht="17.25" customHeight="1">
      <c r="A113" s="42">
        <v>8</v>
      </c>
      <c r="B113" s="183" t="s">
        <v>124</v>
      </c>
      <c r="C113" s="92" t="s">
        <v>20</v>
      </c>
      <c r="D113" s="242" t="s">
        <v>26</v>
      </c>
      <c r="E113" s="257"/>
      <c r="F113" s="56">
        <v>0</v>
      </c>
      <c r="G113" s="57">
        <v>0</v>
      </c>
      <c r="H113" s="58">
        <v>0</v>
      </c>
      <c r="I113" s="23">
        <f t="shared" si="6"/>
        <v>0</v>
      </c>
      <c r="J113" s="27">
        <f t="shared" ref="J113" si="102">(G113-F113)/6</f>
        <v>0</v>
      </c>
      <c r="K113" s="28">
        <f t="shared" ref="K113" si="103">J113^2</f>
        <v>0</v>
      </c>
      <c r="L113" s="19">
        <f>I113*'Input Data'!$B$2</f>
        <v>0</v>
      </c>
      <c r="M113" s="19">
        <f>I113*'Input Data'!$B$3</f>
        <v>0</v>
      </c>
      <c r="N113" s="20">
        <f>I113*'Input Data'!$B$4</f>
        <v>0</v>
      </c>
      <c r="O113" s="21">
        <f>I113*'Input Data'!$B$5</f>
        <v>0</v>
      </c>
      <c r="P113" s="235">
        <f>'Adjustment Factors'!C28</f>
        <v>1.29</v>
      </c>
      <c r="Q113" s="201">
        <f t="shared" si="100"/>
        <v>0</v>
      </c>
      <c r="R113" s="129">
        <f>'Adjustment Factors'!D28</f>
        <v>5.077997925</v>
      </c>
      <c r="S113" s="201">
        <f t="shared" si="101"/>
        <v>0</v>
      </c>
    </row>
    <row r="114" spans="1:19" ht="15.95">
      <c r="A114" s="11"/>
      <c r="B114" s="198"/>
      <c r="C114" s="93"/>
      <c r="D114" s="77"/>
      <c r="E114" s="3"/>
      <c r="F114" s="40"/>
      <c r="G114" s="40"/>
      <c r="H114" s="40"/>
      <c r="I114" s="38"/>
      <c r="J114" s="38"/>
      <c r="K114" s="38"/>
      <c r="L114" s="38"/>
      <c r="M114" s="38"/>
      <c r="N114" s="38"/>
      <c r="O114" s="38"/>
      <c r="P114" s="237"/>
      <c r="Q114" s="39"/>
      <c r="R114" s="148"/>
      <c r="S114" s="150"/>
    </row>
    <row r="115" spans="1:19" s="48" customFormat="1" ht="15.95" customHeight="1" thickBot="1">
      <c r="A115" s="47">
        <v>15</v>
      </c>
      <c r="B115" s="269" t="s">
        <v>125</v>
      </c>
      <c r="C115" s="270"/>
      <c r="D115" s="270"/>
      <c r="E115" s="270"/>
      <c r="F115" s="270"/>
      <c r="G115" s="270"/>
      <c r="H115" s="270"/>
      <c r="I115" s="270"/>
      <c r="J115" s="270"/>
      <c r="K115" s="270"/>
      <c r="L115" s="270"/>
      <c r="M115" s="270"/>
      <c r="N115" s="270"/>
      <c r="O115" s="270"/>
      <c r="P115" s="270"/>
      <c r="Q115" s="270"/>
      <c r="R115" s="270"/>
      <c r="S115" s="271"/>
    </row>
    <row r="116" spans="1:19" ht="104.25">
      <c r="A116" s="42">
        <v>1</v>
      </c>
      <c r="B116" s="194" t="s">
        <v>126</v>
      </c>
      <c r="C116" s="138" t="s">
        <v>20</v>
      </c>
      <c r="D116" s="258"/>
      <c r="E116" s="260" t="s">
        <v>127</v>
      </c>
      <c r="F116" s="259">
        <v>1</v>
      </c>
      <c r="G116" s="96">
        <v>3</v>
      </c>
      <c r="H116" s="97">
        <v>2</v>
      </c>
      <c r="I116" s="22">
        <f t="shared" ref="I116" si="104">(F116+G116+4*H116)/6</f>
        <v>2</v>
      </c>
      <c r="J116" s="25">
        <f t="shared" ref="J116" si="105">(G116-F116)/6</f>
        <v>0.33333333333333331</v>
      </c>
      <c r="K116" s="26">
        <f t="shared" ref="K116" si="106">J116^2</f>
        <v>0.1111111111111111</v>
      </c>
      <c r="L116" s="19">
        <f>I116*'Input Data'!$B$2</f>
        <v>0.8</v>
      </c>
      <c r="M116" s="19">
        <f>I116*'Input Data'!$B$3</f>
        <v>0.5</v>
      </c>
      <c r="N116" s="20">
        <f>I116*'Input Data'!$B$4</f>
        <v>0.2</v>
      </c>
      <c r="O116" s="21">
        <f>I116*'Input Data'!$B$5</f>
        <v>0.3</v>
      </c>
      <c r="P116" s="234">
        <f>'Adjustment Factors'!C28</f>
        <v>1.29</v>
      </c>
      <c r="Q116" s="201">
        <f t="shared" ref="Q116:Q117" si="107">(I116+L116+M116+N116+O116)*P116</f>
        <v>4.9020000000000001</v>
      </c>
      <c r="R116" s="129">
        <f>'Adjustment Factors'!D28</f>
        <v>5.077997925</v>
      </c>
      <c r="S116" s="201">
        <f t="shared" ref="S116:S117" si="108">(I116+L116+M116+N116+O116)*R116</f>
        <v>19.296392115</v>
      </c>
    </row>
    <row r="117" spans="1:19" ht="92.25">
      <c r="A117" s="42">
        <v>2</v>
      </c>
      <c r="B117" s="183" t="s">
        <v>128</v>
      </c>
      <c r="C117" s="92" t="s">
        <v>20</v>
      </c>
      <c r="D117" s="242"/>
      <c r="E117" s="249" t="s">
        <v>129</v>
      </c>
      <c r="F117" s="259">
        <v>0.5</v>
      </c>
      <c r="G117" s="96">
        <v>2</v>
      </c>
      <c r="H117" s="97">
        <v>1</v>
      </c>
      <c r="I117" s="23">
        <f t="shared" ref="I117" si="109">(F117+G117+4*H117)/6</f>
        <v>1.0833333333333333</v>
      </c>
      <c r="J117" s="27">
        <f t="shared" ref="J117" si="110">(G117-F117)/6</f>
        <v>0.25</v>
      </c>
      <c r="K117" s="28">
        <f t="shared" ref="K117" si="111">J117^2</f>
        <v>6.25E-2</v>
      </c>
      <c r="L117" s="19">
        <f>I117*'Input Data'!$B$2</f>
        <v>0.43333333333333335</v>
      </c>
      <c r="M117" s="19">
        <f>I117*'Input Data'!$B$3</f>
        <v>0.27083333333333331</v>
      </c>
      <c r="N117" s="20">
        <f>I117*'Input Data'!$B$4</f>
        <v>0.10833333333333334</v>
      </c>
      <c r="O117" s="21">
        <f>I117*'Input Data'!$B$5</f>
        <v>0.16249999999999998</v>
      </c>
      <c r="P117" s="235">
        <f>'Adjustment Factors'!C28</f>
        <v>1.29</v>
      </c>
      <c r="Q117" s="201">
        <f t="shared" si="107"/>
        <v>2.6552499999999997</v>
      </c>
      <c r="R117" s="129">
        <f>'Adjustment Factors'!D28</f>
        <v>5.077997925</v>
      </c>
      <c r="S117" s="201">
        <f t="shared" si="108"/>
        <v>10.452212395624999</v>
      </c>
    </row>
    <row r="118" spans="1:19" ht="15.95">
      <c r="A118" s="11"/>
      <c r="B118" s="198"/>
      <c r="C118" s="93"/>
      <c r="D118" s="74"/>
      <c r="E118" s="80"/>
      <c r="F118" s="4"/>
      <c r="G118" s="5"/>
      <c r="H118" s="6"/>
      <c r="I118" s="130"/>
      <c r="J118" s="131"/>
      <c r="K118" s="132"/>
      <c r="L118" s="133"/>
      <c r="M118" s="133"/>
      <c r="N118" s="134"/>
      <c r="O118" s="135"/>
      <c r="P118" s="236"/>
      <c r="Q118" s="127"/>
      <c r="S118" s="150"/>
    </row>
    <row r="119" spans="1:19" s="48" customFormat="1" ht="15.95" customHeight="1" thickBot="1">
      <c r="A119" s="16">
        <v>16</v>
      </c>
      <c r="B119" s="269" t="s">
        <v>130</v>
      </c>
      <c r="C119" s="270"/>
      <c r="D119" s="270"/>
      <c r="E119" s="270"/>
      <c r="F119" s="270"/>
      <c r="G119" s="270"/>
      <c r="H119" s="270"/>
      <c r="I119" s="270"/>
      <c r="J119" s="270"/>
      <c r="K119" s="270"/>
      <c r="L119" s="270"/>
      <c r="M119" s="270"/>
      <c r="N119" s="270"/>
      <c r="O119" s="270"/>
      <c r="P119" s="270"/>
      <c r="Q119" s="270"/>
      <c r="R119" s="270"/>
      <c r="S119" s="271"/>
    </row>
    <row r="120" spans="1:19" ht="174">
      <c r="A120" s="10">
        <v>1</v>
      </c>
      <c r="B120" s="184" t="s">
        <v>131</v>
      </c>
      <c r="C120" s="136" t="s">
        <v>20</v>
      </c>
      <c r="D120" s="69"/>
      <c r="E120" s="98" t="s">
        <v>132</v>
      </c>
      <c r="F120" s="56">
        <v>2</v>
      </c>
      <c r="G120" s="57">
        <v>4</v>
      </c>
      <c r="H120" s="58">
        <v>3</v>
      </c>
      <c r="I120" s="22">
        <f t="shared" ref="I120" si="112">(F120+G120+4*H120)/6</f>
        <v>3</v>
      </c>
      <c r="J120" s="25">
        <f t="shared" ref="J120" si="113">(G120-F120)/6</f>
        <v>0.33333333333333331</v>
      </c>
      <c r="K120" s="26">
        <f t="shared" ref="K120" si="114">J120^2</f>
        <v>0.1111111111111111</v>
      </c>
      <c r="L120" s="19">
        <f>I120*'Input Data'!$B$2</f>
        <v>1.2000000000000002</v>
      </c>
      <c r="M120" s="19">
        <f>I120*'Input Data'!$B$3</f>
        <v>0.75</v>
      </c>
      <c r="N120" s="20">
        <f>I120*'Input Data'!$B$4</f>
        <v>0.30000000000000004</v>
      </c>
      <c r="O120" s="21">
        <f>I120*'Input Data'!$B$5</f>
        <v>0.44999999999999996</v>
      </c>
      <c r="P120" s="234">
        <f>'Adjustment Factors'!C28</f>
        <v>1.29</v>
      </c>
      <c r="Q120" s="201">
        <f t="shared" ref="Q120:Q122" si="115">(I120+L120+M120+N120+O120)*P120</f>
        <v>7.3530000000000006</v>
      </c>
      <c r="R120" s="129">
        <f>'Adjustment Factors'!D28</f>
        <v>5.077997925</v>
      </c>
      <c r="S120" s="201">
        <f t="shared" ref="S120:S122" si="116">(I120+L120+M120+N120+O120)*R120</f>
        <v>28.944588172500001</v>
      </c>
    </row>
    <row r="121" spans="1:19" ht="144.75" customHeight="1">
      <c r="A121" s="10">
        <v>2</v>
      </c>
      <c r="B121" s="186" t="s">
        <v>133</v>
      </c>
      <c r="C121" s="91" t="s">
        <v>20</v>
      </c>
      <c r="D121" s="78"/>
      <c r="E121" s="101"/>
      <c r="F121" s="56">
        <v>0.5</v>
      </c>
      <c r="G121" s="57">
        <v>2</v>
      </c>
      <c r="H121" s="58">
        <v>1</v>
      </c>
      <c r="I121" s="23">
        <f t="shared" ref="I121:I122" si="117">(F121+G121+4*H121)/6</f>
        <v>1.0833333333333333</v>
      </c>
      <c r="J121" s="27">
        <f t="shared" ref="J121:J122" si="118">(G121-F121)/6</f>
        <v>0.25</v>
      </c>
      <c r="K121" s="28">
        <f t="shared" ref="K121:K122" si="119">J121^2</f>
        <v>6.25E-2</v>
      </c>
      <c r="L121" s="19">
        <f>I121*'Input Data'!$B$2</f>
        <v>0.43333333333333335</v>
      </c>
      <c r="M121" s="19">
        <f>I121*'Input Data'!$B$3</f>
        <v>0.27083333333333331</v>
      </c>
      <c r="N121" s="20">
        <f>I121*'Input Data'!$B$4</f>
        <v>0.10833333333333334</v>
      </c>
      <c r="O121" s="21">
        <f>I121*'Input Data'!$B$5</f>
        <v>0.16249999999999998</v>
      </c>
      <c r="P121" s="235">
        <f>'Adjustment Factors'!C28</f>
        <v>1.29</v>
      </c>
      <c r="Q121" s="201">
        <f t="shared" si="115"/>
        <v>2.6552499999999997</v>
      </c>
      <c r="R121" s="129">
        <f>'Adjustment Factors'!D28</f>
        <v>5.077997925</v>
      </c>
      <c r="S121" s="201">
        <f t="shared" si="116"/>
        <v>10.452212395624999</v>
      </c>
    </row>
    <row r="122" spans="1:19" ht="87" customHeight="1">
      <c r="A122" s="42">
        <v>3</v>
      </c>
      <c r="B122" s="183" t="s">
        <v>134</v>
      </c>
      <c r="C122" s="92" t="s">
        <v>20</v>
      </c>
      <c r="D122" s="242"/>
      <c r="E122" s="249"/>
      <c r="F122" s="248">
        <v>0.5</v>
      </c>
      <c r="G122" s="57">
        <v>2</v>
      </c>
      <c r="H122" s="58">
        <v>1</v>
      </c>
      <c r="I122" s="23">
        <f t="shared" si="117"/>
        <v>1.0833333333333333</v>
      </c>
      <c r="J122" s="27">
        <f t="shared" si="118"/>
        <v>0.25</v>
      </c>
      <c r="K122" s="28">
        <f t="shared" si="119"/>
        <v>6.25E-2</v>
      </c>
      <c r="L122" s="19">
        <f>I122*'Input Data'!$B$2</f>
        <v>0.43333333333333335</v>
      </c>
      <c r="M122" s="19">
        <f>I122*'Input Data'!$B$3</f>
        <v>0.27083333333333331</v>
      </c>
      <c r="N122" s="20">
        <f>I122*'Input Data'!$B$4</f>
        <v>0.10833333333333334</v>
      </c>
      <c r="O122" s="21">
        <f>I122*'Input Data'!$B$5</f>
        <v>0.16249999999999998</v>
      </c>
      <c r="P122" s="235">
        <f>'Adjustment Factors'!C28</f>
        <v>1.29</v>
      </c>
      <c r="Q122" s="201">
        <f t="shared" si="115"/>
        <v>2.6552499999999997</v>
      </c>
      <c r="R122" s="129">
        <f>'Adjustment Factors'!D28</f>
        <v>5.077997925</v>
      </c>
      <c r="S122" s="201">
        <f t="shared" si="116"/>
        <v>10.452212395624999</v>
      </c>
    </row>
    <row r="123" spans="1:19" ht="15.95">
      <c r="A123" s="11"/>
      <c r="B123" s="198"/>
      <c r="C123" s="93"/>
      <c r="D123" s="74"/>
      <c r="E123" s="80"/>
      <c r="F123" s="4"/>
      <c r="G123" s="5"/>
      <c r="H123" s="6"/>
      <c r="I123" s="130"/>
      <c r="J123" s="131"/>
      <c r="K123" s="132"/>
      <c r="L123" s="133"/>
      <c r="M123" s="133"/>
      <c r="N123" s="134"/>
      <c r="O123" s="135"/>
      <c r="P123" s="236"/>
      <c r="Q123" s="127"/>
      <c r="S123" s="150"/>
    </row>
    <row r="124" spans="1:19" s="48" customFormat="1" ht="15.95" customHeight="1" thickBot="1">
      <c r="A124" s="16">
        <v>17</v>
      </c>
      <c r="B124" s="269" t="s">
        <v>135</v>
      </c>
      <c r="C124" s="270"/>
      <c r="D124" s="270"/>
      <c r="E124" s="270"/>
      <c r="F124" s="270"/>
      <c r="G124" s="270"/>
      <c r="H124" s="270"/>
      <c r="I124" s="270"/>
      <c r="J124" s="270"/>
      <c r="K124" s="270"/>
      <c r="L124" s="270"/>
      <c r="M124" s="270"/>
      <c r="N124" s="270"/>
      <c r="O124" s="270"/>
      <c r="P124" s="270"/>
      <c r="Q124" s="270"/>
      <c r="R124" s="270"/>
      <c r="S124" s="271"/>
    </row>
    <row r="125" spans="1:19" ht="97.5" customHeight="1">
      <c r="A125" s="10">
        <v>1</v>
      </c>
      <c r="B125" s="184" t="s">
        <v>136</v>
      </c>
      <c r="C125" s="136" t="s">
        <v>20</v>
      </c>
      <c r="D125" s="69"/>
      <c r="E125" s="70"/>
      <c r="F125" s="56">
        <v>2</v>
      </c>
      <c r="G125" s="57">
        <v>4</v>
      </c>
      <c r="H125" s="58">
        <v>3</v>
      </c>
      <c r="I125" s="22">
        <f t="shared" ref="I125" si="120">(F125+G125+4*H125)/6</f>
        <v>3</v>
      </c>
      <c r="J125" s="25">
        <f t="shared" ref="J125" si="121">(G125-F125)/6</f>
        <v>0.33333333333333331</v>
      </c>
      <c r="K125" s="26">
        <f t="shared" ref="K125" si="122">J125^2</f>
        <v>0.1111111111111111</v>
      </c>
      <c r="L125" s="19">
        <f>I125*'Input Data'!$B$2</f>
        <v>1.2000000000000002</v>
      </c>
      <c r="M125" s="19">
        <f>I125*'Input Data'!$B$3</f>
        <v>0.75</v>
      </c>
      <c r="N125" s="20">
        <f>I125*'Input Data'!$B$4</f>
        <v>0.30000000000000004</v>
      </c>
      <c r="O125" s="21">
        <f>I125*'Input Data'!$B$5</f>
        <v>0.44999999999999996</v>
      </c>
      <c r="P125" s="234">
        <f>'Adjustment Factors'!C28</f>
        <v>1.29</v>
      </c>
      <c r="Q125" s="201">
        <f t="shared" ref="Q125:Q134" si="123">(I125+L125+M125+N125+O125)*P125</f>
        <v>7.3530000000000006</v>
      </c>
      <c r="R125" s="129">
        <f>'Adjustment Factors'!D28</f>
        <v>5.077997925</v>
      </c>
      <c r="S125" s="201">
        <f t="shared" ref="S125:S134" si="124">(I125+L125+M125+N125+O125)*R125</f>
        <v>28.944588172500001</v>
      </c>
    </row>
    <row r="126" spans="1:19" ht="94.5" customHeight="1">
      <c r="A126" s="10">
        <v>2</v>
      </c>
      <c r="B126" s="185" t="s">
        <v>137</v>
      </c>
      <c r="C126" s="91" t="s">
        <v>20</v>
      </c>
      <c r="D126" s="69"/>
      <c r="E126" s="70"/>
      <c r="F126" s="56">
        <v>0.5</v>
      </c>
      <c r="G126" s="57">
        <v>2</v>
      </c>
      <c r="H126" s="58">
        <v>1</v>
      </c>
      <c r="I126" s="23">
        <f t="shared" ref="I126:I133" si="125">(F126+G126+4*H126)/6</f>
        <v>1.0833333333333333</v>
      </c>
      <c r="J126" s="27">
        <f t="shared" ref="J126:J134" si="126">(G126-F126)/6</f>
        <v>0.25</v>
      </c>
      <c r="K126" s="28">
        <f t="shared" ref="K126:K134" si="127">J126^2</f>
        <v>6.25E-2</v>
      </c>
      <c r="L126" s="19">
        <f>I126*'Input Data'!$B$2</f>
        <v>0.43333333333333335</v>
      </c>
      <c r="M126" s="19">
        <f>I126*'Input Data'!$B$3</f>
        <v>0.27083333333333331</v>
      </c>
      <c r="N126" s="20">
        <f>I126*'Input Data'!$B$4</f>
        <v>0.10833333333333334</v>
      </c>
      <c r="O126" s="21">
        <f>I126*'Input Data'!$B$5</f>
        <v>0.16249999999999998</v>
      </c>
      <c r="P126" s="235">
        <f>'Adjustment Factors'!C28</f>
        <v>1.29</v>
      </c>
      <c r="Q126" s="201">
        <f t="shared" si="123"/>
        <v>2.6552499999999997</v>
      </c>
      <c r="R126" s="129">
        <f>'Adjustment Factors'!D28</f>
        <v>5.077997925</v>
      </c>
      <c r="S126" s="201">
        <f t="shared" si="124"/>
        <v>10.452212395624999</v>
      </c>
    </row>
    <row r="127" spans="1:19" ht="120" customHeight="1">
      <c r="A127" s="10">
        <v>3</v>
      </c>
      <c r="B127" s="185" t="s">
        <v>138</v>
      </c>
      <c r="C127" s="91" t="s">
        <v>20</v>
      </c>
      <c r="D127" s="72"/>
      <c r="E127" s="67"/>
      <c r="F127" s="56">
        <v>0.5</v>
      </c>
      <c r="G127" s="57">
        <v>2</v>
      </c>
      <c r="H127" s="58">
        <v>1</v>
      </c>
      <c r="I127" s="23">
        <f t="shared" si="125"/>
        <v>1.0833333333333333</v>
      </c>
      <c r="J127" s="27">
        <f t="shared" si="126"/>
        <v>0.25</v>
      </c>
      <c r="K127" s="28">
        <f t="shared" si="127"/>
        <v>6.25E-2</v>
      </c>
      <c r="L127" s="19">
        <f>I127*'Input Data'!$B$2</f>
        <v>0.43333333333333335</v>
      </c>
      <c r="M127" s="19">
        <f>I127*'Input Data'!$B$3</f>
        <v>0.27083333333333331</v>
      </c>
      <c r="N127" s="20">
        <f>I127*'Input Data'!$B$4</f>
        <v>0.10833333333333334</v>
      </c>
      <c r="O127" s="21">
        <f>I127*'Input Data'!$B$5</f>
        <v>0.16249999999999998</v>
      </c>
      <c r="P127" s="235">
        <f>'Adjustment Factors'!C28</f>
        <v>1.29</v>
      </c>
      <c r="Q127" s="201">
        <f t="shared" si="123"/>
        <v>2.6552499999999997</v>
      </c>
      <c r="R127" s="129">
        <f>'Adjustment Factors'!D28</f>
        <v>5.077997925</v>
      </c>
      <c r="S127" s="201">
        <f t="shared" si="124"/>
        <v>10.452212395624999</v>
      </c>
    </row>
    <row r="128" spans="1:19" ht="167.25" customHeight="1">
      <c r="A128" s="10">
        <v>4</v>
      </c>
      <c r="B128" s="185" t="s">
        <v>139</v>
      </c>
      <c r="C128" s="91" t="s">
        <v>20</v>
      </c>
      <c r="D128" s="72"/>
      <c r="E128" s="67"/>
      <c r="F128" s="56">
        <v>2</v>
      </c>
      <c r="G128" s="57">
        <v>5</v>
      </c>
      <c r="H128" s="58">
        <v>3</v>
      </c>
      <c r="I128" s="23">
        <f t="shared" si="125"/>
        <v>3.1666666666666665</v>
      </c>
      <c r="J128" s="27">
        <f t="shared" si="126"/>
        <v>0.5</v>
      </c>
      <c r="K128" s="28">
        <f t="shared" si="127"/>
        <v>0.25</v>
      </c>
      <c r="L128" s="19">
        <f>I128*'Input Data'!$B$2</f>
        <v>1.2666666666666666</v>
      </c>
      <c r="M128" s="19">
        <f>I128*'Input Data'!$B$3</f>
        <v>0.79166666666666663</v>
      </c>
      <c r="N128" s="20">
        <f>I128*'Input Data'!$B$4</f>
        <v>0.31666666666666665</v>
      </c>
      <c r="O128" s="21">
        <f>I128*'Input Data'!$B$5</f>
        <v>0.47499999999999998</v>
      </c>
      <c r="P128" s="235">
        <f>'Adjustment Factors'!C28</f>
        <v>1.29</v>
      </c>
      <c r="Q128" s="201">
        <f t="shared" si="123"/>
        <v>7.7614999999999998</v>
      </c>
      <c r="R128" s="129">
        <f>'Adjustment Factors'!D28</f>
        <v>5.077997925</v>
      </c>
      <c r="S128" s="201">
        <f t="shared" si="124"/>
        <v>30.552620848749999</v>
      </c>
    </row>
    <row r="129" spans="1:19" ht="111" customHeight="1">
      <c r="A129" s="10">
        <v>5</v>
      </c>
      <c r="B129" s="185" t="s">
        <v>140</v>
      </c>
      <c r="C129" s="91" t="s">
        <v>20</v>
      </c>
      <c r="D129" s="72"/>
      <c r="E129" s="67"/>
      <c r="F129" s="56">
        <v>1</v>
      </c>
      <c r="G129" s="57">
        <v>3</v>
      </c>
      <c r="H129" s="58">
        <v>2</v>
      </c>
      <c r="I129" s="23">
        <f t="shared" si="125"/>
        <v>2</v>
      </c>
      <c r="J129" s="27">
        <f t="shared" si="126"/>
        <v>0.33333333333333331</v>
      </c>
      <c r="K129" s="28">
        <f t="shared" si="127"/>
        <v>0.1111111111111111</v>
      </c>
      <c r="L129" s="19">
        <f>I129*'Input Data'!$B$2</f>
        <v>0.8</v>
      </c>
      <c r="M129" s="19">
        <f>I129*'Input Data'!$B$3</f>
        <v>0.5</v>
      </c>
      <c r="N129" s="20">
        <f>I129*'Input Data'!$B$4</f>
        <v>0.2</v>
      </c>
      <c r="O129" s="21">
        <f>I129*'Input Data'!$B$5</f>
        <v>0.3</v>
      </c>
      <c r="P129" s="235">
        <f>'Adjustment Factors'!C28</f>
        <v>1.29</v>
      </c>
      <c r="Q129" s="201">
        <f t="shared" si="123"/>
        <v>4.9020000000000001</v>
      </c>
      <c r="R129" s="129">
        <f>'Adjustment Factors'!D28</f>
        <v>5.077997925</v>
      </c>
      <c r="S129" s="201">
        <f t="shared" si="124"/>
        <v>19.296392115</v>
      </c>
    </row>
    <row r="130" spans="1:19" ht="97.5" customHeight="1">
      <c r="A130" s="10">
        <v>6</v>
      </c>
      <c r="B130" s="185" t="s">
        <v>141</v>
      </c>
      <c r="C130" s="91" t="s">
        <v>20</v>
      </c>
      <c r="D130" s="72"/>
      <c r="E130" s="67"/>
      <c r="F130" s="56">
        <v>1</v>
      </c>
      <c r="G130" s="57">
        <v>3</v>
      </c>
      <c r="H130" s="58">
        <v>2</v>
      </c>
      <c r="I130" s="23">
        <f t="shared" si="125"/>
        <v>2</v>
      </c>
      <c r="J130" s="27">
        <f t="shared" si="126"/>
        <v>0.33333333333333331</v>
      </c>
      <c r="K130" s="28">
        <f t="shared" si="127"/>
        <v>0.1111111111111111</v>
      </c>
      <c r="L130" s="19">
        <f>I130*'Input Data'!$B$2</f>
        <v>0.8</v>
      </c>
      <c r="M130" s="19">
        <f>I130*'Input Data'!$B$3</f>
        <v>0.5</v>
      </c>
      <c r="N130" s="20">
        <f>I130*'Input Data'!$B$4</f>
        <v>0.2</v>
      </c>
      <c r="O130" s="21">
        <f>I130*'Input Data'!$B$5</f>
        <v>0.3</v>
      </c>
      <c r="P130" s="235">
        <f>'Adjustment Factors'!C28</f>
        <v>1.29</v>
      </c>
      <c r="Q130" s="201">
        <f t="shared" si="123"/>
        <v>4.9020000000000001</v>
      </c>
      <c r="R130" s="129">
        <f>'Adjustment Factors'!D28</f>
        <v>5.077997925</v>
      </c>
      <c r="S130" s="201">
        <f t="shared" si="124"/>
        <v>19.296392115</v>
      </c>
    </row>
    <row r="131" spans="1:19" ht="98.25" customHeight="1">
      <c r="A131" s="10">
        <v>7</v>
      </c>
      <c r="B131" s="185" t="s">
        <v>142</v>
      </c>
      <c r="C131" s="91" t="s">
        <v>20</v>
      </c>
      <c r="D131" s="72"/>
      <c r="E131" s="67"/>
      <c r="F131" s="56">
        <v>0.5</v>
      </c>
      <c r="G131" s="57">
        <v>2</v>
      </c>
      <c r="H131" s="58">
        <v>1</v>
      </c>
      <c r="I131" s="23">
        <f t="shared" si="125"/>
        <v>1.0833333333333333</v>
      </c>
      <c r="J131" s="27">
        <f t="shared" si="126"/>
        <v>0.25</v>
      </c>
      <c r="K131" s="28">
        <f t="shared" si="127"/>
        <v>6.25E-2</v>
      </c>
      <c r="L131" s="19">
        <f>I131*'Input Data'!$B$2</f>
        <v>0.43333333333333335</v>
      </c>
      <c r="M131" s="19">
        <f>I131*'Input Data'!$B$3</f>
        <v>0.27083333333333331</v>
      </c>
      <c r="N131" s="20">
        <f>I131*'Input Data'!$B$4</f>
        <v>0.10833333333333334</v>
      </c>
      <c r="O131" s="21">
        <f>I131*'Input Data'!$B$5</f>
        <v>0.16249999999999998</v>
      </c>
      <c r="P131" s="235">
        <f>'Adjustment Factors'!C28</f>
        <v>1.29</v>
      </c>
      <c r="Q131" s="201">
        <f t="shared" si="123"/>
        <v>2.6552499999999997</v>
      </c>
      <c r="R131" s="129">
        <f>'Adjustment Factors'!D28</f>
        <v>5.077997925</v>
      </c>
      <c r="S131" s="201">
        <f t="shared" si="124"/>
        <v>10.452212395624999</v>
      </c>
    </row>
    <row r="132" spans="1:19" ht="119.25" customHeight="1">
      <c r="A132" s="10">
        <v>8</v>
      </c>
      <c r="B132" s="185" t="s">
        <v>143</v>
      </c>
      <c r="C132" s="91" t="s">
        <v>20</v>
      </c>
      <c r="D132" s="72"/>
      <c r="E132" s="67"/>
      <c r="F132" s="56">
        <v>3</v>
      </c>
      <c r="G132" s="57">
        <v>6</v>
      </c>
      <c r="H132" s="58">
        <v>4</v>
      </c>
      <c r="I132" s="23">
        <f t="shared" si="125"/>
        <v>4.166666666666667</v>
      </c>
      <c r="J132" s="27">
        <f t="shared" si="126"/>
        <v>0.5</v>
      </c>
      <c r="K132" s="28">
        <f t="shared" si="127"/>
        <v>0.25</v>
      </c>
      <c r="L132" s="19">
        <f>I132*'Input Data'!$B$2</f>
        <v>1.666666666666667</v>
      </c>
      <c r="M132" s="19">
        <f>I132*'Input Data'!$B$3</f>
        <v>1.0416666666666667</v>
      </c>
      <c r="N132" s="20">
        <f>I132*'Input Data'!$B$4</f>
        <v>0.41666666666666674</v>
      </c>
      <c r="O132" s="21">
        <f>I132*'Input Data'!$B$5</f>
        <v>0.625</v>
      </c>
      <c r="P132" s="235">
        <f>'Adjustment Factors'!C28</f>
        <v>1.29</v>
      </c>
      <c r="Q132" s="201">
        <f t="shared" si="123"/>
        <v>10.212500000000002</v>
      </c>
      <c r="R132" s="129">
        <f>'Adjustment Factors'!D28</f>
        <v>5.077997925</v>
      </c>
      <c r="S132" s="201">
        <f t="shared" si="124"/>
        <v>40.200816906250004</v>
      </c>
    </row>
    <row r="133" spans="1:19" ht="46.5">
      <c r="A133" s="10">
        <v>9</v>
      </c>
      <c r="B133" s="186" t="s">
        <v>144</v>
      </c>
      <c r="C133" s="91" t="s">
        <v>20</v>
      </c>
      <c r="D133" s="73"/>
      <c r="E133" s="67"/>
      <c r="F133" s="56">
        <v>0</v>
      </c>
      <c r="G133" s="57">
        <v>0</v>
      </c>
      <c r="H133" s="58">
        <v>0</v>
      </c>
      <c r="I133" s="23">
        <f t="shared" si="125"/>
        <v>0</v>
      </c>
      <c r="J133" s="27">
        <f t="shared" si="126"/>
        <v>0</v>
      </c>
      <c r="K133" s="28">
        <f t="shared" si="127"/>
        <v>0</v>
      </c>
      <c r="L133" s="19">
        <f>I133*'Input Data'!$B$2</f>
        <v>0</v>
      </c>
      <c r="M133" s="19">
        <f>I133*'Input Data'!$B$3</f>
        <v>0</v>
      </c>
      <c r="N133" s="20">
        <f>I133*'Input Data'!$B$4</f>
        <v>0</v>
      </c>
      <c r="O133" s="21">
        <f>I133*'Input Data'!$B$5</f>
        <v>0</v>
      </c>
      <c r="P133" s="235">
        <f>'Adjustment Factors'!C28</f>
        <v>1.29</v>
      </c>
      <c r="Q133" s="201">
        <f t="shared" si="123"/>
        <v>0</v>
      </c>
      <c r="R133" s="129">
        <f>'Adjustment Factors'!D28</f>
        <v>5.077997925</v>
      </c>
      <c r="S133" s="201">
        <f t="shared" si="124"/>
        <v>0</v>
      </c>
    </row>
    <row r="134" spans="1:19" ht="46.5">
      <c r="A134" s="42">
        <v>10</v>
      </c>
      <c r="B134" s="183" t="s">
        <v>145</v>
      </c>
      <c r="C134" s="92" t="s">
        <v>20</v>
      </c>
      <c r="D134" s="243"/>
      <c r="E134" s="241"/>
      <c r="F134" s="56">
        <v>0</v>
      </c>
      <c r="G134" s="57">
        <v>0</v>
      </c>
      <c r="H134" s="58">
        <v>0</v>
      </c>
      <c r="I134" s="23">
        <f t="shared" ref="I134" si="128">(F134+G134+4*H134)/6</f>
        <v>0</v>
      </c>
      <c r="J134" s="27">
        <f t="shared" si="126"/>
        <v>0</v>
      </c>
      <c r="K134" s="28">
        <f t="shared" si="127"/>
        <v>0</v>
      </c>
      <c r="L134" s="19">
        <f>I134*'Input Data'!$B$2</f>
        <v>0</v>
      </c>
      <c r="M134" s="19">
        <f>I134*'Input Data'!$B$3</f>
        <v>0</v>
      </c>
      <c r="N134" s="20">
        <f>I134*'Input Data'!$B$4</f>
        <v>0</v>
      </c>
      <c r="O134" s="21">
        <f>I134*'Input Data'!$B$5</f>
        <v>0</v>
      </c>
      <c r="P134" s="235">
        <f>'Adjustment Factors'!C28</f>
        <v>1.29</v>
      </c>
      <c r="Q134" s="201">
        <f t="shared" si="123"/>
        <v>0</v>
      </c>
      <c r="R134" s="129">
        <f>'Adjustment Factors'!D28</f>
        <v>5.077997925</v>
      </c>
      <c r="S134" s="201">
        <f t="shared" si="124"/>
        <v>0</v>
      </c>
    </row>
    <row r="135" spans="1:19" ht="15.95">
      <c r="A135" s="11"/>
      <c r="B135" s="200"/>
      <c r="C135" s="94"/>
      <c r="D135" s="74"/>
      <c r="E135" s="75"/>
      <c r="F135" s="4"/>
      <c r="G135" s="5"/>
      <c r="H135" s="6"/>
      <c r="I135" s="130"/>
      <c r="J135" s="131"/>
      <c r="K135" s="132"/>
      <c r="L135" s="133"/>
      <c r="M135" s="133"/>
      <c r="N135" s="134"/>
      <c r="O135" s="135"/>
      <c r="P135" s="236"/>
      <c r="Q135" s="127"/>
      <c r="S135" s="150"/>
    </row>
    <row r="136" spans="1:19" s="48" customFormat="1" ht="15.95" customHeight="1" thickBot="1">
      <c r="A136" s="16">
        <v>18</v>
      </c>
      <c r="B136" s="269" t="s">
        <v>146</v>
      </c>
      <c r="C136" s="270"/>
      <c r="D136" s="270"/>
      <c r="E136" s="270"/>
      <c r="F136" s="270"/>
      <c r="G136" s="270"/>
      <c r="H136" s="270"/>
      <c r="I136" s="270"/>
      <c r="J136" s="270"/>
      <c r="K136" s="270"/>
      <c r="L136" s="270"/>
      <c r="M136" s="270"/>
      <c r="N136" s="270"/>
      <c r="O136" s="270"/>
      <c r="P136" s="270"/>
      <c r="Q136" s="270"/>
      <c r="R136" s="270"/>
      <c r="S136" s="271"/>
    </row>
    <row r="137" spans="1:19" ht="120.75" customHeight="1">
      <c r="A137" s="10">
        <v>1</v>
      </c>
      <c r="B137" s="199" t="s">
        <v>147</v>
      </c>
      <c r="C137" s="136" t="s">
        <v>20</v>
      </c>
      <c r="D137" s="78"/>
      <c r="E137" s="98"/>
      <c r="F137" s="95">
        <v>1</v>
      </c>
      <c r="G137" s="96">
        <v>3</v>
      </c>
      <c r="H137" s="97">
        <v>2</v>
      </c>
      <c r="I137" s="22">
        <f t="shared" ref="I137" si="129">(F137+G137+4*H137)/6</f>
        <v>2</v>
      </c>
      <c r="J137" s="25">
        <f t="shared" ref="J137" si="130">(G137-F137)/6</f>
        <v>0.33333333333333331</v>
      </c>
      <c r="K137" s="26">
        <f t="shared" ref="K137" si="131">J137^2</f>
        <v>0.1111111111111111</v>
      </c>
      <c r="L137" s="19">
        <f>I137*'Input Data'!$B$2</f>
        <v>0.8</v>
      </c>
      <c r="M137" s="19">
        <f>I137*'Input Data'!$B$3</f>
        <v>0.5</v>
      </c>
      <c r="N137" s="20">
        <f>I137*'Input Data'!$B$4</f>
        <v>0.2</v>
      </c>
      <c r="O137" s="21">
        <f>I137*'Input Data'!$B$5</f>
        <v>0.3</v>
      </c>
      <c r="P137" s="234">
        <f>'Adjustment Factors'!C28</f>
        <v>1.29</v>
      </c>
      <c r="Q137" s="201">
        <f t="shared" ref="Q137:Q138" si="132">(I137+L137+M137+N137+O137)*P137</f>
        <v>4.9020000000000001</v>
      </c>
      <c r="R137" s="129">
        <f>'Adjustment Factors'!D28</f>
        <v>5.077997925</v>
      </c>
      <c r="S137" s="201">
        <f t="shared" ref="S137:S138" si="133">(I137+L137+M137+N137+O137)*R137</f>
        <v>19.296392115</v>
      </c>
    </row>
    <row r="138" spans="1:19" ht="161.25" customHeight="1">
      <c r="A138" s="42">
        <v>2</v>
      </c>
      <c r="B138" s="183" t="s">
        <v>148</v>
      </c>
      <c r="C138" s="92" t="s">
        <v>20</v>
      </c>
      <c r="D138" s="242"/>
      <c r="E138" s="254"/>
      <c r="F138" s="95">
        <v>4</v>
      </c>
      <c r="G138" s="96">
        <v>8</v>
      </c>
      <c r="H138" s="97">
        <v>6</v>
      </c>
      <c r="I138" s="23">
        <f t="shared" ref="I138" si="134">(F138+G138+4*H138)/6</f>
        <v>6</v>
      </c>
      <c r="J138" s="27">
        <f t="shared" ref="J138" si="135">(G138-F138)/6</f>
        <v>0.66666666666666663</v>
      </c>
      <c r="K138" s="28">
        <f t="shared" ref="K138" si="136">J138^2</f>
        <v>0.44444444444444442</v>
      </c>
      <c r="L138" s="19">
        <f>I138*'Input Data'!$B$2</f>
        <v>2.4000000000000004</v>
      </c>
      <c r="M138" s="19">
        <f>I138*'Input Data'!$B$3</f>
        <v>1.5</v>
      </c>
      <c r="N138" s="20">
        <f>I138*'Input Data'!$B$4</f>
        <v>0.60000000000000009</v>
      </c>
      <c r="O138" s="21">
        <f>I138*'Input Data'!$B$5</f>
        <v>0.89999999999999991</v>
      </c>
      <c r="P138" s="235">
        <f>'Adjustment Factors'!C28</f>
        <v>1.29</v>
      </c>
      <c r="Q138" s="201">
        <f t="shared" si="132"/>
        <v>14.706000000000001</v>
      </c>
      <c r="R138" s="129">
        <f>'Adjustment Factors'!D28</f>
        <v>5.077997925</v>
      </c>
      <c r="S138" s="201">
        <f t="shared" si="133"/>
        <v>57.889176345000003</v>
      </c>
    </row>
    <row r="139" spans="1:19" ht="15.95">
      <c r="A139" s="11"/>
      <c r="B139" s="200"/>
      <c r="C139" s="94"/>
      <c r="D139" s="74"/>
      <c r="E139" s="75"/>
      <c r="F139" s="4"/>
      <c r="G139" s="5"/>
      <c r="H139" s="6"/>
      <c r="I139" s="30"/>
      <c r="J139" s="31"/>
      <c r="K139" s="32"/>
      <c r="L139" s="33"/>
      <c r="M139" s="33"/>
      <c r="N139" s="34"/>
      <c r="O139" s="35"/>
      <c r="P139" s="240"/>
      <c r="Q139" s="36"/>
      <c r="S139" s="150"/>
    </row>
    <row r="140" spans="1:19" s="48" customFormat="1" ht="15.95" customHeight="1">
      <c r="A140" s="16">
        <v>19</v>
      </c>
      <c r="B140" s="272" t="s">
        <v>149</v>
      </c>
      <c r="C140" s="273"/>
      <c r="D140" s="273"/>
      <c r="E140" s="273"/>
      <c r="F140" s="273"/>
      <c r="G140" s="273"/>
      <c r="H140" s="273"/>
      <c r="I140" s="273"/>
      <c r="J140" s="273"/>
      <c r="K140" s="273"/>
      <c r="L140" s="273"/>
      <c r="M140" s="273"/>
      <c r="N140" s="273"/>
      <c r="O140" s="273"/>
      <c r="P140" s="273"/>
      <c r="Q140" s="273"/>
      <c r="R140" s="273"/>
      <c r="S140" s="274"/>
    </row>
    <row r="141" spans="1:19" ht="87" customHeight="1">
      <c r="A141" s="10">
        <v>1</v>
      </c>
      <c r="B141" s="185" t="s">
        <v>150</v>
      </c>
      <c r="C141" s="91" t="s">
        <v>20</v>
      </c>
      <c r="D141" s="69"/>
      <c r="E141" s="98"/>
      <c r="F141" s="56">
        <v>1</v>
      </c>
      <c r="G141" s="57">
        <v>3</v>
      </c>
      <c r="H141" s="58">
        <v>2</v>
      </c>
      <c r="I141" s="23">
        <f t="shared" ref="I141" si="137">(F141+G141+4*H141)/6</f>
        <v>2</v>
      </c>
      <c r="J141" s="27">
        <f t="shared" ref="J141" si="138">(G141-F141)/6</f>
        <v>0.33333333333333331</v>
      </c>
      <c r="K141" s="28">
        <f t="shared" ref="K141" si="139">J141^2</f>
        <v>0.1111111111111111</v>
      </c>
      <c r="L141" s="19">
        <f>I141*'Input Data'!$B$2</f>
        <v>0.8</v>
      </c>
      <c r="M141" s="19">
        <f>I141*'Input Data'!$B$3</f>
        <v>0.5</v>
      </c>
      <c r="N141" s="20">
        <f>I141*'Input Data'!$B$4</f>
        <v>0.2</v>
      </c>
      <c r="O141" s="21">
        <f>I141*'Input Data'!$B$5</f>
        <v>0.3</v>
      </c>
      <c r="P141" s="235">
        <f>'Adjustment Factors'!C28</f>
        <v>1.29</v>
      </c>
      <c r="Q141" s="201">
        <f t="shared" ref="Q141:Q151" si="140">(I141+L141+M141+N141+O141)*P141</f>
        <v>4.9020000000000001</v>
      </c>
      <c r="R141" s="129">
        <f>'Adjustment Factors'!D28</f>
        <v>5.077997925</v>
      </c>
      <c r="S141" s="201">
        <f t="shared" ref="S141:S151" si="141">(I141+L141+M141+N141+O141)*R141</f>
        <v>19.296392115</v>
      </c>
    </row>
    <row r="142" spans="1:19" ht="111" customHeight="1">
      <c r="A142" s="10">
        <v>2</v>
      </c>
      <c r="B142" s="185" t="s">
        <v>151</v>
      </c>
      <c r="C142" s="91" t="s">
        <v>20</v>
      </c>
      <c r="D142" s="69"/>
      <c r="E142" s="98"/>
      <c r="F142" s="56">
        <v>1</v>
      </c>
      <c r="G142" s="57">
        <v>3</v>
      </c>
      <c r="H142" s="58">
        <v>2</v>
      </c>
      <c r="I142" s="23">
        <f t="shared" ref="I142:I151" si="142">(F142+G142+4*H142)/6</f>
        <v>2</v>
      </c>
      <c r="J142" s="27">
        <f t="shared" ref="J142:J151" si="143">(G142-F142)/6</f>
        <v>0.33333333333333331</v>
      </c>
      <c r="K142" s="28">
        <f t="shared" ref="K142:K151" si="144">J142^2</f>
        <v>0.1111111111111111</v>
      </c>
      <c r="L142" s="19">
        <f>I142*'Input Data'!$B$2</f>
        <v>0.8</v>
      </c>
      <c r="M142" s="19">
        <f>I142*'Input Data'!$B$3</f>
        <v>0.5</v>
      </c>
      <c r="N142" s="20">
        <f>I142*'Input Data'!$B$4</f>
        <v>0.2</v>
      </c>
      <c r="O142" s="21">
        <f>I142*'Input Data'!$B$5</f>
        <v>0.3</v>
      </c>
      <c r="P142" s="235">
        <f>'Adjustment Factors'!C28</f>
        <v>1.29</v>
      </c>
      <c r="Q142" s="201">
        <f t="shared" si="140"/>
        <v>4.9020000000000001</v>
      </c>
      <c r="R142" s="129">
        <f>'Adjustment Factors'!D28</f>
        <v>5.077997925</v>
      </c>
      <c r="S142" s="201">
        <f t="shared" si="141"/>
        <v>19.296392115</v>
      </c>
    </row>
    <row r="143" spans="1:19" ht="120" customHeight="1">
      <c r="A143" s="10">
        <v>3</v>
      </c>
      <c r="B143" s="185" t="s">
        <v>152</v>
      </c>
      <c r="C143" s="91" t="s">
        <v>20</v>
      </c>
      <c r="D143" s="72"/>
      <c r="E143" s="99"/>
      <c r="F143" s="56">
        <v>1</v>
      </c>
      <c r="G143" s="57">
        <v>3</v>
      </c>
      <c r="H143" s="58">
        <v>2</v>
      </c>
      <c r="I143" s="23">
        <f t="shared" si="142"/>
        <v>2</v>
      </c>
      <c r="J143" s="27">
        <f t="shared" si="143"/>
        <v>0.33333333333333331</v>
      </c>
      <c r="K143" s="28">
        <f t="shared" si="144"/>
        <v>0.1111111111111111</v>
      </c>
      <c r="L143" s="19">
        <f>I143*'Input Data'!$B$2</f>
        <v>0.8</v>
      </c>
      <c r="M143" s="19">
        <f>I143*'Input Data'!$B$3</f>
        <v>0.5</v>
      </c>
      <c r="N143" s="20">
        <f>I143*'Input Data'!$B$4</f>
        <v>0.2</v>
      </c>
      <c r="O143" s="21">
        <f>I143*'Input Data'!$B$5</f>
        <v>0.3</v>
      </c>
      <c r="P143" s="235">
        <f>'Adjustment Factors'!C28</f>
        <v>1.29</v>
      </c>
      <c r="Q143" s="201">
        <f t="shared" si="140"/>
        <v>4.9020000000000001</v>
      </c>
      <c r="R143" s="129">
        <f>'Adjustment Factors'!D28</f>
        <v>5.077997925</v>
      </c>
      <c r="S143" s="201">
        <f t="shared" si="141"/>
        <v>19.296392115</v>
      </c>
    </row>
    <row r="144" spans="1:19" ht="108.75" customHeight="1">
      <c r="A144" s="10">
        <v>4</v>
      </c>
      <c r="B144" s="185" t="s">
        <v>153</v>
      </c>
      <c r="C144" s="91" t="s">
        <v>20</v>
      </c>
      <c r="D144" s="72"/>
      <c r="E144" s="99"/>
      <c r="F144" s="56">
        <v>1</v>
      </c>
      <c r="G144" s="57">
        <v>3</v>
      </c>
      <c r="H144" s="58">
        <v>2</v>
      </c>
      <c r="I144" s="23">
        <f t="shared" si="142"/>
        <v>2</v>
      </c>
      <c r="J144" s="27">
        <f t="shared" si="143"/>
        <v>0.33333333333333331</v>
      </c>
      <c r="K144" s="28">
        <f t="shared" si="144"/>
        <v>0.1111111111111111</v>
      </c>
      <c r="L144" s="19">
        <f>I144*'Input Data'!$B$2</f>
        <v>0.8</v>
      </c>
      <c r="M144" s="19">
        <f>I144*'Input Data'!$B$3</f>
        <v>0.5</v>
      </c>
      <c r="N144" s="20">
        <f>I144*'Input Data'!$B$4</f>
        <v>0.2</v>
      </c>
      <c r="O144" s="21">
        <f>I144*'Input Data'!$B$5</f>
        <v>0.3</v>
      </c>
      <c r="P144" s="235">
        <f>'Adjustment Factors'!C28</f>
        <v>1.29</v>
      </c>
      <c r="Q144" s="201">
        <f t="shared" si="140"/>
        <v>4.9020000000000001</v>
      </c>
      <c r="R144" s="129">
        <f>'Adjustment Factors'!D28</f>
        <v>5.077997925</v>
      </c>
      <c r="S144" s="201">
        <f t="shared" si="141"/>
        <v>19.296392115</v>
      </c>
    </row>
    <row r="145" spans="1:20" ht="123.75" customHeight="1">
      <c r="A145" s="10">
        <v>5</v>
      </c>
      <c r="B145" s="185" t="s">
        <v>154</v>
      </c>
      <c r="C145" s="91" t="s">
        <v>20</v>
      </c>
      <c r="D145" s="72"/>
      <c r="E145" s="99"/>
      <c r="F145" s="56">
        <v>1</v>
      </c>
      <c r="G145" s="57">
        <v>3</v>
      </c>
      <c r="H145" s="58">
        <v>2</v>
      </c>
      <c r="I145" s="23">
        <f t="shared" si="142"/>
        <v>2</v>
      </c>
      <c r="J145" s="27">
        <f t="shared" si="143"/>
        <v>0.33333333333333331</v>
      </c>
      <c r="K145" s="28">
        <f t="shared" si="144"/>
        <v>0.1111111111111111</v>
      </c>
      <c r="L145" s="19">
        <f>I145*'Input Data'!$B$2</f>
        <v>0.8</v>
      </c>
      <c r="M145" s="19">
        <f>I145*'Input Data'!$B$3</f>
        <v>0.5</v>
      </c>
      <c r="N145" s="20">
        <f>I145*'Input Data'!$B$4</f>
        <v>0.2</v>
      </c>
      <c r="O145" s="21">
        <f>I145*'Input Data'!$B$5</f>
        <v>0.3</v>
      </c>
      <c r="P145" s="235">
        <f>'Adjustment Factors'!C28</f>
        <v>1.29</v>
      </c>
      <c r="Q145" s="201">
        <f t="shared" si="140"/>
        <v>4.9020000000000001</v>
      </c>
      <c r="R145" s="129">
        <f>'Adjustment Factors'!D28</f>
        <v>5.077997925</v>
      </c>
      <c r="S145" s="201">
        <f t="shared" si="141"/>
        <v>19.296392115</v>
      </c>
    </row>
    <row r="146" spans="1:20" ht="106.5" customHeight="1">
      <c r="A146" s="10">
        <v>6</v>
      </c>
      <c r="B146" s="185" t="s">
        <v>155</v>
      </c>
      <c r="C146" s="91" t="s">
        <v>20</v>
      </c>
      <c r="D146" s="72"/>
      <c r="E146" s="99"/>
      <c r="F146" s="56">
        <v>1</v>
      </c>
      <c r="G146" s="57">
        <v>3</v>
      </c>
      <c r="H146" s="58">
        <v>2</v>
      </c>
      <c r="I146" s="23">
        <f t="shared" si="142"/>
        <v>2</v>
      </c>
      <c r="J146" s="27">
        <f t="shared" si="143"/>
        <v>0.33333333333333331</v>
      </c>
      <c r="K146" s="28">
        <f t="shared" si="144"/>
        <v>0.1111111111111111</v>
      </c>
      <c r="L146" s="19">
        <f>I146*'Input Data'!$B$2</f>
        <v>0.8</v>
      </c>
      <c r="M146" s="19">
        <f>I146*'Input Data'!$B$3</f>
        <v>0.5</v>
      </c>
      <c r="N146" s="20">
        <f>I146*'Input Data'!$B$4</f>
        <v>0.2</v>
      </c>
      <c r="O146" s="21">
        <f>I146*'Input Data'!$B$5</f>
        <v>0.3</v>
      </c>
      <c r="P146" s="235">
        <f>'Adjustment Factors'!C28</f>
        <v>1.29</v>
      </c>
      <c r="Q146" s="201">
        <f t="shared" si="140"/>
        <v>4.9020000000000001</v>
      </c>
      <c r="R146" s="129">
        <f>'Adjustment Factors'!D28</f>
        <v>5.077997925</v>
      </c>
      <c r="S146" s="201">
        <f t="shared" si="141"/>
        <v>19.296392115</v>
      </c>
    </row>
    <row r="147" spans="1:20" ht="121.5" customHeight="1">
      <c r="A147" s="10">
        <v>7</v>
      </c>
      <c r="B147" s="186" t="s">
        <v>156</v>
      </c>
      <c r="C147" s="91" t="s">
        <v>20</v>
      </c>
      <c r="D147" s="72"/>
      <c r="E147" s="99"/>
      <c r="F147" s="56">
        <v>2</v>
      </c>
      <c r="G147" s="57">
        <v>6</v>
      </c>
      <c r="H147" s="58">
        <v>4</v>
      </c>
      <c r="I147" s="23">
        <f t="shared" si="142"/>
        <v>4</v>
      </c>
      <c r="J147" s="27">
        <f t="shared" si="143"/>
        <v>0.66666666666666663</v>
      </c>
      <c r="K147" s="28">
        <f t="shared" si="144"/>
        <v>0.44444444444444442</v>
      </c>
      <c r="L147" s="19">
        <f>I147*'Input Data'!$B$2</f>
        <v>1.6</v>
      </c>
      <c r="M147" s="19">
        <f>I147*'Input Data'!$B$3</f>
        <v>1</v>
      </c>
      <c r="N147" s="20">
        <f>I147*'Input Data'!$B$4</f>
        <v>0.4</v>
      </c>
      <c r="O147" s="21">
        <f>I147*'Input Data'!$B$5</f>
        <v>0.6</v>
      </c>
      <c r="P147" s="235">
        <f>'Adjustment Factors'!C28</f>
        <v>1.29</v>
      </c>
      <c r="Q147" s="201">
        <f t="shared" si="140"/>
        <v>9.8040000000000003</v>
      </c>
      <c r="R147" s="129">
        <f>'Adjustment Factors'!D28</f>
        <v>5.077997925</v>
      </c>
      <c r="S147" s="201">
        <f t="shared" si="141"/>
        <v>38.592784229999999</v>
      </c>
    </row>
    <row r="148" spans="1:20" ht="84.75" customHeight="1">
      <c r="A148" s="12">
        <v>8</v>
      </c>
      <c r="B148" s="186" t="s">
        <v>157</v>
      </c>
      <c r="C148" s="91" t="s">
        <v>20</v>
      </c>
      <c r="D148" s="72"/>
      <c r="E148" s="99"/>
      <c r="F148" s="56">
        <v>0.5</v>
      </c>
      <c r="G148" s="57">
        <v>2</v>
      </c>
      <c r="H148" s="58">
        <v>1</v>
      </c>
      <c r="I148" s="23"/>
      <c r="J148" s="27"/>
      <c r="K148" s="28"/>
      <c r="L148" s="19"/>
      <c r="M148" s="19"/>
      <c r="N148" s="20"/>
      <c r="O148" s="21"/>
      <c r="P148" s="235">
        <f>'Adjustment Factors'!C28</f>
        <v>1.29</v>
      </c>
      <c r="Q148" s="201">
        <f t="shared" si="140"/>
        <v>0</v>
      </c>
      <c r="R148" s="129">
        <f>'Adjustment Factors'!D28</f>
        <v>5.077997925</v>
      </c>
      <c r="S148" s="201">
        <f t="shared" si="141"/>
        <v>0</v>
      </c>
    </row>
    <row r="149" spans="1:20" ht="75.75" customHeight="1">
      <c r="A149" s="10">
        <v>9</v>
      </c>
      <c r="B149" s="185" t="s">
        <v>158</v>
      </c>
      <c r="C149" s="91" t="s">
        <v>20</v>
      </c>
      <c r="D149" s="72"/>
      <c r="E149" s="99"/>
      <c r="F149" s="56">
        <v>0.5</v>
      </c>
      <c r="G149" s="57">
        <v>2</v>
      </c>
      <c r="H149" s="58">
        <v>1</v>
      </c>
      <c r="I149" s="23">
        <f t="shared" si="142"/>
        <v>1.0833333333333333</v>
      </c>
      <c r="J149" s="27">
        <f t="shared" si="143"/>
        <v>0.25</v>
      </c>
      <c r="K149" s="28">
        <f t="shared" si="144"/>
        <v>6.25E-2</v>
      </c>
      <c r="L149" s="19">
        <f>I149*'Input Data'!$B$2</f>
        <v>0.43333333333333335</v>
      </c>
      <c r="M149" s="19">
        <f>I149*'Input Data'!$B$3</f>
        <v>0.27083333333333331</v>
      </c>
      <c r="N149" s="20">
        <f>I149*'Input Data'!$B$4</f>
        <v>0.10833333333333334</v>
      </c>
      <c r="O149" s="21">
        <f>I149*'Input Data'!$B$5</f>
        <v>0.16249999999999998</v>
      </c>
      <c r="P149" s="235">
        <f>'Adjustment Factors'!C28</f>
        <v>1.29</v>
      </c>
      <c r="Q149" s="201">
        <f t="shared" si="140"/>
        <v>2.6552499999999997</v>
      </c>
      <c r="R149" s="129">
        <f>'Adjustment Factors'!D28</f>
        <v>5.077997925</v>
      </c>
      <c r="S149" s="201">
        <f t="shared" si="141"/>
        <v>10.452212395624999</v>
      </c>
    </row>
    <row r="150" spans="1:20" ht="110.25" customHeight="1">
      <c r="A150" s="10">
        <v>10</v>
      </c>
      <c r="B150" s="186" t="s">
        <v>159</v>
      </c>
      <c r="C150" s="91" t="s">
        <v>20</v>
      </c>
      <c r="D150" s="73"/>
      <c r="E150" s="99"/>
      <c r="F150" s="56">
        <v>0.5</v>
      </c>
      <c r="G150" s="57">
        <v>2</v>
      </c>
      <c r="H150" s="58">
        <v>1</v>
      </c>
      <c r="I150" s="23">
        <f t="shared" si="142"/>
        <v>1.0833333333333333</v>
      </c>
      <c r="J150" s="27">
        <f t="shared" si="143"/>
        <v>0.25</v>
      </c>
      <c r="K150" s="28">
        <f t="shared" si="144"/>
        <v>6.25E-2</v>
      </c>
      <c r="L150" s="19">
        <f>I150*'Input Data'!$B$2</f>
        <v>0.43333333333333335</v>
      </c>
      <c r="M150" s="19">
        <f>I150*'Input Data'!$B$3</f>
        <v>0.27083333333333331</v>
      </c>
      <c r="N150" s="20">
        <f>I150*'Input Data'!$B$4</f>
        <v>0.10833333333333334</v>
      </c>
      <c r="O150" s="21">
        <f>I150*'Input Data'!$B$5</f>
        <v>0.16249999999999998</v>
      </c>
      <c r="P150" s="235">
        <f>'Adjustment Factors'!C28</f>
        <v>1.29</v>
      </c>
      <c r="Q150" s="201">
        <f t="shared" si="140"/>
        <v>2.6552499999999997</v>
      </c>
      <c r="R150" s="129">
        <f>'Adjustment Factors'!D28</f>
        <v>5.077997925</v>
      </c>
      <c r="S150" s="201">
        <f t="shared" si="141"/>
        <v>10.452212395624999</v>
      </c>
    </row>
    <row r="151" spans="1:20" ht="46.5">
      <c r="A151" s="42">
        <v>11</v>
      </c>
      <c r="B151" s="183" t="s">
        <v>160</v>
      </c>
      <c r="C151" s="92" t="s">
        <v>20</v>
      </c>
      <c r="D151" s="243"/>
      <c r="E151" s="256"/>
      <c r="F151" s="56">
        <v>0</v>
      </c>
      <c r="G151" s="57">
        <v>0</v>
      </c>
      <c r="H151" s="58">
        <v>0</v>
      </c>
      <c r="I151" s="23">
        <f t="shared" si="142"/>
        <v>0</v>
      </c>
      <c r="J151" s="27">
        <f t="shared" si="143"/>
        <v>0</v>
      </c>
      <c r="K151" s="28">
        <f t="shared" si="144"/>
        <v>0</v>
      </c>
      <c r="L151" s="19">
        <f>I151*'Input Data'!$B$2</f>
        <v>0</v>
      </c>
      <c r="M151" s="19">
        <f>I151*'Input Data'!$B$3</f>
        <v>0</v>
      </c>
      <c r="N151" s="20">
        <f>I151*'Input Data'!$B$4</f>
        <v>0</v>
      </c>
      <c r="O151" s="21">
        <f>I151*'Input Data'!$B$5</f>
        <v>0</v>
      </c>
      <c r="P151" s="235">
        <f>'Adjustment Factors'!C28</f>
        <v>1.29</v>
      </c>
      <c r="Q151" s="201">
        <f t="shared" si="140"/>
        <v>0</v>
      </c>
      <c r="R151" s="129">
        <f>'Adjustment Factors'!D28</f>
        <v>5.077997925</v>
      </c>
      <c r="S151" s="201">
        <f t="shared" si="141"/>
        <v>0</v>
      </c>
    </row>
    <row r="152" spans="1:20" ht="15.95">
      <c r="A152" s="11"/>
      <c r="B152" s="198"/>
      <c r="C152" s="93"/>
      <c r="D152" s="74"/>
      <c r="E152" s="75"/>
      <c r="F152" s="4"/>
      <c r="G152" s="5"/>
      <c r="H152" s="6"/>
      <c r="I152" s="130"/>
      <c r="J152" s="131"/>
      <c r="K152" s="132"/>
      <c r="L152" s="133"/>
      <c r="M152" s="133"/>
      <c r="N152" s="134"/>
      <c r="O152" s="135"/>
      <c r="P152" s="236"/>
      <c r="Q152" s="127"/>
      <c r="S152" s="150"/>
    </row>
    <row r="153" spans="1:20" s="48" customFormat="1" ht="15.95" customHeight="1" thickBot="1">
      <c r="A153" s="16">
        <v>20</v>
      </c>
      <c r="B153" s="269" t="s">
        <v>161</v>
      </c>
      <c r="C153" s="270"/>
      <c r="D153" s="270"/>
      <c r="E153" s="270"/>
      <c r="F153" s="270"/>
      <c r="G153" s="270"/>
      <c r="H153" s="270"/>
      <c r="I153" s="270"/>
      <c r="J153" s="270"/>
      <c r="K153" s="270"/>
      <c r="L153" s="270"/>
      <c r="M153" s="270"/>
      <c r="N153" s="270"/>
      <c r="O153" s="270"/>
      <c r="P153" s="270"/>
      <c r="Q153" s="270"/>
      <c r="R153" s="270"/>
      <c r="S153" s="271"/>
    </row>
    <row r="154" spans="1:20" ht="274.5" customHeight="1">
      <c r="A154" s="10">
        <v>1</v>
      </c>
      <c r="B154" s="184" t="s">
        <v>162</v>
      </c>
      <c r="C154" s="136" t="s">
        <v>20</v>
      </c>
      <c r="D154" s="69"/>
      <c r="E154" s="98"/>
      <c r="F154" s="56">
        <v>2.5</v>
      </c>
      <c r="G154" s="57">
        <v>5</v>
      </c>
      <c r="H154" s="58">
        <v>4</v>
      </c>
      <c r="I154" s="22">
        <f t="shared" ref="I154" si="145">(F154+G154+4*H154)/6</f>
        <v>3.9166666666666665</v>
      </c>
      <c r="J154" s="25">
        <f t="shared" ref="J154" si="146">(G154-F154)/6</f>
        <v>0.41666666666666669</v>
      </c>
      <c r="K154" s="26">
        <f t="shared" ref="K154" si="147">J154^2</f>
        <v>0.17361111111111113</v>
      </c>
      <c r="L154" s="19">
        <f>I154*'Input Data'!$B$2</f>
        <v>1.5666666666666667</v>
      </c>
      <c r="M154" s="19">
        <f>I154*'Input Data'!$B$3</f>
        <v>0.97916666666666663</v>
      </c>
      <c r="N154" s="20">
        <f>I154*'Input Data'!$B$4</f>
        <v>0.39166666666666666</v>
      </c>
      <c r="O154" s="21">
        <f>I154*'Input Data'!$B$5</f>
        <v>0.58749999999999991</v>
      </c>
      <c r="P154" s="234">
        <f>'Adjustment Factors'!C28</f>
        <v>1.29</v>
      </c>
      <c r="Q154" s="201">
        <f t="shared" ref="Q154:Q158" si="148">(I154+L154+M154+N154+O154)*P154</f>
        <v>9.5997500000000002</v>
      </c>
      <c r="R154" s="129">
        <f>'Adjustment Factors'!D28</f>
        <v>5.077997925</v>
      </c>
      <c r="S154" s="201">
        <f t="shared" ref="S154:S158" si="149">(I154+L154+M154+N154+O154)*R154</f>
        <v>37.788767891874997</v>
      </c>
    </row>
    <row r="155" spans="1:20" ht="122.25" customHeight="1">
      <c r="A155" s="10">
        <v>2</v>
      </c>
      <c r="B155" s="185" t="s">
        <v>163</v>
      </c>
      <c r="C155" s="91" t="s">
        <v>20</v>
      </c>
      <c r="D155" s="69"/>
      <c r="E155" s="98"/>
      <c r="F155" s="56">
        <v>1</v>
      </c>
      <c r="G155" s="57">
        <v>2</v>
      </c>
      <c r="H155" s="58">
        <v>3</v>
      </c>
      <c r="I155" s="23">
        <f t="shared" ref="I155:I158" si="150">(F155+G155+4*H155)/6</f>
        <v>2.5</v>
      </c>
      <c r="J155" s="27">
        <f t="shared" ref="J155:J158" si="151">(G155-F155)/6</f>
        <v>0.16666666666666666</v>
      </c>
      <c r="K155" s="28">
        <f t="shared" ref="K155:K158" si="152">J155^2</f>
        <v>2.7777777777777776E-2</v>
      </c>
      <c r="L155" s="19">
        <f>I155*'Input Data'!$B$2</f>
        <v>1</v>
      </c>
      <c r="M155" s="19">
        <f>I155*'Input Data'!$B$3</f>
        <v>0.625</v>
      </c>
      <c r="N155" s="20">
        <f>I155*'Input Data'!$B$4</f>
        <v>0.25</v>
      </c>
      <c r="O155" s="21">
        <f>I155*'Input Data'!$B$5</f>
        <v>0.375</v>
      </c>
      <c r="P155" s="235">
        <f>'Adjustment Factors'!C28</f>
        <v>1.29</v>
      </c>
      <c r="Q155" s="201">
        <f t="shared" si="148"/>
        <v>6.1275000000000004</v>
      </c>
      <c r="R155" s="129">
        <f>'Adjustment Factors'!D28</f>
        <v>5.077997925</v>
      </c>
      <c r="S155" s="201">
        <f t="shared" si="149"/>
        <v>24.120490143750001</v>
      </c>
    </row>
    <row r="156" spans="1:20" ht="145.5" customHeight="1">
      <c r="A156" s="10">
        <v>3</v>
      </c>
      <c r="B156" s="185" t="s">
        <v>164</v>
      </c>
      <c r="C156" s="91" t="s">
        <v>20</v>
      </c>
      <c r="D156" s="72"/>
      <c r="E156" s="99"/>
      <c r="F156" s="56">
        <v>1</v>
      </c>
      <c r="G156" s="57">
        <v>3</v>
      </c>
      <c r="H156" s="58">
        <v>2</v>
      </c>
      <c r="I156" s="23">
        <f t="shared" si="150"/>
        <v>2</v>
      </c>
      <c r="J156" s="27">
        <f t="shared" si="151"/>
        <v>0.33333333333333331</v>
      </c>
      <c r="K156" s="28">
        <f t="shared" si="152"/>
        <v>0.1111111111111111</v>
      </c>
      <c r="L156" s="19">
        <f>I156*'Input Data'!$B$2</f>
        <v>0.8</v>
      </c>
      <c r="M156" s="19">
        <f>I156*'Input Data'!$B$3</f>
        <v>0.5</v>
      </c>
      <c r="N156" s="20">
        <f>I156*'Input Data'!$B$4</f>
        <v>0.2</v>
      </c>
      <c r="O156" s="21">
        <f>I156*'Input Data'!$B$5</f>
        <v>0.3</v>
      </c>
      <c r="P156" s="235">
        <f>'Adjustment Factors'!C28</f>
        <v>1.29</v>
      </c>
      <c r="Q156" s="201">
        <f t="shared" si="148"/>
        <v>4.9020000000000001</v>
      </c>
      <c r="R156" s="129">
        <f>'Adjustment Factors'!D28</f>
        <v>5.077997925</v>
      </c>
      <c r="S156" s="201">
        <f t="shared" si="149"/>
        <v>19.296392115</v>
      </c>
      <c r="T156" s="149"/>
    </row>
    <row r="157" spans="1:20" ht="107.25" customHeight="1">
      <c r="A157" s="10">
        <v>4</v>
      </c>
      <c r="B157" s="186" t="s">
        <v>165</v>
      </c>
      <c r="C157" s="91" t="s">
        <v>20</v>
      </c>
      <c r="D157" s="73"/>
      <c r="E157" s="99"/>
      <c r="F157" s="56">
        <v>1</v>
      </c>
      <c r="G157" s="57">
        <v>3</v>
      </c>
      <c r="H157" s="58">
        <v>2</v>
      </c>
      <c r="I157" s="23">
        <f t="shared" si="150"/>
        <v>2</v>
      </c>
      <c r="J157" s="27">
        <f t="shared" si="151"/>
        <v>0.33333333333333331</v>
      </c>
      <c r="K157" s="28">
        <f t="shared" si="152"/>
        <v>0.1111111111111111</v>
      </c>
      <c r="L157" s="19">
        <f>I157*'Input Data'!$B$2</f>
        <v>0.8</v>
      </c>
      <c r="M157" s="19">
        <f>I157*'Input Data'!$B$3</f>
        <v>0.5</v>
      </c>
      <c r="N157" s="20">
        <f>I157*'Input Data'!$B$4</f>
        <v>0.2</v>
      </c>
      <c r="O157" s="21">
        <f>I157*'Input Data'!$B$5</f>
        <v>0.3</v>
      </c>
      <c r="P157" s="235">
        <f>'Adjustment Factors'!C28</f>
        <v>1.29</v>
      </c>
      <c r="Q157" s="201">
        <f t="shared" si="148"/>
        <v>4.9020000000000001</v>
      </c>
      <c r="R157" s="129">
        <f>'Adjustment Factors'!D28</f>
        <v>5.077997925</v>
      </c>
      <c r="S157" s="201">
        <f t="shared" si="149"/>
        <v>19.296392115</v>
      </c>
      <c r="T157" s="149"/>
    </row>
    <row r="158" spans="1:20" ht="153.75" customHeight="1">
      <c r="A158" s="42">
        <v>5</v>
      </c>
      <c r="B158" s="183" t="s">
        <v>166</v>
      </c>
      <c r="C158" s="92" t="s">
        <v>20</v>
      </c>
      <c r="D158" s="242"/>
      <c r="E158" s="256"/>
      <c r="F158" s="56">
        <v>0.5</v>
      </c>
      <c r="G158" s="57">
        <v>2</v>
      </c>
      <c r="H158" s="58">
        <v>1</v>
      </c>
      <c r="I158" s="23">
        <f t="shared" si="150"/>
        <v>1.0833333333333333</v>
      </c>
      <c r="J158" s="27">
        <f t="shared" si="151"/>
        <v>0.25</v>
      </c>
      <c r="K158" s="28">
        <f t="shared" si="152"/>
        <v>6.25E-2</v>
      </c>
      <c r="L158" s="19">
        <f>I158*'Input Data'!$B$2</f>
        <v>0.43333333333333335</v>
      </c>
      <c r="M158" s="19">
        <f>I158*'Input Data'!$B$3</f>
        <v>0.27083333333333331</v>
      </c>
      <c r="N158" s="20">
        <f>I158*'Input Data'!$B$4</f>
        <v>0.10833333333333334</v>
      </c>
      <c r="O158" s="21">
        <f>I158*'Input Data'!$B$5</f>
        <v>0.16249999999999998</v>
      </c>
      <c r="P158" s="235">
        <f>'Adjustment Factors'!C28</f>
        <v>1.29</v>
      </c>
      <c r="Q158" s="201">
        <f t="shared" si="148"/>
        <v>2.6552499999999997</v>
      </c>
      <c r="R158" s="129">
        <f>'Adjustment Factors'!D28</f>
        <v>5.077997925</v>
      </c>
      <c r="S158" s="201">
        <f t="shared" si="149"/>
        <v>10.452212395624999</v>
      </c>
    </row>
    <row r="159" spans="1:20" ht="15.95">
      <c r="A159" s="11"/>
      <c r="B159" s="198"/>
      <c r="C159" s="93"/>
      <c r="D159" s="74"/>
      <c r="E159" s="75"/>
      <c r="F159" s="4"/>
      <c r="G159" s="5"/>
      <c r="H159" s="6"/>
      <c r="I159" s="130"/>
      <c r="J159" s="131"/>
      <c r="K159" s="132"/>
      <c r="L159" s="133"/>
      <c r="M159" s="133"/>
      <c r="N159" s="134"/>
      <c r="O159" s="135"/>
      <c r="P159" s="236"/>
      <c r="Q159" s="127"/>
      <c r="S159" s="150"/>
    </row>
    <row r="160" spans="1:20" s="48" customFormat="1" ht="15.95" customHeight="1">
      <c r="A160" s="16">
        <v>21</v>
      </c>
      <c r="B160" s="269" t="s">
        <v>167</v>
      </c>
      <c r="C160" s="270"/>
      <c r="D160" s="270"/>
      <c r="E160" s="270"/>
      <c r="F160" s="270"/>
      <c r="G160" s="270"/>
      <c r="H160" s="270"/>
      <c r="I160" s="270"/>
      <c r="J160" s="270"/>
      <c r="K160" s="270"/>
      <c r="L160" s="270"/>
      <c r="M160" s="270"/>
      <c r="N160" s="270"/>
      <c r="O160" s="270"/>
      <c r="P160" s="270"/>
      <c r="Q160" s="270"/>
      <c r="R160" s="270"/>
      <c r="S160" s="271"/>
    </row>
    <row r="161" spans="1:20" ht="283.5" customHeight="1">
      <c r="A161" s="10">
        <v>1</v>
      </c>
      <c r="B161" s="199" t="s">
        <v>168</v>
      </c>
      <c r="C161" s="136" t="s">
        <v>20</v>
      </c>
      <c r="D161" s="82"/>
      <c r="E161" s="83"/>
      <c r="F161" s="95">
        <v>3</v>
      </c>
      <c r="G161" s="137">
        <v>6</v>
      </c>
      <c r="H161" s="97">
        <v>4</v>
      </c>
      <c r="I161" s="22">
        <f t="shared" ref="I161" si="153">(F161+G161+4*H161)/6</f>
        <v>4.166666666666667</v>
      </c>
      <c r="J161" s="25">
        <f t="shared" ref="J161" si="154">(G161-F161)/6</f>
        <v>0.5</v>
      </c>
      <c r="K161" s="26">
        <f t="shared" ref="K161" si="155">J161^2</f>
        <v>0.25</v>
      </c>
      <c r="L161" s="19">
        <f>I161*'Input Data'!$B$2</f>
        <v>1.666666666666667</v>
      </c>
      <c r="M161" s="19">
        <f>I161*'Input Data'!$B$3</f>
        <v>1.0416666666666667</v>
      </c>
      <c r="N161" s="20">
        <f>I161*'Input Data'!$B$4</f>
        <v>0.41666666666666674</v>
      </c>
      <c r="O161" s="21">
        <f>I161*'Input Data'!$B$5</f>
        <v>0.625</v>
      </c>
      <c r="P161" s="234">
        <f>'Adjustment Factors'!C28</f>
        <v>1.29</v>
      </c>
      <c r="Q161" s="201">
        <f t="shared" ref="Q161:Q162" si="156">(I161+L161+M161+N161+O161)*P161</f>
        <v>10.212500000000002</v>
      </c>
      <c r="R161" s="129">
        <f>'Adjustment Factors'!D28</f>
        <v>5.077997925</v>
      </c>
      <c r="S161" s="201">
        <f t="shared" ref="S161:S162" si="157">(I161+L161+M161+N161+O161)*R161</f>
        <v>40.200816906250004</v>
      </c>
    </row>
    <row r="162" spans="1:20" ht="100.5" customHeight="1">
      <c r="A162" s="42">
        <v>2</v>
      </c>
      <c r="B162" s="183" t="s">
        <v>169</v>
      </c>
      <c r="C162" s="44" t="s">
        <v>20</v>
      </c>
      <c r="D162" s="255"/>
      <c r="E162" s="254"/>
      <c r="F162" s="95">
        <v>0.5</v>
      </c>
      <c r="G162" s="96">
        <v>2</v>
      </c>
      <c r="H162" s="97">
        <v>1</v>
      </c>
      <c r="I162" s="23">
        <f t="shared" ref="I162" si="158">(F162+G162+4*H162)/6</f>
        <v>1.0833333333333333</v>
      </c>
      <c r="J162" s="27">
        <f t="shared" ref="J162" si="159">(G162-F162)/6</f>
        <v>0.25</v>
      </c>
      <c r="K162" s="28">
        <f t="shared" ref="K162" si="160">J162^2</f>
        <v>6.25E-2</v>
      </c>
      <c r="L162" s="19">
        <f>I162*'Input Data'!$B$2</f>
        <v>0.43333333333333335</v>
      </c>
      <c r="M162" s="19">
        <f>I162*'Input Data'!$B$3</f>
        <v>0.27083333333333331</v>
      </c>
      <c r="N162" s="20">
        <f>I162*'Input Data'!$B$4</f>
        <v>0.10833333333333334</v>
      </c>
      <c r="O162" s="21">
        <f>I162*'Input Data'!$B$5</f>
        <v>0.16249999999999998</v>
      </c>
      <c r="P162" s="235">
        <f>'Adjustment Factors'!C28</f>
        <v>1.29</v>
      </c>
      <c r="Q162" s="201">
        <f t="shared" si="156"/>
        <v>2.6552499999999997</v>
      </c>
      <c r="R162" s="129">
        <f>'Adjustment Factors'!D28</f>
        <v>5.077997925</v>
      </c>
      <c r="S162" s="201">
        <f t="shared" si="157"/>
        <v>10.452212395624999</v>
      </c>
    </row>
    <row r="163" spans="1:20" ht="15.95">
      <c r="A163" s="11"/>
      <c r="B163" s="198"/>
      <c r="C163" s="13"/>
      <c r="D163" s="49"/>
      <c r="E163" s="50"/>
      <c r="F163" s="51"/>
      <c r="G163" s="52"/>
      <c r="H163" s="53"/>
      <c r="I163" s="121"/>
      <c r="J163" s="122"/>
      <c r="K163" s="123"/>
      <c r="L163" s="124"/>
      <c r="M163" s="124"/>
      <c r="N163" s="125"/>
      <c r="O163" s="126"/>
      <c r="P163" s="250"/>
      <c r="Q163" s="127"/>
      <c r="S163" s="152"/>
    </row>
    <row r="164" spans="1:20" s="48" customFormat="1" ht="15.95" customHeight="1">
      <c r="A164" s="16">
        <v>22</v>
      </c>
      <c r="B164" s="269" t="s">
        <v>170</v>
      </c>
      <c r="C164" s="270"/>
      <c r="D164" s="270"/>
      <c r="E164" s="270"/>
      <c r="F164" s="270"/>
      <c r="G164" s="270"/>
      <c r="H164" s="270"/>
      <c r="I164" s="270"/>
      <c r="J164" s="270"/>
      <c r="K164" s="270"/>
      <c r="L164" s="270"/>
      <c r="M164" s="270"/>
      <c r="N164" s="270"/>
      <c r="O164" s="270"/>
      <c r="P164" s="270"/>
      <c r="Q164" s="270"/>
      <c r="R164" s="270"/>
      <c r="S164" s="270"/>
      <c r="T164" s="151"/>
    </row>
    <row r="165" spans="1:20" ht="261" customHeight="1">
      <c r="A165" s="10">
        <v>1</v>
      </c>
      <c r="B165" s="184" t="s">
        <v>171</v>
      </c>
      <c r="C165" s="128" t="s">
        <v>20</v>
      </c>
      <c r="D165" s="69"/>
      <c r="E165" s="98"/>
      <c r="F165" s="56">
        <v>3</v>
      </c>
      <c r="G165" s="57">
        <v>6</v>
      </c>
      <c r="H165" s="58">
        <v>4</v>
      </c>
      <c r="I165" s="22">
        <f t="shared" ref="I165" si="161">(F165+G165+4*H165)/6</f>
        <v>4.166666666666667</v>
      </c>
      <c r="J165" s="25">
        <f t="shared" ref="J165" si="162">(G165-F165)/6</f>
        <v>0.5</v>
      </c>
      <c r="K165" s="26">
        <f t="shared" ref="K165" si="163">J165^2</f>
        <v>0.25</v>
      </c>
      <c r="L165" s="19">
        <f>I165*'Input Data'!$B$2</f>
        <v>1.666666666666667</v>
      </c>
      <c r="M165" s="19">
        <f>I165*'Input Data'!$B$3</f>
        <v>1.0416666666666667</v>
      </c>
      <c r="N165" s="20">
        <f>I165*'Input Data'!$B$4</f>
        <v>0.41666666666666674</v>
      </c>
      <c r="O165" s="21">
        <f>I165*'Input Data'!$B$5</f>
        <v>0.625</v>
      </c>
      <c r="P165" s="234">
        <f>'Adjustment Factors'!C28</f>
        <v>1.29</v>
      </c>
      <c r="Q165" s="201">
        <f t="shared" ref="Q165:Q171" si="164">(I165+L165+M165+N165+O165)*P165</f>
        <v>10.212500000000002</v>
      </c>
      <c r="R165" s="129">
        <f>'Adjustment Factors'!D28</f>
        <v>5.077997925</v>
      </c>
      <c r="S165" s="201">
        <f t="shared" ref="S165:S171" si="165">(I165+L165+M165+N165+O165)*R165</f>
        <v>40.200816906250004</v>
      </c>
    </row>
    <row r="166" spans="1:20" ht="79.5" customHeight="1">
      <c r="A166" s="10">
        <v>2</v>
      </c>
      <c r="B166" s="185" t="s">
        <v>172</v>
      </c>
      <c r="C166" s="17" t="s">
        <v>20</v>
      </c>
      <c r="D166" s="69"/>
      <c r="E166" s="98"/>
      <c r="F166" s="56">
        <v>1</v>
      </c>
      <c r="G166" s="57">
        <v>3</v>
      </c>
      <c r="H166" s="58">
        <v>2</v>
      </c>
      <c r="I166" s="23">
        <f t="shared" ref="I166:I171" si="166">(F166+G166+4*H166)/6</f>
        <v>2</v>
      </c>
      <c r="J166" s="27">
        <f t="shared" ref="J166:J171" si="167">(G166-F166)/6</f>
        <v>0.33333333333333331</v>
      </c>
      <c r="K166" s="28">
        <f t="shared" ref="K166:K171" si="168">J166^2</f>
        <v>0.1111111111111111</v>
      </c>
      <c r="L166" s="19">
        <f>I166*'Input Data'!$B$2</f>
        <v>0.8</v>
      </c>
      <c r="M166" s="19">
        <f>I166*'Input Data'!$B$3</f>
        <v>0.5</v>
      </c>
      <c r="N166" s="20">
        <f>I166*'Input Data'!$B$4</f>
        <v>0.2</v>
      </c>
      <c r="O166" s="21">
        <f>I166*'Input Data'!$B$5</f>
        <v>0.3</v>
      </c>
      <c r="P166" s="235">
        <f>'Adjustment Factors'!C28</f>
        <v>1.29</v>
      </c>
      <c r="Q166" s="201">
        <f t="shared" si="164"/>
        <v>4.9020000000000001</v>
      </c>
      <c r="R166" s="129">
        <f>'Adjustment Factors'!D28</f>
        <v>5.077997925</v>
      </c>
      <c r="S166" s="201">
        <f t="shared" si="165"/>
        <v>19.296392115</v>
      </c>
    </row>
    <row r="167" spans="1:20" ht="73.5" customHeight="1">
      <c r="A167" s="10">
        <v>3</v>
      </c>
      <c r="B167" s="185" t="s">
        <v>173</v>
      </c>
      <c r="C167" s="17" t="s">
        <v>20</v>
      </c>
      <c r="D167" s="72"/>
      <c r="E167" s="99"/>
      <c r="F167" s="56">
        <v>1</v>
      </c>
      <c r="G167" s="57">
        <v>3</v>
      </c>
      <c r="H167" s="58">
        <v>2</v>
      </c>
      <c r="I167" s="23">
        <f t="shared" si="166"/>
        <v>2</v>
      </c>
      <c r="J167" s="27">
        <f t="shared" si="167"/>
        <v>0.33333333333333331</v>
      </c>
      <c r="K167" s="28">
        <f t="shared" si="168"/>
        <v>0.1111111111111111</v>
      </c>
      <c r="L167" s="19">
        <f>I167*'Input Data'!$B$2</f>
        <v>0.8</v>
      </c>
      <c r="M167" s="19">
        <f>I167*'Input Data'!$B$3</f>
        <v>0.5</v>
      </c>
      <c r="N167" s="20">
        <f>I167*'Input Data'!$B$4</f>
        <v>0.2</v>
      </c>
      <c r="O167" s="21">
        <f>I167*'Input Data'!$B$5</f>
        <v>0.3</v>
      </c>
      <c r="P167" s="235">
        <f>'Adjustment Factors'!C28</f>
        <v>1.29</v>
      </c>
      <c r="Q167" s="201">
        <f t="shared" si="164"/>
        <v>4.9020000000000001</v>
      </c>
      <c r="R167" s="129">
        <f>'Adjustment Factors'!D28</f>
        <v>5.077997925</v>
      </c>
      <c r="S167" s="201">
        <f t="shared" si="165"/>
        <v>19.296392115</v>
      </c>
    </row>
    <row r="168" spans="1:20" ht="78.75" customHeight="1">
      <c r="A168" s="10">
        <v>4</v>
      </c>
      <c r="B168" s="185" t="s">
        <v>174</v>
      </c>
      <c r="C168" s="17" t="s">
        <v>20</v>
      </c>
      <c r="D168" s="72"/>
      <c r="E168" s="99"/>
      <c r="F168" s="56">
        <v>0.5</v>
      </c>
      <c r="G168" s="57">
        <v>2</v>
      </c>
      <c r="H168" s="58">
        <v>1</v>
      </c>
      <c r="I168" s="23">
        <f t="shared" si="166"/>
        <v>1.0833333333333333</v>
      </c>
      <c r="J168" s="27">
        <f t="shared" si="167"/>
        <v>0.25</v>
      </c>
      <c r="K168" s="28">
        <f t="shared" si="168"/>
        <v>6.25E-2</v>
      </c>
      <c r="L168" s="19">
        <f>I168*'Input Data'!$B$2</f>
        <v>0.43333333333333335</v>
      </c>
      <c r="M168" s="19">
        <f>I168*'Input Data'!$B$3</f>
        <v>0.27083333333333331</v>
      </c>
      <c r="N168" s="20">
        <f>I168*'Input Data'!$B$4</f>
        <v>0.10833333333333334</v>
      </c>
      <c r="O168" s="21">
        <f>I168*'Input Data'!$B$5</f>
        <v>0.16249999999999998</v>
      </c>
      <c r="P168" s="235">
        <f>'Adjustment Factors'!C28</f>
        <v>1.29</v>
      </c>
      <c r="Q168" s="201">
        <f t="shared" si="164"/>
        <v>2.6552499999999997</v>
      </c>
      <c r="R168" s="129">
        <f>'Adjustment Factors'!D28</f>
        <v>5.077997925</v>
      </c>
      <c r="S168" s="201">
        <f t="shared" si="165"/>
        <v>10.452212395624999</v>
      </c>
    </row>
    <row r="169" spans="1:20" ht="171.75" customHeight="1">
      <c r="A169" s="10">
        <v>5</v>
      </c>
      <c r="B169" s="185" t="s">
        <v>175</v>
      </c>
      <c r="C169" s="17" t="s">
        <v>20</v>
      </c>
      <c r="D169" s="72"/>
      <c r="E169" s="99"/>
      <c r="F169" s="56">
        <v>1</v>
      </c>
      <c r="G169" s="57">
        <v>3</v>
      </c>
      <c r="H169" s="58">
        <v>2</v>
      </c>
      <c r="I169" s="23">
        <f t="shared" si="166"/>
        <v>2</v>
      </c>
      <c r="J169" s="27">
        <f t="shared" si="167"/>
        <v>0.33333333333333331</v>
      </c>
      <c r="K169" s="28">
        <f t="shared" si="168"/>
        <v>0.1111111111111111</v>
      </c>
      <c r="L169" s="19">
        <f>I169*'Input Data'!$B$2</f>
        <v>0.8</v>
      </c>
      <c r="M169" s="19">
        <f>I169*'Input Data'!$B$3</f>
        <v>0.5</v>
      </c>
      <c r="N169" s="20">
        <f>I169*'Input Data'!$B$4</f>
        <v>0.2</v>
      </c>
      <c r="O169" s="21">
        <f>I169*'Input Data'!$B$5</f>
        <v>0.3</v>
      </c>
      <c r="P169" s="235">
        <f>'Adjustment Factors'!C28</f>
        <v>1.29</v>
      </c>
      <c r="Q169" s="201">
        <f t="shared" si="164"/>
        <v>4.9020000000000001</v>
      </c>
      <c r="R169" s="129">
        <f>'Adjustment Factors'!D28</f>
        <v>5.077997925</v>
      </c>
      <c r="S169" s="201">
        <f t="shared" si="165"/>
        <v>19.296392115</v>
      </c>
    </row>
    <row r="170" spans="1:20" ht="111" customHeight="1">
      <c r="A170" s="10">
        <v>6</v>
      </c>
      <c r="B170" s="186" t="s">
        <v>176</v>
      </c>
      <c r="C170" s="17" t="s">
        <v>20</v>
      </c>
      <c r="D170" s="73"/>
      <c r="E170" s="99"/>
      <c r="F170" s="56">
        <v>1</v>
      </c>
      <c r="G170" s="57">
        <v>3</v>
      </c>
      <c r="H170" s="58">
        <v>2</v>
      </c>
      <c r="I170" s="23">
        <f t="shared" si="166"/>
        <v>2</v>
      </c>
      <c r="J170" s="27">
        <f t="shared" si="167"/>
        <v>0.33333333333333331</v>
      </c>
      <c r="K170" s="28">
        <f t="shared" si="168"/>
        <v>0.1111111111111111</v>
      </c>
      <c r="L170" s="19">
        <f>I170*'Input Data'!$B$2</f>
        <v>0.8</v>
      </c>
      <c r="M170" s="19">
        <f>I170*'Input Data'!$B$3</f>
        <v>0.5</v>
      </c>
      <c r="N170" s="20">
        <f>I170*'Input Data'!$B$4</f>
        <v>0.2</v>
      </c>
      <c r="O170" s="21">
        <f>I170*'Input Data'!$B$5</f>
        <v>0.3</v>
      </c>
      <c r="P170" s="235">
        <f>'Adjustment Factors'!C28</f>
        <v>1.29</v>
      </c>
      <c r="Q170" s="201">
        <f t="shared" si="164"/>
        <v>4.9020000000000001</v>
      </c>
      <c r="R170" s="129">
        <f>'Adjustment Factors'!D28</f>
        <v>5.077997925</v>
      </c>
      <c r="S170" s="201">
        <f t="shared" si="165"/>
        <v>19.296392115</v>
      </c>
    </row>
    <row r="171" spans="1:20" ht="46.5">
      <c r="A171" s="42">
        <v>7</v>
      </c>
      <c r="B171" s="187" t="s">
        <v>177</v>
      </c>
      <c r="C171" s="106" t="s">
        <v>20</v>
      </c>
      <c r="D171" s="253"/>
      <c r="E171" s="252"/>
      <c r="F171" s="107">
        <v>0</v>
      </c>
      <c r="G171" s="108">
        <v>0</v>
      </c>
      <c r="H171" s="109">
        <v>0</v>
      </c>
      <c r="I171" s="110">
        <f t="shared" si="166"/>
        <v>0</v>
      </c>
      <c r="J171" s="111">
        <f t="shared" si="167"/>
        <v>0</v>
      </c>
      <c r="K171" s="112">
        <f t="shared" si="168"/>
        <v>0</v>
      </c>
      <c r="L171" s="113">
        <f>I171*'Input Data'!$B$2</f>
        <v>0</v>
      </c>
      <c r="M171" s="113">
        <f>I171*'Input Data'!$B$3</f>
        <v>0</v>
      </c>
      <c r="N171" s="114">
        <f>I171*'Input Data'!$B$4</f>
        <v>0</v>
      </c>
      <c r="O171" s="115">
        <f>I171*'Input Data'!$B$5</f>
        <v>0</v>
      </c>
      <c r="P171" s="251">
        <f>'Adjustment Factors'!C28</f>
        <v>1.29</v>
      </c>
      <c r="Q171" s="201">
        <f t="shared" si="164"/>
        <v>0</v>
      </c>
      <c r="R171" s="129">
        <f>'Adjustment Factors'!D28</f>
        <v>5.077997925</v>
      </c>
      <c r="S171" s="201">
        <f t="shared" si="165"/>
        <v>0</v>
      </c>
    </row>
    <row r="172" spans="1:20" ht="15.95" customHeight="1" thickBot="1">
      <c r="A172" s="37"/>
      <c r="B172" s="288"/>
      <c r="C172" s="289"/>
      <c r="D172" s="289"/>
      <c r="E172" s="289"/>
      <c r="F172" s="289"/>
      <c r="G172" s="289"/>
      <c r="H172" s="289"/>
      <c r="I172" s="289"/>
      <c r="J172" s="289"/>
      <c r="K172" s="289"/>
      <c r="L172" s="289"/>
      <c r="M172" s="289"/>
      <c r="N172" s="289"/>
      <c r="O172" s="289"/>
      <c r="P172" s="289"/>
      <c r="Q172" s="289"/>
      <c r="R172" s="289"/>
      <c r="S172" s="290"/>
    </row>
    <row r="173" spans="1:20" s="3" customFormat="1" ht="18.75">
      <c r="A173" s="286" t="s">
        <v>178</v>
      </c>
      <c r="B173" s="286"/>
      <c r="C173" s="286"/>
      <c r="D173" s="286"/>
      <c r="E173" s="286"/>
      <c r="F173" s="102">
        <f>SUM(F3:F171)</f>
        <v>120</v>
      </c>
      <c r="G173" s="103">
        <f>SUM(G3:G171)</f>
        <v>313</v>
      </c>
      <c r="H173" s="104">
        <f>SUM(H3:H171)</f>
        <v>208.5</v>
      </c>
      <c r="I173" s="105">
        <f>SUM(I3:I171)</f>
        <v>210.08333333333334</v>
      </c>
      <c r="J173" s="116">
        <f>SUM(J3:J171)</f>
        <v>31.91666666666665</v>
      </c>
      <c r="K173" s="117">
        <f>SUM(K3:K171)</f>
        <v>11.77083333333332</v>
      </c>
      <c r="L173" s="118">
        <f>SUM(L3:L171)</f>
        <v>84.033333333333303</v>
      </c>
      <c r="M173" s="119">
        <f>SUM(M3:M171)</f>
        <v>52.520833333333336</v>
      </c>
      <c r="N173" s="119">
        <f>SUM(N3:N171)</f>
        <v>21.008333333333326</v>
      </c>
      <c r="O173" s="119">
        <f>SUM(O3:O171)</f>
        <v>31.512500000000035</v>
      </c>
      <c r="P173" s="223"/>
      <c r="Q173" s="120">
        <f>SUM(Q3:Q171)</f>
        <v>514.91424999999992</v>
      </c>
      <c r="R173" s="223"/>
      <c r="S173" s="120">
        <f>SUM(S3:S171)</f>
        <v>2026.9251884131247</v>
      </c>
    </row>
    <row r="174" spans="1:20" ht="15.75">
      <c r="A174" s="283" t="s">
        <v>179</v>
      </c>
      <c r="B174" s="284"/>
      <c r="C174" s="284"/>
      <c r="D174" s="284"/>
      <c r="E174" s="284"/>
      <c r="F174" s="284"/>
      <c r="G174" s="284"/>
      <c r="H174" s="284"/>
      <c r="I174" s="284"/>
      <c r="J174" s="284"/>
      <c r="K174" s="287"/>
      <c r="L174" s="284"/>
      <c r="M174" s="284"/>
      <c r="N174" s="284"/>
      <c r="O174" s="285"/>
      <c r="P174" s="224"/>
      <c r="Q174" s="291">
        <f>SQRT(K173)</f>
        <v>3.4308648083731481</v>
      </c>
      <c r="R174" s="292"/>
      <c r="S174" s="293"/>
    </row>
    <row r="175" spans="1:20" ht="15.75">
      <c r="A175" s="283" t="s">
        <v>180</v>
      </c>
      <c r="B175" s="284"/>
      <c r="C175" s="284"/>
      <c r="D175" s="284"/>
      <c r="E175" s="284"/>
      <c r="F175" s="284"/>
      <c r="G175" s="284"/>
      <c r="H175" s="284"/>
      <c r="I175" s="284"/>
      <c r="J175" s="284"/>
      <c r="K175" s="284"/>
      <c r="L175" s="284"/>
      <c r="M175" s="284"/>
      <c r="N175" s="284"/>
      <c r="O175" s="285"/>
      <c r="P175" s="225"/>
      <c r="Q175" s="226">
        <f>Q173+(2*Q174)</f>
        <v>521.77597961674621</v>
      </c>
      <c r="R175" s="24"/>
      <c r="S175" s="226">
        <f>S173+(2*Q174)</f>
        <v>2033.786918029871</v>
      </c>
    </row>
    <row r="176" spans="1:20" ht="15.75">
      <c r="A176" s="283" t="s">
        <v>181</v>
      </c>
      <c r="B176" s="284"/>
      <c r="C176" s="284"/>
      <c r="D176" s="284"/>
      <c r="E176" s="284"/>
      <c r="F176" s="284"/>
      <c r="G176" s="284"/>
      <c r="H176" s="284"/>
      <c r="I176" s="284"/>
      <c r="J176" s="284"/>
      <c r="K176" s="284"/>
      <c r="L176" s="284"/>
      <c r="M176" s="284"/>
      <c r="N176" s="284"/>
      <c r="O176" s="285"/>
      <c r="P176" s="294">
        <f>F173+F173*'Input Data'!B2+F173*'Input Data'!B3+F173*'Input Data'!B4+F173*'Input Data'!B5</f>
        <v>228</v>
      </c>
      <c r="Q176" s="295"/>
      <c r="R176" s="295"/>
      <c r="S176" s="296"/>
    </row>
    <row r="177" spans="1:20" ht="15.75">
      <c r="A177" s="283" t="s">
        <v>182</v>
      </c>
      <c r="B177" s="284"/>
      <c r="C177" s="284"/>
      <c r="D177" s="284"/>
      <c r="E177" s="284"/>
      <c r="F177" s="284"/>
      <c r="G177" s="284"/>
      <c r="H177" s="284"/>
      <c r="I177" s="284"/>
      <c r="J177" s="284"/>
      <c r="K177" s="284"/>
      <c r="L177" s="284"/>
      <c r="M177" s="284"/>
      <c r="N177" s="284"/>
      <c r="O177" s="285"/>
      <c r="P177" s="266">
        <f>G173+F173*'Input Data'!B2+G173*'Input Data'!B3+G173*'Input Data'!B4+G173*'Input Data'!B5</f>
        <v>517.5</v>
      </c>
      <c r="Q177" s="267"/>
      <c r="R177" s="267"/>
      <c r="S177" s="268"/>
      <c r="T177" s="149"/>
    </row>
  </sheetData>
  <mergeCells count="29">
    <mergeCell ref="B172:S172"/>
    <mergeCell ref="Q174:S174"/>
    <mergeCell ref="P176:S176"/>
    <mergeCell ref="B7:S7"/>
    <mergeCell ref="B2:S2"/>
    <mergeCell ref="B29:S29"/>
    <mergeCell ref="B36:S36"/>
    <mergeCell ref="B42:S42"/>
    <mergeCell ref="B18:S18"/>
    <mergeCell ref="B56:S56"/>
    <mergeCell ref="B61:S61"/>
    <mergeCell ref="B70:S70"/>
    <mergeCell ref="B97:S97"/>
    <mergeCell ref="P177:S177"/>
    <mergeCell ref="B119:S119"/>
    <mergeCell ref="B115:S115"/>
    <mergeCell ref="B105:S105"/>
    <mergeCell ref="B91:S91"/>
    <mergeCell ref="B124:S124"/>
    <mergeCell ref="B136:S136"/>
    <mergeCell ref="A176:O176"/>
    <mergeCell ref="A177:O177"/>
    <mergeCell ref="A173:E173"/>
    <mergeCell ref="A174:O174"/>
    <mergeCell ref="A175:O175"/>
    <mergeCell ref="B140:S140"/>
    <mergeCell ref="B153:S153"/>
    <mergeCell ref="B160:S160"/>
    <mergeCell ref="B164:S1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
  <sheetViews>
    <sheetView workbookViewId="0">
      <selection activeCell="I14" sqref="I14"/>
    </sheetView>
  </sheetViews>
  <sheetFormatPr defaultColWidth="8.85546875" defaultRowHeight="15"/>
  <cols>
    <col min="1" max="2" width="20.7109375" customWidth="1"/>
  </cols>
  <sheetData>
    <row r="1" spans="1:2">
      <c r="A1" s="299" t="s">
        <v>183</v>
      </c>
      <c r="B1" s="299"/>
    </row>
    <row r="2" spans="1:2">
      <c r="A2" s="299"/>
      <c r="B2" s="299"/>
    </row>
    <row r="3" spans="1:2" s="3" customFormat="1" ht="39.950000000000003">
      <c r="A3" s="155" t="s">
        <v>184</v>
      </c>
      <c r="B3" s="155" t="s">
        <v>185</v>
      </c>
    </row>
    <row r="4" spans="1:2" s="3" customFormat="1" ht="18.95">
      <c r="A4" s="156">
        <f>'Development Efforts'!Q175</f>
        <v>521.77597961674621</v>
      </c>
      <c r="B4" s="156">
        <f>A4*'Input Data'!B11</f>
        <v>156.53279388502386</v>
      </c>
    </row>
    <row r="5" spans="1:2" ht="18.95">
      <c r="A5" s="157"/>
      <c r="B5" s="157"/>
    </row>
    <row r="6" spans="1:2">
      <c r="A6" s="297" t="s">
        <v>186</v>
      </c>
      <c r="B6" s="297"/>
    </row>
    <row r="7" spans="1:2" ht="15.95" thickBot="1">
      <c r="A7" s="298"/>
      <c r="B7" s="298"/>
    </row>
    <row r="8" spans="1:2" ht="39.950000000000003">
      <c r="A8" s="155" t="s">
        <v>184</v>
      </c>
      <c r="B8" s="155" t="s">
        <v>185</v>
      </c>
    </row>
    <row r="9" spans="1:2" ht="18.95">
      <c r="A9" s="156">
        <f>'Development Efforts'!S175</f>
        <v>2033.786918029871</v>
      </c>
      <c r="B9" s="156">
        <f>A9*'Input Data'!B11</f>
        <v>610.13607540896123</v>
      </c>
    </row>
    <row r="26" spans="3:3" ht="15.95" thickBot="1">
      <c r="C26" s="154"/>
    </row>
  </sheetData>
  <mergeCells count="2">
    <mergeCell ref="A6:B7"/>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11"/>
  <sheetViews>
    <sheetView tabSelected="1" workbookViewId="0">
      <selection activeCell="C20" sqref="C20"/>
    </sheetView>
  </sheetViews>
  <sheetFormatPr defaultColWidth="8.85546875" defaultRowHeight="15"/>
  <cols>
    <col min="1" max="1" width="30.7109375" customWidth="1"/>
    <col min="2" max="2" width="23.85546875" customWidth="1"/>
  </cols>
  <sheetData>
    <row r="1" spans="1:2" ht="32.1">
      <c r="A1" s="158" t="s">
        <v>187</v>
      </c>
      <c r="B1" s="159" t="s">
        <v>188</v>
      </c>
    </row>
    <row r="2" spans="1:2">
      <c r="A2" s="10" t="s">
        <v>189</v>
      </c>
      <c r="B2" s="160">
        <v>0.4</v>
      </c>
    </row>
    <row r="3" spans="1:2">
      <c r="A3" s="9" t="s">
        <v>190</v>
      </c>
      <c r="B3" s="161">
        <v>0.25</v>
      </c>
    </row>
    <row r="4" spans="1:2">
      <c r="A4" s="9" t="s">
        <v>191</v>
      </c>
      <c r="B4" s="161">
        <v>0.1</v>
      </c>
    </row>
    <row r="5" spans="1:2" ht="15.95" thickBot="1">
      <c r="A5" s="162" t="s">
        <v>192</v>
      </c>
      <c r="B5" s="163">
        <v>0.15</v>
      </c>
    </row>
    <row r="6" spans="1:2">
      <c r="A6" s="7"/>
      <c r="B6" s="7"/>
    </row>
    <row r="7" spans="1:2">
      <c r="A7" s="7"/>
      <c r="B7" s="7"/>
    </row>
    <row r="8" spans="1:2" ht="15.95" thickBot="1">
      <c r="A8" s="7"/>
      <c r="B8" s="7"/>
    </row>
    <row r="9" spans="1:2" ht="15.95">
      <c r="A9" s="158" t="s">
        <v>187</v>
      </c>
      <c r="B9" s="159" t="s">
        <v>193</v>
      </c>
    </row>
    <row r="10" spans="1:2">
      <c r="A10" s="9" t="s">
        <v>189</v>
      </c>
      <c r="B10" s="161">
        <v>0.2</v>
      </c>
    </row>
    <row r="11" spans="1:2" ht="15.95" thickBot="1">
      <c r="A11" s="164" t="s">
        <v>194</v>
      </c>
      <c r="B11" s="165">
        <f>30%</f>
        <v>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E0D3-BA1E-4B7B-BF2C-49D83E9D9DA0}">
  <dimension ref="A1:E32"/>
  <sheetViews>
    <sheetView zoomScale="75" workbookViewId="0">
      <selection activeCell="D40" sqref="D40"/>
    </sheetView>
  </sheetViews>
  <sheetFormatPr defaultColWidth="9.140625" defaultRowHeight="15"/>
  <cols>
    <col min="1" max="1" width="40.7109375" customWidth="1"/>
    <col min="2" max="2" width="16.28515625" style="7" customWidth="1"/>
    <col min="3" max="4" width="24.28515625" style="7" customWidth="1"/>
    <col min="5" max="5" width="74.85546875" customWidth="1"/>
  </cols>
  <sheetData>
    <row r="1" spans="1:5" s="7" customFormat="1" ht="15.75">
      <c r="A1" s="308" t="s">
        <v>195</v>
      </c>
      <c r="B1" s="309" t="s">
        <v>196</v>
      </c>
      <c r="C1" s="314" t="s">
        <v>197</v>
      </c>
      <c r="D1" s="315"/>
      <c r="E1" s="300" t="s">
        <v>198</v>
      </c>
    </row>
    <row r="2" spans="1:5" s="7" customFormat="1" ht="17.100000000000001" customHeight="1">
      <c r="A2" s="312"/>
      <c r="B2" s="313"/>
      <c r="C2" s="209" t="s">
        <v>183</v>
      </c>
      <c r="D2" s="210" t="s">
        <v>186</v>
      </c>
      <c r="E2" s="301"/>
    </row>
    <row r="3" spans="1:5" ht="30.75">
      <c r="A3" s="177" t="s">
        <v>199</v>
      </c>
      <c r="B3" s="166">
        <v>1.51</v>
      </c>
      <c r="C3" s="167" t="s">
        <v>200</v>
      </c>
      <c r="D3" s="167" t="s">
        <v>200</v>
      </c>
      <c r="E3" s="178" t="s">
        <v>201</v>
      </c>
    </row>
    <row r="4" spans="1:5" ht="30.75">
      <c r="A4" s="179" t="s">
        <v>202</v>
      </c>
      <c r="B4" s="168">
        <v>1.38</v>
      </c>
      <c r="C4" s="169" t="s">
        <v>200</v>
      </c>
      <c r="D4" s="169" t="s">
        <v>200</v>
      </c>
      <c r="E4" s="180" t="s">
        <v>203</v>
      </c>
    </row>
    <row r="5" spans="1:5" ht="30.75">
      <c r="A5" s="179" t="s">
        <v>204</v>
      </c>
      <c r="B5" s="170">
        <v>1.42</v>
      </c>
      <c r="C5" s="171" t="s">
        <v>200</v>
      </c>
      <c r="D5" s="171" t="s">
        <v>200</v>
      </c>
      <c r="E5" s="180" t="s">
        <v>205</v>
      </c>
    </row>
    <row r="6" spans="1:5" ht="45.75">
      <c r="A6" s="179" t="s">
        <v>206</v>
      </c>
      <c r="B6" s="170">
        <v>1.31</v>
      </c>
      <c r="C6" s="171" t="s">
        <v>200</v>
      </c>
      <c r="D6" s="171" t="s">
        <v>200</v>
      </c>
      <c r="E6" s="180" t="s">
        <v>207</v>
      </c>
    </row>
    <row r="7" spans="1:5" ht="30.75">
      <c r="A7" s="179" t="s">
        <v>208</v>
      </c>
      <c r="B7" s="170">
        <v>1.52</v>
      </c>
      <c r="C7" s="171" t="s">
        <v>200</v>
      </c>
      <c r="D7" s="171" t="s">
        <v>200</v>
      </c>
      <c r="E7" s="180" t="s">
        <v>209</v>
      </c>
    </row>
    <row r="8" spans="1:5" ht="45.75">
      <c r="A8" s="179" t="s">
        <v>210</v>
      </c>
      <c r="B8" s="170">
        <v>1.43</v>
      </c>
      <c r="C8" s="171" t="s">
        <v>200</v>
      </c>
      <c r="D8" s="172" t="s">
        <v>211</v>
      </c>
      <c r="E8" s="180" t="s">
        <v>212</v>
      </c>
    </row>
    <row r="9" spans="1:5" ht="60.75">
      <c r="A9" s="179" t="s">
        <v>213</v>
      </c>
      <c r="B9" s="170">
        <v>1.56</v>
      </c>
      <c r="C9" s="171" t="s">
        <v>200</v>
      </c>
      <c r="D9" s="171" t="s">
        <v>200</v>
      </c>
      <c r="E9" s="180" t="s">
        <v>214</v>
      </c>
    </row>
    <row r="10" spans="1:5">
      <c r="A10" s="179" t="s">
        <v>215</v>
      </c>
      <c r="B10" s="170">
        <v>1.59</v>
      </c>
      <c r="C10" s="171" t="s">
        <v>200</v>
      </c>
      <c r="D10" s="171" t="s">
        <v>200</v>
      </c>
      <c r="E10" s="180" t="s">
        <v>216</v>
      </c>
    </row>
    <row r="11" spans="1:5" ht="30.75">
      <c r="A11" s="179" t="s">
        <v>217</v>
      </c>
      <c r="B11" s="170">
        <v>1.4</v>
      </c>
      <c r="C11" s="171" t="s">
        <v>200</v>
      </c>
      <c r="D11" s="172" t="s">
        <v>211</v>
      </c>
      <c r="E11" s="180" t="s">
        <v>218</v>
      </c>
    </row>
    <row r="12" spans="1:5" ht="45.75">
      <c r="A12" s="179" t="s">
        <v>219</v>
      </c>
      <c r="B12" s="170">
        <v>1.49</v>
      </c>
      <c r="C12" s="171" t="s">
        <v>200</v>
      </c>
      <c r="D12" s="171" t="s">
        <v>200</v>
      </c>
      <c r="E12" s="180" t="s">
        <v>220</v>
      </c>
    </row>
    <row r="13" spans="1:5" ht="30.75">
      <c r="A13" s="179" t="s">
        <v>221</v>
      </c>
      <c r="B13" s="168">
        <v>1.33</v>
      </c>
      <c r="C13" s="169" t="s">
        <v>200</v>
      </c>
      <c r="D13" s="169" t="s">
        <v>200</v>
      </c>
      <c r="E13" s="180" t="s">
        <v>222</v>
      </c>
    </row>
    <row r="14" spans="1:5" ht="45.75">
      <c r="A14" s="179" t="s">
        <v>223</v>
      </c>
      <c r="B14" s="168">
        <v>1.43</v>
      </c>
      <c r="C14" s="169" t="s">
        <v>200</v>
      </c>
      <c r="D14" s="173" t="s">
        <v>211</v>
      </c>
      <c r="E14" s="180" t="s">
        <v>224</v>
      </c>
    </row>
    <row r="15" spans="1:5" ht="45.75">
      <c r="A15" s="179" t="s">
        <v>225</v>
      </c>
      <c r="B15" s="170">
        <v>2.38</v>
      </c>
      <c r="C15" s="171" t="s">
        <v>200</v>
      </c>
      <c r="D15" s="171" t="s">
        <v>200</v>
      </c>
      <c r="E15" s="180" t="s">
        <v>226</v>
      </c>
    </row>
    <row r="16" spans="1:5" ht="30.75">
      <c r="A16" s="179" t="s">
        <v>227</v>
      </c>
      <c r="B16" s="170">
        <v>1.76</v>
      </c>
      <c r="C16" s="171" t="s">
        <v>200</v>
      </c>
      <c r="D16" s="171" t="s">
        <v>200</v>
      </c>
      <c r="E16" s="180" t="s">
        <v>228</v>
      </c>
    </row>
    <row r="17" spans="1:5" ht="60.75">
      <c r="A17" s="179" t="s">
        <v>229</v>
      </c>
      <c r="B17" s="170">
        <v>1.54</v>
      </c>
      <c r="C17" s="171" t="s">
        <v>200</v>
      </c>
      <c r="D17" s="171" t="s">
        <v>200</v>
      </c>
      <c r="E17" s="180" t="s">
        <v>230</v>
      </c>
    </row>
    <row r="18" spans="1:5" ht="60.75">
      <c r="A18" s="179" t="s">
        <v>231</v>
      </c>
      <c r="B18" s="170">
        <v>2</v>
      </c>
      <c r="C18" s="171" t="s">
        <v>200</v>
      </c>
      <c r="D18" s="171" t="s">
        <v>200</v>
      </c>
      <c r="E18" s="180" t="s">
        <v>232</v>
      </c>
    </row>
    <row r="19" spans="1:5" ht="45.75">
      <c r="A19" s="179" t="s">
        <v>233</v>
      </c>
      <c r="B19" s="168">
        <v>1.26</v>
      </c>
      <c r="C19" s="169" t="s">
        <v>200</v>
      </c>
      <c r="D19" s="169" t="s">
        <v>200</v>
      </c>
      <c r="E19" s="180" t="s">
        <v>234</v>
      </c>
    </row>
    <row r="20" spans="1:5" ht="30.75">
      <c r="A20" s="179" t="s">
        <v>235</v>
      </c>
      <c r="B20" s="170">
        <v>1.46</v>
      </c>
      <c r="C20" s="171" t="s">
        <v>200</v>
      </c>
      <c r="D20" s="171" t="s">
        <v>200</v>
      </c>
      <c r="E20" s="180" t="s">
        <v>236</v>
      </c>
    </row>
    <row r="21" spans="1:5" ht="30.75">
      <c r="A21" s="179" t="s">
        <v>237</v>
      </c>
      <c r="B21" s="168">
        <v>1.29</v>
      </c>
      <c r="C21" s="173" t="s">
        <v>211</v>
      </c>
      <c r="D21" s="173" t="s">
        <v>211</v>
      </c>
      <c r="E21" s="180" t="s">
        <v>238</v>
      </c>
    </row>
    <row r="22" spans="1:5" ht="45.75">
      <c r="A22" s="179" t="s">
        <v>239</v>
      </c>
      <c r="B22" s="170">
        <v>1.63</v>
      </c>
      <c r="C22" s="171" t="s">
        <v>200</v>
      </c>
      <c r="D22" s="171" t="s">
        <v>200</v>
      </c>
      <c r="E22" s="180" t="s">
        <v>240</v>
      </c>
    </row>
    <row r="23" spans="1:5">
      <c r="A23" s="179" t="s">
        <v>241</v>
      </c>
      <c r="B23" s="170">
        <v>1.5</v>
      </c>
      <c r="C23" s="171" t="s">
        <v>200</v>
      </c>
      <c r="D23" s="171" t="s">
        <v>200</v>
      </c>
      <c r="E23" s="180" t="s">
        <v>242</v>
      </c>
    </row>
    <row r="24" spans="1:5">
      <c r="A24" s="179" t="s">
        <v>243</v>
      </c>
      <c r="B24" s="170">
        <v>1.1000000000000001</v>
      </c>
      <c r="C24" s="171" t="s">
        <v>200</v>
      </c>
      <c r="D24" s="172" t="s">
        <v>211</v>
      </c>
      <c r="E24" s="180" t="s">
        <v>244</v>
      </c>
    </row>
    <row r="25" spans="1:5" ht="30.75">
      <c r="A25" s="181" t="s">
        <v>245</v>
      </c>
      <c r="B25" s="174">
        <v>1.25</v>
      </c>
      <c r="C25" s="175" t="s">
        <v>200</v>
      </c>
      <c r="D25" s="176" t="s">
        <v>211</v>
      </c>
      <c r="E25" s="182" t="s">
        <v>246</v>
      </c>
    </row>
    <row r="26" spans="1:5" ht="15.75">
      <c r="A26" s="304"/>
      <c r="B26" s="306"/>
      <c r="C26" s="308" t="s">
        <v>197</v>
      </c>
      <c r="D26" s="309"/>
      <c r="E26" s="310" t="s">
        <v>198</v>
      </c>
    </row>
    <row r="27" spans="1:5" ht="17.100000000000001" customHeight="1">
      <c r="A27" s="305"/>
      <c r="B27" s="307"/>
      <c r="C27" s="209" t="s">
        <v>183</v>
      </c>
      <c r="D27" s="210" t="s">
        <v>186</v>
      </c>
      <c r="E27" s="311"/>
    </row>
    <row r="28" spans="1:5" s="7" customFormat="1" ht="33.950000000000003" customHeight="1">
      <c r="A28" s="302" t="s">
        <v>247</v>
      </c>
      <c r="B28" s="303"/>
      <c r="C28" s="214" cm="1">
        <f t="array" ref="C28">AVERAGE(_xlfn._xlws.FILTER(B3:B25, C3:C25="YES"))</f>
        <v>1.29</v>
      </c>
      <c r="D28" s="215" cm="1">
        <f t="array" ref="D28">PRODUCT(_xlfn._xlws.FILTER(B3:B25, D3:D25="YES"))</f>
        <v>5.077997925</v>
      </c>
      <c r="E28" s="216"/>
    </row>
    <row r="29" spans="1:5" ht="99.75" customHeight="1">
      <c r="A29" s="211"/>
      <c r="B29" s="212"/>
      <c r="C29" s="217" t="s">
        <v>248</v>
      </c>
      <c r="D29" s="217" t="s">
        <v>249</v>
      </c>
      <c r="E29" s="213"/>
    </row>
    <row r="32" spans="1:5">
      <c r="E32" s="8"/>
    </row>
  </sheetData>
  <autoFilter ref="A1:E28" xr:uid="{FC9AE0D3-BA1E-4B7B-BF2C-49D83E9D9DA0}">
    <filterColumn colId="2" showButton="0"/>
    <filterColumn colId="3" showButton="0"/>
  </autoFilter>
  <mergeCells count="9">
    <mergeCell ref="E1:E2"/>
    <mergeCell ref="A28:B28"/>
    <mergeCell ref="A26:A27"/>
    <mergeCell ref="B26:B27"/>
    <mergeCell ref="C26:D26"/>
    <mergeCell ref="E26:E27"/>
    <mergeCell ref="A1:A2"/>
    <mergeCell ref="B1:B2"/>
    <mergeCell ref="C1:D1"/>
  </mergeCells>
  <conditionalFormatting sqref="C3:C25">
    <cfRule type="containsText" dxfId="1" priority="2" operator="containsText" text="YES">
      <formula>NOT(ISERROR(SEARCH("YES",C3)))</formula>
    </cfRule>
  </conditionalFormatting>
  <conditionalFormatting sqref="D3:D25">
    <cfRule type="containsText" dxfId="0" priority="1" operator="containsText" text="YES">
      <formula>NOT(ISERROR(SEARCH("YES",D3)))</formula>
    </cfRule>
  </conditionalFormatting>
  <dataValidations count="1">
    <dataValidation type="list" allowBlank="1" showInputMessage="1" showErrorMessage="1" sqref="D3:D25 C3:C25" xr:uid="{B4981CC9-75B7-4070-8E19-F1DC24153E0D}">
      <formula1>"YES, NO"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a643d9e-8fd5-448f-b86a-ffb296f5d380">
      <Terms xmlns="http://schemas.microsoft.com/office/infopath/2007/PartnerControls"/>
    </lcf76f155ced4ddcb4097134ff3c332f>
    <TaxCatchAll xmlns="dba1e48c-b158-4bc6-a088-e30c4bb5e571" xsi:nil="true"/>
    <SharedWithUsers xmlns="dba1e48c-b158-4bc6-a088-e30c4bb5e571">
      <UserInfo>
        <DisplayName>Artem Zamrii</DisplayName>
        <AccountId>1079</AccountId>
        <AccountType/>
      </UserInfo>
      <UserInfo>
        <DisplayName>Oleksandr Vershynin</DisplayName>
        <AccountId>3986</AccountId>
        <AccountType/>
      </UserInfo>
      <UserInfo>
        <DisplayName>Denys Hasanenko</DisplayName>
        <AccountId>350</AccountId>
        <AccountType/>
      </UserInfo>
      <UserInfo>
        <DisplayName>Artur Yuzkiv</DisplayName>
        <AccountId>5022</AccountId>
        <AccountType/>
      </UserInfo>
      <UserInfo>
        <DisplayName>Anton Honcharenko</DisplayName>
        <AccountId>1886</AccountId>
        <AccountType/>
      </UserInfo>
    </SharedWithUsers>
    <MediaLengthInSeconds xmlns="9a643d9e-8fd5-448f-b86a-ffb296f5d380" xsi:nil="true"/>
    <Status xmlns="9a643d9e-8fd5-448f-b86a-ffb296f5d38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451AB812A56546A59B67B449AEB894" ma:contentTypeVersion="19" ma:contentTypeDescription="Create a new document." ma:contentTypeScope="" ma:versionID="79e2b54cb25853501099a3c0cde09786">
  <xsd:schema xmlns:xsd="http://www.w3.org/2001/XMLSchema" xmlns:xs="http://www.w3.org/2001/XMLSchema" xmlns:p="http://schemas.microsoft.com/office/2006/metadata/properties" xmlns:ns2="9a643d9e-8fd5-448f-b86a-ffb296f5d380" xmlns:ns3="dba1e48c-b158-4bc6-a088-e30c4bb5e571" targetNamespace="http://schemas.microsoft.com/office/2006/metadata/properties" ma:root="true" ma:fieldsID="78c13268cbd3f19b0c306c2a33cfa9a2" ns2:_="" ns3:_="">
    <xsd:import namespace="9a643d9e-8fd5-448f-b86a-ffb296f5d380"/>
    <xsd:import namespace="dba1e48c-b158-4bc6-a088-e30c4bb5e57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643d9e-8fd5-448f-b86a-ffb296f5d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265ef5-b97d-40e9-861a-64405a6b752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Status" ma:index="26" nillable="true" ma:displayName="Status" ma:format="Dropdown" ma:internalName="Status">
      <xsd:simpleType>
        <xsd:union memberTypes="dms:Text">
          <xsd:simpleType>
            <xsd:restriction base="dms:Choice">
              <xsd:enumeration value="In progress"/>
              <xsd:enumeration value="Done"/>
              <xsd:enumeration value="Choice 3"/>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dba1e48c-b158-4bc6-a088-e30c4bb5e5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6757b71-d64e-41a5-a951-87b8b8ab82a9}" ma:internalName="TaxCatchAll" ma:showField="CatchAllData" ma:web="dba1e48c-b158-4bc6-a088-e30c4bb5e5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A687F5-920A-4F5E-A119-D98920DEE02E}"/>
</file>

<file path=customXml/itemProps2.xml><?xml version="1.0" encoding="utf-8"?>
<ds:datastoreItem xmlns:ds="http://schemas.openxmlformats.org/officeDocument/2006/customXml" ds:itemID="{33ADDCD6-FA38-47C0-8AE4-BB0C443CF0B7}"/>
</file>

<file path=customXml/itemProps3.xml><?xml version="1.0" encoding="utf-8"?>
<ds:datastoreItem xmlns:ds="http://schemas.openxmlformats.org/officeDocument/2006/customXml" ds:itemID="{1A9CAD17-D38D-4384-8A1D-1427DF0090C8}"/>
</file>

<file path=docProps/app.xml><?xml version="1.0" encoding="utf-8"?>
<Properties xmlns="http://schemas.openxmlformats.org/officeDocument/2006/extended-properties" xmlns:vt="http://schemas.openxmlformats.org/officeDocument/2006/docPropsVTypes">
  <Application>Microsoft Excel Online</Application>
  <Manager/>
  <Company>Softserve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 Zagorodniy</dc:creator>
  <cp:keywords/>
  <dc:description/>
  <cp:lastModifiedBy/>
  <cp:revision/>
  <dcterms:created xsi:type="dcterms:W3CDTF">2013-06-17T08:05:34Z</dcterms:created>
  <dcterms:modified xsi:type="dcterms:W3CDTF">2025-06-14T18:29:10Z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0x010100CC451AB812A56546A59B67B449AEB894</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