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10"/>
  <workbookPr codeName="ThisWorkbook" defaultThemeVersion="124226"/>
  <mc:AlternateContent xmlns:mc="http://schemas.openxmlformats.org/markup-compatibility/2006">
    <mc:Choice Requires="x15">
      <x15ac:absPath xmlns:x15ac="http://schemas.microsoft.com/office/spreadsheetml/2010/11/ac" url="/Users/okoh/Work/UJP/estimation template/"/>
    </mc:Choice>
  </mc:AlternateContent>
  <xr:revisionPtr revIDLastSave="0" documentId="8_{3CEB9534-D10A-4A25-9588-0A3329B42AE2}" xr6:coauthVersionLast="47" xr6:coauthVersionMax="47" xr10:uidLastSave="{00000000-0000-0000-0000-000000000000}"/>
  <bookViews>
    <workbookView xWindow="4360" yWindow="500" windowWidth="29060" windowHeight="18520" firstSheet="3" activeTab="2" xr2:uid="{00000000-000D-0000-FFFF-FFFF00000000}"/>
  </bookViews>
  <sheets>
    <sheet name="Development Efforts" sheetId="2" r:id="rId1"/>
    <sheet name="Total Efforts - Autocalculated" sheetId="9" r:id="rId2"/>
    <sheet name="Input Data" sheetId="1" r:id="rId3"/>
    <sheet name="Adjustment Factors"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2" l="1"/>
  <c r="N5" i="2"/>
  <c r="M5" i="2"/>
  <c r="L5" i="2"/>
  <c r="K5" i="2"/>
  <c r="J5" i="2"/>
  <c r="I5" i="2"/>
  <c r="P288" i="2"/>
  <c r="P287" i="2"/>
  <c r="P286" i="2"/>
  <c r="P285" i="2"/>
  <c r="P284" i="2"/>
  <c r="P283" i="2"/>
  <c r="P282" i="2"/>
  <c r="P281" i="2"/>
  <c r="P280" i="2"/>
  <c r="P279" i="2"/>
  <c r="P278" i="2"/>
  <c r="P277" i="2"/>
  <c r="P276" i="2"/>
  <c r="P275" i="2"/>
  <c r="P272" i="2"/>
  <c r="P271" i="2"/>
  <c r="P270" i="2"/>
  <c r="P269" i="2"/>
  <c r="P266" i="2"/>
  <c r="P265" i="2"/>
  <c r="P264" i="2"/>
  <c r="P263" i="2"/>
  <c r="P262" i="2"/>
  <c r="P261" i="2"/>
  <c r="P260" i="2"/>
  <c r="P259" i="2"/>
  <c r="P258" i="2"/>
  <c r="P257" i="2"/>
  <c r="P254" i="2"/>
  <c r="P253" i="2"/>
  <c r="P252" i="2"/>
  <c r="P251" i="2"/>
  <c r="P250" i="2"/>
  <c r="P249" i="2"/>
  <c r="P248" i="2"/>
  <c r="P247" i="2"/>
  <c r="P246" i="2"/>
  <c r="P245" i="2"/>
  <c r="P244" i="2"/>
  <c r="P243" i="2"/>
  <c r="P242" i="2"/>
  <c r="P241" i="2"/>
  <c r="P240" i="2"/>
  <c r="P239" i="2"/>
  <c r="P238" i="2"/>
  <c r="P237" i="2"/>
  <c r="P236" i="2"/>
  <c r="P235" i="2"/>
  <c r="P234" i="2"/>
  <c r="P233" i="2"/>
  <c r="P230" i="2"/>
  <c r="P229" i="2"/>
  <c r="P228" i="2"/>
  <c r="P227" i="2"/>
  <c r="P224" i="2"/>
  <c r="P223" i="2"/>
  <c r="P222" i="2"/>
  <c r="P221" i="2"/>
  <c r="P220" i="2"/>
  <c r="P219" i="2"/>
  <c r="P218" i="2"/>
  <c r="P217" i="2"/>
  <c r="P216" i="2"/>
  <c r="P215" i="2"/>
  <c r="P214" i="2"/>
  <c r="P213" i="2"/>
  <c r="P212" i="2"/>
  <c r="P211" i="2"/>
  <c r="P210" i="2"/>
  <c r="P209" i="2"/>
  <c r="P208" i="2"/>
  <c r="P207" i="2"/>
  <c r="P206" i="2"/>
  <c r="P205" i="2"/>
  <c r="P202" i="2"/>
  <c r="P201" i="2"/>
  <c r="P200" i="2"/>
  <c r="P199" i="2"/>
  <c r="P198" i="2"/>
  <c r="P197" i="2"/>
  <c r="P196" i="2"/>
  <c r="P195" i="2"/>
  <c r="P194" i="2"/>
  <c r="P193" i="2"/>
  <c r="P192" i="2"/>
  <c r="P191" i="2"/>
  <c r="P190" i="2"/>
  <c r="P189" i="2"/>
  <c r="P186" i="2"/>
  <c r="P185" i="2"/>
  <c r="P184" i="2"/>
  <c r="P183" i="2"/>
  <c r="P182" i="2"/>
  <c r="P181" i="2"/>
  <c r="P179" i="2"/>
  <c r="P178" i="2"/>
  <c r="P177" i="2"/>
  <c r="P176" i="2"/>
  <c r="P173" i="2"/>
  <c r="P172" i="2"/>
  <c r="P171" i="2"/>
  <c r="P170" i="2"/>
  <c r="P169" i="2"/>
  <c r="P168" i="2"/>
  <c r="P167" i="2"/>
  <c r="P166" i="2"/>
  <c r="P165" i="2"/>
  <c r="P164" i="2"/>
  <c r="P163" i="2"/>
  <c r="P162" i="2"/>
  <c r="P159" i="2"/>
  <c r="P158" i="2"/>
  <c r="P157" i="2"/>
  <c r="P156" i="2"/>
  <c r="P153" i="2"/>
  <c r="P152" i="2"/>
  <c r="P149" i="2"/>
  <c r="P148" i="2"/>
  <c r="P147" i="2"/>
  <c r="P146" i="2"/>
  <c r="P145" i="2"/>
  <c r="P144" i="2"/>
  <c r="P143" i="2"/>
  <c r="P142" i="2"/>
  <c r="P139" i="2"/>
  <c r="P138" i="2"/>
  <c r="P137" i="2"/>
  <c r="P136" i="2"/>
  <c r="P133" i="2"/>
  <c r="P132" i="2"/>
  <c r="P131" i="2"/>
  <c r="P130" i="2"/>
  <c r="P129" i="2"/>
  <c r="P128" i="2"/>
  <c r="P127" i="2"/>
  <c r="P126" i="2"/>
  <c r="P125" i="2"/>
  <c r="P124" i="2"/>
  <c r="P123" i="2"/>
  <c r="P122" i="2"/>
  <c r="P121" i="2"/>
  <c r="P120" i="2"/>
  <c r="P119" i="2"/>
  <c r="P118" i="2"/>
  <c r="P115" i="2"/>
  <c r="P114" i="2"/>
  <c r="P113" i="2"/>
  <c r="P112" i="2"/>
  <c r="P111" i="2"/>
  <c r="P110" i="2"/>
  <c r="P109" i="2"/>
  <c r="P108" i="2"/>
  <c r="P107" i="2"/>
  <c r="P106" i="2"/>
  <c r="P105" i="2"/>
  <c r="P104" i="2"/>
  <c r="P103" i="2"/>
  <c r="P102" i="2"/>
  <c r="P99" i="2"/>
  <c r="P98" i="2"/>
  <c r="P97" i="2"/>
  <c r="P96" i="2"/>
  <c r="P95" i="2"/>
  <c r="P94" i="2"/>
  <c r="P91" i="2"/>
  <c r="P90" i="2"/>
  <c r="P89" i="2"/>
  <c r="P88" i="2"/>
  <c r="P87" i="2"/>
  <c r="P86" i="2"/>
  <c r="P85" i="2"/>
  <c r="P84" i="2"/>
  <c r="P83" i="2"/>
  <c r="P82" i="2"/>
  <c r="P81" i="2"/>
  <c r="P80" i="2"/>
  <c r="P79" i="2"/>
  <c r="P78" i="2"/>
  <c r="P77" i="2"/>
  <c r="P76" i="2"/>
  <c r="P75" i="2"/>
  <c r="P74" i="2"/>
  <c r="P73" i="2"/>
  <c r="P72" i="2"/>
  <c r="P71" i="2"/>
  <c r="P70" i="2"/>
  <c r="P67" i="2"/>
  <c r="P66" i="2"/>
  <c r="P65" i="2"/>
  <c r="P64" i="2"/>
  <c r="P63" i="2"/>
  <c r="P62" i="2"/>
  <c r="P61" i="2"/>
  <c r="P60" i="2"/>
  <c r="P57" i="2"/>
  <c r="P56" i="2"/>
  <c r="P55" i="2"/>
  <c r="P54" i="2"/>
  <c r="P53" i="2"/>
  <c r="P52" i="2"/>
  <c r="P51" i="2"/>
  <c r="P50" i="2"/>
  <c r="P49" i="2"/>
  <c r="P48" i="2"/>
  <c r="P47" i="2"/>
  <c r="P46" i="2"/>
  <c r="P43" i="2"/>
  <c r="P42" i="2"/>
  <c r="P41" i="2"/>
  <c r="P40" i="2"/>
  <c r="P39" i="2"/>
  <c r="P38" i="2"/>
  <c r="P37" i="2"/>
  <c r="P36" i="2"/>
  <c r="P35" i="2"/>
  <c r="P34" i="2"/>
  <c r="P33" i="2"/>
  <c r="P32" i="2"/>
  <c r="P31" i="2"/>
  <c r="P30" i="2"/>
  <c r="P29" i="2"/>
  <c r="P28" i="2"/>
  <c r="P25" i="2"/>
  <c r="R10" i="2"/>
  <c r="R9" i="2"/>
  <c r="P24" i="2"/>
  <c r="P23" i="2"/>
  <c r="P22" i="2"/>
  <c r="P21" i="2"/>
  <c r="P20" i="2"/>
  <c r="P19" i="2"/>
  <c r="P18" i="2"/>
  <c r="P17" i="2"/>
  <c r="P16" i="2"/>
  <c r="P15" i="2"/>
  <c r="P14" i="2"/>
  <c r="P13" i="2"/>
  <c r="P12" i="2"/>
  <c r="P11" i="2"/>
  <c r="P10" i="2"/>
  <c r="P9" i="2"/>
  <c r="P8" i="2"/>
  <c r="P5" i="2"/>
  <c r="Q5" i="2"/>
  <c r="P4" i="2"/>
  <c r="P3" i="2"/>
  <c r="D28" i="11" a="1"/>
  <c r="D28" i="11"/>
  <c r="C28" i="11" a="1"/>
  <c r="C28" i="11"/>
  <c r="H290" i="2"/>
  <c r="G290" i="2"/>
  <c r="F290" i="2"/>
  <c r="J282" i="2"/>
  <c r="K282" i="2" s="1"/>
  <c r="I282" i="2"/>
  <c r="J281" i="2"/>
  <c r="K281" i="2" s="1"/>
  <c r="I281" i="2"/>
  <c r="J43" i="2"/>
  <c r="K43" i="2" s="1"/>
  <c r="I43" i="2"/>
  <c r="J42" i="2"/>
  <c r="K42" i="2" s="1"/>
  <c r="I42" i="2"/>
  <c r="J186" i="2"/>
  <c r="K186" i="2" s="1"/>
  <c r="I186" i="2"/>
  <c r="J185" i="2"/>
  <c r="K185" i="2" s="1"/>
  <c r="I185" i="2"/>
  <c r="J184" i="2"/>
  <c r="K184" i="2" s="1"/>
  <c r="I184" i="2"/>
  <c r="J183" i="2"/>
  <c r="K183" i="2" s="1"/>
  <c r="I183" i="2"/>
  <c r="J182" i="2"/>
  <c r="K182" i="2" s="1"/>
  <c r="I182" i="2"/>
  <c r="J181" i="2"/>
  <c r="K181" i="2" s="1"/>
  <c r="I181" i="2"/>
  <c r="J179" i="2"/>
  <c r="K179" i="2" s="1"/>
  <c r="I179" i="2"/>
  <c r="J178" i="2"/>
  <c r="K178" i="2" s="1"/>
  <c r="I178" i="2"/>
  <c r="J177" i="2"/>
  <c r="K177" i="2" s="1"/>
  <c r="I177" i="2"/>
  <c r="J176" i="2"/>
  <c r="K176" i="2" s="1"/>
  <c r="I176" i="2"/>
  <c r="J288" i="2"/>
  <c r="K288" i="2" s="1"/>
  <c r="I288" i="2"/>
  <c r="J287" i="2"/>
  <c r="K287" i="2" s="1"/>
  <c r="I287" i="2"/>
  <c r="J286" i="2"/>
  <c r="K286" i="2" s="1"/>
  <c r="I286" i="2"/>
  <c r="J285" i="2"/>
  <c r="K285" i="2" s="1"/>
  <c r="I285" i="2"/>
  <c r="J284" i="2"/>
  <c r="K284" i="2" s="1"/>
  <c r="I284" i="2"/>
  <c r="J283" i="2"/>
  <c r="K283" i="2" s="1"/>
  <c r="I283" i="2"/>
  <c r="J272" i="2"/>
  <c r="K272" i="2" s="1"/>
  <c r="I272" i="2"/>
  <c r="J271" i="2"/>
  <c r="K271" i="2" s="1"/>
  <c r="I271" i="2"/>
  <c r="J266" i="2"/>
  <c r="K266" i="2" s="1"/>
  <c r="I266" i="2"/>
  <c r="J265" i="2"/>
  <c r="K265" i="2" s="1"/>
  <c r="I265" i="2"/>
  <c r="J264" i="2"/>
  <c r="K264" i="2" s="1"/>
  <c r="I264" i="2"/>
  <c r="J263" i="2"/>
  <c r="K263" i="2" s="1"/>
  <c r="I263" i="2"/>
  <c r="J262" i="2"/>
  <c r="K262" i="2" s="1"/>
  <c r="I262" i="2"/>
  <c r="J261" i="2"/>
  <c r="K261" i="2" s="1"/>
  <c r="I261" i="2"/>
  <c r="J254" i="2"/>
  <c r="K254" i="2" s="1"/>
  <c r="I254" i="2"/>
  <c r="J253" i="2"/>
  <c r="K253" i="2" s="1"/>
  <c r="I253" i="2"/>
  <c r="J230" i="2"/>
  <c r="K230" i="2" s="1"/>
  <c r="I230" i="2"/>
  <c r="J229" i="2"/>
  <c r="K229" i="2" s="1"/>
  <c r="I229" i="2"/>
  <c r="J224" i="2"/>
  <c r="K224" i="2" s="1"/>
  <c r="I224" i="2"/>
  <c r="J223" i="2"/>
  <c r="K223" i="2" s="1"/>
  <c r="I223" i="2"/>
  <c r="J202" i="2"/>
  <c r="K202" i="2" s="1"/>
  <c r="I202" i="2"/>
  <c r="J201" i="2"/>
  <c r="K201" i="2" s="1"/>
  <c r="I201" i="2"/>
  <c r="J200" i="2"/>
  <c r="K200" i="2" s="1"/>
  <c r="I200" i="2"/>
  <c r="J199" i="2"/>
  <c r="K199" i="2" s="1"/>
  <c r="I199" i="2"/>
  <c r="J173" i="2"/>
  <c r="K173" i="2" s="1"/>
  <c r="I173" i="2"/>
  <c r="J172" i="2"/>
  <c r="K172" i="2" s="1"/>
  <c r="I172" i="2"/>
  <c r="J159" i="2"/>
  <c r="K159" i="2" s="1"/>
  <c r="I159" i="2"/>
  <c r="J158" i="2"/>
  <c r="K158" i="2" s="1"/>
  <c r="I158" i="2"/>
  <c r="J157" i="2"/>
  <c r="K157" i="2" s="1"/>
  <c r="I157" i="2"/>
  <c r="J156" i="2"/>
  <c r="K156" i="2" s="1"/>
  <c r="I156" i="2"/>
  <c r="J153" i="2"/>
  <c r="K153" i="2" s="1"/>
  <c r="I153" i="2"/>
  <c r="J152" i="2"/>
  <c r="K152" i="2" s="1"/>
  <c r="I152" i="2"/>
  <c r="J149" i="2"/>
  <c r="K149" i="2" s="1"/>
  <c r="I149" i="2"/>
  <c r="J148" i="2"/>
  <c r="K148" i="2" s="1"/>
  <c r="I148" i="2"/>
  <c r="J147" i="2"/>
  <c r="K147" i="2" s="1"/>
  <c r="I147" i="2"/>
  <c r="J146" i="2"/>
  <c r="K146" i="2" s="1"/>
  <c r="I146" i="2"/>
  <c r="J139" i="2"/>
  <c r="K139" i="2" s="1"/>
  <c r="I139" i="2"/>
  <c r="J138" i="2"/>
  <c r="K138" i="2" s="1"/>
  <c r="I138" i="2"/>
  <c r="J133" i="2"/>
  <c r="K133" i="2" s="1"/>
  <c r="I133" i="2"/>
  <c r="J132" i="2"/>
  <c r="K132" i="2" s="1"/>
  <c r="I132" i="2"/>
  <c r="J131" i="2"/>
  <c r="K131" i="2" s="1"/>
  <c r="I131" i="2"/>
  <c r="J130" i="2"/>
  <c r="K130" i="2" s="1"/>
  <c r="I130" i="2"/>
  <c r="J129" i="2"/>
  <c r="K129" i="2" s="1"/>
  <c r="I129" i="2"/>
  <c r="J128" i="2"/>
  <c r="K128" i="2" s="1"/>
  <c r="I128" i="2"/>
  <c r="J127" i="2"/>
  <c r="K127" i="2" s="1"/>
  <c r="I127" i="2"/>
  <c r="J126" i="2"/>
  <c r="K126" i="2" s="1"/>
  <c r="I126" i="2"/>
  <c r="J125" i="2"/>
  <c r="K125" i="2" s="1"/>
  <c r="I125" i="2"/>
  <c r="J124" i="2"/>
  <c r="K124" i="2" s="1"/>
  <c r="I124" i="2"/>
  <c r="J115" i="2"/>
  <c r="K115" i="2" s="1"/>
  <c r="I115" i="2"/>
  <c r="J114" i="2"/>
  <c r="K114" i="2" s="1"/>
  <c r="I114" i="2"/>
  <c r="J113" i="2"/>
  <c r="K113" i="2" s="1"/>
  <c r="I113" i="2"/>
  <c r="J112" i="2"/>
  <c r="K112" i="2" s="1"/>
  <c r="I112" i="2"/>
  <c r="J111" i="2"/>
  <c r="K111" i="2" s="1"/>
  <c r="I111" i="2"/>
  <c r="J110" i="2"/>
  <c r="K110" i="2" s="1"/>
  <c r="I110" i="2"/>
  <c r="J99" i="2"/>
  <c r="K99" i="2" s="1"/>
  <c r="I99" i="2"/>
  <c r="J98" i="2"/>
  <c r="K98" i="2" s="1"/>
  <c r="I98" i="2"/>
  <c r="J97" i="2"/>
  <c r="K97" i="2" s="1"/>
  <c r="I97" i="2"/>
  <c r="J96" i="2"/>
  <c r="K96" i="2" s="1"/>
  <c r="I96" i="2"/>
  <c r="J95" i="2"/>
  <c r="K95" i="2" s="1"/>
  <c r="I95" i="2"/>
  <c r="J94" i="2"/>
  <c r="K94" i="2" s="1"/>
  <c r="I94" i="2"/>
  <c r="J67" i="2"/>
  <c r="K67" i="2" s="1"/>
  <c r="I67" i="2"/>
  <c r="J66" i="2"/>
  <c r="K66" i="2" s="1"/>
  <c r="I66" i="2"/>
  <c r="J47" i="2"/>
  <c r="K47" i="2" s="1"/>
  <c r="I47" i="2"/>
  <c r="J46" i="2"/>
  <c r="K46" i="2" s="1"/>
  <c r="I46" i="2"/>
  <c r="J49" i="2"/>
  <c r="K49" i="2" s="1"/>
  <c r="I49" i="2"/>
  <c r="J48" i="2"/>
  <c r="K48" i="2" s="1"/>
  <c r="I48" i="2"/>
  <c r="J51" i="2"/>
  <c r="K51" i="2" s="1"/>
  <c r="I51" i="2"/>
  <c r="J50" i="2"/>
  <c r="K50" i="2" s="1"/>
  <c r="I50" i="2"/>
  <c r="J4" i="2"/>
  <c r="K4" i="2" s="1"/>
  <c r="I4" i="2"/>
  <c r="J25" i="2"/>
  <c r="K25" i="2" s="1"/>
  <c r="I25" i="2"/>
  <c r="J24" i="2"/>
  <c r="K24" i="2" s="1"/>
  <c r="I24" i="2"/>
  <c r="J23" i="2"/>
  <c r="K23" i="2" s="1"/>
  <c r="I23" i="2"/>
  <c r="J22" i="2"/>
  <c r="K22" i="2" s="1"/>
  <c r="I22" i="2"/>
  <c r="J21" i="2"/>
  <c r="K21" i="2" s="1"/>
  <c r="I21" i="2"/>
  <c r="J20" i="2"/>
  <c r="K20" i="2" s="1"/>
  <c r="I20" i="2"/>
  <c r="J19" i="2"/>
  <c r="K19" i="2" s="1"/>
  <c r="I19" i="2"/>
  <c r="J18" i="2"/>
  <c r="K18" i="2" s="1"/>
  <c r="I18" i="2"/>
  <c r="J17" i="2"/>
  <c r="K17" i="2" s="1"/>
  <c r="I17" i="2"/>
  <c r="J16" i="2"/>
  <c r="K16" i="2" s="1"/>
  <c r="I16" i="2"/>
  <c r="J9" i="2"/>
  <c r="K9" i="2" s="1"/>
  <c r="I9" i="2"/>
  <c r="J8" i="2"/>
  <c r="K8" i="2" s="1"/>
  <c r="I8" i="2"/>
  <c r="J247" i="2"/>
  <c r="K247" i="2" s="1"/>
  <c r="I247" i="2"/>
  <c r="J246" i="2"/>
  <c r="K246" i="2" s="1"/>
  <c r="I246" i="2"/>
  <c r="J3" i="2"/>
  <c r="I3" i="2"/>
  <c r="K3" i="2" l="1"/>
  <c r="R288" i="2"/>
  <c r="R287" i="2"/>
  <c r="R286" i="2"/>
  <c r="R285" i="2"/>
  <c r="R284" i="2"/>
  <c r="R283" i="2"/>
  <c r="R282" i="2"/>
  <c r="R281" i="2"/>
  <c r="R280" i="2"/>
  <c r="R279" i="2"/>
  <c r="R278" i="2"/>
  <c r="R277" i="2"/>
  <c r="R276" i="2"/>
  <c r="R275" i="2"/>
  <c r="R272" i="2"/>
  <c r="R271" i="2"/>
  <c r="R270" i="2"/>
  <c r="R269" i="2"/>
  <c r="R266" i="2"/>
  <c r="R265" i="2"/>
  <c r="R264" i="2"/>
  <c r="R263" i="2"/>
  <c r="R262" i="2"/>
  <c r="R261" i="2"/>
  <c r="R260" i="2"/>
  <c r="R259" i="2"/>
  <c r="R258" i="2"/>
  <c r="R257" i="2"/>
  <c r="R254" i="2"/>
  <c r="R253" i="2"/>
  <c r="R252" i="2"/>
  <c r="R251" i="2"/>
  <c r="R250" i="2"/>
  <c r="R249" i="2"/>
  <c r="R248" i="2"/>
  <c r="R247" i="2"/>
  <c r="R246" i="2"/>
  <c r="R245" i="2"/>
  <c r="R244" i="2"/>
  <c r="R243" i="2"/>
  <c r="R242" i="2"/>
  <c r="R241" i="2"/>
  <c r="R240" i="2"/>
  <c r="R239" i="2"/>
  <c r="R238" i="2"/>
  <c r="R237" i="2"/>
  <c r="R236" i="2"/>
  <c r="R235" i="2"/>
  <c r="R234" i="2"/>
  <c r="R233" i="2"/>
  <c r="R230" i="2"/>
  <c r="R229" i="2"/>
  <c r="R228" i="2"/>
  <c r="R227" i="2"/>
  <c r="R224" i="2"/>
  <c r="R223" i="2"/>
  <c r="R222" i="2"/>
  <c r="R221" i="2"/>
  <c r="R220" i="2"/>
  <c r="R219" i="2"/>
  <c r="R218" i="2"/>
  <c r="R217" i="2"/>
  <c r="R216" i="2"/>
  <c r="R215" i="2"/>
  <c r="R214" i="2"/>
  <c r="R213" i="2"/>
  <c r="R212" i="2"/>
  <c r="R211" i="2"/>
  <c r="R210" i="2"/>
  <c r="R209" i="2"/>
  <c r="R208" i="2"/>
  <c r="R207" i="2"/>
  <c r="R206" i="2"/>
  <c r="R205" i="2"/>
  <c r="R202" i="2"/>
  <c r="R201" i="2"/>
  <c r="R200" i="2"/>
  <c r="R199" i="2"/>
  <c r="R198" i="2"/>
  <c r="R197" i="2"/>
  <c r="R196" i="2"/>
  <c r="R195" i="2"/>
  <c r="R194" i="2"/>
  <c r="R193" i="2"/>
  <c r="R192" i="2"/>
  <c r="R191" i="2"/>
  <c r="R190" i="2"/>
  <c r="R189" i="2"/>
  <c r="R186" i="2"/>
  <c r="R185" i="2"/>
  <c r="R184" i="2"/>
  <c r="R183" i="2"/>
  <c r="R182" i="2"/>
  <c r="R181" i="2"/>
  <c r="R179" i="2"/>
  <c r="R178" i="2"/>
  <c r="R177" i="2"/>
  <c r="R176" i="2"/>
  <c r="R173" i="2"/>
  <c r="R172" i="2"/>
  <c r="R171" i="2"/>
  <c r="R170" i="2"/>
  <c r="R169" i="2"/>
  <c r="R168" i="2"/>
  <c r="R167" i="2"/>
  <c r="R166" i="2"/>
  <c r="R165" i="2"/>
  <c r="R164" i="2"/>
  <c r="R163" i="2"/>
  <c r="R162" i="2"/>
  <c r="R159" i="2"/>
  <c r="R158" i="2"/>
  <c r="R157" i="2"/>
  <c r="R156" i="2"/>
  <c r="R153" i="2"/>
  <c r="R152" i="2"/>
  <c r="R149" i="2"/>
  <c r="R148" i="2"/>
  <c r="R147" i="2"/>
  <c r="R146" i="2"/>
  <c r="R145" i="2"/>
  <c r="R144" i="2"/>
  <c r="R143" i="2"/>
  <c r="R142" i="2"/>
  <c r="R139" i="2"/>
  <c r="R138" i="2"/>
  <c r="R137" i="2"/>
  <c r="R136" i="2"/>
  <c r="R133" i="2"/>
  <c r="R132" i="2"/>
  <c r="R131" i="2"/>
  <c r="R130" i="2"/>
  <c r="R129" i="2"/>
  <c r="R128" i="2"/>
  <c r="R127" i="2"/>
  <c r="R126" i="2"/>
  <c r="R125" i="2"/>
  <c r="R124" i="2"/>
  <c r="R123" i="2"/>
  <c r="R122" i="2"/>
  <c r="R121" i="2"/>
  <c r="R120" i="2"/>
  <c r="R119" i="2"/>
  <c r="R118" i="2"/>
  <c r="R115" i="2"/>
  <c r="R114" i="2"/>
  <c r="R113" i="2"/>
  <c r="R112" i="2"/>
  <c r="R111" i="2"/>
  <c r="R110" i="2"/>
  <c r="R109" i="2"/>
  <c r="R108" i="2"/>
  <c r="R107" i="2"/>
  <c r="R106" i="2"/>
  <c r="R105" i="2"/>
  <c r="R104" i="2"/>
  <c r="R103" i="2"/>
  <c r="R102" i="2"/>
  <c r="R99" i="2"/>
  <c r="R98" i="2"/>
  <c r="R97" i="2"/>
  <c r="R96" i="2"/>
  <c r="R95" i="2"/>
  <c r="R94" i="2"/>
  <c r="R91" i="2"/>
  <c r="R90" i="2"/>
  <c r="R89" i="2"/>
  <c r="R88" i="2"/>
  <c r="R87" i="2"/>
  <c r="R86" i="2"/>
  <c r="R85" i="2"/>
  <c r="R84" i="2"/>
  <c r="R83" i="2"/>
  <c r="R82" i="2"/>
  <c r="R81" i="2"/>
  <c r="R80" i="2"/>
  <c r="R79" i="2"/>
  <c r="R78" i="2"/>
  <c r="R77" i="2"/>
  <c r="R76" i="2"/>
  <c r="R75" i="2"/>
  <c r="R74" i="2"/>
  <c r="R73" i="2"/>
  <c r="R72" i="2"/>
  <c r="R71" i="2"/>
  <c r="R70" i="2"/>
  <c r="R67" i="2"/>
  <c r="R66" i="2"/>
  <c r="R65" i="2"/>
  <c r="R64" i="2"/>
  <c r="R63" i="2"/>
  <c r="R62" i="2"/>
  <c r="R61" i="2"/>
  <c r="R60" i="2"/>
  <c r="R57" i="2"/>
  <c r="R56" i="2"/>
  <c r="R55" i="2"/>
  <c r="R54" i="2"/>
  <c r="R53" i="2"/>
  <c r="R52" i="2"/>
  <c r="R51" i="2"/>
  <c r="R50" i="2"/>
  <c r="R49" i="2"/>
  <c r="R48" i="2"/>
  <c r="R47" i="2"/>
  <c r="R46" i="2"/>
  <c r="R43" i="2"/>
  <c r="R42" i="2"/>
  <c r="R41" i="2"/>
  <c r="R40" i="2"/>
  <c r="R39" i="2"/>
  <c r="R38" i="2"/>
  <c r="R37" i="2"/>
  <c r="R36" i="2"/>
  <c r="R35" i="2"/>
  <c r="R34" i="2"/>
  <c r="R33" i="2"/>
  <c r="R32" i="2"/>
  <c r="R31" i="2"/>
  <c r="R30" i="2"/>
  <c r="R29" i="2"/>
  <c r="R28" i="2"/>
  <c r="R25" i="2"/>
  <c r="R24" i="2"/>
  <c r="R23" i="2"/>
  <c r="R22" i="2"/>
  <c r="R21" i="2"/>
  <c r="R20" i="2"/>
  <c r="R19" i="2"/>
  <c r="R18" i="2"/>
  <c r="R17" i="2"/>
  <c r="R16" i="2"/>
  <c r="R15" i="2"/>
  <c r="R14" i="2"/>
  <c r="R13" i="2"/>
  <c r="R12" i="2"/>
  <c r="R11" i="2"/>
  <c r="R8" i="2"/>
  <c r="R5" i="2"/>
  <c r="S5" i="2" s="1"/>
  <c r="R4" i="2"/>
  <c r="R3" i="2"/>
  <c r="O281" i="2"/>
  <c r="N281" i="2"/>
  <c r="M281" i="2"/>
  <c r="L281" i="2"/>
  <c r="O282" i="2"/>
  <c r="N282" i="2"/>
  <c r="M282" i="2"/>
  <c r="L282" i="2"/>
  <c r="O42" i="2"/>
  <c r="N42" i="2"/>
  <c r="M42" i="2"/>
  <c r="L42" i="2"/>
  <c r="O43" i="2"/>
  <c r="N43" i="2"/>
  <c r="M43" i="2"/>
  <c r="L43" i="2"/>
  <c r="O185" i="2"/>
  <c r="N185" i="2"/>
  <c r="M185" i="2"/>
  <c r="L185" i="2"/>
  <c r="O186" i="2"/>
  <c r="N186" i="2"/>
  <c r="M186" i="2"/>
  <c r="L186" i="2"/>
  <c r="O181" i="2"/>
  <c r="N181" i="2"/>
  <c r="M181" i="2"/>
  <c r="L181" i="2"/>
  <c r="O182" i="2"/>
  <c r="N182" i="2"/>
  <c r="M182" i="2"/>
  <c r="L182" i="2"/>
  <c r="O183" i="2"/>
  <c r="N183" i="2"/>
  <c r="M183" i="2"/>
  <c r="L183" i="2"/>
  <c r="O184" i="2"/>
  <c r="N184" i="2"/>
  <c r="M184" i="2"/>
  <c r="L184" i="2"/>
  <c r="O178" i="2"/>
  <c r="N178" i="2"/>
  <c r="M178" i="2"/>
  <c r="L178" i="2"/>
  <c r="O179" i="2"/>
  <c r="N179" i="2"/>
  <c r="M179" i="2"/>
  <c r="L179" i="2"/>
  <c r="O176" i="2"/>
  <c r="N176" i="2"/>
  <c r="M176" i="2"/>
  <c r="L176" i="2"/>
  <c r="O177" i="2"/>
  <c r="N177" i="2"/>
  <c r="M177" i="2"/>
  <c r="L177" i="2"/>
  <c r="O287" i="2"/>
  <c r="N287" i="2"/>
  <c r="M287" i="2"/>
  <c r="L287" i="2"/>
  <c r="O288" i="2"/>
  <c r="N288" i="2"/>
  <c r="M288" i="2"/>
  <c r="L288" i="2"/>
  <c r="O285" i="2"/>
  <c r="N285" i="2"/>
  <c r="M285" i="2"/>
  <c r="L285" i="2"/>
  <c r="O286" i="2"/>
  <c r="N286" i="2"/>
  <c r="M286" i="2"/>
  <c r="L286" i="2"/>
  <c r="O283" i="2"/>
  <c r="N283" i="2"/>
  <c r="M283" i="2"/>
  <c r="L283" i="2"/>
  <c r="O284" i="2"/>
  <c r="N284" i="2"/>
  <c r="M284" i="2"/>
  <c r="L284" i="2"/>
  <c r="O271" i="2"/>
  <c r="N271" i="2"/>
  <c r="M271" i="2"/>
  <c r="L271" i="2"/>
  <c r="O272" i="2"/>
  <c r="N272" i="2"/>
  <c r="M272" i="2"/>
  <c r="L272" i="2"/>
  <c r="O265" i="2"/>
  <c r="N265" i="2"/>
  <c r="M265" i="2"/>
  <c r="L265" i="2"/>
  <c r="O266" i="2"/>
  <c r="N266" i="2"/>
  <c r="M266" i="2"/>
  <c r="L266" i="2"/>
  <c r="O263" i="2"/>
  <c r="N263" i="2"/>
  <c r="M263" i="2"/>
  <c r="L263" i="2"/>
  <c r="O264" i="2"/>
  <c r="N264" i="2"/>
  <c r="M264" i="2"/>
  <c r="L264" i="2"/>
  <c r="O261" i="2"/>
  <c r="N261" i="2"/>
  <c r="M261" i="2"/>
  <c r="L261" i="2"/>
  <c r="O262" i="2"/>
  <c r="N262" i="2"/>
  <c r="M262" i="2"/>
  <c r="L262" i="2"/>
  <c r="O253" i="2"/>
  <c r="N253" i="2"/>
  <c r="M253" i="2"/>
  <c r="L253" i="2"/>
  <c r="O254" i="2"/>
  <c r="N254" i="2"/>
  <c r="M254" i="2"/>
  <c r="L254" i="2"/>
  <c r="O229" i="2"/>
  <c r="N229" i="2"/>
  <c r="M229" i="2"/>
  <c r="L229" i="2"/>
  <c r="O230" i="2"/>
  <c r="N230" i="2"/>
  <c r="M230" i="2"/>
  <c r="L230" i="2"/>
  <c r="O223" i="2"/>
  <c r="N223" i="2"/>
  <c r="M223" i="2"/>
  <c r="L223" i="2"/>
  <c r="O224" i="2"/>
  <c r="N224" i="2"/>
  <c r="M224" i="2"/>
  <c r="L224" i="2"/>
  <c r="O201" i="2"/>
  <c r="N201" i="2"/>
  <c r="M201" i="2"/>
  <c r="L201" i="2"/>
  <c r="O202" i="2"/>
  <c r="N202" i="2"/>
  <c r="M202" i="2"/>
  <c r="L202" i="2"/>
  <c r="O199" i="2"/>
  <c r="N199" i="2"/>
  <c r="M199" i="2"/>
  <c r="L199" i="2"/>
  <c r="O200" i="2"/>
  <c r="N200" i="2"/>
  <c r="M200" i="2"/>
  <c r="L200" i="2"/>
  <c r="O172" i="2"/>
  <c r="N172" i="2"/>
  <c r="M172" i="2"/>
  <c r="L172" i="2"/>
  <c r="O173" i="2"/>
  <c r="N173" i="2"/>
  <c r="M173" i="2"/>
  <c r="L173" i="2"/>
  <c r="O158" i="2"/>
  <c r="N158" i="2"/>
  <c r="M158" i="2"/>
  <c r="L158" i="2"/>
  <c r="O159" i="2"/>
  <c r="N159" i="2"/>
  <c r="M159" i="2"/>
  <c r="L159" i="2"/>
  <c r="O156" i="2"/>
  <c r="N156" i="2"/>
  <c r="M156" i="2"/>
  <c r="L156" i="2"/>
  <c r="O157" i="2"/>
  <c r="N157" i="2"/>
  <c r="M157" i="2"/>
  <c r="L157" i="2"/>
  <c r="O152" i="2"/>
  <c r="N152" i="2"/>
  <c r="M152" i="2"/>
  <c r="L152" i="2"/>
  <c r="O153" i="2"/>
  <c r="N153" i="2"/>
  <c r="M153" i="2"/>
  <c r="L153" i="2"/>
  <c r="O148" i="2"/>
  <c r="N148" i="2"/>
  <c r="M148" i="2"/>
  <c r="L148" i="2"/>
  <c r="O149" i="2"/>
  <c r="N149" i="2"/>
  <c r="M149" i="2"/>
  <c r="L149" i="2"/>
  <c r="O146" i="2"/>
  <c r="N146" i="2"/>
  <c r="M146" i="2"/>
  <c r="L146" i="2"/>
  <c r="O147" i="2"/>
  <c r="N147" i="2"/>
  <c r="M147" i="2"/>
  <c r="L147" i="2"/>
  <c r="O138" i="2"/>
  <c r="N138" i="2"/>
  <c r="M138" i="2"/>
  <c r="L138" i="2"/>
  <c r="O139" i="2"/>
  <c r="N139" i="2"/>
  <c r="M139" i="2"/>
  <c r="L139" i="2"/>
  <c r="O132" i="2"/>
  <c r="N132" i="2"/>
  <c r="M132" i="2"/>
  <c r="L132" i="2"/>
  <c r="O133" i="2"/>
  <c r="N133" i="2"/>
  <c r="M133" i="2"/>
  <c r="L133" i="2"/>
  <c r="O130" i="2"/>
  <c r="N130" i="2"/>
  <c r="M130" i="2"/>
  <c r="L130" i="2"/>
  <c r="O131" i="2"/>
  <c r="N131" i="2"/>
  <c r="M131" i="2"/>
  <c r="L131" i="2"/>
  <c r="O128" i="2"/>
  <c r="N128" i="2"/>
  <c r="M128" i="2"/>
  <c r="L128" i="2"/>
  <c r="O129" i="2"/>
  <c r="N129" i="2"/>
  <c r="M129" i="2"/>
  <c r="L129" i="2"/>
  <c r="O126" i="2"/>
  <c r="N126" i="2"/>
  <c r="M126" i="2"/>
  <c r="L126" i="2"/>
  <c r="O127" i="2"/>
  <c r="N127" i="2"/>
  <c r="M127" i="2"/>
  <c r="L127" i="2"/>
  <c r="O124" i="2"/>
  <c r="N124" i="2"/>
  <c r="M124" i="2"/>
  <c r="L124" i="2"/>
  <c r="O125" i="2"/>
  <c r="N125" i="2"/>
  <c r="M125" i="2"/>
  <c r="L125" i="2"/>
  <c r="O114" i="2"/>
  <c r="N114" i="2"/>
  <c r="M114" i="2"/>
  <c r="L114" i="2"/>
  <c r="O115" i="2"/>
  <c r="N115" i="2"/>
  <c r="M115" i="2"/>
  <c r="L115" i="2"/>
  <c r="O112" i="2"/>
  <c r="N112" i="2"/>
  <c r="M112" i="2"/>
  <c r="L112" i="2"/>
  <c r="O113" i="2"/>
  <c r="N113" i="2"/>
  <c r="M113" i="2"/>
  <c r="L113" i="2"/>
  <c r="O110" i="2"/>
  <c r="N110" i="2"/>
  <c r="M110" i="2"/>
  <c r="L110" i="2"/>
  <c r="O111" i="2"/>
  <c r="N111" i="2"/>
  <c r="M111" i="2"/>
  <c r="L111" i="2"/>
  <c r="O94" i="2"/>
  <c r="N94" i="2"/>
  <c r="M94" i="2"/>
  <c r="L94" i="2"/>
  <c r="O95" i="2"/>
  <c r="N95" i="2"/>
  <c r="M95" i="2"/>
  <c r="L95" i="2"/>
  <c r="O96" i="2"/>
  <c r="N96" i="2"/>
  <c r="M96" i="2"/>
  <c r="L96" i="2"/>
  <c r="O97" i="2"/>
  <c r="N97" i="2"/>
  <c r="M97" i="2"/>
  <c r="L97" i="2"/>
  <c r="O98" i="2"/>
  <c r="N98" i="2"/>
  <c r="M98" i="2"/>
  <c r="L98" i="2"/>
  <c r="O99" i="2"/>
  <c r="N99" i="2"/>
  <c r="M99" i="2"/>
  <c r="L99" i="2"/>
  <c r="O66" i="2"/>
  <c r="N66" i="2"/>
  <c r="M66" i="2"/>
  <c r="L66" i="2"/>
  <c r="O67" i="2"/>
  <c r="N67" i="2"/>
  <c r="M67" i="2"/>
  <c r="L67" i="2"/>
  <c r="O46" i="2"/>
  <c r="N46" i="2"/>
  <c r="M46" i="2"/>
  <c r="L46" i="2"/>
  <c r="O47" i="2"/>
  <c r="N47" i="2"/>
  <c r="M47" i="2"/>
  <c r="L47" i="2"/>
  <c r="O48" i="2"/>
  <c r="N48" i="2"/>
  <c r="M48" i="2"/>
  <c r="L48" i="2"/>
  <c r="O49" i="2"/>
  <c r="N49" i="2"/>
  <c r="M49" i="2"/>
  <c r="L49" i="2"/>
  <c r="O50" i="2"/>
  <c r="N50" i="2"/>
  <c r="M50" i="2"/>
  <c r="L50" i="2"/>
  <c r="O51" i="2"/>
  <c r="N51" i="2"/>
  <c r="M51" i="2"/>
  <c r="L51" i="2"/>
  <c r="O4" i="2"/>
  <c r="N4" i="2"/>
  <c r="M4" i="2"/>
  <c r="L4" i="2"/>
  <c r="O16" i="2"/>
  <c r="N16" i="2"/>
  <c r="M16" i="2"/>
  <c r="L16" i="2"/>
  <c r="O17" i="2"/>
  <c r="N17" i="2"/>
  <c r="M17" i="2"/>
  <c r="L17" i="2"/>
  <c r="O18" i="2"/>
  <c r="N18" i="2"/>
  <c r="M18" i="2"/>
  <c r="L18" i="2"/>
  <c r="O19" i="2"/>
  <c r="N19" i="2"/>
  <c r="M19" i="2"/>
  <c r="L19" i="2"/>
  <c r="O20" i="2"/>
  <c r="N20" i="2"/>
  <c r="M20" i="2"/>
  <c r="L20" i="2"/>
  <c r="O21" i="2"/>
  <c r="N21" i="2"/>
  <c r="M21" i="2"/>
  <c r="L21" i="2"/>
  <c r="O22" i="2"/>
  <c r="N22" i="2"/>
  <c r="M22" i="2"/>
  <c r="L22" i="2"/>
  <c r="O23" i="2"/>
  <c r="N23" i="2"/>
  <c r="M23" i="2"/>
  <c r="L23" i="2"/>
  <c r="O24" i="2"/>
  <c r="N24" i="2"/>
  <c r="M24" i="2"/>
  <c r="L24" i="2"/>
  <c r="O25" i="2"/>
  <c r="N25" i="2"/>
  <c r="M25" i="2"/>
  <c r="L25" i="2"/>
  <c r="O8" i="2"/>
  <c r="N8" i="2"/>
  <c r="M8" i="2"/>
  <c r="L8" i="2"/>
  <c r="O9" i="2"/>
  <c r="N9" i="2"/>
  <c r="M9" i="2"/>
  <c r="L9" i="2"/>
  <c r="O246" i="2"/>
  <c r="N246" i="2"/>
  <c r="M246" i="2"/>
  <c r="L246" i="2"/>
  <c r="O247" i="2"/>
  <c r="N247" i="2"/>
  <c r="M247" i="2"/>
  <c r="L247" i="2"/>
  <c r="O3" i="2"/>
  <c r="N3" i="2"/>
  <c r="M3" i="2"/>
  <c r="L3" i="2"/>
  <c r="J280" i="2"/>
  <c r="K280" i="2" s="1"/>
  <c r="I280" i="2"/>
  <c r="J279" i="2"/>
  <c r="K279" i="2" s="1"/>
  <c r="I279" i="2"/>
  <c r="J278" i="2"/>
  <c r="K278" i="2" s="1"/>
  <c r="I278" i="2"/>
  <c r="J277" i="2"/>
  <c r="K277" i="2" s="1"/>
  <c r="I277" i="2"/>
  <c r="J260" i="2"/>
  <c r="K260" i="2" s="1"/>
  <c r="I260" i="2"/>
  <c r="J259" i="2"/>
  <c r="K259" i="2" s="1"/>
  <c r="I259" i="2"/>
  <c r="J252" i="2"/>
  <c r="K252" i="2" s="1"/>
  <c r="I252" i="2"/>
  <c r="J251" i="2"/>
  <c r="K251" i="2" s="1"/>
  <c r="I251" i="2"/>
  <c r="J250" i="2"/>
  <c r="K250" i="2" s="1"/>
  <c r="I250" i="2"/>
  <c r="J249" i="2"/>
  <c r="K249" i="2" s="1"/>
  <c r="I249" i="2"/>
  <c r="J248" i="2"/>
  <c r="K248" i="2" s="1"/>
  <c r="I248" i="2"/>
  <c r="J245" i="2"/>
  <c r="K245" i="2" s="1"/>
  <c r="I245" i="2"/>
  <c r="J244" i="2"/>
  <c r="K244" i="2" s="1"/>
  <c r="I244" i="2"/>
  <c r="J243" i="2"/>
  <c r="K243" i="2" s="1"/>
  <c r="I243" i="2"/>
  <c r="J242" i="2"/>
  <c r="K242" i="2" s="1"/>
  <c r="I242" i="2"/>
  <c r="J241" i="2"/>
  <c r="K241" i="2" s="1"/>
  <c r="I241" i="2"/>
  <c r="J240" i="2"/>
  <c r="K240" i="2" s="1"/>
  <c r="I240" i="2"/>
  <c r="J239" i="2"/>
  <c r="K239" i="2" s="1"/>
  <c r="I239" i="2"/>
  <c r="J238" i="2"/>
  <c r="K238" i="2" s="1"/>
  <c r="I238" i="2"/>
  <c r="J237" i="2"/>
  <c r="K237" i="2" s="1"/>
  <c r="I237" i="2"/>
  <c r="J236" i="2"/>
  <c r="K236" i="2" s="1"/>
  <c r="I236" i="2"/>
  <c r="J235" i="2"/>
  <c r="K235" i="2" s="1"/>
  <c r="I235" i="2"/>
  <c r="J221" i="2"/>
  <c r="K221" i="2" s="1"/>
  <c r="I221" i="2"/>
  <c r="J220" i="2"/>
  <c r="K220" i="2" s="1"/>
  <c r="I220" i="2"/>
  <c r="J219" i="2"/>
  <c r="K219" i="2" s="1"/>
  <c r="I219" i="2"/>
  <c r="J218" i="2"/>
  <c r="K218" i="2" s="1"/>
  <c r="I218" i="2"/>
  <c r="J217" i="2"/>
  <c r="K217" i="2" s="1"/>
  <c r="I217" i="2"/>
  <c r="J216" i="2"/>
  <c r="K216" i="2" s="1"/>
  <c r="I216" i="2"/>
  <c r="J215" i="2"/>
  <c r="K215" i="2" s="1"/>
  <c r="I215" i="2"/>
  <c r="J214" i="2"/>
  <c r="K214" i="2" s="1"/>
  <c r="I214" i="2"/>
  <c r="J213" i="2"/>
  <c r="K213" i="2" s="1"/>
  <c r="I213" i="2"/>
  <c r="J212" i="2"/>
  <c r="K212" i="2" s="1"/>
  <c r="I212" i="2"/>
  <c r="J211" i="2"/>
  <c r="K211" i="2" s="1"/>
  <c r="I211" i="2"/>
  <c r="J210" i="2"/>
  <c r="K210" i="2" s="1"/>
  <c r="I210" i="2"/>
  <c r="J209" i="2"/>
  <c r="K209" i="2" s="1"/>
  <c r="I209" i="2"/>
  <c r="J208" i="2"/>
  <c r="K208" i="2" s="1"/>
  <c r="I208" i="2"/>
  <c r="J207" i="2"/>
  <c r="K207" i="2" s="1"/>
  <c r="I207" i="2"/>
  <c r="J198" i="2"/>
  <c r="K198" i="2" s="1"/>
  <c r="I198" i="2"/>
  <c r="J197" i="2"/>
  <c r="K197" i="2" s="1"/>
  <c r="I197" i="2"/>
  <c r="J196" i="2"/>
  <c r="K196" i="2" s="1"/>
  <c r="I196" i="2"/>
  <c r="J195" i="2"/>
  <c r="K195" i="2" s="1"/>
  <c r="I195" i="2"/>
  <c r="J194" i="2"/>
  <c r="K194" i="2" s="1"/>
  <c r="I194" i="2"/>
  <c r="J193" i="2"/>
  <c r="K193" i="2" s="1"/>
  <c r="I193" i="2"/>
  <c r="J192" i="2"/>
  <c r="K192" i="2" s="1"/>
  <c r="I192" i="2"/>
  <c r="J191" i="2"/>
  <c r="K191" i="2" s="1"/>
  <c r="I191" i="2"/>
  <c r="J171" i="2"/>
  <c r="K171" i="2" s="1"/>
  <c r="I171" i="2"/>
  <c r="J170" i="2"/>
  <c r="K170" i="2" s="1"/>
  <c r="I170" i="2"/>
  <c r="J169" i="2"/>
  <c r="K169" i="2" s="1"/>
  <c r="I169" i="2"/>
  <c r="J168" i="2"/>
  <c r="K168" i="2" s="1"/>
  <c r="I168" i="2"/>
  <c r="J167" i="2"/>
  <c r="K167" i="2" s="1"/>
  <c r="I167" i="2"/>
  <c r="J166" i="2"/>
  <c r="K166" i="2" s="1"/>
  <c r="I166" i="2"/>
  <c r="J165" i="2"/>
  <c r="K165" i="2" s="1"/>
  <c r="I165" i="2"/>
  <c r="J164" i="2"/>
  <c r="K164" i="2" s="1"/>
  <c r="I164" i="2"/>
  <c r="J145" i="2"/>
  <c r="K145" i="2" s="1"/>
  <c r="I145" i="2"/>
  <c r="J144" i="2"/>
  <c r="K144" i="2" s="1"/>
  <c r="I144" i="2"/>
  <c r="J137" i="2"/>
  <c r="K137" i="2" s="1"/>
  <c r="I137" i="2"/>
  <c r="J136" i="2"/>
  <c r="K136" i="2" s="1"/>
  <c r="I136" i="2"/>
  <c r="J123" i="2"/>
  <c r="K123" i="2" s="1"/>
  <c r="I123" i="2"/>
  <c r="J122" i="2"/>
  <c r="K122" i="2" s="1"/>
  <c r="I122" i="2"/>
  <c r="J121" i="2"/>
  <c r="K121" i="2" s="1"/>
  <c r="I121" i="2"/>
  <c r="J120" i="2"/>
  <c r="K120" i="2" s="1"/>
  <c r="I120" i="2"/>
  <c r="J119" i="2"/>
  <c r="K119" i="2" s="1"/>
  <c r="I119" i="2"/>
  <c r="J118" i="2"/>
  <c r="K118" i="2" s="1"/>
  <c r="I118" i="2"/>
  <c r="J109" i="2"/>
  <c r="K109" i="2" s="1"/>
  <c r="I109" i="2"/>
  <c r="J108" i="2"/>
  <c r="K108" i="2" s="1"/>
  <c r="I108" i="2"/>
  <c r="J107" i="2"/>
  <c r="K107" i="2" s="1"/>
  <c r="I107" i="2"/>
  <c r="J106" i="2"/>
  <c r="K106" i="2" s="1"/>
  <c r="I106" i="2"/>
  <c r="J105" i="2"/>
  <c r="K105" i="2" s="1"/>
  <c r="I105" i="2"/>
  <c r="J104" i="2"/>
  <c r="K104" i="2" s="1"/>
  <c r="I104" i="2"/>
  <c r="J103" i="2"/>
  <c r="K103" i="2" s="1"/>
  <c r="I103" i="2"/>
  <c r="J102" i="2"/>
  <c r="K102" i="2" s="1"/>
  <c r="I102" i="2"/>
  <c r="J91" i="2"/>
  <c r="K91" i="2" s="1"/>
  <c r="I91" i="2"/>
  <c r="J90" i="2"/>
  <c r="K90" i="2" s="1"/>
  <c r="I90" i="2"/>
  <c r="J89" i="2"/>
  <c r="K89" i="2" s="1"/>
  <c r="I89" i="2"/>
  <c r="J88" i="2"/>
  <c r="K88" i="2" s="1"/>
  <c r="I88" i="2"/>
  <c r="J87" i="2"/>
  <c r="K87" i="2" s="1"/>
  <c r="I87" i="2"/>
  <c r="J86" i="2"/>
  <c r="K86" i="2" s="1"/>
  <c r="I86" i="2"/>
  <c r="J85" i="2"/>
  <c r="K85" i="2" s="1"/>
  <c r="I85" i="2"/>
  <c r="J84" i="2"/>
  <c r="K84" i="2" s="1"/>
  <c r="I84" i="2"/>
  <c r="J83" i="2"/>
  <c r="K83" i="2" s="1"/>
  <c r="I83" i="2"/>
  <c r="J82" i="2"/>
  <c r="K82" i="2" s="1"/>
  <c r="I82" i="2"/>
  <c r="J81" i="2"/>
  <c r="K81" i="2" s="1"/>
  <c r="I81" i="2"/>
  <c r="J80" i="2"/>
  <c r="K80" i="2" s="1"/>
  <c r="I80" i="2"/>
  <c r="J79" i="2"/>
  <c r="K79" i="2" s="1"/>
  <c r="I79" i="2"/>
  <c r="J78" i="2"/>
  <c r="K78" i="2" s="1"/>
  <c r="I78" i="2"/>
  <c r="J77" i="2"/>
  <c r="K77" i="2" s="1"/>
  <c r="I77" i="2"/>
  <c r="J76" i="2"/>
  <c r="K76" i="2" s="1"/>
  <c r="I76" i="2"/>
  <c r="J75" i="2"/>
  <c r="K75" i="2" s="1"/>
  <c r="I75" i="2"/>
  <c r="J74" i="2"/>
  <c r="K74" i="2" s="1"/>
  <c r="I74" i="2"/>
  <c r="J73" i="2"/>
  <c r="K73" i="2" s="1"/>
  <c r="I73" i="2"/>
  <c r="J72" i="2"/>
  <c r="K72" i="2" s="1"/>
  <c r="I72" i="2"/>
  <c r="J65" i="2"/>
  <c r="K65" i="2" s="1"/>
  <c r="I65" i="2"/>
  <c r="J64" i="2"/>
  <c r="K64" i="2" s="1"/>
  <c r="I64" i="2"/>
  <c r="J63" i="2"/>
  <c r="K63" i="2" s="1"/>
  <c r="I63" i="2"/>
  <c r="J62" i="2"/>
  <c r="K62" i="2" s="1"/>
  <c r="I62" i="2"/>
  <c r="J57" i="2"/>
  <c r="K57" i="2" s="1"/>
  <c r="I57" i="2"/>
  <c r="J56" i="2"/>
  <c r="K56" i="2" s="1"/>
  <c r="I56" i="2"/>
  <c r="J54" i="2"/>
  <c r="K54" i="2" s="1"/>
  <c r="I54" i="2"/>
  <c r="J41" i="2"/>
  <c r="K41" i="2" s="1"/>
  <c r="J40" i="2"/>
  <c r="K40" i="2" s="1"/>
  <c r="J39" i="2"/>
  <c r="K39" i="2" s="1"/>
  <c r="J38" i="2"/>
  <c r="K38" i="2" s="1"/>
  <c r="J37" i="2"/>
  <c r="K37" i="2" s="1"/>
  <c r="J36" i="2"/>
  <c r="K36" i="2" s="1"/>
  <c r="J35" i="2"/>
  <c r="K35" i="2" s="1"/>
  <c r="J34" i="2"/>
  <c r="K34" i="2" s="1"/>
  <c r="J33" i="2"/>
  <c r="K33" i="2" s="1"/>
  <c r="J32" i="2"/>
  <c r="K32" i="2" s="1"/>
  <c r="J30" i="2"/>
  <c r="K30" i="2" s="1"/>
  <c r="I41" i="2"/>
  <c r="I40" i="2"/>
  <c r="I39" i="2"/>
  <c r="I38" i="2"/>
  <c r="I37" i="2"/>
  <c r="I36" i="2"/>
  <c r="I35" i="2"/>
  <c r="I34" i="2"/>
  <c r="I33" i="2"/>
  <c r="I32" i="2"/>
  <c r="I31" i="2"/>
  <c r="I30" i="2"/>
  <c r="I15" i="2"/>
  <c r="I14" i="2"/>
  <c r="I13" i="2"/>
  <c r="I12" i="2"/>
  <c r="J14" i="2"/>
  <c r="K14" i="2" s="1"/>
  <c r="J13" i="2"/>
  <c r="K13" i="2" s="1"/>
  <c r="J12" i="2"/>
  <c r="K12" i="2" s="1"/>
  <c r="S3" i="2" l="1"/>
  <c r="Q3" i="2"/>
  <c r="S247" i="2"/>
  <c r="Q247" i="2"/>
  <c r="S246" i="2"/>
  <c r="Q246" i="2"/>
  <c r="S9" i="2"/>
  <c r="Q9" i="2"/>
  <c r="S8" i="2"/>
  <c r="Q8" i="2"/>
  <c r="S25" i="2"/>
  <c r="Q25" i="2"/>
  <c r="S24" i="2"/>
  <c r="Q24" i="2"/>
  <c r="S23" i="2"/>
  <c r="Q23" i="2"/>
  <c r="S22" i="2"/>
  <c r="Q22" i="2"/>
  <c r="S21" i="2"/>
  <c r="Q21" i="2"/>
  <c r="S20" i="2"/>
  <c r="Q20" i="2"/>
  <c r="S19" i="2"/>
  <c r="Q19" i="2"/>
  <c r="S18" i="2"/>
  <c r="Q18" i="2"/>
  <c r="S17" i="2"/>
  <c r="Q17" i="2"/>
  <c r="S16" i="2"/>
  <c r="Q16" i="2"/>
  <c r="S4" i="2"/>
  <c r="Q4" i="2"/>
  <c r="S51" i="2"/>
  <c r="Q51" i="2"/>
  <c r="S50" i="2"/>
  <c r="Q50" i="2"/>
  <c r="S49" i="2"/>
  <c r="Q49" i="2"/>
  <c r="S48" i="2"/>
  <c r="Q48" i="2"/>
  <c r="S47" i="2"/>
  <c r="Q47" i="2"/>
  <c r="S46" i="2"/>
  <c r="Q46" i="2"/>
  <c r="S67" i="2"/>
  <c r="Q67" i="2"/>
  <c r="S66" i="2"/>
  <c r="Q66" i="2"/>
  <c r="S99" i="2"/>
  <c r="Q99" i="2"/>
  <c r="S98" i="2"/>
  <c r="Q98" i="2"/>
  <c r="S97" i="2"/>
  <c r="Q97" i="2"/>
  <c r="S96" i="2"/>
  <c r="Q96" i="2"/>
  <c r="S95" i="2"/>
  <c r="Q95" i="2"/>
  <c r="S94" i="2"/>
  <c r="Q94" i="2"/>
  <c r="S111" i="2"/>
  <c r="Q111" i="2"/>
  <c r="S110" i="2"/>
  <c r="Q110" i="2"/>
  <c r="S113" i="2"/>
  <c r="Q113" i="2"/>
  <c r="S112" i="2"/>
  <c r="Q112" i="2"/>
  <c r="S115" i="2"/>
  <c r="Q115" i="2"/>
  <c r="S114" i="2"/>
  <c r="Q114" i="2"/>
  <c r="S125" i="2"/>
  <c r="Q125" i="2"/>
  <c r="S124" i="2"/>
  <c r="Q124" i="2"/>
  <c r="S127" i="2"/>
  <c r="Q127" i="2"/>
  <c r="S126" i="2"/>
  <c r="Q126" i="2"/>
  <c r="S129" i="2"/>
  <c r="Q129" i="2"/>
  <c r="S128" i="2"/>
  <c r="Q128" i="2"/>
  <c r="S131" i="2"/>
  <c r="Q131" i="2"/>
  <c r="S130" i="2"/>
  <c r="Q130" i="2"/>
  <c r="S133" i="2"/>
  <c r="Q133" i="2"/>
  <c r="S132" i="2"/>
  <c r="Q132" i="2"/>
  <c r="S139" i="2"/>
  <c r="Q139" i="2"/>
  <c r="S138" i="2"/>
  <c r="Q138" i="2"/>
  <c r="S147" i="2"/>
  <c r="Q147" i="2"/>
  <c r="S146" i="2"/>
  <c r="Q146" i="2"/>
  <c r="S149" i="2"/>
  <c r="Q149" i="2"/>
  <c r="S148" i="2"/>
  <c r="Q148" i="2"/>
  <c r="S153" i="2"/>
  <c r="Q153" i="2"/>
  <c r="S152" i="2"/>
  <c r="Q152" i="2"/>
  <c r="S157" i="2"/>
  <c r="Q157" i="2"/>
  <c r="S156" i="2"/>
  <c r="Q156" i="2"/>
  <c r="S159" i="2"/>
  <c r="Q159" i="2"/>
  <c r="S158" i="2"/>
  <c r="Q158" i="2"/>
  <c r="S173" i="2"/>
  <c r="Q173" i="2"/>
  <c r="S172" i="2"/>
  <c r="Q172" i="2"/>
  <c r="S200" i="2"/>
  <c r="Q200" i="2"/>
  <c r="S199" i="2"/>
  <c r="Q199" i="2"/>
  <c r="S202" i="2"/>
  <c r="Q202" i="2"/>
  <c r="S201" i="2"/>
  <c r="Q201" i="2"/>
  <c r="S224" i="2"/>
  <c r="Q224" i="2"/>
  <c r="S223" i="2"/>
  <c r="Q223" i="2"/>
  <c r="S230" i="2"/>
  <c r="Q230" i="2"/>
  <c r="S229" i="2"/>
  <c r="Q229" i="2"/>
  <c r="S254" i="2"/>
  <c r="Q254" i="2"/>
  <c r="S253" i="2"/>
  <c r="Q253" i="2"/>
  <c r="S262" i="2"/>
  <c r="Q262" i="2"/>
  <c r="S261" i="2"/>
  <c r="Q261" i="2"/>
  <c r="S264" i="2"/>
  <c r="Q264" i="2"/>
  <c r="S263" i="2"/>
  <c r="Q263" i="2"/>
  <c r="S266" i="2"/>
  <c r="Q266" i="2"/>
  <c r="S265" i="2"/>
  <c r="Q265" i="2"/>
  <c r="S272" i="2"/>
  <c r="Q272" i="2"/>
  <c r="S271" i="2"/>
  <c r="Q271" i="2"/>
  <c r="S284" i="2"/>
  <c r="Q284" i="2"/>
  <c r="S283" i="2"/>
  <c r="Q283" i="2"/>
  <c r="S286" i="2"/>
  <c r="Q286" i="2"/>
  <c r="S285" i="2"/>
  <c r="Q285" i="2"/>
  <c r="S288" i="2"/>
  <c r="Q288" i="2"/>
  <c r="S287" i="2"/>
  <c r="Q287" i="2"/>
  <c r="S177" i="2"/>
  <c r="Q177" i="2"/>
  <c r="S176" i="2"/>
  <c r="Q176" i="2"/>
  <c r="S179" i="2"/>
  <c r="Q179" i="2"/>
  <c r="S178" i="2"/>
  <c r="Q178" i="2"/>
  <c r="S184" i="2"/>
  <c r="Q184" i="2"/>
  <c r="S183" i="2"/>
  <c r="Q183" i="2"/>
  <c r="S182" i="2"/>
  <c r="Q182" i="2"/>
  <c r="S181" i="2"/>
  <c r="Q181" i="2"/>
  <c r="S186" i="2"/>
  <c r="Q186" i="2"/>
  <c r="S185" i="2"/>
  <c r="Q185" i="2"/>
  <c r="S43" i="2"/>
  <c r="Q43" i="2"/>
  <c r="S42" i="2"/>
  <c r="Q42" i="2"/>
  <c r="S282" i="2"/>
  <c r="Q282" i="2"/>
  <c r="S281" i="2"/>
  <c r="Q281" i="2"/>
  <c r="N30" i="2"/>
  <c r="L32" i="2"/>
  <c r="O34" i="2"/>
  <c r="O36" i="2"/>
  <c r="L38" i="2"/>
  <c r="O40" i="2"/>
  <c r="O54" i="2"/>
  <c r="N56" i="2"/>
  <c r="N62" i="2"/>
  <c r="L64" i="2"/>
  <c r="N72" i="2"/>
  <c r="N74" i="2"/>
  <c r="M76" i="2"/>
  <c r="L78" i="2"/>
  <c r="N80" i="2"/>
  <c r="L82" i="2"/>
  <c r="N84" i="2"/>
  <c r="N86" i="2"/>
  <c r="L88" i="2"/>
  <c r="O90" i="2"/>
  <c r="O102" i="2"/>
  <c r="N104" i="2"/>
  <c r="O106" i="2"/>
  <c r="N108" i="2"/>
  <c r="L118" i="2"/>
  <c r="N122" i="2"/>
  <c r="L136" i="2"/>
  <c r="L144" i="2"/>
  <c r="M164" i="2"/>
  <c r="N166" i="2"/>
  <c r="O168" i="2"/>
  <c r="O170" i="2"/>
  <c r="M191" i="2"/>
  <c r="O193" i="2"/>
  <c r="L195" i="2"/>
  <c r="O197" i="2"/>
  <c r="O207" i="2"/>
  <c r="O209" i="2"/>
  <c r="M211" i="2"/>
  <c r="O213" i="2"/>
  <c r="N215" i="2"/>
  <c r="O217" i="2"/>
  <c r="O219" i="2"/>
  <c r="O221" i="2"/>
  <c r="N235" i="2"/>
  <c r="L237" i="2"/>
  <c r="N239" i="2"/>
  <c r="M241" i="2"/>
  <c r="M243" i="2"/>
  <c r="O245" i="2"/>
  <c r="N249" i="2"/>
  <c r="L251" i="2"/>
  <c r="O259" i="2"/>
  <c r="M277" i="2"/>
  <c r="O279" i="2"/>
  <c r="O65" i="2"/>
  <c r="M63" i="2"/>
  <c r="O280" i="2"/>
  <c r="O278" i="2"/>
  <c r="N260" i="2"/>
  <c r="O252" i="2"/>
  <c r="O250" i="2"/>
  <c r="O248" i="2"/>
  <c r="L244" i="2"/>
  <c r="M242" i="2"/>
  <c r="O240" i="2"/>
  <c r="O238" i="2"/>
  <c r="N236" i="2"/>
  <c r="N220" i="2"/>
  <c r="L218" i="2"/>
  <c r="N216" i="2"/>
  <c r="O214" i="2"/>
  <c r="O212" i="2"/>
  <c r="M210" i="2"/>
  <c r="N208" i="2"/>
  <c r="L198" i="2"/>
  <c r="N196" i="2"/>
  <c r="O194" i="2"/>
  <c r="O192" i="2"/>
  <c r="O171" i="2"/>
  <c r="L169" i="2"/>
  <c r="N167" i="2"/>
  <c r="O165" i="2"/>
  <c r="L145" i="2"/>
  <c r="O137" i="2"/>
  <c r="M123" i="2"/>
  <c r="O121" i="2"/>
  <c r="O119" i="2"/>
  <c r="O109" i="2"/>
  <c r="N107" i="2"/>
  <c r="M105" i="2"/>
  <c r="O103" i="2"/>
  <c r="O91" i="2"/>
  <c r="O89" i="2"/>
  <c r="O87" i="2"/>
  <c r="O85" i="2"/>
  <c r="L83" i="2"/>
  <c r="O81" i="2"/>
  <c r="O79" i="2"/>
  <c r="O77" i="2"/>
  <c r="M75" i="2"/>
  <c r="O73" i="2"/>
  <c r="N57" i="2"/>
  <c r="L41" i="2"/>
  <c r="O37" i="2"/>
  <c r="L35" i="2"/>
  <c r="O33" i="2"/>
  <c r="M12" i="2"/>
  <c r="N13" i="2"/>
  <c r="M14" i="2"/>
  <c r="L77" i="2"/>
  <c r="N88" i="2"/>
  <c r="O72" i="2"/>
  <c r="N12" i="2"/>
  <c r="O12" i="2"/>
  <c r="L12" i="2"/>
  <c r="N35" i="2"/>
  <c r="L79" i="2"/>
  <c r="N211" i="2"/>
  <c r="O35" i="2"/>
  <c r="N79" i="2"/>
  <c r="M90" i="2"/>
  <c r="M41" i="2"/>
  <c r="O75" i="2"/>
  <c r="M136" i="2"/>
  <c r="L171" i="2"/>
  <c r="N32" i="2"/>
  <c r="L239" i="2"/>
  <c r="O167" i="2"/>
  <c r="N82" i="2"/>
  <c r="O82" i="2"/>
  <c r="O235" i="2"/>
  <c r="M79" i="2"/>
  <c r="M145" i="2"/>
  <c r="O164" i="2"/>
  <c r="M169" i="2"/>
  <c r="M198" i="2"/>
  <c r="O215" i="2"/>
  <c r="O84" i="2"/>
  <c r="L248" i="2"/>
  <c r="N14" i="2"/>
  <c r="O14" i="2"/>
  <c r="M36" i="2"/>
  <c r="L107" i="2"/>
  <c r="N191" i="2"/>
  <c r="M218" i="2"/>
  <c r="M248" i="2"/>
  <c r="M279" i="2"/>
  <c r="N36" i="2"/>
  <c r="L72" i="2"/>
  <c r="O107" i="2"/>
  <c r="N118" i="2"/>
  <c r="L215" i="2"/>
  <c r="N218" i="2"/>
  <c r="O242" i="2"/>
  <c r="N248" i="2"/>
  <c r="L260" i="2"/>
  <c r="L36" i="2"/>
  <c r="M72" i="2"/>
  <c r="O166" i="2"/>
  <c r="M215" i="2"/>
  <c r="O218" i="2"/>
  <c r="O260" i="2"/>
  <c r="L37" i="2"/>
  <c r="M32" i="2"/>
  <c r="N37" i="2"/>
  <c r="N64" i="2"/>
  <c r="L84" i="2"/>
  <c r="M88" i="2"/>
  <c r="O32" i="2"/>
  <c r="N41" i="2"/>
  <c r="O88" i="2"/>
  <c r="M171" i="2"/>
  <c r="M239" i="2"/>
  <c r="L13" i="2"/>
  <c r="L34" i="2"/>
  <c r="O41" i="2"/>
  <c r="N105" i="2"/>
  <c r="L109" i="2"/>
  <c r="N171" i="2"/>
  <c r="N198" i="2"/>
  <c r="L14" i="2"/>
  <c r="N34" i="2"/>
  <c r="O105" i="2"/>
  <c r="O198" i="2"/>
  <c r="L208" i="2"/>
  <c r="L220" i="2"/>
  <c r="L250" i="2"/>
  <c r="M35" i="2"/>
  <c r="M82" i="2"/>
  <c r="N164" i="2"/>
  <c r="O208" i="2"/>
  <c r="O220" i="2"/>
  <c r="N38" i="2"/>
  <c r="L33" i="2"/>
  <c r="L39" i="2"/>
  <c r="O62" i="2"/>
  <c r="L102" i="2"/>
  <c r="O123" i="2"/>
  <c r="M195" i="2"/>
  <c r="O239" i="2"/>
  <c r="M251" i="2"/>
  <c r="O277" i="2"/>
  <c r="L91" i="2"/>
  <c r="N277" i="2"/>
  <c r="M33" i="2"/>
  <c r="M39" i="2"/>
  <c r="L54" i="2"/>
  <c r="M102" i="2"/>
  <c r="L120" i="2"/>
  <c r="N195" i="2"/>
  <c r="L213" i="2"/>
  <c r="M237" i="2"/>
  <c r="N251" i="2"/>
  <c r="O13" i="2"/>
  <c r="N39" i="2"/>
  <c r="M54" i="2"/>
  <c r="N102" i="2"/>
  <c r="M120" i="2"/>
  <c r="L193" i="2"/>
  <c r="O195" i="2"/>
  <c r="M213" i="2"/>
  <c r="N237" i="2"/>
  <c r="O251" i="2"/>
  <c r="M38" i="2"/>
  <c r="O38" i="2"/>
  <c r="N33" i="2"/>
  <c r="O39" i="2"/>
  <c r="N54" i="2"/>
  <c r="M77" i="2"/>
  <c r="O86" i="2"/>
  <c r="M109" i="2"/>
  <c r="N120" i="2"/>
  <c r="N145" i="2"/>
  <c r="L166" i="2"/>
  <c r="N169" i="2"/>
  <c r="M193" i="2"/>
  <c r="L210" i="2"/>
  <c r="N213" i="2"/>
  <c r="O216" i="2"/>
  <c r="O237" i="2"/>
  <c r="M244" i="2"/>
  <c r="L40" i="2"/>
  <c r="N77" i="2"/>
  <c r="O80" i="2"/>
  <c r="N109" i="2"/>
  <c r="O120" i="2"/>
  <c r="O145" i="2"/>
  <c r="M166" i="2"/>
  <c r="O169" i="2"/>
  <c r="N193" i="2"/>
  <c r="N244" i="2"/>
  <c r="O249" i="2"/>
  <c r="M13" i="2"/>
  <c r="L30" i="2"/>
  <c r="M30" i="2"/>
  <c r="M34" i="2"/>
  <c r="M37" i="2"/>
  <c r="M40" i="2"/>
  <c r="M64" i="2"/>
  <c r="L90" i="2"/>
  <c r="M118" i="2"/>
  <c r="O196" i="2"/>
  <c r="L241" i="2"/>
  <c r="O244" i="2"/>
  <c r="L279" i="2"/>
  <c r="N123" i="2"/>
  <c r="N40" i="2"/>
  <c r="O30" i="2"/>
  <c r="O56" i="2"/>
  <c r="O64" i="2"/>
  <c r="M84" i="2"/>
  <c r="N90" i="2"/>
  <c r="M107" i="2"/>
  <c r="O118" i="2"/>
  <c r="N136" i="2"/>
  <c r="L164" i="2"/>
  <c r="O191" i="2"/>
  <c r="M208" i="2"/>
  <c r="O211" i="2"/>
  <c r="L217" i="2"/>
  <c r="M220" i="2"/>
  <c r="M260" i="2"/>
  <c r="N279" i="2"/>
  <c r="N75" i="2"/>
  <c r="O136" i="2"/>
  <c r="N242" i="2"/>
  <c r="L278" i="2"/>
  <c r="M278" i="2"/>
  <c r="N278" i="2"/>
  <c r="L280" i="2"/>
  <c r="M280" i="2"/>
  <c r="N280" i="2"/>
  <c r="L277" i="2"/>
  <c r="L259" i="2"/>
  <c r="M259" i="2"/>
  <c r="N259" i="2"/>
  <c r="M236" i="2"/>
  <c r="N241" i="2"/>
  <c r="L243" i="2"/>
  <c r="M250" i="2"/>
  <c r="O241" i="2"/>
  <c r="N250" i="2"/>
  <c r="L252" i="2"/>
  <c r="L236" i="2"/>
  <c r="O236" i="2"/>
  <c r="M238" i="2"/>
  <c r="N243" i="2"/>
  <c r="L245" i="2"/>
  <c r="M252" i="2"/>
  <c r="L238" i="2"/>
  <c r="N238" i="2"/>
  <c r="L240" i="2"/>
  <c r="O243" i="2"/>
  <c r="M245" i="2"/>
  <c r="N252" i="2"/>
  <c r="L235" i="2"/>
  <c r="M240" i="2"/>
  <c r="N245" i="2"/>
  <c r="L249" i="2"/>
  <c r="M235" i="2"/>
  <c r="N240" i="2"/>
  <c r="L242" i="2"/>
  <c r="M249" i="2"/>
  <c r="M217" i="2"/>
  <c r="L207" i="2"/>
  <c r="O210" i="2"/>
  <c r="M212" i="2"/>
  <c r="N217" i="2"/>
  <c r="L219" i="2"/>
  <c r="L212" i="2"/>
  <c r="M207" i="2"/>
  <c r="N212" i="2"/>
  <c r="L214" i="2"/>
  <c r="M219" i="2"/>
  <c r="N207" i="2"/>
  <c r="L209" i="2"/>
  <c r="M214" i="2"/>
  <c r="N219" i="2"/>
  <c r="L221" i="2"/>
  <c r="M209" i="2"/>
  <c r="N214" i="2"/>
  <c r="L216" i="2"/>
  <c r="M221" i="2"/>
  <c r="N210" i="2"/>
  <c r="N209" i="2"/>
  <c r="L211" i="2"/>
  <c r="M216" i="2"/>
  <c r="N221" i="2"/>
  <c r="L197" i="2"/>
  <c r="L192" i="2"/>
  <c r="M197" i="2"/>
  <c r="N197" i="2"/>
  <c r="M192" i="2"/>
  <c r="N192" i="2"/>
  <c r="L194" i="2"/>
  <c r="M194" i="2"/>
  <c r="N194" i="2"/>
  <c r="L196" i="2"/>
  <c r="L191" i="2"/>
  <c r="M196" i="2"/>
  <c r="L168" i="2"/>
  <c r="N168" i="2"/>
  <c r="L170" i="2"/>
  <c r="M168" i="2"/>
  <c r="L165" i="2"/>
  <c r="M170" i="2"/>
  <c r="M165" i="2"/>
  <c r="N170" i="2"/>
  <c r="N165" i="2"/>
  <c r="L167" i="2"/>
  <c r="M167" i="2"/>
  <c r="N144" i="2"/>
  <c r="M144" i="2"/>
  <c r="O144" i="2"/>
  <c r="L137" i="2"/>
  <c r="M137" i="2"/>
  <c r="N137" i="2"/>
  <c r="O122" i="2"/>
  <c r="N119" i="2"/>
  <c r="L121" i="2"/>
  <c r="L122" i="2"/>
  <c r="M122" i="2"/>
  <c r="L119" i="2"/>
  <c r="M119" i="2"/>
  <c r="M121" i="2"/>
  <c r="N121" i="2"/>
  <c r="L123" i="2"/>
  <c r="M106" i="2"/>
  <c r="L104" i="2"/>
  <c r="L106" i="2"/>
  <c r="N106" i="2"/>
  <c r="L108" i="2"/>
  <c r="L103" i="2"/>
  <c r="M108" i="2"/>
  <c r="O104" i="2"/>
  <c r="M104" i="2"/>
  <c r="N103" i="2"/>
  <c r="L105" i="2"/>
  <c r="O108" i="2"/>
  <c r="M103" i="2"/>
  <c r="M87" i="2"/>
  <c r="N87" i="2"/>
  <c r="L89" i="2"/>
  <c r="L87" i="2"/>
  <c r="M89" i="2"/>
  <c r="N89" i="2"/>
  <c r="L86" i="2"/>
  <c r="M91" i="2"/>
  <c r="M86" i="2"/>
  <c r="N91" i="2"/>
  <c r="M81" i="2"/>
  <c r="M74" i="2"/>
  <c r="O74" i="2"/>
  <c r="N76" i="2"/>
  <c r="M83" i="2"/>
  <c r="L74" i="2"/>
  <c r="L81" i="2"/>
  <c r="N81" i="2"/>
  <c r="O76" i="2"/>
  <c r="M78" i="2"/>
  <c r="N83" i="2"/>
  <c r="L85" i="2"/>
  <c r="L76" i="2"/>
  <c r="L73" i="2"/>
  <c r="M73" i="2"/>
  <c r="N78" i="2"/>
  <c r="L80" i="2"/>
  <c r="O83" i="2"/>
  <c r="M85" i="2"/>
  <c r="N73" i="2"/>
  <c r="L75" i="2"/>
  <c r="O78" i="2"/>
  <c r="M80" i="2"/>
  <c r="N85" i="2"/>
  <c r="O63" i="2"/>
  <c r="M65" i="2"/>
  <c r="N65" i="2"/>
  <c r="L63" i="2"/>
  <c r="L65" i="2"/>
  <c r="L62" i="2"/>
  <c r="N63" i="2"/>
  <c r="M62" i="2"/>
  <c r="L57" i="2"/>
  <c r="O57" i="2"/>
  <c r="M57" i="2"/>
  <c r="L56" i="2"/>
  <c r="M56" i="2"/>
  <c r="S56" i="2" l="1"/>
  <c r="Q56" i="2"/>
  <c r="S57" i="2"/>
  <c r="Q57" i="2"/>
  <c r="S62" i="2"/>
  <c r="Q62" i="2"/>
  <c r="S65" i="2"/>
  <c r="Q65" i="2"/>
  <c r="S63" i="2"/>
  <c r="Q63" i="2"/>
  <c r="S75" i="2"/>
  <c r="Q75" i="2"/>
  <c r="S80" i="2"/>
  <c r="Q80" i="2"/>
  <c r="S73" i="2"/>
  <c r="Q73" i="2"/>
  <c r="S76" i="2"/>
  <c r="Q76" i="2"/>
  <c r="S85" i="2"/>
  <c r="Q85" i="2"/>
  <c r="S81" i="2"/>
  <c r="Q81" i="2"/>
  <c r="S74" i="2"/>
  <c r="Q74" i="2"/>
  <c r="S86" i="2"/>
  <c r="Q86" i="2"/>
  <c r="S87" i="2"/>
  <c r="Q87" i="2"/>
  <c r="S89" i="2"/>
  <c r="Q89" i="2"/>
  <c r="S105" i="2"/>
  <c r="Q105" i="2"/>
  <c r="S103" i="2"/>
  <c r="Q103" i="2"/>
  <c r="S108" i="2"/>
  <c r="Q108" i="2"/>
  <c r="S106" i="2"/>
  <c r="Q106" i="2"/>
  <c r="S104" i="2"/>
  <c r="Q104" i="2"/>
  <c r="S123" i="2"/>
  <c r="Q123" i="2"/>
  <c r="S119" i="2"/>
  <c r="Q119" i="2"/>
  <c r="S122" i="2"/>
  <c r="Q122" i="2"/>
  <c r="S121" i="2"/>
  <c r="Q121" i="2"/>
  <c r="S137" i="2"/>
  <c r="Q137" i="2"/>
  <c r="S167" i="2"/>
  <c r="Q167" i="2"/>
  <c r="S165" i="2"/>
  <c r="Q165" i="2"/>
  <c r="S170" i="2"/>
  <c r="Q170" i="2"/>
  <c r="S168" i="2"/>
  <c r="Q168" i="2"/>
  <c r="S191" i="2"/>
  <c r="Q191" i="2"/>
  <c r="S196" i="2"/>
  <c r="Q196" i="2"/>
  <c r="S194" i="2"/>
  <c r="Q194" i="2"/>
  <c r="S192" i="2"/>
  <c r="Q192" i="2"/>
  <c r="S197" i="2"/>
  <c r="Q197" i="2"/>
  <c r="S211" i="2"/>
  <c r="Q211" i="2"/>
  <c r="S216" i="2"/>
  <c r="Q216" i="2"/>
  <c r="S221" i="2"/>
  <c r="Q221" i="2"/>
  <c r="S209" i="2"/>
  <c r="Q209" i="2"/>
  <c r="S214" i="2"/>
  <c r="Q214" i="2"/>
  <c r="S212" i="2"/>
  <c r="Q212" i="2"/>
  <c r="S219" i="2"/>
  <c r="Q219" i="2"/>
  <c r="S207" i="2"/>
  <c r="Q207" i="2"/>
  <c r="S242" i="2"/>
  <c r="Q242" i="2"/>
  <c r="S249" i="2"/>
  <c r="Q249" i="2"/>
  <c r="S235" i="2"/>
  <c r="Q235" i="2"/>
  <c r="S240" i="2"/>
  <c r="Q240" i="2"/>
  <c r="S238" i="2"/>
  <c r="Q238" i="2"/>
  <c r="S245" i="2"/>
  <c r="Q245" i="2"/>
  <c r="S236" i="2"/>
  <c r="Q236" i="2"/>
  <c r="S252" i="2"/>
  <c r="Q252" i="2"/>
  <c r="S243" i="2"/>
  <c r="Q243" i="2"/>
  <c r="S259" i="2"/>
  <c r="Q259" i="2"/>
  <c r="S277" i="2"/>
  <c r="Q277" i="2"/>
  <c r="S280" i="2"/>
  <c r="Q280" i="2"/>
  <c r="S278" i="2"/>
  <c r="Q278" i="2"/>
  <c r="S217" i="2"/>
  <c r="Q217" i="2"/>
  <c r="S164" i="2"/>
  <c r="Q164" i="2"/>
  <c r="S279" i="2"/>
  <c r="Q279" i="2"/>
  <c r="S241" i="2"/>
  <c r="Q241" i="2"/>
  <c r="S90" i="2"/>
  <c r="Q90" i="2"/>
  <c r="S30" i="2"/>
  <c r="Q30" i="2"/>
  <c r="S40" i="2"/>
  <c r="Q40" i="2"/>
  <c r="S210" i="2"/>
  <c r="Q210" i="2"/>
  <c r="S166" i="2"/>
  <c r="Q166" i="2"/>
  <c r="S193" i="2"/>
  <c r="Q193" i="2"/>
  <c r="S213" i="2"/>
  <c r="Q213" i="2"/>
  <c r="S120" i="2"/>
  <c r="Q120" i="2"/>
  <c r="S54" i="2"/>
  <c r="Q54" i="2"/>
  <c r="S91" i="2"/>
  <c r="Q91" i="2"/>
  <c r="S102" i="2"/>
  <c r="Q102" i="2"/>
  <c r="S39" i="2"/>
  <c r="Q39" i="2"/>
  <c r="S33" i="2"/>
  <c r="Q33" i="2"/>
  <c r="S250" i="2"/>
  <c r="Q250" i="2"/>
  <c r="S220" i="2"/>
  <c r="Q220" i="2"/>
  <c r="S208" i="2"/>
  <c r="Q208" i="2"/>
  <c r="S14" i="2"/>
  <c r="Q14" i="2"/>
  <c r="S109" i="2"/>
  <c r="Q109" i="2"/>
  <c r="S34" i="2"/>
  <c r="Q34" i="2"/>
  <c r="S13" i="2"/>
  <c r="Q13" i="2"/>
  <c r="S84" i="2"/>
  <c r="Q84" i="2"/>
  <c r="S37" i="2"/>
  <c r="Q37" i="2"/>
  <c r="S36" i="2"/>
  <c r="Q36" i="2"/>
  <c r="S260" i="2"/>
  <c r="Q260" i="2"/>
  <c r="S215" i="2"/>
  <c r="Q215" i="2"/>
  <c r="S72" i="2"/>
  <c r="Q72" i="2"/>
  <c r="S107" i="2"/>
  <c r="Q107" i="2"/>
  <c r="S248" i="2"/>
  <c r="Q248" i="2"/>
  <c r="S239" i="2"/>
  <c r="Q239" i="2"/>
  <c r="S171" i="2"/>
  <c r="Q171" i="2"/>
  <c r="S79" i="2"/>
  <c r="Q79" i="2"/>
  <c r="S12" i="2"/>
  <c r="Q12" i="2"/>
  <c r="S77" i="2"/>
  <c r="Q77" i="2"/>
  <c r="S35" i="2"/>
  <c r="Q35" i="2"/>
  <c r="S41" i="2"/>
  <c r="Q41" i="2"/>
  <c r="S83" i="2"/>
  <c r="Q83" i="2"/>
  <c r="S145" i="2"/>
  <c r="Q145" i="2"/>
  <c r="S169" i="2"/>
  <c r="Q169" i="2"/>
  <c r="S198" i="2"/>
  <c r="Q198" i="2"/>
  <c r="S218" i="2"/>
  <c r="Q218" i="2"/>
  <c r="S244" i="2"/>
  <c r="Q244" i="2"/>
  <c r="S251" i="2"/>
  <c r="Q251" i="2"/>
  <c r="S237" i="2"/>
  <c r="Q237" i="2"/>
  <c r="S195" i="2"/>
  <c r="Q195" i="2"/>
  <c r="S144" i="2"/>
  <c r="Q144" i="2"/>
  <c r="S136" i="2"/>
  <c r="Q136" i="2"/>
  <c r="S118" i="2"/>
  <c r="Q118" i="2"/>
  <c r="S88" i="2"/>
  <c r="Q88" i="2"/>
  <c r="S82" i="2"/>
  <c r="Q82" i="2"/>
  <c r="S78" i="2"/>
  <c r="Q78" i="2"/>
  <c r="S64" i="2"/>
  <c r="Q64" i="2"/>
  <c r="S38" i="2"/>
  <c r="Q38" i="2"/>
  <c r="S32" i="2"/>
  <c r="Q32" i="2"/>
  <c r="J269" i="2"/>
  <c r="K269" i="2" s="1"/>
  <c r="I269" i="2"/>
  <c r="J275" i="2"/>
  <c r="K275" i="2" s="1"/>
  <c r="I275" i="2"/>
  <c r="J257" i="2"/>
  <c r="K257" i="2" s="1"/>
  <c r="I257" i="2"/>
  <c r="J233" i="2"/>
  <c r="K233" i="2" s="1"/>
  <c r="I233" i="2"/>
  <c r="J227" i="2"/>
  <c r="K227" i="2" s="1"/>
  <c r="I227" i="2"/>
  <c r="J205" i="2"/>
  <c r="K205" i="2" s="1"/>
  <c r="I205" i="2"/>
  <c r="J190" i="2"/>
  <c r="K190" i="2" s="1"/>
  <c r="I190" i="2"/>
  <c r="J189" i="2"/>
  <c r="K189" i="2" s="1"/>
  <c r="I189" i="2"/>
  <c r="J162" i="2"/>
  <c r="K162" i="2" s="1"/>
  <c r="I162" i="2"/>
  <c r="J142" i="2"/>
  <c r="K142" i="2" s="1"/>
  <c r="I142" i="2"/>
  <c r="J70" i="2"/>
  <c r="K70" i="2" s="1"/>
  <c r="I70" i="2"/>
  <c r="J28" i="2"/>
  <c r="K28" i="2" s="1"/>
  <c r="I28" i="2"/>
  <c r="J60" i="2"/>
  <c r="K60" i="2" s="1"/>
  <c r="I60" i="2"/>
  <c r="J52" i="2"/>
  <c r="K52" i="2" s="1"/>
  <c r="I52" i="2"/>
  <c r="O60" i="2" l="1"/>
  <c r="M189" i="2"/>
  <c r="O190" i="2"/>
  <c r="O52" i="2"/>
  <c r="N189" i="2"/>
  <c r="O189" i="2"/>
  <c r="L52" i="2"/>
  <c r="M52" i="2"/>
  <c r="N52" i="2"/>
  <c r="L190" i="2"/>
  <c r="M190" i="2"/>
  <c r="N190" i="2"/>
  <c r="L189" i="2"/>
  <c r="M269" i="2"/>
  <c r="N269" i="2"/>
  <c r="L269" i="2"/>
  <c r="O269" i="2"/>
  <c r="L275" i="2"/>
  <c r="M275" i="2"/>
  <c r="N275" i="2"/>
  <c r="O275" i="2"/>
  <c r="L257" i="2"/>
  <c r="M257" i="2"/>
  <c r="N257" i="2"/>
  <c r="O257" i="2"/>
  <c r="L233" i="2"/>
  <c r="M233" i="2"/>
  <c r="N233" i="2"/>
  <c r="O233" i="2"/>
  <c r="L227" i="2"/>
  <c r="M227" i="2"/>
  <c r="N227" i="2"/>
  <c r="O227" i="2"/>
  <c r="L205" i="2"/>
  <c r="N205" i="2"/>
  <c r="O205" i="2"/>
  <c r="M205" i="2"/>
  <c r="L162" i="2"/>
  <c r="M162" i="2"/>
  <c r="N162" i="2"/>
  <c r="O162" i="2"/>
  <c r="L142" i="2"/>
  <c r="M142" i="2"/>
  <c r="N142" i="2"/>
  <c r="O142" i="2"/>
  <c r="N70" i="2"/>
  <c r="L70" i="2"/>
  <c r="O70" i="2"/>
  <c r="M70" i="2"/>
  <c r="M28" i="2"/>
  <c r="N28" i="2"/>
  <c r="O28" i="2"/>
  <c r="L28" i="2"/>
  <c r="L60" i="2"/>
  <c r="M60" i="2"/>
  <c r="N60" i="2"/>
  <c r="J10" i="2"/>
  <c r="I10" i="2"/>
  <c r="J276" i="2"/>
  <c r="K276" i="2" s="1"/>
  <c r="J270" i="2"/>
  <c r="K270" i="2" s="1"/>
  <c r="J258" i="2"/>
  <c r="K258" i="2" s="1"/>
  <c r="J234" i="2"/>
  <c r="K234" i="2" s="1"/>
  <c r="J228" i="2"/>
  <c r="K228" i="2" s="1"/>
  <c r="J222" i="2"/>
  <c r="K222" i="2" s="1"/>
  <c r="J206" i="2"/>
  <c r="K206" i="2" s="1"/>
  <c r="J163" i="2"/>
  <c r="K163" i="2" s="1"/>
  <c r="J143" i="2"/>
  <c r="K143" i="2" s="1"/>
  <c r="J71" i="2"/>
  <c r="K71" i="2" s="1"/>
  <c r="J61" i="2"/>
  <c r="K61" i="2" s="1"/>
  <c r="J55" i="2"/>
  <c r="K55" i="2" s="1"/>
  <c r="J53" i="2"/>
  <c r="K53" i="2" s="1"/>
  <c r="I276" i="2"/>
  <c r="I270" i="2"/>
  <c r="I258" i="2"/>
  <c r="I234" i="2"/>
  <c r="I228" i="2"/>
  <c r="I222" i="2"/>
  <c r="I206" i="2"/>
  <c r="I163" i="2"/>
  <c r="I143" i="2"/>
  <c r="I71" i="2"/>
  <c r="I61" i="2"/>
  <c r="I55" i="2"/>
  <c r="I53" i="2"/>
  <c r="K10" i="2" l="1"/>
  <c r="S60" i="2"/>
  <c r="Q60" i="2"/>
  <c r="S28" i="2"/>
  <c r="Q28" i="2"/>
  <c r="S70" i="2"/>
  <c r="Q70" i="2"/>
  <c r="S142" i="2"/>
  <c r="Q142" i="2"/>
  <c r="S162" i="2"/>
  <c r="Q162" i="2"/>
  <c r="S205" i="2"/>
  <c r="Q205" i="2"/>
  <c r="S227" i="2"/>
  <c r="Q227" i="2"/>
  <c r="S233" i="2"/>
  <c r="Q233" i="2"/>
  <c r="S257" i="2"/>
  <c r="Q257" i="2"/>
  <c r="S275" i="2"/>
  <c r="Q275" i="2"/>
  <c r="S269" i="2"/>
  <c r="Q269" i="2"/>
  <c r="S189" i="2"/>
  <c r="Q189" i="2"/>
  <c r="S190" i="2"/>
  <c r="Q190" i="2"/>
  <c r="S52" i="2"/>
  <c r="Q52" i="2"/>
  <c r="O61" i="2"/>
  <c r="L258" i="2"/>
  <c r="O234" i="2"/>
  <c r="M228" i="2"/>
  <c r="L206" i="2"/>
  <c r="O163" i="2"/>
  <c r="L143" i="2"/>
  <c r="O71" i="2"/>
  <c r="O55" i="2"/>
  <c r="N53" i="2"/>
  <c r="M276" i="2"/>
  <c r="O222" i="2"/>
  <c r="O270" i="2"/>
  <c r="M270" i="2"/>
  <c r="L270" i="2"/>
  <c r="L10" i="2"/>
  <c r="M10" i="2"/>
  <c r="N10" i="2"/>
  <c r="O10" i="2"/>
  <c r="O53" i="2"/>
  <c r="L55" i="2"/>
  <c r="M55" i="2"/>
  <c r="M143" i="2"/>
  <c r="M206" i="2"/>
  <c r="N228" i="2"/>
  <c r="M258" i="2"/>
  <c r="N276" i="2"/>
  <c r="N55" i="2"/>
  <c r="N143" i="2"/>
  <c r="L163" i="2"/>
  <c r="N206" i="2"/>
  <c r="O228" i="2"/>
  <c r="L234" i="2"/>
  <c r="N258" i="2"/>
  <c r="O276" i="2"/>
  <c r="L61" i="2"/>
  <c r="O143" i="2"/>
  <c r="M163" i="2"/>
  <c r="O206" i="2"/>
  <c r="M234" i="2"/>
  <c r="O258" i="2"/>
  <c r="M61" i="2"/>
  <c r="N163" i="2"/>
  <c r="N234" i="2"/>
  <c r="N61" i="2"/>
  <c r="L71" i="2"/>
  <c r="L53" i="2"/>
  <c r="M71" i="2"/>
  <c r="M53" i="2"/>
  <c r="N71" i="2"/>
  <c r="L222" i="2"/>
  <c r="M222" i="2"/>
  <c r="N270" i="2"/>
  <c r="N222" i="2"/>
  <c r="L228" i="2"/>
  <c r="L276" i="2"/>
  <c r="S276" i="2" l="1"/>
  <c r="Q276" i="2"/>
  <c r="S228" i="2"/>
  <c r="Q228" i="2"/>
  <c r="S222" i="2"/>
  <c r="Q222" i="2"/>
  <c r="S53" i="2"/>
  <c r="Q53" i="2"/>
  <c r="S71" i="2"/>
  <c r="Q71" i="2"/>
  <c r="S61" i="2"/>
  <c r="Q61" i="2"/>
  <c r="S234" i="2"/>
  <c r="Q234" i="2"/>
  <c r="S163" i="2"/>
  <c r="Q163" i="2"/>
  <c r="S55" i="2"/>
  <c r="Q55" i="2"/>
  <c r="S10" i="2"/>
  <c r="Q10" i="2"/>
  <c r="S270" i="2"/>
  <c r="Q270" i="2"/>
  <c r="S143" i="2"/>
  <c r="Q143" i="2"/>
  <c r="S206" i="2"/>
  <c r="Q206" i="2"/>
  <c r="S258" i="2"/>
  <c r="Q258" i="2"/>
  <c r="B11" i="1"/>
  <c r="J15" i="2" l="1"/>
  <c r="K15" i="2" s="1"/>
  <c r="J29" i="2"/>
  <c r="K29" i="2" s="1"/>
  <c r="J31" i="2"/>
  <c r="K31" i="2" s="1"/>
  <c r="J11" i="2"/>
  <c r="J290" i="2" s="1"/>
  <c r="P293" i="2"/>
  <c r="P294" i="2" l="1"/>
  <c r="K11" i="2"/>
  <c r="K290" i="2" l="1"/>
  <c r="P291" i="2" s="1"/>
  <c r="I29" i="2"/>
  <c r="I11" i="2"/>
  <c r="I290" i="2" l="1"/>
  <c r="O15" i="2"/>
  <c r="M15" i="2"/>
  <c r="L15" i="2"/>
  <c r="O29" i="2"/>
  <c r="M29" i="2"/>
  <c r="L29" i="2"/>
  <c r="M11" i="2"/>
  <c r="L11" i="2"/>
  <c r="O31" i="2"/>
  <c r="L31" i="2"/>
  <c r="M31" i="2"/>
  <c r="N15" i="2"/>
  <c r="N29" i="2"/>
  <c r="O11" i="2"/>
  <c r="O290" i="2" s="1"/>
  <c r="N11" i="2"/>
  <c r="N31" i="2"/>
  <c r="N290" i="2" l="1"/>
  <c r="S31" i="2"/>
  <c r="Q31" i="2"/>
  <c r="L290" i="2"/>
  <c r="S11" i="2"/>
  <c r="Q11" i="2"/>
  <c r="M290" i="2"/>
  <c r="S29" i="2"/>
  <c r="Q29" i="2"/>
  <c r="S15" i="2"/>
  <c r="Q15" i="2"/>
  <c r="Q290" i="2"/>
  <c r="Q292" i="2" s="1"/>
  <c r="S290" i="2" l="1"/>
  <c r="S292" i="2" s="1"/>
  <c r="A9" i="9" s="1"/>
  <c r="A4" i="9" l="1"/>
  <c r="B4" i="9" s="1"/>
  <c r="B9"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<sst xmlns="http://schemas.openxmlformats.org/spreadsheetml/2006/main" count="693" uniqueCount="383">
  <si>
    <t>#</t>
  </si>
  <si>
    <t>Decomposition Item</t>
  </si>
  <si>
    <t>Comments</t>
  </si>
  <si>
    <t>Dependencies</t>
  </si>
  <si>
    <t>Optimistic (man/days)</t>
  </si>
  <si>
    <t>Pessimistic (man/days)</t>
  </si>
  <si>
    <t>Mosk Likely (man/days)</t>
  </si>
  <si>
    <t>Expected (man/days)</t>
  </si>
  <si>
    <t>Standard Deviation  (Individual)</t>
  </si>
  <si>
    <t>Variance (Standard Deviation Squared)</t>
  </si>
  <si>
    <t>Documentation
(man/days)</t>
  </si>
  <si>
    <t>Unit Testing
(man/days)</t>
  </si>
  <si>
    <t>Code Review
(man/days)</t>
  </si>
  <si>
    <t>Defect Fixing 
(man/days)</t>
  </si>
  <si>
    <t>Comertional Adjustment Factors</t>
  </si>
  <si>
    <t>Comertial Final Expected
(man/days)</t>
  </si>
  <si>
    <t>Educational Adjustment Factors</t>
  </si>
  <si>
    <t>Educational Final Expected
(man/days)</t>
  </si>
  <si>
    <t xml:space="preserve">Configuration </t>
  </si>
  <si>
    <t>Setup development environment
1. Setup GIT: 
2. Create the repository and push the initial commit. 
3. Based on the chosen development framework install the preferable IDE: Visual Studio Code, QT Creator, Xcode, Sublime Text, etc.</t>
  </si>
  <si>
    <t xml:space="preserve">https://github.com/git-guides/install-git 
https://git-scm.com/book/en/v2/Getting-Started-First-Time-Git-Setup
https://docs.github.com/en/get-started/quickstart/set-up-git </t>
  </si>
  <si>
    <t>Identify the pillar of the application development
In case the application is developed by the team there would be nice to define the rules such as: 
1. Code style: https://google.github.io/styleguide/ 
2. Coding conventions. Might be specified for some language or might not. In case there are no rules at hand your team might create some basis and solve other problems on demand.
3. Get acquainted with the framework's best practices and patterns. For example in the QT framework MVP pattern is widely used or in Qt Quick common user interface patterns are described in the online documentation. This is so important that your team will be on the same page during the development process.</t>
  </si>
  <si>
    <t>https://doc.qt.io/qt-6/best-practices.html 
https://www.electronjs.org/docs/latest/ 
https://developer.apple.com/documentation/swiftui/windows
APIs Library:
https://devdocs.io/</t>
  </si>
  <si>
    <t>1. Get acquainted with Architecture Vision.
2. Integrate the database access library.</t>
  </si>
  <si>
    <t xml:space="preserve">Page layout on the portal
</t>
  </si>
  <si>
    <t>Page structure (user side): general sections</t>
  </si>
  <si>
    <t>back-end</t>
  </si>
  <si>
    <t>No BE efforts</t>
  </si>
  <si>
    <t>Page structure (user side): general sections
1. Define page layout. Check the prototype and choose. 
2. Define a default desktop application width and height that should be calculated based on the screen resolution. 
3. Create separate entity storing the style rules, colors, fonts etc.
4. Make a box of the logo clickable and items in the left sidebar made clickable as well.</t>
  </si>
  <si>
    <t>front-end</t>
  </si>
  <si>
    <t>The most common and flexible type is grid layout which can allow you to merge the layout cells into a single entity. 
You can find layout designation in Style guides -&gt; Layout. 
See: https://www.creativebloq.com/netmag/create-balanced-page-layouts-7-pro-tips-121310009.
Remember to encapsulate your style between page components and structure application.
https://michalzalecki.com/elegant-frontend-architecture/</t>
  </si>
  <si>
    <t>Page structure (user side): user profile section in the header (user logged out)</t>
  </si>
  <si>
    <t>Page structure (user side): user profile section in the header (user logged out)
1. Create enum of authentication states - Logged In/Logged Out.
2. Set default state as Logged Out.
3. Create row layout component in the header.
4. Create 2 buttons.
5. Implement logic of Log In/Log out button text change.</t>
  </si>
  <si>
    <t>Page structure (user side): user profile section in the header (user logged-in)</t>
  </si>
  <si>
    <t>Page structure (user side): user profile section in the header (user logged-in)
1. Create the component with the row layout broken down into 3 sections.
2. Implement user actions list popup.
3. Open user actions list clicking on arrow button.</t>
  </si>
  <si>
    <t>Page structure (user side): user profile pages (user logged-in)</t>
  </si>
  <si>
    <t>Page structure (user side): user profile pages (user logged-in)
1. Create user profile component with empty space in the center and 4 tabs at the top.
2. Connect user actions list button press with profile component. Pass the active tab when clicking the list item.</t>
  </si>
  <si>
    <t>Page structure (admin side): general sections</t>
  </si>
  <si>
    <t>Page structure (admin side): general sections
1. Create new page with the layout from mock example.</t>
  </si>
  <si>
    <t>Page structure (admin side): header section</t>
  </si>
  <si>
    <t xml:space="preserve">Page structure (admin side): header section
1. Fill Header section with Sports Hub logo.
2. Reuse the user details component from user mode view for Hader section.
3. Extend user details component with the Switch icon.
4. Fill Active configuration page name section with appropriate objects.
5. Create horizontal tab menu.
</t>
  </si>
  <si>
    <t>Page structure (admin side): left vertical menu</t>
  </si>
  <si>
    <t>Page structure (admin side): left vertical menu
1. Fill left vertical tab with items.
2. Store items icons data.
3. Implement "on hover" logic with the item names.</t>
  </si>
  <si>
    <t>Page structure (admin side): user profile section in the header</t>
  </si>
  <si>
    <t>Page structure (admin side): user profile section in the header
1. Define view mode enum with "admin" and "user" items
2. Implement logic of user details component render based on view mode.
3. Extend user profile details component with "Administrator" hint text when user is in "admin" view mode.
4. Hide unnecessary list items in user actions list popup when user is in "admin" view mode.</t>
  </si>
  <si>
    <t xml:space="preserve">Page structure (admin side): switch to user view
</t>
  </si>
  <si>
    <t>Page structure (admin side): switch to user view
1. Add the “Switch View” icon to the existing "user details" component
2. Make icon clickable. Pressing on the icon should switch the view mode.
3. Add the hint with the text based on the “view mode”. 
4. Implement caching the view mode for active user.</t>
  </si>
  <si>
    <t>Maintain navigation on the portal</t>
  </si>
  <si>
    <t>Allow admin user to create navigation menu items on the portal
1. Create the tables in the database for Categories(Sport)/Subcategories(Leage)/Teams. Consider dependencies between the tables with additional fields.
2. Populate static items (Home, Lifestyle, Dealbook, Video, and Team Hub).
3. Create services and provide API and create the handlers for creating Categories/Subcategories/Teams items.
4. Provide API for fetching the Categories(Sport)/Subcategories(Leage)/Teams lists.
5. Consider request validation and operation status response.</t>
  </si>
  <si>
    <t>Allow admin user to create navigation menu items on the portal
1. Fetch the Categories/Subcategories/Teams from the database using backend API.
2. Create an empty page “Information architecture”. When the user is on the page they work with a copy of the storage. 
3. Create a “tree” layout for items. 
4. Create custom components for items. 
5. Think of an item type to hide some of the options so that when the user hovers and clicks on an ellipsis some of the options must be hidden. 
6. Connect item properties if any with the component view. 
7. Create an "Add new item" popover. 
8. Create a confirmation popover. 
9. Create an edit popover.
10. Create a “Move to” drop-down. 
11. Implement the “move to” option logic. 
12. Implement a saving changes mechanism in the Information architecture page.</t>
  </si>
  <si>
    <t xml:space="preserve">Think of mapping those 3 entities(Categories/Subcategories/Teams) among themselves such as getting the information about the specific Team must provide the possibility to get the Subcategory and Category. </t>
  </si>
  <si>
    <t>Allow admin user to show and hide navigation menu items on the portal
1. Extend the existing tables for "Sport - League - Team" with the fields needed for the functionality.
2. Provide API and implement handlers for "show/hide" operations for each item category.
3. Consider request validation and operation status response.</t>
  </si>
  <si>
    <t xml:space="preserve">Allow admin user to show and hide navigation menu items on the portal
1. Create "Show/Hide" enum option for category.
2. Implement connection between categories and their view options.
3. Set Show/Hide option for specific item when user click.
4. Implement "Hidden" label for hidden items.
</t>
  </si>
  <si>
    <t>Allow admin user to change order of the navigation menu items and move them between the categories and subcategories
1. Extend the "Sport - League - Team" database model to implement the "ordering" functionality. Make sure the order can be altered.
2. Provide an API and handler for item order change.
3. Provide APIs and handlers for "move" operation for Subcategories and Teams.
4. Consider request validation and operation status response.</t>
  </si>
  <si>
    <t>Allow admin user to change order of the navigation menu items and move them between the categories and subcategories
1. Implement drag and drop mechanism for categories/subcategories/teams columns.
2. Implement "Move" mechanism for subcategories and teams.
3. Integrate with "moving" and "reordering" API.</t>
  </si>
  <si>
    <t>Allow admin users to add a new team on the portal
1. Populate the database with "Location - City - State - Country" tables and set up the relationships.
2. Extend the Team table with the needed fields for Team creation.
3. Extend/Add the Team creation handler and API considering new fields.
4. Extend the validation mechanism for the added API request.</t>
  </si>
  <si>
    <t xml:space="preserve">Allow admin users to add a new team on the portal
1. Create "Teams" page with layout.
2. Locate teams map.
3. Create form next to map.
4. Implement logic of clicking on the map and filling the form respective properties.
5. Implement the "Add logo" mechanism for the team.
6. Integrate with the backend API.
7. Implement saving mechanism and showing team data in table.
 </t>
  </si>
  <si>
    <t>Allow admin users to edit the existing team
1. Provide the API for editing the existing team.
2. Extend service with the handler implementation for the added API.
3. Add the validation mechanism and status report.</t>
  </si>
  <si>
    <t>Allow admin users to edit the existing team
1. Add "Edit" button when team is selected in table.
2. Show "Edit" button only on hover.
3. Fill team properties when user double-click or presses "Edit".
4. Implement logic of "editing" mode and states of "Save" button.
5. Implement mechanism of saving the changes.
6. Add box for uploading the team logo.
7. Implement discard behavior mechanism.
8. Reuse confirmation popup.
9. Integrate with the backend.</t>
  </si>
  <si>
    <t>Table refresh must happen on every succeed teams data update. Either storage change or server response.</t>
  </si>
  <si>
    <t>Allow admin users to filter and search the teams
1. Provide the API for getting the teams according to the criteria.
2. Reuse validation and error status mechanism.</t>
  </si>
  <si>
    <t>Allow admin users to filter and search the teams
1. Add additional icons on the map.
2. Add default values for form items.
3. Extend the buttons component and prefill with the "Apply" and "Cancel" buttons.
4. Implement sorting the teams in the table.
5. Add the "search" field.
6. Reuse the mechanism of clicking on the map and prefill the team data.
7. Filter teams by filter drop down and name search field. Activate the "Apply" button.
8. Clear the filter drop down on "Cancel".
9. Implement pagination block.
10. Refresh grid when clicking on "Result per page".</t>
  </si>
  <si>
    <t>Allow admin users to delete the existing team
1. Provide an API and handler for deleting the team.</t>
  </si>
  <si>
    <t>Allow admin users to delete the existing team
1. Add the icon for deleting a team.
2. Reuse the confirmation popup.
3. Implement mechanism of deleting the item and refreshing the table.</t>
  </si>
  <si>
    <t>Allow site users to navigate to the sports categories, subcategories, and teams page on the portal
Needed API is already implemented.</t>
  </si>
  <si>
    <t xml:space="preserve">Allow site users to navigate to the sports categories, subcategories, and teams page on the portal
1. Create a view component for the regular users.
2. Create a "tree" component for Categories - Subcategories - Teams"
3. Implement highlighting mechanism for the selected item. </t>
  </si>
  <si>
    <t>News Page
 5.2</t>
  </si>
  <si>
    <t>Log in and sign up to the portal</t>
  </si>
  <si>
    <t>Allow users to sign up on the portal using an email
1. Create an Authentication service.
2. Provide an API and handler for "Sign In" using an email.
3. Populate the database with the "User" table.
4. Provide API for checking the existence of the email.
4. Consider the "Sign In" request validation and operation status response.
5. Create an Email Notifier service and integrate with the Authentication service.  
6. Add the API and mechanism for sending the registration confirmation letter.</t>
  </si>
  <si>
    <t>Allow users to sign up on the portal using an email
1. Create the unique "Authentication" page.
2. Create the layout for the "Sign up" mode.
3. Fill the layout with components.
4. Create routing to the "Create Account" page.
5. Implement the first layer of validation of email and password.
6. Integrate the "Sign up" flow with backend API.
7. Take care of server validation error handling.</t>
  </si>
  <si>
    <t xml:space="preserve">When creating the page think of a unique page that can be reused for Sign up/Log in/Reset password/Forgot password modes. </t>
  </si>
  <si>
    <t>Allow users to log in to the portal using an email
1. Extend the Authentication service with the log in functionality. 
2. Provide an API and handler for "Log In" using an email.
3. Consider the "Log In" request validation and operation status response.</t>
  </si>
  <si>
    <t>Allow users to log in to the portal using an email
1. Extend the  "Authentication" page for "Log in" mode.
2. Integrate frontend with backend authentication API.
3. Take care of server validation error handling.
4. Replace "Log In" button with the user name in the component.
5. Implement user routing to home page.
6. Make sure the application view mode reset to regular user view works good (in case previous accound was admin).</t>
  </si>
  <si>
    <t>Allow users to reset their password
1. Extend the Email Notifier with the API and handlers for password reset. 
2. Extend the Authentication service with the password reset functionality.
3. Consider the new password validation mechanism.
4. Extend authentication error status for password reset use case.</t>
  </si>
  <si>
    <t xml:space="preserve">Allow users to reset their password
1. Extend the "Authentication" page with the "Forgot password" mode.
2. Integrate the "Forgot password" flow with the backend API.
3. Implement routing from the email.
4. Extend the "Authentication" page with the "Reset password" mode.
5. Flow the user to the "Log in" mode and the successful password reset. </t>
  </si>
  <si>
    <t>Add admin account to the portal
1. Create the script for seeding the admin account data to the database.</t>
  </si>
  <si>
    <t>Add admin account to the portal</t>
  </si>
  <si>
    <t>No FE efforts</t>
  </si>
  <si>
    <t>Allow admin user to log in to the portal using an email
Already implemented.</t>
  </si>
  <si>
    <t>Allow admin user to log in to the portal using an email
1. Flow is already implemented.
2. Make sure the application view mode reset(to admin view) works good.</t>
  </si>
  <si>
    <t>Allow admin user to reset their password
Already implemented.</t>
  </si>
  <si>
    <t>Allow admin user to reset their password.
Already implemented.</t>
  </si>
  <si>
    <t>Site languages on the portal</t>
  </si>
  <si>
    <t>Allow admin user to configure site languages on the portal
1. Create the database model for storing site language information.
2. Provide API and implementation for creation/deletion and activating/deactivating the language.
3. Consider error status reporting and validation.</t>
  </si>
  <si>
    <t>Allow admin user to configure site languages on the portal
1. Create a localization mechanism for the application.
2. Integrate with backend API for storing the language data.
3. Create a language configuration page.
4. Create a languages list mode switcher box.
5. Implement activated/deactivated modes.
6. Reuse confirmation popup.
7. Create an "Add language popup window".
8. Create a massage flash popup.</t>
  </si>
  <si>
    <t>Usually, frameworks provide APIs and instructions for making applications localized.</t>
  </si>
  <si>
    <t>Allow admin to configure content in multiple languages
1. Create database model for content localization configuration (for articles, videos, home page, surveys, banners, footer).
2. Create a service providing the API for content configuration in multiple languages.
3. Create API and handler for getting the localized data for the content.
4. Create API and handler for setting the localized data for the content.
5. Consider error status reporting and validation.</t>
  </si>
  <si>
    <t xml:space="preserve">Since content stories will be implemented in the upcoming epics my suggestion is to take this epic over after at least some content-related stories are finished. </t>
  </si>
  <si>
    <t xml:space="preserve">Allow admin to configure content in multiple languages
1. Add "Page languages" list to pages.
2. Add a hint for deactivated pages.
3. Add a navigation link to a "Language configuration page".
4. Implement saving content for the specific language.
5. Implement loading of specific localized content. </t>
  </si>
  <si>
    <t>Allow admin user to change a site language on the portal
1. Extend the "User" database model to store site language settings per user account.
2. Provide API and handler for having the possibility to store selected site language.
3. Consider request validation and error handling.</t>
  </si>
  <si>
    <t>Allow admin user to change a site language on the portal
1. Add all added site strings to the localization.
2. Implement runtime language switching.</t>
  </si>
  <si>
    <t>From this moment all other strings must be added to localization as well.
Application localization string can be stored in files with application installation data or in database server.</t>
  </si>
  <si>
    <t>Allow users to change a site language on the portal
Already implemented.</t>
  </si>
  <si>
    <t xml:space="preserve">Manage articles on the portal </t>
  </si>
  <si>
    <t xml:space="preserve">Allow admin users to add a new article
1. Create database models for storing article information.
2. Implement the service for handling the business logic managing the articles.
3. Extend the service with the API and handler for article creation.
4. Implement article creation handler.
5. Consider article data validation and error status reporting. </t>
  </si>
  <si>
    <t>Allow admin user to show and hide navigation menu items on the portal</t>
  </si>
  <si>
    <t>Allow admin users to add a new article
1. Add the button "+ New Article" for the sport category page.
2. Create the "New Article" component with the layout and elements.
3. Implement picture loading from the file explorer.
4. Activate the "Save" button when all elements are filled in.
5. Create the article cache. Manage the article state.
6. Save the article in the cache and post it to the server.
7. Reuse confirmation dialog.</t>
  </si>
  <si>
    <t>Since article preview mode is the same view as for regular users - 
implement article page/component view and reuse it based on user role and view mode. So that the view/component can be reused in the future.
Same goes for the "new article" component as it can be reused in editing mode.</t>
  </si>
  <si>
    <t>Allow admin users to view the list of existing articles
1. Extend the service with the functionality of getting the list of articles.
2. Provide API and handler for fetching the list of articles by the filters.
3. Consider error handling and status reports.</t>
  </si>
  <si>
    <t>Allow admin users to view the list of existing articles
1. Create an articles list component.
2. Create the list item component.
3. Implement an articles fetching mechanism.
4. Implement an articles filtering(all types).
6. Implement the "on hover" menu.</t>
  </si>
  <si>
    <t>Since the articles list preview mode is the same view as for regular users - 
implement articles list component and reuse it based on user role and view mode. So that the view/component can be reused in the future.</t>
  </si>
  <si>
    <t>Allow admin users to edit an existing article
1. Extend the service with the business logic for the article editing. Provide API and handler.
2. Consider error handling and status reports.</t>
  </si>
  <si>
    <t>Allow admin users to edit an existing article
1. Reuse the component from the "add a new article" story.
2. Implement logic for "Save" activation.
3. Modify articles using server API.</t>
  </si>
  <si>
    <t>Allow admin users to publish and unpublish an existing article
1. Extend database models with the properties to manage article state.
2. Extend the service with the business logic of article state change.
3. Provide an API and handlers for the state switch.
4. Consider error handling and status reports.</t>
  </si>
  <si>
    <t>Allow admin users to publish and unpublish an existing article
2. Implement Publish/Unpublish property change.
3. Create the flash message. Show on server success response.</t>
  </si>
  <si>
    <t>Allow admin users to move an existing article between categories
1. Extend the service with the business logic of moving an existing article between categories.
2. Implement the API and handlers.
3. Consider error handling and status reports.</t>
  </si>
  <si>
    <t>Allow admin users to move an existing article between categories
1. Implement the "Move menu" item.
2. List available categories for the "Move" operation.
3. Use serve API to alter the article data.
4. Update the filtered list on the success message.</t>
  </si>
  <si>
    <t>Allow admin users to delete an existing article
1. Extend the service managing the articles business logic with the API for deleting an existing article.
2. Consider error handling and status reports.</t>
  </si>
  <si>
    <t>Allow admin users to delete an existing article
1. Implement deleting the selected article using server API.
2. Update list and view.</t>
  </si>
  <si>
    <t>Allow admin users to have advanced editor of the article image - image update
1. Add database models describing image information and relation to the articles.
2. Create a service handling the operations related to images.
3. Provide API for updating the image.
4. Implement the handler for the image update API.
5. Consider error handling and status reports.</t>
  </si>
  <si>
    <t>Allow admin users to have advanced editor of the article image - image update
1. Create an icon and label on the article picture.
2. Show the icon and label on hover.
2. Open the file explorer clicking on the icon.
3. Load and convert the icon to the provided server API.</t>
  </si>
  <si>
    <t>Allow admin users to have advanced editor of the article image - image deletion
1. Extend existing image service with the API for deletion.
2. Implement the handler for the image delete API.
3. Consider error handling and status reports.</t>
  </si>
  <si>
    <t>Allow admin users to have advanced editor of the article image - image deletion
1. Add the "Delete" icon.
2. Show the "Image upload box" when the icon is deleted.</t>
  </si>
  <si>
    <t>Allow admin users to have advanced editor of the article image - image crop
It has already been implemented in the image update.</t>
  </si>
  <si>
    <t>Allow admin users to have advanced editor of the article image - image crop
1. Add the "Crop" icon.
2. Implement the cropping mechanism.</t>
  </si>
  <si>
    <t>Allow admin users to have advanced editor of the article image - image resize
It has already been implemented in the image update.</t>
  </si>
  <si>
    <t>Allow admin users to have advanced editor of the article image - image resize
1. Add the "Resize" icon.
2. Add the resizing slider.
3. Implement the resizing mechanism.</t>
  </si>
  <si>
    <t>Allow admin users to have advanced editor of the article image - image filters
It has already been implemented in the image update.</t>
  </si>
  <si>
    <t>Allow admin users to have advanced editor of the article image - image filters
1. Add the "Filters" icon.
2. Implement the filter layout and component.
3. Implement the "filter apply" mechanism.</t>
  </si>
  <si>
    <t>Articles - user side on the portal</t>
  </si>
  <si>
    <t>Allow users to view an article on the portal
1. Extend the service managing the articles with the API for getting full article details.
2. Implement API handlers.
3. Consider error handling and status reports.</t>
  </si>
  <si>
    <t>Allow users to view an article on the portal
1. Reuse the article view component added in 5.1.
2. Implement an empty "Comments" section.
3. Implement the "More articles" section.
4. Show "Comments" and "More articles" sections based on view mode.</t>
  </si>
  <si>
    <t>Allow users to view More Articles block on the portal
1. Extend the service with the API for getting raw article data for More Section.
2. Implement API handlers.
3. Consider error handling and status reports.</t>
  </si>
  <si>
    <t>Allow users to view More Articles block on the portal
1. Implement the "More articles" component.
2. Implement item view.
3. Fetch and list articles.
4. Implement redirecting to the article.</t>
  </si>
  <si>
    <t>Allow users to view category/team page of the portal
1. Extend the service with the handler for the business logic of providing the articles for the category or the team(by the criteria).
2. Implement API handlers (if extending).
3. Consider error handling and status reports (if extending).</t>
  </si>
  <si>
    <t>Allow users to view category/team page of the portal
This must be implemented in the scope of the stories with the "Preview" option. 
1. Implement the scrollable articles list component.
2. Implement item view. The first item is specific.
3. Fetch articles from the server and cache for the component view.
4. Implement redirecting to the selected article.</t>
  </si>
  <si>
    <t xml:space="preserve">The view category/team page must be reusable for any other category. </t>
  </si>
  <si>
    <t>Home page of the portal</t>
  </si>
  <si>
    <t>Allow admin user to configure the Main articles section
1. Extend the "Articles" database model for marking the article for the main section.
2. Implement the service operating the "Main articles section".
3. Extend service with the business logic for the section configuration.
4. Provide an API for setting up main articles.
5. Consider the error status report and request validation.</t>
  </si>
  <si>
    <t>Allow admin user to configure the Main articles section
1. Add "Cancel" and "Save all changes" buttons.
2. Add "Main articles" divider.
3. Implement form fields.
4. Implement logic for Delete, Add one more..., Show on the main page toggle.
5. Fetch proper data for drop-downs.
6. Implement resetting form fields on the category change.
7. Implement fields validation and errors hightligh.
8. Add the "Publish" button.
9. Implement publishing mechanism.</t>
  </si>
  <si>
    <t>Allow admin user to configure the Breakdown section
1. Extend the "Articles" database model for marking the article for the breakdown section.
2. Implement the service operating the "Breakdown section".
3. Extend service with the business logic for the section configuration.
4. Provide an API for setting up the "Breakdown section".
5. Consider the error status report and request validation.</t>
  </si>
  <si>
    <t>Allow admin user to configure the Breakdown section
1. Add the "Breakdown" section below "Main articles".
2. Add the "Breakdown" related fields.
3. Reuse logic for Delete, Add one more..., Show on the main page toggle.
4. Fetch proper data for drop-downs.
5. Implement resetting form fields on the category change.
6. Implement fields validation and errors hightligh.</t>
  </si>
  <si>
    <t>Allow admin user to configure the Photo of the day section
1. Create the database model for describing the "Photo of the day" content type.
2. Create service handling business logic for Photo of the Day.
3. Extend service with the business logic for the section configuration.
4. Provide API and implement handlers for setting up the Photo of the Day section.
5. Consider error status reports and validation.</t>
  </si>
  <si>
    <t>Allow admin user to configure the Photo of the day section
1. Add the "Photo of the day" section.
2. Add the "Photo of the day" related fields. Reuse picture labels and fiile picker.
3. Implement logic for clickable and toggle fields.
4. Implement fields validation and errors hightligh.</t>
  </si>
  <si>
    <t>Allow admin user to preview the Home page
1. Check for APIs existence needed for the Home Page. Implement any if missing.</t>
  </si>
  <si>
    <t>Allow admin user to preview the Home page
The "Preview" mode logic must be already implemented.</t>
  </si>
  <si>
    <t>Leaving estimates in case it has not been yet implemented.</t>
  </si>
  <si>
    <t>Display the Main articles section for site users on the Home page
1. Extend the service managing the "Main articles" with the API for getting the data for the Main articles section.
2. Consider error status reports and validation.</t>
  </si>
  <si>
    <t>Display the Main articles section for site users on the Home page
1. Implement the "Main articles" component with the carousel section.
2. Implement rotating mechanism with timeout.
3. Implement stopping the rotating on mouse hover.
4. Implement hovering over the "number" section.
5. Routing to the article on select.</t>
  </si>
  <si>
    <t>Display the Breakdown section for site users on the Home page
1. Extend the service managing the "Breakdown section" with the API for getting the data for the Breakdown section.
2. Consider error status reports and validation.</t>
  </si>
  <si>
    <t>Display the Breakdown section for site users on the Home page
1. Implement layout for the "Breakdown" section.
2. Implement item view.
3. Fetch articles for the chosen category.
4. Reuse routing to the article.</t>
  </si>
  <si>
    <t>Display Photo of the day for site users on the Home page
1. Extend the service managing the "Photo of the day" with the API for getting the Photo of the Day data.
2. Consider error status reports and validation.</t>
  </si>
  <si>
    <t>Display Photo of the day for site users on the Home page
1. Implement layout for the "Photo of the day".
2. Add title, caption and author labels.
3. Reuse routing to the article.</t>
  </si>
  <si>
    <t>Social networks on the portal</t>
  </si>
  <si>
    <t>Allow admin user to configure social networks for sharing
1. Create a database model for social network management (Social Network, Social Network Token, Social Network Type and Social Network Activity Type)
2. Populate Social Network Activity Type with the types Sharing, Following and Sign up.
3. Populate respective social networks: Facebook, Twitter, Google +, YouTube etc.
4. Create the service managing the Social Networks operations.
5. Create the subservice operating the configuration of social networks for sharing.
6. Extend the subservice with the API for setting/getting "Sharing" activity type data. 
7. Consider error status reports and request validation.</t>
  </si>
  <si>
    <t>Allow admin user to configure social networks for sharing
1. Create tab view component for Share, Follow, Log in/Sign up modes.
2. Reuse toggle list view component(Site languages on the portal - 4.1) for Social networks show/hide modes configuration.
3. Fetch and store list of available social networks for sharing.
4. Add "Show section" toggle.
5. Implement logic for social networks show/hide modes configuration.</t>
  </si>
  <si>
    <t>Allow admin user to configure social networks for following
1. Create the subservice operating the configuration of social networks for following.
2. Extend the subservice with the API for setting/getting "Following" activity type data. 
3. Consider error status reports and request validation.</t>
  </si>
  <si>
    <t>Allow admin user to configure social networks for following
1. Extend toggle list view with list items for "Following" section.
2. Fetch and store list of available social networks for following.</t>
  </si>
  <si>
    <t>Allow admin user to configure social networks for sign up and log in
1. Create the subservice operating the configuration of social networks for following.
2. Extend the subservice with the API for setting/getting social networks for sign up and log in. 
3. Consider error status reports and request validation.</t>
  </si>
  <si>
    <t>Allow admin user to configure social networks for sign up and log in
1. Extend toggle list view with list items for "Log in/Sign up" section.
2. Fetch and store list of available social networks for "Log in/Sign up".</t>
  </si>
  <si>
    <t xml:space="preserve">Allow users to share Sports Hub portal on social networks
1. Create the subservice operating the sharing portal on social networks.
2. Implement the content-sharing handlers for each social network.
3. Add validation for the user account being logged in to share the content.
</t>
  </si>
  <si>
    <t>Allow users to share Sports Hub portal on social networks
1. Integrate with the backend API to get the list of social networks enabled to share.
2. Create a component for "Share" in the main page layout.
3. Make dependencies on the social network visibility properties configured by admins.
4. Implement a sharing mechanism for Facebook.
5. Implement a sharing mechanism for Twitter.
6. Implement a sharing mechanism for Google+.</t>
  </si>
  <si>
    <t>Allow users to follow the portal on social networks
1. Create the subservice operating the following on social networks.
2. Implement the "follow" operation request handlers for each social network.
3. Create utility methods for opening links via the default browser. 
4. Add validation for the user account being logged in to share the content.</t>
  </si>
  <si>
    <t>Allow users to follow the portal on social networks
1. Integrate with the backend API to get the list of social networks enabled to follow.
2. Create a component for "Follow" in the main page layout.
3. Make dependencies on the social network visibility properties configured by admins.
4. Implement a "follow" mechanism for Facebook.
5. Implement a "follow" mechanism for Twitter.
6. Implement a "follow" mechanism for Google+.
7. Implement a "follow" mechanism for YouTube.</t>
  </si>
  <si>
    <t>Allow users to sign up using a third-party authentication provider
1. Investigate the third-party authentication API of the "sign up" for each social network.
2. Extend the core service managing the Social Networks operations with the each of third-party authentication services. Implement "sign up" processing.
3. Provide the unique API(if possible) for the "sign up" operation using third-party authentication.
4. Consider error status reports and request validation.</t>
  </si>
  <si>
    <t>Allow users to sign up using a third-party authentication provider
1. Create a social networks icons list on the "Authentication" page.
2. Fetch the list of social networks for "Log in/Sign up". Show/hide them.
3. Implement the "Sign up" mechanism using the provided backend API for each third-party authentication provider.
4. Extend the user details list with the label.
5. Add the "My surveys" and "Team hub" items to the user details list view.</t>
  </si>
  <si>
    <t>Allow users to log in to the portal using a third-party authentication provider
1. Investigate the third-party authentication API for each social network.
2. Extend each of the third-party authentication services for processing the "log in" operation.
3. Provide the unique API(if possible) for the "log in" operation using third-party authentication.
4. Consider error status reports and request validation.</t>
  </si>
  <si>
    <t>Allow users to log in to the portal using a third-party authentication provider
1. Implement the "Log in" mechanism for each third-party authentication provider.</t>
  </si>
  <si>
    <t>Allow users to share an article from the portal
1. Create the subservice operating the articles sharing.
2. Implement the content-sharing handlers for each social network.
3. Add validation for the user account being logged in to share the content.</t>
  </si>
  <si>
    <t>Allow users to share an article from the portal
1. Implement logic of showing/hiding the sharing social networks section.
2. Implement "on hover" for "Share" button.
3. Implement article sharing for Facebook.
4. Implement article sharing for Twitter.
5. Implement article sharing for Google+.
6. Implement an authentication window.
7. Implement the "Comments" component view.
8. Show/Hide component based on the authentication details.
9. Integrate with the backend to fetch/post comments.</t>
  </si>
  <si>
    <t>Site footer of the portal</t>
  </si>
  <si>
    <t>Allow admin user to configure site footer
1. Populate database with the database model for maintaining the application Footer.
2. Create the core service responsible for managing the site footer.
3. Create the subservice for site footer configuration.
3. Provide API and implement handlers for setting/getting the values/data for the menu items for each of the footer tabs.
4. Consider validation and error status reports.</t>
  </si>
  <si>
    <t>Allow admin user to configure site footer
1. Create a "Footer configuration" page.
2. Reuse toggle list view component(Site languages on the portal - 4.1). add tabs.
3. Populate the colums for the toggle list view.
4. List properties for Company info tab. Implement actions available for each property row.
5. Implement edit section on click.
6. Implement special edit for "Contact us".
7. Implement mechanism of adding new footer.
8. Add "Privacy policy or Terms" for "Company info tab".
9. Implement actions available for each property row.
10. Add "Contributors" tab and toggle properties.
11. Implement actions available for each property row.
12. Integrate with the backend API.</t>
  </si>
  <si>
    <t>Allow users view site footer on the portal
1. Populate the content data of the "Privacy Policy" to the database table.
2. Extend the core service with the API maintaining the Contact Us page.
3. Populate the content data of the Terms and conditions to the database table.
4. Make sure all the needed API for the footer (except Newletters) is provided.</t>
  </si>
  <si>
    <t>Allow users view site footer on the portal
1. Add information tables/labels to the footer section.
2. Implement routing to the respective pages from the footer items.</t>
  </si>
  <si>
    <t>The most popular and commented articles on the portal</t>
  </si>
  <si>
    <t>Allow admin user to configure the Most popular section
1. Extend the database models for configuring the application "Most popular" section toggle and period.
2. Create an entity processing business logic for the most popular section configuration.
3. Provide APIs for setting the period and configuring the most popular articles section.
4. Implement validation and error status reports.</t>
  </si>
  <si>
    <t>Allow admin user to configure the Most popular section
1. Add the "Most popular" toggle component.
2. Add a "Period" component.
3. Implement toggle actions and lable text changing.
4. Post data to the server on "Save".</t>
  </si>
  <si>
    <t>Most popular section must be implemented before.</t>
  </si>
  <si>
    <t>Allow admin user to configure the Most commented section
1. Extend the database models for configuring the application "Most commented" section toggle and period.
2. Create an entity processing business logic for the most commented section configuration.
3. Provide APIs for setting the period and configuring the most commented articles section.
4. Implement validation and error status reports.</t>
  </si>
  <si>
    <t>Allow admin user to configure the Most commented section
1. Add the "Most commented" toggle component(reuse).
2. Resue a "Period" component.
3. Reuse toggle actions and lable text changing.
4. Post data to the server on "Save".</t>
  </si>
  <si>
    <t>Most commented section must be implemented before.</t>
  </si>
  <si>
    <t>10. 4</t>
  </si>
  <si>
    <t>Allow site users to view the most popular articles
1. Extend the "Articles" database model (if needed) to track(count) the most popular articles.
2. Create an entity processing the business logic of the most popular articles.
3. Provide an API and handler for calculating article views.
4. Provide an API and handler for fetching the list of the most popular articles for the specific period.
5. Provide an API and handler for updating clients with the list of the most popular articles.</t>
  </si>
  <si>
    <t>Allow site users to view the most popular articles
1. Implement the "Most popular" view component.
2. Implement item view.
3. Integrate with the backend API.</t>
  </si>
  <si>
    <t>Allow site users to view the most commented articles
1. Create an entity processing the business logic of the most commented articles.
2. Provide an API and handler for calculating the most commented articles.
4. Provide an API and handler for fetching the list of the most commented articles for the specific period.
3. Provide an API and handler for updating clients with the list of the most commented articles.</t>
  </si>
  <si>
    <t>Allow site users to view the most commented articles
1. Reuse the component from the "Most popular" section.
2. Integrate with the backend APIs.</t>
  </si>
  <si>
    <t>Global site search on the portal</t>
  </si>
  <si>
    <t>Allow users to use site search on the portal
1. Implement service handling business logic of global search.
2. Extend the service with the API and handler for getting any content by the search string.
3. Consider string validation and error status reports.</t>
  </si>
  <si>
    <t xml:space="preserve">Allow users to use site search on the portal
1. Implement the "Search by" component.
2. Implement the "Suggested articles" list from the search. Implement item view.
3. Integrate with the backend requesting content on search.
4. Implement the searching(polling) mechanism based on the text input.
5. Implement the "Search results" page and layout.
6. Implement the "Articles results" list and item view.
7. Reuse the routing mechanism of the selected article.
</t>
  </si>
  <si>
    <t>Comments block on the portal</t>
  </si>
  <si>
    <t>Allow users to comment an article on the portal
1. Populate the database with the model for maintaining content comments.
2. Create the entity responsible for the processing of business logic for comments.
3. Add the API for adding the comment for the content.
4. Consider data validation and error status reports.</t>
  </si>
  <si>
    <t>Allow users to comment an article on the portal
1. Implement the "Comments" component.
2. Implement an extended view of entering a comment.
3. Implement a pop-up window "Please log in to leave a comment". Implement showing logic.
4. Interacting an extended view for comments "submitted by me".
5. Implement the "submission" form. Show on Edit.
6. Add "Edited" label.
7. Integrate user interaction use cases with the backend API.</t>
  </si>
  <si>
    <t>Allow users to interact with existing article comments on the portal
1. Extend the database model for maintaining the user interaction properties.
2. Extend the comments business logic entity with the user interaction with comments.
3. Provide the API for processing each user interaction option.
4. Provide the API for fetching the collecting comments in portions.
5. Extend the API for fetching the comments by the criteria (newest/oldest/most popular).
5. Consider data validation and error status reports.</t>
  </si>
  <si>
    <t>Allow users to interact with existing article comments on the portal
1. Extend the "Comments" component with 10 visible items by default.
2. Add the "Show more" button with the icon.
3. Add the sorting drop-down list(sort by most popular, oldest first, or newest first).
4. Implement "Show more" functionality.
5. Implement "Like/Dislike" icons and interaction logic. Integrate with backend API.</t>
  </si>
  <si>
    <t>Lifestyle and Dealbook news</t>
  </si>
  <si>
    <t>Allow admin users to add new articles to Lifestyle and Dealbook
1. Extend the database model (if needed) to support Lifestyle and Dealbook sport category.
2. Create the service managing the Lifestyle and Dealbook articles.
3. Extend service with the API for creating the articles for the Lifestyle and Dealbook sport category.
4. Reuse validation and extend status reports for the particular category.</t>
  </si>
  <si>
    <t>Epic 5</t>
  </si>
  <si>
    <t>Allow admin users to add new articles to Lifestyle and Dealbook
1. Reuse the "New Article" page from 5.1. Extend with Lifestyle and Dealbook view modes.
2. Integrate with the backend API(Saving Lifestyle and Dealbook articles).</t>
  </si>
  <si>
    <t>Allow admin users to view the list of existing articles in Lifestyle and Dealbook
1. Extend service with the API for collecting articles in the "Lifestyle and Dealbook" category.
2. Reuse validation and extend status reports for the particular category.</t>
  </si>
  <si>
    <t>Allow admin users to view the list of existing articles in Lifestyle and Dealbook
1. Extend the articles list (5.2) page with the list of the existing articles to show Lifestyle and Dealbook articles.
2. Hide unnecessary sorting filters.
3. Extend the "Preview" button logic for opening view based on mode.
5. Add a "Back to admin page" button on the Lifestyle/Dealbook pages.</t>
  </si>
  <si>
    <t>Allow admin users to edit Lifestyle and Dealbook's articles
1. Extend service with the API for editing the Lifestyle and Dealbook articles.
2. Reuse validation and extend status reports for the particular category.</t>
  </si>
  <si>
    <t>Allow admin users to edit Lifestyle and Dealbook's articles
1.  Reuse the "New Article" page from 5.1. Extend the content view with the Lifestyle and Dealbook's selected article for editing.</t>
  </si>
  <si>
    <t>Allow admin users to publish/unpublish Lifestyle and Dealbook's articles
1. Extend service with the API for the article state change operation for the Lifestyle and Dealbook articles.
2. Reuse validation and extend status reports for the particular category.</t>
  </si>
  <si>
    <t>Allow admin users to publish/unpublish Lifestyle and Dealbook's articles
1. Reuse functionality from 5.4.
2. Extend "Publish" action to publish "Lifestyle and Dealbook's" articles.</t>
  </si>
  <si>
    <t>Allow admin users to delete Lifestyle and Dealbook's articles
1. Extend service with the API for deleting the Lifestyle and Dealbook articles.
2. Reuse validation and extend status reports for the particular category.</t>
  </si>
  <si>
    <t>Allow admin users to delete Lifestyle and Dealbook's articles
1. Reuse functionality from 5.6.
2. Extend "Delete" action to delete "Lifestyle and Dealbook's" articles.</t>
  </si>
  <si>
    <t>Allow site users to visit and read Lifestyle and Dealbook news
1. Extend service with the API for providing articles for the category.
2. Implement API handlers (if needed).
3. Reuse validation and extend status reports for the particular category(if needed).</t>
  </si>
  <si>
    <t>Allow site users to visit and read Lifestyle and Dealbook news
1. Reuse implemented functionality from 6.3(Allow users to view category/team page of the portal). Extend the page with the Lifestyle and Dealbook content fetched from the server.</t>
  </si>
  <si>
    <t>User personal cabinet</t>
  </si>
  <si>
    <t>Allow users to update their personal information
1. Populate the database with the model for maintaining the user's personal information if doesn't exist yet).
2. Create the service responsible for business logic for operating the user's personal information.
3. Extend the service with the API for updating the user's personal information.
4. Extend the service with the API for updating the user photo.
5. Consider validation and error status reports.</t>
  </si>
  <si>
    <t>Allow users to update their personal information
1. Implement "Personal" tab on "Personal profile page".
2. Reuse picture loading mechanism.
3. Integrate with the backend API to update user information.
4. Reuse picture validating.
5. Reuse status respose messages on updating user information.</t>
  </si>
  <si>
    <t>Allow users to change their password via profile
1. Extend the Authentication service with the API for changing the user password.
2. Consider the integration with the third-party authentication services.
3. Implement password validation and error status reports.</t>
  </si>
  <si>
    <t>Allow users to change their password via profile
1. Create passwordform component on "Change password" tab.
2. Add new password validation mechanism.
3. Integrate with the backend API to compare input old password.
4. Integrate with the backend API to save new password.
5. Reuse status respose messages on updating user information.</t>
  </si>
  <si>
    <t>Team hub: news about favorite teams</t>
  </si>
  <si>
    <t>Allow users to manage favorite teams in the personal cabinet
1. Create a service handling the business logic of favourite teams.
2. Implement API and handler for following the team.
3. Implement API and handler for fetching the favorite teams list.
4. Implement API and handler for getting the teams by string.
5. Implement API and handler for unfollowing the team.</t>
  </si>
  <si>
    <t>Allow users to manage favorite teams in the personal cabinet
1. Add "Manage teams list" component on "Team hub" tab.
2. Reuse searching mechanism to search for the team.
3. Implement adding team from list when on "Follow" click.
4. Add delete icon on hover.
5. Integrate with the backend API to fetch the list and save changes.</t>
  </si>
  <si>
    <t>Allow users to see the Team hub page
1. Extend the service with the API and handler of getting the team's related articles.
2. Other APIs must be already implemented.</t>
  </si>
  <si>
    <t>Allow users to see the Team hub page
1. Create "Team hub" page.
2. Create/Reuse team news list component.
3. Extend the list with the first item of Team logo, following button.
4. Reuse confirmation popover.
5. Integrate with the backend to show the news for specific following teams.</t>
  </si>
  <si>
    <t>Allow users to see teams news on Team hub based on their geolocation
1. Extend the service with the API implementing the mechanism of fetching the teams based on geolocation.
2. Reuse the articles fetching API.</t>
  </si>
  <si>
    <t>Allow users to see teams news on Team hub based on their geolocation
1. UI is already implemented. Backend must provide the list of articles.</t>
  </si>
  <si>
    <t>Sports videos on the portal</t>
  </si>
  <si>
    <t>Allow admin users to add new videos
1. Create database model for based on database schema for Videos acticles.
2. Create the service handling business logic of the video content.
3. Extend with the API for adding new videos.
4. Consider validation and error status handling.</t>
  </si>
  <si>
    <t>Allow admin users to add new videos
1. Add "+ New videos" button on the page.
2. Create pop-up windows for adding new video.
3. Reuse "New Article" page. Extend the page having the proper layout components.
4. Add component for playing the video.
5. Extend the "Preview"/"Back to edit" buttons logic for opening view based on mode.
6. Implement hover over the video component.
7. Create confirmation popover to delete the video.
8. Reuse "Comments" toggle.
9. Integrate with the backend API.</t>
  </si>
  <si>
    <t>Allow admin users to view the list of existing videos
1. Extend the service with the API and handlers for:
    - collecting the list of existing videos;
    - collecting the list of videos by the options specified (publish/unpublish);
    - toggling the "Allow for sharing" option.
2. Consider validation and error status handling.</t>
  </si>
  <si>
    <t>Allow admin users to view the list of existing videos
1. Reuse "Articles list" page to implement list of existing videos.
2. Extend item view component for video items.
3. Add "Allow to share videos" toggle.
4. Integrate with the backend API.</t>
  </si>
  <si>
    <t>Allow admin users to publish/unpublish existing videos
1. Extend the service providing the API and handling business logic for publish/unpublish videos.
2. Consider validation and error status handling.</t>
  </si>
  <si>
    <t>Allow admin users to publish/unpublish existing videos
1. Reuse "Publish" mechanism for publishing video items.
2. Extend "Item is is successfully published" flash message on backend respose.</t>
  </si>
  <si>
    <t>Allow admin users to edit existing videos
1. Extend the service providing the API and handling business logic for editing videos.
2. Consider validation and error status handling.</t>
  </si>
  <si>
    <t>Allow admin users to edit existing videos
1. Extend item "Edit" button to route user to the editing page with prefilled video data.</t>
  </si>
  <si>
    <t>Allow admin users to delete existing videos
1. Extend the service providing the API and handling business logic for editing videos.
2. Consider validation and error status handling.</t>
  </si>
  <si>
    <t>Allow admin users to delete existing videos
1. Extend item "Delete" button logic to delete the video.</t>
  </si>
  <si>
    <t>Allow site users to view videos on the portal
1. Reuse the API for collecting the list of videos.
2. Implement the mechanism for collecting the number of views.</t>
  </si>
  <si>
    <t xml:space="preserve">Allow site users to view videos on the portal
1. Create the  "Video" page layout component with the main video and scrollable block.
2. Reuse the "Article view" page. Edit the layout and add the video player with the title.
3. Integrate with the backend API for increasing the number of views. </t>
  </si>
  <si>
    <t>Allow site users to share videos on social networks
1. Extend the social network service with the APIs for video sharing.
2. Provide API and implement the video-sharing handlers for each social network.
3. Add validation for the user account being logged in to share the content.</t>
  </si>
  <si>
    <t>Allow site users to share videos on social networks
1. Create "Share" component with "on hover" action.
2. Implement video sharing for Facebook
3. Implement video sharing for Twitter
4. Implement video sharing for Google+</t>
  </si>
  <si>
    <t>Manage news partners on the portal</t>
  </si>
  <si>
    <t>Allow admin user to configure new partners on the portal
1. Create a database model for the "News partners" configuration.
2. Seed specified partners to the database.
3. Create a service for News Partners business logic handling.
3. Provide APIs and handlers for activating/deactivating the news partners.
4. Provide APIs and handlers for setting/getting the API key and Default sources.
5. Consider validation and error handling.</t>
  </si>
  <si>
    <t>Allow admin user to configure new partners on the portal
1. Create "News partners" page.
2. Add "Empty state message".
3. Fetch partners from the database.
4. Reuse the toggle list component. List partners.
5. Extend the component to make it possible to click on item and see "form with partner-specific boxes".
6. Create a status message box.</t>
  </si>
  <si>
    <t>Allow admin user to edit existing partners' configurations on the portal
1. Reuse API for setting the API key and Default sources.</t>
  </si>
  <si>
    <t>Allow admin user to edit existing partners' configurations on the portal
1. Integrate with backend API to fetch partner data.
2. Integrate with the backend API for data editing.</t>
  </si>
  <si>
    <t>Allow admin user to activate and deactivate news partners
1. Reuse API for for activating/deactivating the news partners.</t>
  </si>
  <si>
    <t>Allow admin user to activate and deactivate news partners
Part of the functionality is already implemented in 12.1 and 12.2
1. Implement highlighting boxes with red on activate.
2. Disable activating when at least one empty setting. Add error message.</t>
  </si>
  <si>
    <t>Allow admin user to see a list of news from partners
1. Extend the database model for the News partners' configuration if needed.
2. Extend the News Partners service and provide an API for collecting the list of news from partners.
3. Implement API handler.
4. Consider validation and error status reports.</t>
  </si>
  <si>
    <t>Allow admin user to see a list of news from partners
1. Add news tab.
2. Reuse "Atricles list" component and item view to show news from partners.
3. Extend item view with article status.
4. Extend the ellipsis logic for news partners for item view component.</t>
  </si>
  <si>
    <t>Allow admin user to filter a list of news from partners
1. Extend the News Partners service and provide an API for collecting the list of news from partners considering filter options.</t>
  </si>
  <si>
    <t>Allow admin user to filter a list of news from partners
1. Extend the filter options in "Articles list" component for "News" tab.</t>
  </si>
  <si>
    <t>Allow admin user to edit news from partners
1. Extend the New Partners service with the API for editing the news from partners.
2. Implement content validation and error status reports.</t>
  </si>
  <si>
    <t>Allow admin user to edit news from partners
1. Reuse "Article view" page for articles from News Partners.
2. Extend the "Article view" page with additional properties (House icon, Tabs).
3. Implement routing logic for House icon click action.
4. Implement view for "Original" tab.
5. Implement view for "Edit" tab.
6. Reuse confirmation/cancelation popovers.
7. Integratie with backend API for Saving the article changes.</t>
  </si>
  <si>
    <t>Allow admin user to delete news from partners
1. Extend the New Partners service with the API for deleting the news from partners.
2. Consider validation and error status reports.</t>
  </si>
  <si>
    <t xml:space="preserve">Allow admin user to delete news from partners
1. Extend the logic of "Detele" button in item view for deleting news from partners. </t>
  </si>
  <si>
    <t>Allow admin user to process news from partners
1. Extend the New Partners service and add the API for status change for news.
2. Extend the New Partners service and create the background job picks these articles and moves them to the main database to the table with articles.
3. Implement status change broadcast.
4. Implement validation and error status reports.</t>
  </si>
  <si>
    <t>Allow admin user to process news from partners
1. Add the drop-down with the two statuses on Edit tab.
2. Implement status change in the component.
3. Integrate the status changes with backend API.
4. Implement status change from "Articles list" view.</t>
  </si>
  <si>
    <t>Allow admin user to see articles from configured partners on the articles list page
The needed API is already implemented.</t>
  </si>
  <si>
    <t>Allow admin user to see articles from configured partners on the articles list page
1. Add news partners articles for articles list.</t>
  </si>
  <si>
    <t>Allow site users to view news from configured partners
The needed API is already implemented.</t>
  </si>
  <si>
    <t>Allow site users to view news from configured partners
1. Show articles from news partners among the all articles on Home page.</t>
  </si>
  <si>
    <t>Newsletter subscription</t>
  </si>
  <si>
    <t>Allow admin user to configure Newsletter footer section
1. Populate the database with the database model for maintaining the Newsletter footer in the application Footer section.
2. Extend the service responsible for the application footer with the API for Newsletter footer configuration.
3. Provide API and implement handlers.
4. Consider validation and error status reports.</t>
  </si>
  <si>
    <t>Allow admin user to configure Newsletter footer section
1. Extend "Footer configuration" page with the Newsletter tab.
2. Reuse toggle list view for the respective tab. Popilate with item.
3. Integrate with the backend API for storing the properties options.</t>
  </si>
  <si>
    <t>Allow users to subscribe to newsletter
1. Populate the database with the database model for maintaining the emails and their subscriptions.
2. Create a service responsible for the business logic of content subscription.
3. Extend the responsible service with the mechanism of news polling/checking.
4. Extend the Email Notifier service with the mechanism of broadcasting the content to the user emails.</t>
  </si>
  <si>
    <t>Allow users to subscribe to newsletter
1. Implement "Newsletter" footer section.
2. Implement popover for status message from backend.
3. Integrate with backend API.
4. Reuse  the mechanism of routing to the application from email(3.1 Sign up story).</t>
  </si>
  <si>
    <t>User management on the portal</t>
  </si>
  <si>
    <t>Allow admin user to view user management page on the portal
1. Extend the User database model with the required fields for managing status and actions.
2. Implement User Management service.
3. Extend the User Management service with the API of providing the users' collection.
4. Consider validation and error status reports.</t>
  </si>
  <si>
    <t>Allow admin user to view user management page on the portal
1. Add Users page with Users and Admins tabs.
2. Implement component containing list of users.
3. Implement item view and all the columns fields.
4. Integrate with the backend API to fetch users information.</t>
  </si>
  <si>
    <t>Allow admin user to block users on the portal
1. Extend the User Management service with the API for blocking the user.
2. Implement API handler.
3. Extend the Email Notifier with the API for notifying the users about blocking.
4. Consider validation and error status reports.</t>
  </si>
  <si>
    <t>Allow admin user to block users on the portal
1. Integrate with the backend API.
2. Reuse confirmation dialog.
3. Reuse notification message for operation status.</t>
  </si>
  <si>
    <t>Allow admin user to activate users on the portal
1. Extend the User Management service with the API for activating the user.
2. Implement API handler.
3. Extend the Email Notifier with the API for notifying the users about activating.
4. Consider validation and error status reports.</t>
  </si>
  <si>
    <t>Allow admin user to activate users on the portal
1. Integrate with the backend API.
2. Reuse confirmation dialog.
3. Reuse notification message for operation status.</t>
  </si>
  <si>
    <t>Allow admin user to delete users on the portal
1. Extend the User Management service with the API for the user deleting.
2. Implement API handler.
3. Extend the Email Notifier with the API for notifying the users about account deleting.
4. Consider validation and error status reports.</t>
  </si>
  <si>
    <t>Allow admin user to delete users on the portal
1. Itegrate with the backend to implement logic of deteling the user.
2. Reuse confirmation dialog.
3. Reuse notification message for operation status.</t>
  </si>
  <si>
    <t>Allow admin user to give user admin permissions on the portal
1. Extend the User Management service with the API granting the user admin permissions.
2. Implement API handler.
3. Extend the Email Notifier with the API for notifying the users about permissions granting.
4. Consider validation and error status reports.</t>
  </si>
  <si>
    <t>Allow admin user to give user admin permissions on the portal
1. Itegrate with the backend to implement logic of making user as admin.
2. Reuse confirmation dialog.
3. Reuse notification message for operation status.</t>
  </si>
  <si>
    <t>Allow admin user to remove admin permissions from users on the portal
1. Extend the User Management service with the API removing the admin permissions.
2. Implement API handler.
3. Extend the Email Notifier with the API for notifying about the removing admin permissions.
4. Consider validation and error status reports.</t>
  </si>
  <si>
    <t>Allow admin user to remove admin permissions from users on the portal
1. Itegrate with the backend to implement logic of removing admin permissions from users.
2. Reuse confirmation dialog.
3. Reuse notification message for operation status.</t>
  </si>
  <si>
    <t>Allow admin user to view online/offline status of users on the portal
1. Extend the User Management service with the API for tracking the user's online/offline status.
2. Implement API handler.
3. Consider validation and error status reports.</t>
  </si>
  <si>
    <t>Allow admin user to view online/offline status of users on the portal
1. Integrate with the backend to track users online/offline status.
2. Integrate with the backend to fetch users online/offline status.</t>
  </si>
  <si>
    <t>Allow admin user to view user details on the portal
1. Extend the User Management service providing the API of user's details.
2. Reuse the API to get the following teams' information.
3. Implement API handler.
4. Consider validation and error status reports.</t>
  </si>
  <si>
    <t>Epic 15</t>
  </si>
  <si>
    <t>Allow admin user to view user details on the portal
1. Create Tab view for user details displayed on the right.
2. Implement "General info" tab.
3. Implement "Teams" tab.
4. Integrate with the backend to fetch users details.</t>
  </si>
  <si>
    <t>Allow admin user to search users on the portal
1. Extend the User Management service providing the API for searching the users by the given string.
2. Reuse the API to get the following teams' information.
3. Implement API handler.
4. Consider validation and error status reports.</t>
  </si>
  <si>
    <t>Allow admin user to search users on the portal
1. Add search tab on Users management page.
2. Reuse searching mechnism from "Articles seach".</t>
  </si>
  <si>
    <t>Allow admin user to filter users on the portal
Purely Frontend story.</t>
  </si>
  <si>
    <t>Allow admin user to filter users on the portal
1. Add "Sort by" filter options for users.
2. Implement filtering mechanism.</t>
  </si>
  <si>
    <t>Send notification emails to users on the portal
Already implemented.</t>
  </si>
  <si>
    <t xml:space="preserve">Send notification emails to users on the portal
Backend only story. </t>
  </si>
  <si>
    <t>Banners on the portal</t>
  </si>
  <si>
    <t xml:space="preserve">Allow admin users to configure banners on the portal
1. Populate the database with the database model describing banners.
2. Create the entity managing banners business logic on the backend.
3. Provide an API for settings/getting data about banner name, status, close date and related category.
4. Provide an API for setting/getting banner preview image and last update date.
5. Implement validation and error status reports. </t>
  </si>
  <si>
    <t xml:space="preserve">. </t>
  </si>
  <si>
    <t>Allow admin users to configure banners on the portal
1. Create "Banners" page with 2 tabs.
2. Reuse component containing banners list from 17.1(component containing list of users).
3. Add "Predefined banners" tab below.
4. Reuse toggle list component to contain list of predefined bannes.
5. Reuse component containing closed banners details. Implment appropriarte item view.
6. Implement banner preview section on the right side.
7. Integrate with the backend API to fetch banners iformation.</t>
  </si>
  <si>
    <t>Reuse</t>
  </si>
  <si>
    <t>Allow admin users to configure predefined banners on the portal
1. Extend the banners database model to support predefined banners.
2. Seed the predefined banner to the database.
3. Extend the service handling banners business logic with the predefined banners.
4. Provide an API getting/setting the show/hide options for predefined banners.</t>
  </si>
  <si>
    <t>Allow admin users to configure predefined banners on the portal
1. Implement integration with backend API to show/hide "Predefined banners".</t>
  </si>
  <si>
    <t>Allow users to view configured banners on the portal
1. Extend the service handling banners business logic with the API collecting the banners for specific category.</t>
  </si>
  <si>
    <t>Allow users to view configured banners on the portal
1. Implement vertical list of banners on right side of application.
2. Implement item view for banner.
3. Implement rotating mechanism.
4. Implement banners switching mechanism to shown appropriate banners within the category that has published banner.
5. Route users to article when clicked on banner.
6. Integrate with the backend API.</t>
  </si>
  <si>
    <t>Allow site users to view predefined Lifestyle and Dealbook banners on the portal
1. Extend the banners business logic handler with the API for collecting the Lifestyle and Dealbook content.
2. Consider validation and error status report.</t>
  </si>
  <si>
    <t>Allow site users to view predefined Lifestyle and Dealbook banners on the portal
1. Populate the Lifestyle and Dealbook banner to the banners list on the sidebar section when the predefined banner is enabled.
2. Integrate with the backend API.</t>
  </si>
  <si>
    <t>Allow site users to view predefined Facebook banners on the portal
1. Extend the core service managing the social networks with the subservice for Facebook content integration.
2. Extend the subservice with the API collecting the latest video from the Facebook page.
3. Extend the subservice with the API routing to the Facebook browser page.
4. Extend the subservice with the API for managing comments and likes.
6. Consider validation and error status reports.</t>
  </si>
  <si>
    <t>Allow site users to view predefined Facebook banners on the portal
1. Populate the Most Recent Facebook video banner to the banners list on the sidebar section when the predefined banner is enabled.
2. Extend the banner item view for Facebook Video banner mode.
3. Implement a Facebook pop-up window showing on "Like" icon press.
4. Extend the banner item view for Facebook Post banner view mode.
5. Populate Facebook banners to the banners list when the user observes the application.</t>
  </si>
  <si>
    <t>Manage advertisements on the portal</t>
  </si>
  <si>
    <t>Allow admin user to configure advertisements
1. Populate the database with the database model for configuring the advertisements.
2. Create service managing advertisements business logic.
3. Provide an API for fetching the advertisement image by the link.
4. Provide API for creating the new advertisement with specified options.
5. Provide an API for changing the advertisement visibility status.
6. Provide an API for collecting the list of advertisements.
5. Implement API handlers.
6. Consider validation and error status reports.</t>
  </si>
  <si>
    <t>Allow admin user to configure advertisements
1. Create "Advertising" page.
2. Create "Enter new Ad name" dialog.
3. Create "Ad configuration" component.
4. Create "Ad preview block".
5. Integrate with the backend API to fetch current Ads.
6. Implement state change for Ads.
7. Imement Ads editing.
8. Implement Ads removal.
9. Implement  "Ad preview block" updating on entering the advertisement URL.</t>
  </si>
  <si>
    <t>Showing Ads on the sidebar must be implemented in the "Allow users to see advertisements" user story.</t>
  </si>
  <si>
    <t xml:space="preserve">Allow users to see advertisements
1. Extend the service managing advertisements business logic with the API for collecting the advertisements per category.
2. Extend service with the API for opening the website by advertisement link.
3. Consider validation and error status reports. </t>
  </si>
  <si>
    <t>Allow users to see advertisements
1. Extend banners list item view for the Ads items.
2. Populate the Ad on the top of the banners list.
3. Implement the mechanism showing this advertisement only on those pages that are related to a specified category. Integrate with the backend API.
4. Implement the rotating mechanism.</t>
  </si>
  <si>
    <t>Surveys on the portal</t>
  </si>
  <si>
    <t>Allow admin to create surveys on the portal
1. Populate the database with the database model for configuring the surveys.
2. Create service managing surveys business logic.
3. Provide API for creating the new survey with required fields.
4. Consider validation and error status report.</t>
  </si>
  <si>
    <t>Allow admin to create surveys on the portal
1. Create the "Surveys" page.
2. Implement the "New survey form".
3. Create a component having 2 tabs.
4. Reuse the component having a list of questions for the "Opened" tab.
5. Implement statuses for question items.
6. Add "Reader poll" on the page.
7. Integrate with the backend to fetch questions.
8. Add editing/saving/deleting the question.
9. Render "Reader poll" based on survey status.
10. Create calendar componet.</t>
  </si>
  <si>
    <t>Allow admin to publish surveys
1. Extend the service for surveys business logic with the API for publishing the survey.
2. Implement API handler.</t>
  </si>
  <si>
    <t>Allow admin to publish surveys
1. Integrate with the backend to Publish surveys.</t>
  </si>
  <si>
    <t>Allow admin to close surveys
1. Extend the service for surveys business logic with the API for closing the survey.
2. Implement API handler.</t>
  </si>
  <si>
    <t>Allow admin to close surveys
1. Add "Close" action for surveys in Published status.
2. Move surveys to "Closed" tab when closed manually.
3. Move surveys to "Closed" tab when closed automatically.
4. Implement closed surveys list on "Closed" tab.
5. Render "Reader poll" on "Closed" tab.
6. Implement deleting closed surveys.</t>
  </si>
  <si>
    <t>Must be already integrated with the backend API.</t>
  </si>
  <si>
    <t xml:space="preserve">Allow admin to filter surveys
1. Extend the service for surveys business logic with the API for collecting the surveys by filter option. Implement API handler.
2. Provide an API for listing the surveys by given string. </t>
  </si>
  <si>
    <t>Allow admin to filter surveys
1. Add the "Status" drop-down filter.
2. Integrate with the backend API.
3. Implement the filtering mechanism.</t>
  </si>
  <si>
    <t>Allow users to see a list of all surveys
API must be already provided.</t>
  </si>
  <si>
    <t>Allow users to see a list of all surveys
1. Add components with 2 tabs on "My surveys" page.
2. Implement list view for surveys on "Opened" tab
3. Implement sorting mechanism.
4. Reuse "Reader poll" for "My surveys" page.
5. Reuse list view for surveys on "Closed" tab
6. Add filtering for Closed surveys.
7. Add searching for list view.</t>
  </si>
  <si>
    <t xml:space="preserve">Allow users to participate in surveys on the My surveys page
1. Reuse the API for listing all types of surveys.
2. Provide an API for voting. Extend the business logic service with the implementation.
3. Provide an API for fetching the results.  Extend the business logic service with the implementation.
4. Consider validation and error status reports.
</t>
  </si>
  <si>
    <t>Allow users to participate in surveys on the My surveys page
1. Implement mechanism going throught the questions using "Reader poll'.
2. Extend "Reader poll' and implement switching between results and voting modes.</t>
  </si>
  <si>
    <t>Allow users to participate in surveys on news pages
Needed API must be already implemented.</t>
  </si>
  <si>
    <t>Allow users to participate in surveys on news pages
1. Add surveys banner on the news page. Reuse mechanism going throught the questions.</t>
  </si>
  <si>
    <t>Total</t>
  </si>
  <si>
    <t>Standard Complex Deviation</t>
  </si>
  <si>
    <t>Final Recommended Estimate (man/days)</t>
  </si>
  <si>
    <t>Final Optimistic Estimate (man/days)</t>
  </si>
  <si>
    <t>Final Pessimistic Estimate (man/days)</t>
  </si>
  <si>
    <t>Comercial Project</t>
  </si>
  <si>
    <t>Total Dev Efforts (man/days)</t>
  </si>
  <si>
    <t>QC Efforts 
(man/days)</t>
  </si>
  <si>
    <t>Training Project</t>
  </si>
  <si>
    <t>Activity Type</t>
  </si>
  <si>
    <t xml:space="preserve">% from efforts on implementation </t>
  </si>
  <si>
    <t>Documentation</t>
  </si>
  <si>
    <t>Unit Testing</t>
  </si>
  <si>
    <t>Code Review</t>
  </si>
  <si>
    <t>Bug Fixing</t>
  </si>
  <si>
    <t>% from dev efforts</t>
  </si>
  <si>
    <t>Manual Testing</t>
  </si>
  <si>
    <t>Factor</t>
  </si>
  <si>
    <t>Influence</t>
  </si>
  <si>
    <t>Project Type</t>
  </si>
  <si>
    <t>Observation</t>
  </si>
  <si>
    <t>Business Area Experience</t>
  </si>
  <si>
    <t>NO</t>
  </si>
  <si>
    <t>Teams that aren't familiar with the project's business area need significantly more time. This shouldn't be a surprise.</t>
  </si>
  <si>
    <t>Architecture and Risk Resolution</t>
  </si>
  <si>
    <t>The more actively the project attacks risks, the lower the effort and cost will be. This is one of the few Cocomo II factors that is controllable by the project manager.</t>
  </si>
  <si>
    <t>Database Size</t>
  </si>
  <si>
    <t>Large, complex databases require more effort project-wide. Total influence is moderate.</t>
  </si>
  <si>
    <t>Developed for Reuse</t>
  </si>
  <si>
    <t>Software that is developed with the goal of later reuse can increase costs as much as 31%. This doesn't say whether the initiative actually succeeds. Industry experience has been that forward-looking reuse programs often fail.</t>
  </si>
  <si>
    <t>Extent of Documentation Required</t>
  </si>
  <si>
    <t>Too much documentation can negatively affect the whole project. Impact is moderately high.</t>
  </si>
  <si>
    <t>Language and Tools Experience</t>
  </si>
  <si>
    <t>YES</t>
  </si>
  <si>
    <t>Teams that have experience with the programming language and/or tool set work moderately more productively than teams that are climbing a learning curve. This is not a surprise.</t>
  </si>
  <si>
    <t>Multi-Site Development</t>
  </si>
  <si>
    <t>Projects conducted by a team spread across multiple sites around the globe will take 56% more effort than projects that are conducted by a team co-located at one facility. Projects that are conducted at multiple sites, including out-sourced or offshore projects, need to take this effect seriously.</t>
  </si>
  <si>
    <t>Personnel Continuity (turnover)</t>
  </si>
  <si>
    <t>Project turnover is expensive—in the top one-third of influential factors.</t>
  </si>
  <si>
    <t>Platform Experience</t>
  </si>
  <si>
    <t>Experience with the underlying technology platform affects overall project performance moderately.</t>
  </si>
  <si>
    <t>Platform Volatility</t>
  </si>
  <si>
    <t>If the platform is unstable, development can take moderately longer. Projects should weigh this factor in their decision about when to adopt a new technology. This is one reason that systems projects tend to take longer than applications projects.</t>
  </si>
  <si>
    <t>Precedentedness</t>
  </si>
  <si>
    <t>Refers to how "precedented" (we usually say "unprecedented") the application is. Familiar systems are easier to create than unfamiliar systems.</t>
  </si>
  <si>
    <t>Process Maturity</t>
  </si>
  <si>
    <t>Projects that use more sophisticated development processes take less effort than projects that use unsophisticated processes. Cocomo II uses an adaptation of the CMM process maturity model to apply this criterion to a specific project.</t>
  </si>
  <si>
    <t>Product Complexity</t>
  </si>
  <si>
    <t>Product complexity (software complexity) is the single most significant adjustment factor in the Cocomo II model. Product complexity is largely determined by the type of software you're building.</t>
  </si>
  <si>
    <t>Programmer Capability (general)</t>
  </si>
  <si>
    <t>The skill of the programmers has an impact of a factor of almost 2 on overall project results.</t>
  </si>
  <si>
    <t>Required Reliability</t>
  </si>
  <si>
    <t>More reliable systems take longer. This is one reason (though not the only reason) that embedded systems and life-critical systems tend to take more effort than other projects of similar sizes. In most cases, your marketplace determines how reliable your software must be. You don't usually have much latitude to change this.</t>
  </si>
  <si>
    <t>Requirements Analyst Capability</t>
  </si>
  <si>
    <t>The single largest personnel factor—good requirements capability—makes a factor of 2 difference in the effort for the entire project. Competency in this area has the potential to reduce a project's overall effort from nominal more than any other factor.</t>
  </si>
  <si>
    <t>Requirements Flexibility</t>
  </si>
  <si>
    <t>Projects that allow the development team latitude in how they interpret requirements take less effort than projects that insist on rigid, literal interpretations of all requirements.</t>
  </si>
  <si>
    <t>Storage Constraint</t>
  </si>
  <si>
    <t>Working on a platform on which you're butting up against storage limitations moderately increases project effort.</t>
  </si>
  <si>
    <t>Team Cohesion</t>
  </si>
  <si>
    <t>Teams with highly cooperative interactions develop software more efficiently than teams with more contentious interactions.</t>
  </si>
  <si>
    <t>Time Constraint</t>
  </si>
  <si>
    <t>Minimizing response time increases effort across the board. This is one reason that systems projects and real-time projects tend to consume more effort than other projects of similar sizes.</t>
  </si>
  <si>
    <t>Use of Software Tools</t>
  </si>
  <si>
    <t>Advanced tool sets can reduce effort significantly.</t>
  </si>
  <si>
    <t>Localization</t>
  </si>
  <si>
    <t>Support of each additional Locale requires +10% for each screen implementation</t>
  </si>
  <si>
    <t>Multi-Web Browsers support</t>
  </si>
  <si>
    <t>Support of each additional Web browser requires +25% to effors planned for client side implementation (javascript code, CSS,...)</t>
  </si>
  <si>
    <t>Combined factors</t>
  </si>
  <si>
    <t>Averaging the factors (softer approach) smooths their impact by treating each one with equal weight</t>
  </si>
  <si>
    <t>Multiplying all factors (conservative approach) amplifies risk by compounding all adjustment factors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</si>
</sst>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b/>
      <sz val="14"/>
      <color theme="1"/>
      <name val="Calibri"/>
      <family val="2"/>
      <charset val="204"/>
      <scheme val="minor"/>
    </font>
    <font>
      <b/>
      <sz val="11"/>
      <color rgb="FFFA7D00"/>
      <name val="Calibri"/>
      <family val="2"/>
      <scheme val="minor"/>
    </font>
    <font>
      <i/>
      <sz val="11"/>
      <color rgb="FF7F7F7F"/>
      <name val="Calibri"/>
      <family val="2"/>
      <scheme val="minor"/>
    </font>
    <font>
      <b/>
      <sz val="11"/>
      <color theme="0"/>
      <name val="Calibri"/>
      <family val="2"/>
      <charset val="204"/>
      <scheme val="minor"/>
    </font>
    <font>
      <b/>
      <sz val="12"/>
      <color rgb="FFFA7D00"/>
      <name val="Calibri"/>
      <family val="2"/>
      <scheme val="minor"/>
    </font>
    <font>
      <b/>
      <sz val="11"/>
      <color theme="0"/>
      <name val="Calibri"/>
      <family val="2"/>
      <scheme val="minor"/>
    </font>
    <font>
      <sz val="11"/>
      <name val="Calibri"/>
      <family val="2"/>
      <scheme val="minor"/>
    </font>
    <font>
      <u/>
      <sz val="11"/>
      <color theme="10"/>
      <name val="Calibri"/>
      <family val="2"/>
    </font>
    <font>
      <sz val="11"/>
      <name val="Calibri"/>
      <family val="2"/>
    </font>
    <font>
      <b/>
      <sz val="12"/>
      <color theme="1"/>
      <name val="Calibri"/>
      <family val="2"/>
      <scheme val="minor"/>
    </font>
    <font>
      <b/>
      <sz val="12"/>
      <color theme="0"/>
      <name val="Calibri"/>
      <family val="2"/>
      <charset val="204"/>
      <scheme val="minor"/>
    </font>
    <font>
      <sz val="10"/>
      <color theme="1"/>
      <name val="Arial"/>
      <family val="2"/>
    </font>
    <font>
      <b/>
      <sz val="10"/>
      <color theme="1"/>
      <name val="Arial"/>
      <family val="2"/>
    </font>
    <font>
      <b/>
      <sz val="12"/>
      <color rgb="FF160530"/>
      <name val="Calibri"/>
      <family val="2"/>
      <charset val="204"/>
      <scheme val="minor"/>
    </font>
    <font>
      <sz val="12"/>
      <color rgb="FF160530"/>
      <name val="Calibri"/>
      <family val="2"/>
      <scheme val="minor"/>
    </font>
    <font>
      <b/>
      <sz val="12"/>
      <color rgb="FF160530"/>
      <name val="Calibri"/>
      <family val="2"/>
      <scheme val="minor"/>
    </font>
    <font>
      <b/>
      <sz val="12"/>
      <color rgb="FF160530"/>
      <name val="Arial"/>
      <family val="2"/>
    </font>
    <font>
      <b/>
      <sz val="11"/>
      <color theme="5" tint="-0.249977111117893"/>
      <name val="Calibri"/>
      <family val="2"/>
      <scheme val="minor"/>
    </font>
    <font>
      <b/>
      <sz val="12"/>
      <color theme="5" tint="-0.249977111117893"/>
      <name val="Calibri"/>
      <family val="2"/>
      <scheme val="minor"/>
    </font>
    <font>
      <sz val="9"/>
      <color rgb="FF000000"/>
      <name val="Calibri"/>
      <scheme val="minor"/>
    </font>
    <font>
      <sz val="9"/>
      <color rgb="FF000000"/>
      <name val="Calibri"/>
      <family val="2"/>
      <charset val="204"/>
      <scheme val="minor"/>
    </font>
    <font>
      <i/>
      <sz val="9"/>
      <color rgb="FF000000"/>
      <name val="Calibri"/>
      <family val="2"/>
      <scheme val="minor"/>
    </font>
    <font>
      <sz val="9"/>
      <color rgb="FF000000"/>
      <name val="Arial"/>
      <family val="2"/>
    </font>
    <font>
      <sz val="9"/>
      <color rgb="FF000000"/>
      <name val="Calibri"/>
      <family val="2"/>
      <scheme val="minor"/>
    </font>
    <font>
      <sz val="14"/>
      <color rgb="FF000000"/>
      <name val="Calibri"/>
      <family val="2"/>
      <charset val="204"/>
      <scheme val="minor"/>
    </font>
    <font>
      <sz val="12"/>
      <color rgb="FF000000"/>
      <name val="Calibri"/>
      <family val="2"/>
      <scheme val="minor"/>
    </font>
    <font>
      <b/>
      <sz val="11"/>
      <color rgb="FFFFFFFF"/>
      <name val="Calibri"/>
      <scheme val="minor"/>
    </font>
    <font>
      <i/>
      <sz val="9"/>
      <color rgb="FFFF0000"/>
      <name val="Calibri"/>
      <scheme val="minor"/>
    </font>
    <font>
      <i/>
      <sz val="9"/>
      <color theme="1"/>
      <name val="Calibri"/>
      <family val="2"/>
      <scheme val="minor"/>
    </font>
    <font>
      <i/>
      <sz val="9"/>
      <color rgb="FF000000"/>
      <name val="Calibri"/>
      <scheme val="minor"/>
    </font>
    <font>
      <b/>
      <sz val="12"/>
      <color theme="0"/>
      <name val="Calibri"/>
      <family val="2"/>
      <scheme val="minor"/>
    </font>
    <font>
      <b/>
      <sz val="11"/>
      <color theme="1"/>
      <name val="Calibri"/>
      <family val="2"/>
      <scheme val="minor"/>
    </font>
    <font>
      <b/>
      <sz val="14"/>
      <color theme="0"/>
      <name val="Calibri"/>
      <family val="2"/>
      <scheme val="minor"/>
    </font>
    <font>
      <b/>
      <sz val="14"/>
      <color rgb="FFFA7D00"/>
      <name val="Calibri"/>
      <family val="2"/>
      <scheme val="minor"/>
    </font>
    <font>
      <sz val="14"/>
      <color theme="1"/>
      <name val="Calibri"/>
      <family val="2"/>
      <scheme val="minor"/>
    </font>
  </fonts>
  <fills count="19">
    <fill>
      <patternFill patternType="none"/>
    </fill>
    <fill>
      <patternFill patternType="gray125"/>
    </fill>
    <fill>
      <patternFill patternType="solid">
        <fgColor rgb="FFF2F2F2"/>
      </patternFill>
    </fill>
    <fill>
      <patternFill patternType="solid">
        <fgColor rgb="FF1F497D"/>
        <bgColor indexed="64"/>
      </patternFill>
    </fill>
    <fill>
      <patternFill patternType="solid">
        <fgColor theme="4" tint="0.59999389629810485"/>
        <bgColor indexed="64"/>
      </patternFill>
    </fill>
    <fill>
      <patternFill patternType="solid">
        <fgColor theme="3"/>
        <bgColor indexed="64"/>
      </patternFill>
    </fill>
    <fill>
      <patternFill patternType="solid">
        <fgColor theme="3" tint="0.79998168889431442"/>
        <bgColor indexed="64"/>
      </patternFill>
    </fill>
    <fill>
      <patternFill patternType="solid">
        <fgColor rgb="FFDBC7DA"/>
        <bgColor indexed="64"/>
      </patternFill>
    </fill>
    <fill>
      <patternFill patternType="solid">
        <fgColor rgb="FFE4C7D6"/>
        <bgColor indexed="64"/>
      </patternFill>
    </fill>
    <fill>
      <patternFill patternType="solid">
        <fgColor rgb="FFF4E7EE"/>
        <bgColor indexed="64"/>
      </patternFill>
    </fill>
    <fill>
      <patternFill patternType="solid">
        <fgColor rgb="FFD9DBE0"/>
        <bgColor indexed="64"/>
      </patternFill>
    </fill>
    <fill>
      <patternFill patternType="solid">
        <fgColor rgb="FFEDE8E2"/>
        <bgColor indexed="64"/>
      </patternFill>
    </fill>
    <fill>
      <patternFill patternType="solid">
        <fgColor rgb="FF3C0847"/>
        <bgColor indexed="64"/>
      </patternFill>
    </fill>
    <fill>
      <patternFill patternType="solid">
        <fgColor rgb="FFAEC3AE"/>
        <bgColor indexed="64"/>
      </patternFill>
    </fill>
    <fill>
      <patternFill patternType="solid">
        <fgColor theme="0" tint="-0.249977111117893"/>
        <bgColor indexed="64"/>
      </patternFill>
    </fill>
    <fill>
      <patternFill patternType="solid">
        <fgColor rgb="FF92D050"/>
        <bgColor indexed="64"/>
      </patternFill>
    </fill>
    <fill>
      <patternFill patternType="solid">
        <fgColor theme="6"/>
        <bgColor indexed="64"/>
      </patternFill>
    </fill>
    <fill>
      <patternFill patternType="solid">
        <fgColor theme="0"/>
        <bgColor indexed="64"/>
      </patternFill>
    </fill>
    <fill>
      <patternFill patternType="solid">
        <fgColor theme="5" tint="0.59999389629810485"/>
        <bgColor indexed="64"/>
      </patternFill>
    </fill>
  </fills>
  <borders count="10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rgb="FF7F7F7F"/>
      </top>
      <bottom style="thin">
        <color rgb="FF7F7F7F"/>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bottom/>
      <diagonal/>
    </border>
    <border>
      <left style="medium">
        <color indexed="64"/>
      </left>
      <right style="thin">
        <color rgb="FF7F7F7F"/>
      </right>
      <top/>
      <bottom/>
      <diagonal/>
    </border>
    <border>
      <left style="thin">
        <color rgb="FF7F7F7F"/>
      </left>
      <right style="thin">
        <color rgb="FF7F7F7F"/>
      </right>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rgb="FF7F7F7F"/>
      </bottom>
      <diagonal/>
    </border>
    <border>
      <left style="medium">
        <color indexed="64"/>
      </left>
      <right style="thin">
        <color rgb="FF7F7F7F"/>
      </right>
      <top/>
      <bottom style="thin">
        <color rgb="FF7F7F7F"/>
      </bottom>
      <diagonal/>
    </border>
    <border>
      <left style="thin">
        <color rgb="FF7F7F7F"/>
      </left>
      <right style="medium">
        <color indexed="64"/>
      </right>
      <top/>
      <bottom style="thin">
        <color rgb="FF7F7F7F"/>
      </bottom>
      <diagonal/>
    </border>
    <border>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theme="0"/>
      </left>
      <right style="medium">
        <color indexed="64"/>
      </right>
      <top/>
      <bottom style="medium">
        <color indexed="64"/>
      </bottom>
      <diagonal/>
    </border>
    <border>
      <left style="thin">
        <color theme="0"/>
      </left>
      <right style="thin">
        <color theme="0"/>
      </right>
      <top/>
      <bottom style="medium">
        <color indexed="64"/>
      </bottom>
      <diagonal/>
    </border>
    <border>
      <left style="medium">
        <color indexed="64"/>
      </left>
      <right style="thin">
        <color theme="0"/>
      </right>
      <top/>
      <bottom style="medium">
        <color indexed="64"/>
      </bottom>
      <diagonal/>
    </border>
    <border>
      <left style="thin">
        <color theme="0"/>
      </left>
      <right style="medium">
        <color indexed="64"/>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bottom style="thin">
        <color theme="0"/>
      </bottom>
      <diagonal/>
    </border>
    <border>
      <left style="thin">
        <color theme="0"/>
      </left>
      <right style="thin">
        <color theme="0"/>
      </right>
      <top/>
      <bottom style="thin">
        <color theme="0"/>
      </bottom>
      <diagonal/>
    </border>
    <border>
      <left style="medium">
        <color indexed="64"/>
      </left>
      <right style="thin">
        <color theme="0"/>
      </right>
      <top/>
      <bottom style="thin">
        <color theme="0"/>
      </bottom>
      <diagonal/>
    </border>
    <border>
      <left/>
      <right style="medium">
        <color indexed="64"/>
      </right>
      <top style="medium">
        <color indexed="64"/>
      </top>
      <bottom style="medium">
        <color theme="0"/>
      </bottom>
      <diagonal/>
    </border>
    <border>
      <left/>
      <right/>
      <top style="medium">
        <color indexed="64"/>
      </top>
      <bottom style="medium">
        <color theme="0"/>
      </bottom>
      <diagonal/>
    </border>
    <border>
      <left style="medium">
        <color indexed="64"/>
      </left>
      <right/>
      <top style="medium">
        <color indexed="64"/>
      </top>
      <bottom style="medium">
        <color theme="0"/>
      </bottom>
      <diagonal/>
    </border>
    <border>
      <left/>
      <right style="medium">
        <color indexed="64"/>
      </right>
      <top/>
      <bottom style="medium">
        <color indexed="64"/>
      </bottom>
      <diagonal/>
    </border>
    <border>
      <left/>
      <right style="medium">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bottom style="thin">
        <color rgb="FF7F7F7F"/>
      </bottom>
      <diagonal/>
    </border>
    <border>
      <left/>
      <right/>
      <top style="medium">
        <color indexed="64"/>
      </top>
      <bottom/>
      <diagonal/>
    </border>
    <border>
      <left/>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bottom/>
      <diagonal/>
    </border>
    <border>
      <left style="medium">
        <color rgb="FF000000"/>
      </left>
      <right style="medium">
        <color rgb="FF000000"/>
      </right>
      <top style="medium">
        <color rgb="FF000000"/>
      </top>
      <bottom style="medium">
        <color rgb="FF000000"/>
      </bottom>
      <diagonal/>
    </border>
    <border>
      <left style="thin">
        <color theme="0"/>
      </left>
      <right/>
      <top/>
      <bottom style="thin">
        <color theme="0"/>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indexed="64"/>
      </top>
      <bottom/>
      <diagonal/>
    </border>
    <border>
      <left/>
      <right style="medium">
        <color theme="1"/>
      </right>
      <top style="medium">
        <color indexed="64"/>
      </top>
      <bottom/>
      <diagonal/>
    </border>
    <border>
      <left style="medium">
        <color theme="1"/>
      </left>
      <right/>
      <top/>
      <bottom style="medium">
        <color theme="0"/>
      </bottom>
      <diagonal/>
    </border>
    <border>
      <left/>
      <right/>
      <top/>
      <bottom style="medium">
        <color theme="0"/>
      </bottom>
      <diagonal/>
    </border>
    <border>
      <left/>
      <right/>
      <top style="medium">
        <color theme="1"/>
      </top>
      <bottom style="medium">
        <color theme="1"/>
      </bottom>
      <diagonal/>
    </border>
    <border>
      <left/>
      <right style="medium">
        <color theme="1"/>
      </right>
      <top/>
      <bottom style="medium">
        <color theme="0"/>
      </bottom>
      <diagonal/>
    </border>
    <border>
      <left style="medium">
        <color theme="1"/>
      </left>
      <right/>
      <top/>
      <bottom style="medium">
        <color theme="1"/>
      </bottom>
      <diagonal/>
    </border>
    <border>
      <left style="medium">
        <color indexed="64"/>
      </left>
      <right/>
      <top/>
      <bottom style="medium">
        <color theme="1"/>
      </bottom>
      <diagonal/>
    </border>
    <border>
      <left style="medium">
        <color theme="1"/>
      </left>
      <right style="medium">
        <color theme="1"/>
      </right>
      <top style="medium">
        <color theme="1"/>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theme="1"/>
      </right>
      <top style="medium">
        <color theme="1"/>
      </top>
      <bottom style="medium">
        <color theme="1"/>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bottom/>
      <diagonal/>
    </border>
    <border>
      <left style="thin">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thin">
        <color rgb="FF7F7F7F"/>
      </right>
      <top/>
      <bottom style="medium">
        <color indexed="64"/>
      </bottom>
      <diagonal/>
    </border>
    <border>
      <left style="medium">
        <color indexed="64"/>
      </left>
      <right/>
      <top/>
      <bottom style="medium">
        <color indexed="64"/>
      </bottom>
      <diagonal/>
    </border>
    <border>
      <left style="thin">
        <color indexed="64"/>
      </left>
      <right/>
      <top/>
      <bottom style="medium">
        <color indexed="64"/>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4">
    <xf numFmtId="0" fontId="0" fillId="0" borderId="0"/>
    <xf numFmtId="0" fontId="2" fillId="2" borderId="1" applyNumberFormat="0" applyAlignment="0" applyProtection="0"/>
    <xf numFmtId="0" fontId="3"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235">
    <xf numFmtId="0" fontId="0" fillId="0" borderId="0" xfId="0"/>
    <xf numFmtId="0" fontId="0" fillId="0" borderId="0" xfId="0" applyAlignment="1">
      <alignment wrapText="1"/>
    </xf>
    <xf numFmtId="0" fontId="0" fillId="0" borderId="6" xfId="0" applyBorder="1"/>
    <xf numFmtId="0" fontId="0" fillId="0" borderId="8" xfId="0" applyBorder="1"/>
    <xf numFmtId="0" fontId="0" fillId="0" borderId="12" xfId="0" applyBorder="1"/>
    <xf numFmtId="0" fontId="4" fillId="3" borderId="4" xfId="0" applyFont="1" applyFill="1" applyBorder="1"/>
    <xf numFmtId="0" fontId="4" fillId="3" borderId="5" xfId="0" applyFont="1" applyFill="1" applyBorder="1" applyAlignment="1">
      <alignment wrapText="1"/>
    </xf>
    <xf numFmtId="10" fontId="0" fillId="0" borderId="7" xfId="0" applyNumberFormat="1" applyBorder="1"/>
    <xf numFmtId="10" fontId="0" fillId="0" borderId="9" xfId="0" applyNumberFormat="1" applyBorder="1"/>
    <xf numFmtId="0" fontId="0" fillId="0" borderId="26" xfId="0" applyBorder="1"/>
    <xf numFmtId="0" fontId="0" fillId="0" borderId="39" xfId="0" applyBorder="1"/>
    <xf numFmtId="0" fontId="0" fillId="0" borderId="40" xfId="0" applyBorder="1"/>
    <xf numFmtId="0" fontId="0" fillId="0" borderId="42" xfId="0" applyBorder="1"/>
    <xf numFmtId="2" fontId="0" fillId="0" borderId="0" xfId="0" applyNumberFormat="1" applyAlignment="1">
      <alignment horizontal="center"/>
    </xf>
    <xf numFmtId="0" fontId="0" fillId="0" borderId="0" xfId="0" applyAlignment="1">
      <alignment horizontal="center"/>
    </xf>
    <xf numFmtId="0" fontId="0" fillId="0" borderId="40" xfId="0" applyBorder="1" applyAlignment="1">
      <alignment horizontal="center"/>
    </xf>
    <xf numFmtId="0" fontId="0" fillId="0" borderId="38" xfId="0" applyBorder="1" applyAlignment="1">
      <alignment horizontal="center"/>
    </xf>
    <xf numFmtId="0" fontId="0" fillId="0" borderId="41"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5" fillId="2" borderId="20" xfId="1" applyFont="1" applyBorder="1" applyAlignment="1">
      <alignment horizontal="center" vertical="center"/>
    </xf>
    <xf numFmtId="0" fontId="5" fillId="2" borderId="21" xfId="1" applyFont="1" applyBorder="1" applyAlignment="1">
      <alignment horizontal="center" vertical="center"/>
    </xf>
    <xf numFmtId="0" fontId="5" fillId="2" borderId="19" xfId="1" applyFont="1" applyBorder="1" applyAlignment="1">
      <alignment horizontal="center" vertical="center"/>
    </xf>
    <xf numFmtId="0" fontId="0" fillId="0" borderId="0" xfId="0" applyAlignment="1">
      <alignment horizontal="center" vertical="center"/>
    </xf>
    <xf numFmtId="0" fontId="7" fillId="4" borderId="43" xfId="0" applyFont="1" applyFill="1" applyBorder="1" applyAlignment="1">
      <alignment horizontal="left" vertical="top" wrapText="1"/>
    </xf>
    <xf numFmtId="0" fontId="7" fillId="4" borderId="46" xfId="0" applyFont="1" applyFill="1" applyBorder="1" applyAlignment="1">
      <alignment horizontal="left" vertical="top" wrapText="1"/>
    </xf>
    <xf numFmtId="0" fontId="7" fillId="4" borderId="48" xfId="0" applyFont="1" applyFill="1" applyBorder="1" applyAlignment="1">
      <alignment horizontal="left" vertical="top" wrapText="1"/>
    </xf>
    <xf numFmtId="0" fontId="7" fillId="4" borderId="49" xfId="0" applyFont="1" applyFill="1" applyBorder="1" applyAlignment="1">
      <alignment horizontal="left" vertical="top" wrapText="1"/>
    </xf>
    <xf numFmtId="0" fontId="7" fillId="4" borderId="51" xfId="0" applyFont="1" applyFill="1" applyBorder="1" applyAlignment="1">
      <alignment horizontal="left" vertical="top" wrapText="1"/>
    </xf>
    <xf numFmtId="0" fontId="7" fillId="0" borderId="0" xfId="0" applyFont="1"/>
    <xf numFmtId="0" fontId="6" fillId="5" borderId="54" xfId="0" applyFont="1" applyFill="1" applyBorder="1"/>
    <xf numFmtId="0" fontId="6" fillId="5" borderId="52" xfId="0" applyFont="1" applyFill="1" applyBorder="1"/>
    <xf numFmtId="10" fontId="0" fillId="0" borderId="41" xfId="0" applyNumberFormat="1" applyBorder="1"/>
    <xf numFmtId="0" fontId="0" fillId="0" borderId="6"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10" fontId="0" fillId="0" borderId="55" xfId="0" applyNumberFormat="1" applyBorder="1"/>
    <xf numFmtId="0" fontId="0" fillId="0" borderId="40" xfId="0" applyBorder="1" applyAlignment="1">
      <alignment horizontal="center" vertical="center"/>
    </xf>
    <xf numFmtId="0" fontId="0" fillId="0" borderId="24" xfId="0" applyBorder="1" applyAlignment="1">
      <alignment horizontal="center" vertical="center"/>
    </xf>
    <xf numFmtId="0" fontId="0" fillId="0" borderId="37" xfId="0" applyBorder="1" applyAlignment="1">
      <alignment horizontal="center"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14" fillId="7" borderId="4" xfId="0" applyFont="1" applyFill="1" applyBorder="1" applyAlignment="1">
      <alignment horizontal="center" vertical="center"/>
    </xf>
    <xf numFmtId="0" fontId="16" fillId="7" borderId="24" xfId="0" applyFont="1" applyFill="1" applyBorder="1" applyAlignment="1">
      <alignment horizontal="center" vertical="center"/>
    </xf>
    <xf numFmtId="0" fontId="15" fillId="7" borderId="24" xfId="0" applyFont="1" applyFill="1" applyBorder="1" applyAlignment="1">
      <alignment horizontal="center" vertical="center"/>
    </xf>
    <xf numFmtId="0" fontId="12" fillId="10" borderId="38" xfId="0" applyFont="1" applyFill="1" applyBorder="1" applyAlignment="1">
      <alignment horizontal="center" vertical="center" wrapText="1"/>
    </xf>
    <xf numFmtId="0" fontId="12" fillId="11" borderId="25" xfId="0" applyFont="1" applyFill="1" applyBorder="1" applyAlignment="1">
      <alignment horizontal="center" vertical="center" wrapText="1"/>
    </xf>
    <xf numFmtId="0" fontId="4" fillId="12" borderId="14" xfId="0" applyFont="1" applyFill="1" applyBorder="1" applyAlignment="1">
      <alignment horizontal="center" vertical="center" wrapText="1"/>
    </xf>
    <xf numFmtId="0" fontId="4" fillId="12" borderId="15" xfId="0" applyFont="1" applyFill="1" applyBorder="1" applyAlignment="1">
      <alignment horizontal="left" vertical="center" wrapText="1"/>
    </xf>
    <xf numFmtId="0" fontId="4" fillId="12" borderId="15" xfId="0" applyFont="1" applyFill="1" applyBorder="1" applyAlignment="1">
      <alignment horizontal="center" vertical="center" wrapText="1"/>
    </xf>
    <xf numFmtId="0" fontId="4" fillId="12" borderId="14" xfId="0" applyFont="1" applyFill="1" applyBorder="1" applyAlignment="1">
      <alignment wrapText="1"/>
    </xf>
    <xf numFmtId="0" fontId="4" fillId="12" borderId="14" xfId="0" applyFont="1" applyFill="1" applyBorder="1" applyAlignment="1">
      <alignment horizontal="center" wrapText="1"/>
    </xf>
    <xf numFmtId="0" fontId="4" fillId="12" borderId="15" xfId="0" applyFont="1" applyFill="1" applyBorder="1" applyAlignment="1">
      <alignment horizontal="center" wrapText="1"/>
    </xf>
    <xf numFmtId="0" fontId="4" fillId="12" borderId="16" xfId="0" applyFont="1" applyFill="1" applyBorder="1" applyAlignment="1">
      <alignment horizontal="center" wrapText="1"/>
    </xf>
    <xf numFmtId="0" fontId="4" fillId="12" borderId="3" xfId="0" applyFont="1" applyFill="1" applyBorder="1" applyAlignment="1">
      <alignment horizontal="center" wrapText="1"/>
    </xf>
    <xf numFmtId="2" fontId="4" fillId="12" borderId="15" xfId="0" applyNumberFormat="1" applyFont="1" applyFill="1" applyBorder="1" applyAlignment="1">
      <alignment horizontal="center" wrapText="1"/>
    </xf>
    <xf numFmtId="2" fontId="18" fillId="2" borderId="60" xfId="1" applyNumberFormat="1" applyFont="1" applyBorder="1" applyAlignment="1">
      <alignment horizontal="center"/>
    </xf>
    <xf numFmtId="2" fontId="18" fillId="2" borderId="31" xfId="1" applyNumberFormat="1" applyFont="1" applyBorder="1" applyAlignment="1">
      <alignment horizontal="center"/>
    </xf>
    <xf numFmtId="2" fontId="18" fillId="2" borderId="32" xfId="1" applyNumberFormat="1" applyFont="1" applyBorder="1" applyAlignment="1">
      <alignment horizontal="center"/>
    </xf>
    <xf numFmtId="2" fontId="18" fillId="2" borderId="33" xfId="1" applyNumberFormat="1" applyFont="1" applyBorder="1" applyAlignment="1">
      <alignment horizontal="center"/>
    </xf>
    <xf numFmtId="2" fontId="18" fillId="2" borderId="28" xfId="1" applyNumberFormat="1" applyFont="1" applyBorder="1" applyAlignment="1">
      <alignment horizontal="center"/>
    </xf>
    <xf numFmtId="2" fontId="18" fillId="2" borderId="11" xfId="1" applyNumberFormat="1" applyFont="1" applyBorder="1" applyAlignment="1">
      <alignment horizontal="center"/>
    </xf>
    <xf numFmtId="2" fontId="19" fillId="2" borderId="22" xfId="1" applyNumberFormat="1" applyFont="1" applyBorder="1" applyAlignment="1">
      <alignment horizontal="center" vertical="center"/>
    </xf>
    <xf numFmtId="2" fontId="18" fillId="8" borderId="29" xfId="1" applyNumberFormat="1" applyFont="1" applyFill="1" applyBorder="1" applyAlignment="1">
      <alignment horizontal="center"/>
    </xf>
    <xf numFmtId="2" fontId="18" fillId="8" borderId="30" xfId="1" applyNumberFormat="1" applyFont="1" applyFill="1" applyBorder="1" applyAlignment="1">
      <alignment horizontal="center"/>
    </xf>
    <xf numFmtId="2" fontId="18" fillId="8" borderId="17" xfId="1" applyNumberFormat="1" applyFont="1" applyFill="1" applyBorder="1" applyAlignment="1">
      <alignment horizontal="center"/>
    </xf>
    <xf numFmtId="2" fontId="18" fillId="8" borderId="18" xfId="1" applyNumberFormat="1" applyFont="1" applyFill="1" applyBorder="1" applyAlignment="1">
      <alignment horizontal="center"/>
    </xf>
    <xf numFmtId="2" fontId="19" fillId="8" borderId="19" xfId="1" applyNumberFormat="1" applyFont="1" applyFill="1"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38" xfId="0" applyBorder="1" applyAlignment="1">
      <alignment horizontal="center" vertical="center"/>
    </xf>
    <xf numFmtId="0" fontId="0" fillId="0" borderId="41" xfId="0" applyBorder="1" applyAlignment="1">
      <alignment horizontal="center" vertical="center"/>
    </xf>
    <xf numFmtId="0" fontId="0" fillId="0" borderId="6" xfId="0" applyBorder="1" applyAlignment="1">
      <alignment vertical="center"/>
    </xf>
    <xf numFmtId="0" fontId="0" fillId="0" borderId="2" xfId="0" applyBorder="1" applyAlignment="1">
      <alignment vertical="center"/>
    </xf>
    <xf numFmtId="0" fontId="0" fillId="0" borderId="7" xfId="0" applyBorder="1" applyAlignment="1">
      <alignment vertical="center"/>
    </xf>
    <xf numFmtId="0" fontId="12" fillId="0" borderId="2" xfId="0" applyFont="1" applyBorder="1" applyAlignment="1">
      <alignment horizontal="center" vertical="center"/>
    </xf>
    <xf numFmtId="2" fontId="19" fillId="6" borderId="60" xfId="1" applyNumberFormat="1" applyFont="1" applyFill="1" applyBorder="1" applyAlignment="1">
      <alignment horizontal="center"/>
    </xf>
    <xf numFmtId="2" fontId="18" fillId="13" borderId="2" xfId="1" applyNumberFormat="1" applyFont="1" applyFill="1" applyBorder="1" applyAlignment="1">
      <alignment vertical="center"/>
    </xf>
    <xf numFmtId="0" fontId="15" fillId="0" borderId="0" xfId="0" applyFont="1"/>
    <xf numFmtId="0" fontId="15" fillId="0" borderId="0" xfId="0" applyFont="1" applyAlignment="1">
      <alignment wrapText="1"/>
    </xf>
    <xf numFmtId="2" fontId="18" fillId="0" borderId="11" xfId="1" applyNumberFormat="1" applyFont="1" applyFill="1" applyBorder="1" applyAlignment="1">
      <alignment horizontal="center"/>
    </xf>
    <xf numFmtId="2" fontId="18" fillId="0" borderId="17" xfId="1" applyNumberFormat="1" applyFont="1" applyFill="1" applyBorder="1" applyAlignment="1">
      <alignment horizontal="center"/>
    </xf>
    <xf numFmtId="2" fontId="18" fillId="0" borderId="18" xfId="1" applyNumberFormat="1" applyFont="1" applyFill="1" applyBorder="1" applyAlignment="1">
      <alignment horizontal="center"/>
    </xf>
    <xf numFmtId="2" fontId="18" fillId="0" borderId="31" xfId="1" applyNumberFormat="1" applyFont="1" applyFill="1" applyBorder="1" applyAlignment="1">
      <alignment horizontal="center"/>
    </xf>
    <xf numFmtId="2" fontId="18" fillId="0" borderId="32" xfId="1" applyNumberFormat="1" applyFont="1" applyFill="1" applyBorder="1" applyAlignment="1">
      <alignment horizontal="center"/>
    </xf>
    <xf numFmtId="2" fontId="18" fillId="0" borderId="33" xfId="1" applyNumberFormat="1" applyFont="1" applyFill="1" applyBorder="1" applyAlignment="1">
      <alignment horizontal="center"/>
    </xf>
    <xf numFmtId="2" fontId="18" fillId="0" borderId="2" xfId="1" applyNumberFormat="1" applyFont="1" applyFill="1" applyBorder="1" applyAlignment="1">
      <alignment vertical="center"/>
    </xf>
    <xf numFmtId="2" fontId="19" fillId="0" borderId="60" xfId="1" applyNumberFormat="1" applyFont="1" applyFill="1" applyBorder="1" applyAlignment="1">
      <alignment horizontal="center"/>
    </xf>
    <xf numFmtId="0" fontId="14" fillId="7" borderId="23" xfId="0" applyFont="1" applyFill="1" applyBorder="1" applyAlignment="1">
      <alignment horizontal="left" wrapText="1"/>
    </xf>
    <xf numFmtId="0" fontId="14" fillId="7" borderId="34" xfId="0" applyFont="1" applyFill="1" applyBorder="1" applyAlignment="1">
      <alignment horizontal="left" wrapText="1"/>
    </xf>
    <xf numFmtId="0" fontId="14" fillId="7" borderId="34" xfId="0" applyFont="1" applyFill="1" applyBorder="1" applyAlignment="1">
      <alignment horizontal="left"/>
    </xf>
    <xf numFmtId="0" fontId="12" fillId="9" borderId="38" xfId="0" applyFont="1" applyFill="1" applyBorder="1" applyAlignment="1">
      <alignment horizontal="left" vertical="center" wrapText="1"/>
    </xf>
    <xf numFmtId="0" fontId="21" fillId="7" borderId="34" xfId="0" applyFont="1" applyFill="1" applyBorder="1" applyAlignment="1">
      <alignment horizontal="left" vertical="top"/>
    </xf>
    <xf numFmtId="0" fontId="23" fillId="0" borderId="57" xfId="0" applyFont="1" applyBorder="1" applyAlignment="1">
      <alignment vertical="top"/>
    </xf>
    <xf numFmtId="0" fontId="24" fillId="0" borderId="0" xfId="0" applyFont="1" applyAlignment="1">
      <alignment vertical="top"/>
    </xf>
    <xf numFmtId="0" fontId="20" fillId="0" borderId="58" xfId="2" applyFont="1" applyBorder="1" applyAlignment="1">
      <alignment vertical="top" wrapText="1"/>
    </xf>
    <xf numFmtId="0" fontId="22" fillId="0" borderId="58" xfId="2" applyFont="1" applyBorder="1" applyAlignment="1">
      <alignment vertical="top"/>
    </xf>
    <xf numFmtId="0" fontId="22" fillId="0" borderId="57" xfId="2" applyFont="1" applyBorder="1" applyAlignment="1">
      <alignment vertical="top"/>
    </xf>
    <xf numFmtId="0" fontId="22" fillId="0" borderId="62" xfId="2" applyFont="1" applyBorder="1" applyAlignment="1">
      <alignment vertical="top"/>
    </xf>
    <xf numFmtId="0" fontId="27" fillId="12" borderId="15" xfId="0" applyFont="1" applyFill="1" applyBorder="1" applyAlignment="1">
      <alignment horizontal="center" wrapText="1"/>
    </xf>
    <xf numFmtId="0" fontId="12" fillId="9" borderId="2" xfId="0" applyFont="1" applyFill="1" applyBorder="1" applyAlignment="1">
      <alignment horizontal="left" vertical="center" wrapText="1"/>
    </xf>
    <xf numFmtId="0" fontId="12" fillId="9" borderId="38" xfId="0" applyFont="1" applyFill="1" applyBorder="1" applyAlignment="1">
      <alignment horizontal="left" vertical="top" wrapText="1"/>
    </xf>
    <xf numFmtId="0" fontId="12" fillId="9" borderId="38" xfId="0" applyFont="1" applyFill="1" applyBorder="1" applyAlignment="1">
      <alignment vertical="top" wrapText="1"/>
    </xf>
    <xf numFmtId="0" fontId="12" fillId="9" borderId="59" xfId="0" applyFont="1" applyFill="1" applyBorder="1" applyAlignment="1">
      <alignment horizontal="left" vertical="top" wrapText="1"/>
    </xf>
    <xf numFmtId="0" fontId="12" fillId="9" borderId="2" xfId="0" applyFont="1" applyFill="1" applyBorder="1" applyAlignment="1">
      <alignment vertical="center" wrapText="1"/>
    </xf>
    <xf numFmtId="0" fontId="22" fillId="0" borderId="57" xfId="2" applyFont="1" applyBorder="1" applyAlignment="1">
      <alignment vertical="top" wrapText="1"/>
    </xf>
    <xf numFmtId="0" fontId="24" fillId="0" borderId="0" xfId="0" applyFont="1" applyAlignment="1">
      <alignment vertical="top" wrapText="1"/>
    </xf>
    <xf numFmtId="0" fontId="0" fillId="0" borderId="62" xfId="0" applyBorder="1"/>
    <xf numFmtId="0" fontId="0" fillId="0" borderId="62" xfId="0" applyBorder="1" applyAlignment="1">
      <alignment horizontal="center"/>
    </xf>
    <xf numFmtId="2" fontId="18" fillId="0" borderId="0" xfId="1" applyNumberFormat="1" applyFont="1" applyFill="1" applyBorder="1" applyAlignment="1">
      <alignment horizontal="center"/>
    </xf>
    <xf numFmtId="2" fontId="18" fillId="0" borderId="0" xfId="1" applyNumberFormat="1" applyFont="1" applyFill="1" applyBorder="1" applyAlignment="1">
      <alignment vertical="center"/>
    </xf>
    <xf numFmtId="2" fontId="19" fillId="0" borderId="56" xfId="1" applyNumberFormat="1" applyFont="1" applyFill="1" applyBorder="1" applyAlignment="1">
      <alignment horizontal="center"/>
    </xf>
    <xf numFmtId="0" fontId="22" fillId="0" borderId="0" xfId="2" applyFont="1" applyBorder="1" applyAlignment="1">
      <alignment vertical="top"/>
    </xf>
    <xf numFmtId="0" fontId="15" fillId="7" borderId="37" xfId="0" applyFont="1" applyFill="1" applyBorder="1" applyAlignment="1">
      <alignment horizontal="center" vertical="center"/>
    </xf>
    <xf numFmtId="0" fontId="12" fillId="9" borderId="38" xfId="0" applyFont="1" applyFill="1" applyBorder="1" applyAlignment="1">
      <alignment vertical="center" wrapText="1"/>
    </xf>
    <xf numFmtId="0" fontId="12" fillId="9" borderId="64" xfId="0" applyFont="1" applyFill="1" applyBorder="1" applyAlignment="1">
      <alignment horizontal="left" vertical="top" wrapText="1"/>
    </xf>
    <xf numFmtId="0" fontId="0" fillId="0" borderId="39" xfId="0" applyBorder="1" applyAlignment="1">
      <alignment horizontal="center" vertical="center"/>
    </xf>
    <xf numFmtId="0" fontId="12" fillId="10" borderId="65" xfId="0" applyFont="1" applyFill="1" applyBorder="1" applyAlignment="1">
      <alignment horizontal="center" vertical="center" wrapText="1"/>
    </xf>
    <xf numFmtId="0" fontId="0" fillId="0" borderId="26" xfId="0" applyBorder="1" applyAlignment="1">
      <alignment horizontal="center" vertical="center"/>
    </xf>
    <xf numFmtId="0" fontId="0" fillId="0" borderId="66" xfId="0" applyBorder="1" applyAlignment="1">
      <alignment horizontal="center" vertical="center"/>
    </xf>
    <xf numFmtId="0" fontId="0" fillId="0" borderId="67" xfId="0" applyBorder="1"/>
    <xf numFmtId="0" fontId="0" fillId="0" borderId="68" xfId="0" applyBorder="1" applyAlignment="1">
      <alignment horizontal="center" vertical="center"/>
    </xf>
    <xf numFmtId="0" fontId="0" fillId="0" borderId="12" xfId="0" applyBorder="1" applyAlignment="1">
      <alignment horizontal="center" vertical="center" wrapText="1"/>
    </xf>
    <xf numFmtId="0" fontId="12" fillId="11" borderId="13" xfId="0" applyFont="1" applyFill="1" applyBorder="1" applyAlignment="1">
      <alignment horizontal="center" vertical="center" wrapText="1"/>
    </xf>
    <xf numFmtId="0" fontId="0" fillId="0" borderId="57" xfId="0" applyBorder="1"/>
    <xf numFmtId="0" fontId="22" fillId="0" borderId="64" xfId="0" applyFont="1" applyBorder="1" applyAlignment="1">
      <alignment vertical="top" wrapText="1"/>
    </xf>
    <xf numFmtId="0" fontId="0" fillId="0" borderId="12" xfId="0" applyBorder="1" applyAlignment="1">
      <alignment horizontal="center" vertical="center"/>
    </xf>
    <xf numFmtId="0" fontId="0" fillId="0" borderId="12" xfId="0" applyBorder="1" applyAlignment="1">
      <alignment horizontal="center" vertical="center" indent="1"/>
    </xf>
    <xf numFmtId="0" fontId="28" fillId="0" borderId="58" xfId="2" applyFont="1" applyBorder="1" applyAlignment="1">
      <alignment vertical="top"/>
    </xf>
    <xf numFmtId="0" fontId="29" fillId="0" borderId="57" xfId="2" applyFont="1" applyBorder="1" applyAlignment="1">
      <alignment horizontal="center" vertical="top" wrapText="1"/>
    </xf>
    <xf numFmtId="0" fontId="24" fillId="0" borderId="57" xfId="2" applyFont="1" applyBorder="1" applyAlignment="1">
      <alignment vertical="top"/>
    </xf>
    <xf numFmtId="0" fontId="22" fillId="0" borderId="58" xfId="2" applyFont="1" applyBorder="1" applyAlignment="1">
      <alignment vertical="top" wrapText="1"/>
    </xf>
    <xf numFmtId="0" fontId="3" fillId="0" borderId="7" xfId="2" applyBorder="1" applyAlignment="1">
      <alignment wrapText="1"/>
    </xf>
    <xf numFmtId="0" fontId="30" fillId="0" borderId="57" xfId="2" applyFont="1" applyBorder="1" applyAlignment="1">
      <alignment vertical="top" wrapText="1"/>
    </xf>
    <xf numFmtId="0" fontId="30" fillId="0" borderId="58" xfId="2" applyFont="1" applyBorder="1" applyAlignment="1">
      <alignment vertical="top" wrapText="1"/>
    </xf>
    <xf numFmtId="0" fontId="22" fillId="0" borderId="57" xfId="2" applyFont="1" applyBorder="1" applyAlignment="1">
      <alignment horizontal="left" vertical="top" wrapText="1"/>
    </xf>
    <xf numFmtId="0" fontId="6" fillId="5" borderId="67" xfId="0" applyFont="1" applyFill="1" applyBorder="1"/>
    <xf numFmtId="0" fontId="6" fillId="5" borderId="0" xfId="0" applyFont="1" applyFill="1"/>
    <xf numFmtId="0" fontId="6" fillId="5" borderId="56" xfId="0" applyFont="1" applyFill="1" applyBorder="1"/>
    <xf numFmtId="0" fontId="7" fillId="4" borderId="69" xfId="0" applyFont="1" applyFill="1" applyBorder="1" applyAlignment="1">
      <alignment horizontal="center" vertical="center" wrapText="1"/>
    </xf>
    <xf numFmtId="0" fontId="0" fillId="0" borderId="80" xfId="0" applyBorder="1" applyAlignment="1">
      <alignment horizontal="center" vertical="center"/>
    </xf>
    <xf numFmtId="0" fontId="7" fillId="4" borderId="45" xfId="0" applyFont="1" applyFill="1" applyBorder="1" applyAlignment="1">
      <alignment horizontal="left" vertical="top" wrapText="1"/>
    </xf>
    <xf numFmtId="2" fontId="4" fillId="14" borderId="76" xfId="0" applyNumberFormat="1" applyFont="1" applyFill="1" applyBorder="1" applyAlignment="1">
      <alignment horizontal="center" vertical="center" wrapText="1"/>
    </xf>
    <xf numFmtId="0" fontId="11" fillId="14" borderId="81" xfId="0" applyFont="1" applyFill="1" applyBorder="1" applyAlignment="1">
      <alignment horizontal="center" vertical="center" wrapText="1"/>
    </xf>
    <xf numFmtId="2" fontId="4" fillId="16" borderId="76" xfId="0" applyNumberFormat="1" applyFont="1" applyFill="1" applyBorder="1" applyAlignment="1">
      <alignment horizontal="center" vertical="center" wrapText="1"/>
    </xf>
    <xf numFmtId="0" fontId="11" fillId="16" borderId="82" xfId="0" applyFont="1" applyFill="1" applyBorder="1" applyAlignment="1">
      <alignment horizontal="center" vertical="center" wrapText="1"/>
    </xf>
    <xf numFmtId="0" fontId="14" fillId="8" borderId="34" xfId="0" applyFont="1" applyFill="1" applyBorder="1" applyAlignment="1">
      <alignment horizontal="left"/>
    </xf>
    <xf numFmtId="0" fontId="14" fillId="8" borderId="61" xfId="0" applyFont="1" applyFill="1" applyBorder="1" applyAlignment="1">
      <alignment horizontal="left"/>
    </xf>
    <xf numFmtId="0" fontId="14" fillId="8" borderId="35" xfId="0" applyFont="1" applyFill="1" applyBorder="1" applyAlignment="1">
      <alignment horizontal="left"/>
    </xf>
    <xf numFmtId="0" fontId="15" fillId="8" borderId="0" xfId="0" applyFont="1" applyFill="1" applyAlignment="1">
      <alignment wrapText="1"/>
    </xf>
    <xf numFmtId="2" fontId="18" fillId="13" borderId="25" xfId="1" applyNumberFormat="1" applyFont="1" applyFill="1" applyBorder="1" applyAlignment="1">
      <alignment horizontal="center"/>
    </xf>
    <xf numFmtId="2" fontId="18" fillId="17" borderId="25" xfId="1" applyNumberFormat="1" applyFont="1" applyFill="1" applyBorder="1" applyAlignment="1">
      <alignment horizontal="center"/>
    </xf>
    <xf numFmtId="0" fontId="33" fillId="3" borderId="0" xfId="0" applyFont="1" applyFill="1" applyAlignment="1">
      <alignment horizontal="center" wrapText="1"/>
    </xf>
    <xf numFmtId="1" fontId="34" fillId="2" borderId="1" xfId="1" applyNumberFormat="1" applyFont="1" applyAlignment="1">
      <alignment horizontal="center"/>
    </xf>
    <xf numFmtId="0" fontId="35" fillId="0" borderId="0" xfId="0" applyFont="1"/>
    <xf numFmtId="0" fontId="31" fillId="14" borderId="70" xfId="0" applyFont="1" applyFill="1" applyBorder="1" applyAlignment="1">
      <alignment horizontal="center" vertical="center"/>
    </xf>
    <xf numFmtId="0" fontId="31" fillId="15" borderId="70" xfId="0" applyFont="1" applyFill="1" applyBorder="1" applyAlignment="1">
      <alignment horizontal="center" vertical="center"/>
    </xf>
    <xf numFmtId="0" fontId="32" fillId="14" borderId="78" xfId="0" applyFont="1" applyFill="1" applyBorder="1" applyAlignment="1">
      <alignment horizontal="center" vertical="center"/>
    </xf>
    <xf numFmtId="0" fontId="32" fillId="15" borderId="79" xfId="0" applyFont="1" applyFill="1" applyBorder="1" applyAlignment="1">
      <alignment horizontal="center" vertical="center"/>
    </xf>
    <xf numFmtId="0" fontId="0" fillId="0" borderId="64" xfId="0" applyBorder="1" applyAlignment="1">
      <alignment horizontal="center" vertical="center" wrapText="1"/>
    </xf>
    <xf numFmtId="1" fontId="19" fillId="18" borderId="68" xfId="1" applyNumberFormat="1" applyFont="1" applyFill="1" applyBorder="1" applyAlignment="1">
      <alignment horizontal="center"/>
    </xf>
    <xf numFmtId="2" fontId="19" fillId="4" borderId="91" xfId="1" applyNumberFormat="1" applyFont="1" applyFill="1" applyBorder="1" applyAlignment="1">
      <alignment horizontal="center"/>
    </xf>
    <xf numFmtId="2" fontId="19" fillId="4" borderId="92" xfId="1" applyNumberFormat="1" applyFont="1" applyFill="1" applyBorder="1" applyAlignment="1">
      <alignment horizontal="center"/>
    </xf>
    <xf numFmtId="0" fontId="0" fillId="7" borderId="37" xfId="0" applyFill="1" applyBorder="1" applyAlignment="1">
      <alignment horizontal="center" vertical="center"/>
    </xf>
    <xf numFmtId="2" fontId="19" fillId="8" borderId="97" xfId="1" applyNumberFormat="1" applyFont="1" applyFill="1" applyBorder="1" applyAlignment="1">
      <alignment horizontal="center" vertical="center"/>
    </xf>
    <xf numFmtId="2" fontId="19" fillId="2" borderId="98" xfId="1" applyNumberFormat="1" applyFont="1" applyBorder="1" applyAlignment="1">
      <alignment horizontal="center" vertical="center"/>
    </xf>
    <xf numFmtId="2" fontId="19" fillId="2" borderId="99" xfId="1" applyNumberFormat="1" applyFont="1" applyBorder="1" applyAlignment="1">
      <alignment horizontal="center" vertical="center"/>
    </xf>
    <xf numFmtId="2" fontId="19" fillId="4" borderId="100" xfId="1" applyNumberFormat="1" applyFont="1" applyFill="1" applyBorder="1" applyAlignment="1">
      <alignment horizontal="center"/>
    </xf>
    <xf numFmtId="2" fontId="19" fillId="6" borderId="101" xfId="1" applyNumberFormat="1" applyFont="1" applyFill="1" applyBorder="1" applyAlignment="1">
      <alignment horizontal="center" vertical="center"/>
    </xf>
    <xf numFmtId="2" fontId="19" fillId="4" borderId="95" xfId="1" applyNumberFormat="1" applyFont="1" applyFill="1" applyBorder="1" applyAlignment="1">
      <alignment horizontal="center"/>
    </xf>
    <xf numFmtId="0" fontId="13" fillId="0" borderId="0" xfId="0" applyFont="1" applyAlignment="1">
      <alignment horizontal="left" vertical="center"/>
    </xf>
    <xf numFmtId="0" fontId="13" fillId="0" borderId="0" xfId="0" applyFont="1" applyAlignment="1">
      <alignment horizontal="center" vertical="center"/>
    </xf>
    <xf numFmtId="0" fontId="0" fillId="0" borderId="93" xfId="0" applyBorder="1"/>
    <xf numFmtId="0" fontId="15" fillId="8" borderId="93" xfId="0" applyFont="1" applyFill="1" applyBorder="1" applyAlignment="1">
      <alignment wrapText="1"/>
    </xf>
    <xf numFmtId="0" fontId="12" fillId="0" borderId="0" xfId="0" applyFont="1" applyAlignment="1">
      <alignment horizontal="left" vertical="center"/>
    </xf>
    <xf numFmtId="0" fontId="12" fillId="0" borderId="0" xfId="0" applyFont="1" applyAlignment="1">
      <alignment horizontal="center" vertical="center"/>
    </xf>
    <xf numFmtId="0" fontId="0" fillId="17" borderId="93" xfId="0" applyFill="1" applyBorder="1"/>
    <xf numFmtId="2" fontId="18" fillId="13" borderId="2" xfId="1" applyNumberFormat="1" applyFont="1" applyFill="1" applyBorder="1" applyAlignment="1"/>
    <xf numFmtId="2" fontId="18" fillId="13" borderId="38" xfId="1" applyNumberFormat="1" applyFont="1" applyFill="1" applyBorder="1" applyAlignment="1"/>
    <xf numFmtId="0" fontId="12" fillId="10" borderId="64" xfId="0" applyFont="1" applyFill="1" applyBorder="1" applyAlignment="1">
      <alignment horizontal="center" vertical="center" wrapText="1"/>
    </xf>
    <xf numFmtId="0" fontId="12" fillId="9" borderId="63" xfId="0" applyFont="1" applyFill="1" applyBorder="1" applyAlignment="1">
      <alignment vertical="top" wrapText="1"/>
    </xf>
    <xf numFmtId="0" fontId="0" fillId="0" borderId="13" xfId="0" applyBorder="1" applyAlignment="1">
      <alignment horizontal="center" vertical="center" wrapText="1"/>
    </xf>
    <xf numFmtId="0" fontId="6" fillId="5" borderId="53" xfId="0" applyFont="1" applyFill="1" applyBorder="1" applyAlignment="1">
      <alignment horizontal="center"/>
    </xf>
    <xf numFmtId="0" fontId="7" fillId="4" borderId="50" xfId="0" applyFont="1" applyFill="1" applyBorder="1" applyAlignment="1">
      <alignment horizontal="center" vertical="center" wrapText="1"/>
    </xf>
    <xf numFmtId="0" fontId="9" fillId="4" borderId="47" xfId="3" applyFont="1" applyFill="1" applyBorder="1" applyAlignment="1" applyProtection="1">
      <alignment horizontal="center" vertical="center" wrapText="1"/>
    </xf>
    <xf numFmtId="0" fontId="7" fillId="4" borderId="47" xfId="0" applyFont="1" applyFill="1" applyBorder="1" applyAlignment="1">
      <alignment horizontal="center" vertical="center" wrapText="1"/>
    </xf>
    <xf numFmtId="0" fontId="7" fillId="4" borderId="44" xfId="0" applyFont="1" applyFill="1" applyBorder="1" applyAlignment="1">
      <alignment horizontal="center" vertical="center" wrapText="1"/>
    </xf>
    <xf numFmtId="1" fontId="19" fillId="6" borderId="83" xfId="1" applyNumberFormat="1" applyFont="1" applyFill="1" applyBorder="1" applyAlignment="1">
      <alignment horizontal="center"/>
    </xf>
    <xf numFmtId="1" fontId="19" fillId="6" borderId="89" xfId="1" applyNumberFormat="1" applyFont="1" applyFill="1" applyBorder="1" applyAlignment="1">
      <alignment horizontal="center"/>
    </xf>
    <xf numFmtId="1" fontId="19" fillId="6" borderId="84" xfId="1" applyNumberFormat="1" applyFont="1" applyFill="1" applyBorder="1" applyAlignment="1">
      <alignment horizontal="center"/>
    </xf>
    <xf numFmtId="1" fontId="19" fillId="6" borderId="90" xfId="1" applyNumberFormat="1" applyFont="1" applyFill="1" applyBorder="1" applyAlignment="1">
      <alignment horizontal="center"/>
    </xf>
    <xf numFmtId="1" fontId="19" fillId="6" borderId="88" xfId="1" applyNumberFormat="1" applyFont="1" applyFill="1" applyBorder="1" applyAlignment="1">
      <alignment horizontal="center"/>
    </xf>
    <xf numFmtId="0" fontId="17" fillId="7" borderId="36" xfId="0" applyFont="1" applyFill="1" applyBorder="1" applyAlignment="1">
      <alignment wrapText="1"/>
    </xf>
    <xf numFmtId="0" fontId="17" fillId="7" borderId="0" xfId="0" applyFont="1" applyFill="1" applyAlignment="1">
      <alignment wrapText="1"/>
    </xf>
    <xf numFmtId="0" fontId="17" fillId="7" borderId="93" xfId="0" applyFont="1" applyFill="1" applyBorder="1" applyAlignment="1">
      <alignment wrapText="1"/>
    </xf>
    <xf numFmtId="0" fontId="17" fillId="7" borderId="36" xfId="0" applyFont="1" applyFill="1" applyBorder="1" applyAlignment="1">
      <alignment horizontal="left"/>
    </xf>
    <xf numFmtId="0" fontId="17" fillId="7" borderId="0" xfId="0" applyFont="1" applyFill="1" applyAlignment="1">
      <alignment horizontal="left"/>
    </xf>
    <xf numFmtId="0" fontId="17" fillId="7" borderId="93" xfId="0" applyFont="1" applyFill="1" applyBorder="1" applyAlignment="1">
      <alignment horizontal="left"/>
    </xf>
    <xf numFmtId="0" fontId="0" fillId="0" borderId="40" xfId="0" applyBorder="1" applyAlignment="1">
      <alignment horizontal="center" vertical="center"/>
    </xf>
    <xf numFmtId="0" fontId="0" fillId="0" borderId="24" xfId="0" applyBorder="1" applyAlignment="1">
      <alignment horizontal="center" vertical="center"/>
    </xf>
    <xf numFmtId="0" fontId="14" fillId="7" borderId="36" xfId="0" applyFont="1" applyFill="1" applyBorder="1" applyAlignment="1">
      <alignment horizontal="left" vertical="top" wrapText="1"/>
    </xf>
    <xf numFmtId="0" fontId="14" fillId="7" borderId="0" xfId="0" applyFont="1" applyFill="1" applyAlignment="1">
      <alignment horizontal="left" vertical="top" wrapText="1"/>
    </xf>
    <xf numFmtId="0" fontId="14" fillId="7" borderId="93" xfId="0" applyFont="1" applyFill="1" applyBorder="1" applyAlignment="1">
      <alignment horizontal="left" vertical="top" wrapText="1"/>
    </xf>
    <xf numFmtId="0" fontId="10" fillId="0" borderId="14" xfId="0" applyFont="1" applyBorder="1" applyAlignment="1">
      <alignment horizontal="right"/>
    </xf>
    <xf numFmtId="0" fontId="10" fillId="0" borderId="15" xfId="0" applyFont="1" applyBorder="1" applyAlignment="1">
      <alignment horizontal="right"/>
    </xf>
    <xf numFmtId="0" fontId="26" fillId="0" borderId="15" xfId="0" applyFont="1" applyBorder="1" applyAlignment="1">
      <alignment horizontal="right"/>
    </xf>
    <xf numFmtId="0" fontId="1" fillId="0" borderId="92" xfId="0" applyFont="1" applyBorder="1" applyAlignment="1">
      <alignment horizontal="center" vertical="center"/>
    </xf>
    <xf numFmtId="0" fontId="1" fillId="0" borderId="0" xfId="0" applyFont="1" applyAlignment="1">
      <alignment horizontal="center" vertical="center"/>
    </xf>
    <xf numFmtId="0" fontId="25" fillId="0" borderId="0" xfId="0" applyFont="1" applyAlignment="1">
      <alignment horizontal="center" vertical="center"/>
    </xf>
    <xf numFmtId="2" fontId="19" fillId="6" borderId="85" xfId="1" applyNumberFormat="1" applyFont="1" applyFill="1" applyBorder="1" applyAlignment="1">
      <alignment horizontal="center"/>
    </xf>
    <xf numFmtId="2" fontId="19" fillId="6" borderId="86" xfId="1" applyNumberFormat="1" applyFont="1" applyFill="1" applyBorder="1" applyAlignment="1">
      <alignment horizontal="center"/>
    </xf>
    <xf numFmtId="2" fontId="19" fillId="6" borderId="87" xfId="1" applyNumberFormat="1" applyFont="1" applyFill="1" applyBorder="1" applyAlignment="1">
      <alignment horizontal="center"/>
    </xf>
    <xf numFmtId="0" fontId="0" fillId="0" borderId="37" xfId="0" applyBorder="1" applyAlignment="1">
      <alignment horizontal="center" vertical="center"/>
    </xf>
    <xf numFmtId="0" fontId="33" fillId="14" borderId="0" xfId="0" applyFont="1" applyFill="1" applyAlignment="1">
      <alignment horizontal="center" vertical="center"/>
    </xf>
    <xf numFmtId="0" fontId="33" fillId="16" borderId="0" xfId="0" applyFont="1" applyFill="1" applyAlignment="1">
      <alignment horizontal="center" vertical="center"/>
    </xf>
    <xf numFmtId="0" fontId="33" fillId="16" borderId="75" xfId="0" applyFont="1" applyFill="1" applyBorder="1" applyAlignment="1">
      <alignment horizontal="center" vertical="center"/>
    </xf>
    <xf numFmtId="0" fontId="31" fillId="5" borderId="70" xfId="0" applyFont="1" applyFill="1" applyBorder="1" applyAlignment="1">
      <alignment horizontal="center" vertical="center"/>
    </xf>
    <xf numFmtId="0" fontId="31" fillId="5" borderId="76" xfId="0" applyFont="1" applyFill="1" applyBorder="1" applyAlignment="1">
      <alignment horizontal="center" vertical="center"/>
    </xf>
    <xf numFmtId="0" fontId="31" fillId="5" borderId="73" xfId="0" applyFont="1" applyFill="1" applyBorder="1" applyAlignment="1">
      <alignment horizontal="center" vertical="center"/>
    </xf>
    <xf numFmtId="0" fontId="31" fillId="5" borderId="77" xfId="0" applyFont="1" applyFill="1" applyBorder="1" applyAlignment="1">
      <alignment horizontal="center" vertical="center"/>
    </xf>
    <xf numFmtId="0" fontId="0" fillId="0" borderId="70" xfId="0" applyBorder="1" applyAlignment="1">
      <alignment horizontal="center" vertical="center"/>
    </xf>
    <xf numFmtId="0" fontId="0" fillId="0" borderId="71" xfId="0" applyBorder="1" applyAlignment="1">
      <alignment horizontal="center" vertical="center"/>
    </xf>
    <xf numFmtId="0" fontId="31" fillId="5" borderId="72" xfId="0" applyFont="1" applyFill="1" applyBorder="1" applyAlignment="1">
      <alignment horizontal="center" vertical="center"/>
    </xf>
    <xf numFmtId="0" fontId="31" fillId="5" borderId="74" xfId="0" applyFont="1" applyFill="1" applyBorder="1" applyAlignment="1">
      <alignment horizontal="center" vertical="center"/>
    </xf>
    <xf numFmtId="0" fontId="31" fillId="5" borderId="61" xfId="0" applyFont="1" applyFill="1" applyBorder="1" applyAlignment="1">
      <alignment horizontal="center" vertical="center"/>
    </xf>
    <xf numFmtId="0" fontId="31" fillId="5" borderId="75" xfId="0" applyFont="1" applyFill="1" applyBorder="1" applyAlignment="1">
      <alignment horizontal="center" vertical="center"/>
    </xf>
    <xf numFmtId="0" fontId="17" fillId="7" borderId="36" xfId="0" applyFont="1" applyFill="1" applyBorder="1" applyAlignment="1"/>
    <xf numFmtId="0" fontId="17" fillId="7" borderId="0" xfId="0" applyFont="1" applyFill="1" applyAlignment="1"/>
    <xf numFmtId="0" fontId="17" fillId="7" borderId="93" xfId="0" applyFont="1" applyFill="1" applyBorder="1" applyAlignment="1"/>
    <xf numFmtId="0" fontId="13" fillId="7" borderId="94" xfId="0" applyFont="1" applyFill="1" applyBorder="1" applyAlignment="1"/>
    <xf numFmtId="0" fontId="13" fillId="7" borderId="95" xfId="0" applyFont="1" applyFill="1" applyBorder="1" applyAlignment="1"/>
    <xf numFmtId="0" fontId="13" fillId="7" borderId="96" xfId="0" applyFont="1" applyFill="1" applyBorder="1" applyAlignment="1"/>
  </cellXfs>
  <cellStyles count="4">
    <cellStyle name="Calculation" xfId="1" builtinId="22"/>
    <cellStyle name="Explanatory Text" xfId="2" builtinId="53"/>
    <cellStyle name="Hyperlink" xfId="3" builtinId="8"/>
    <cellStyle name="Normal" xfId="0" builtinId="0"/>
  </cellStyles>
  <dxfs count="2">
    <dxf>
      <font>
        <color rgb="FF9C0006"/>
      </font>
      <fill>
        <patternFill patternType="solid">
          <bgColor theme="9" tint="0.59999389629810485"/>
        </patternFill>
      </fill>
    </dxf>
    <dxf>
      <font>
        <color rgb="FF9C0006"/>
      </font>
      <fill>
        <patternFill patternType="solid">
          <bgColor theme="9" tint="0.59999389629810485"/>
        </patternFill>
      </fill>
    </dxf>
  </dxfs>
  <tableStyles count="0" defaultTableStyle="TableStyleMedium2" defaultPivotStyle="PivotStyleLight16"/>
  <colors>
    <mruColors>
      <color rgb="FFE4C7D6"/>
      <color rgb="FFDBC7DA"/>
      <color rgb="FFAEC3AE"/>
      <color rgb="FFD9DBE0"/>
      <color rgb="FF91A46D"/>
      <color rgb="FF00A600"/>
      <color rgb="FF3C0847"/>
      <color rgb="FF700C58"/>
      <color rgb="FFEDE8E2"/>
      <color rgb="FFF4E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S294"/>
  <sheetViews>
    <sheetView zoomScale="165" zoomScaleNormal="100" workbookViewId="0">
      <pane ySplit="1" topLeftCell="K286" activePane="bottomLeft" state="frozen"/>
      <selection pane="bottomLeft" activeCell="P1" sqref="P1:Q1"/>
    </sheetView>
  </sheetViews>
  <sheetFormatPr defaultColWidth="8.85546875" defaultRowHeight="15" outlineLevelRow="1"/>
  <cols>
    <col min="1" max="1" width="5.42578125" style="24" customWidth="1"/>
    <col min="2" max="2" width="77.5703125" style="42" customWidth="1"/>
    <col min="3" max="3" width="10" style="44" customWidth="1"/>
    <col min="4" max="4" width="57.140625" style="97" customWidth="1"/>
    <col min="5" max="5" width="13.85546875" customWidth="1"/>
    <col min="6" max="6" width="12" style="14" customWidth="1"/>
    <col min="7" max="7" width="11.7109375" style="14" customWidth="1"/>
    <col min="8" max="9" width="14.140625" style="14" customWidth="1"/>
    <col min="10" max="10" width="11.140625" style="14" customWidth="1"/>
    <col min="11" max="11" width="9.85546875" style="14" customWidth="1"/>
    <col min="12" max="12" width="11" style="14" customWidth="1"/>
    <col min="13" max="13" width="12.7109375" style="13" customWidth="1"/>
    <col min="14" max="14" width="12" style="13" customWidth="1"/>
    <col min="15" max="15" width="11.7109375" style="13" customWidth="1"/>
    <col min="16" max="16" width="13" style="13" customWidth="1"/>
    <col min="17" max="17" width="20.140625" style="14" customWidth="1"/>
    <col min="18" max="18" width="15.7109375" customWidth="1"/>
    <col min="19" max="19" width="16.85546875" customWidth="1"/>
  </cols>
  <sheetData>
    <row r="1" spans="1:19" s="1" customFormat="1" ht="60.75">
      <c r="A1" s="50" t="s">
        <v>0</v>
      </c>
      <c r="B1" s="51" t="s">
        <v>1</v>
      </c>
      <c r="C1" s="52"/>
      <c r="D1" s="102" t="s">
        <v>2</v>
      </c>
      <c r="E1" s="53" t="s">
        <v>3</v>
      </c>
      <c r="F1" s="54" t="s">
        <v>4</v>
      </c>
      <c r="G1" s="55" t="s">
        <v>5</v>
      </c>
      <c r="H1" s="56" t="s">
        <v>6</v>
      </c>
      <c r="I1" s="57" t="s">
        <v>7</v>
      </c>
      <c r="J1" s="54" t="s">
        <v>8</v>
      </c>
      <c r="K1" s="56" t="s">
        <v>9</v>
      </c>
      <c r="L1" s="55" t="s">
        <v>10</v>
      </c>
      <c r="M1" s="58" t="s">
        <v>11</v>
      </c>
      <c r="N1" s="58" t="s">
        <v>12</v>
      </c>
      <c r="O1" s="58" t="s">
        <v>13</v>
      </c>
      <c r="P1" s="145" t="s">
        <v>14</v>
      </c>
      <c r="Q1" s="146" t="s">
        <v>15</v>
      </c>
      <c r="R1" s="147" t="s">
        <v>16</v>
      </c>
      <c r="S1" s="148" t="s">
        <v>17</v>
      </c>
    </row>
    <row r="2" spans="1:19" s="82" customFormat="1" ht="15.75" customHeight="1">
      <c r="A2" s="45">
        <v>0</v>
      </c>
      <c r="B2" s="91" t="s">
        <v>18</v>
      </c>
      <c r="C2" s="92"/>
      <c r="D2" s="95"/>
      <c r="E2" s="93"/>
      <c r="F2" s="93"/>
      <c r="G2" s="93"/>
      <c r="H2" s="93"/>
      <c r="I2" s="93"/>
      <c r="J2" s="93"/>
      <c r="K2" s="93"/>
      <c r="L2" s="93"/>
      <c r="M2" s="149"/>
      <c r="N2" s="149"/>
      <c r="O2" s="149"/>
      <c r="P2" s="150"/>
      <c r="Q2" s="151"/>
      <c r="R2" s="152"/>
      <c r="S2" s="176"/>
    </row>
    <row r="3" spans="1:19" s="1" customFormat="1" ht="82.5" customHeight="1">
      <c r="A3" s="38">
        <v>1</v>
      </c>
      <c r="B3" s="94" t="s">
        <v>19</v>
      </c>
      <c r="C3" s="48"/>
      <c r="D3" s="98" t="s">
        <v>20</v>
      </c>
      <c r="E3" s="4"/>
      <c r="F3" s="18">
        <v>1</v>
      </c>
      <c r="G3" s="19">
        <v>3</v>
      </c>
      <c r="H3" s="20">
        <v>2</v>
      </c>
      <c r="I3" s="59">
        <f>(F3+G3+4*H3)/6</f>
        <v>2</v>
      </c>
      <c r="J3" s="66">
        <f>(G3-F3)/6</f>
        <v>0.33333333333333331</v>
      </c>
      <c r="K3" s="67">
        <f>J3^2</f>
        <v>0.1111111111111111</v>
      </c>
      <c r="L3" s="60">
        <f>I3*'Input Data'!$B$2</f>
        <v>0.8</v>
      </c>
      <c r="M3" s="60">
        <f>I3*'Input Data'!$B$3</f>
        <v>0.5</v>
      </c>
      <c r="N3" s="61">
        <f>I3*'Input Data'!$B$4</f>
        <v>0.2</v>
      </c>
      <c r="O3" s="62">
        <f>I3*'Input Data'!$B$5</f>
        <v>0.3</v>
      </c>
      <c r="P3" s="180">
        <f>'Adjustment Factors'!C28</f>
        <v>1.29</v>
      </c>
      <c r="Q3" s="79">
        <f>(I3+L3+M3+N3+O3)*P3</f>
        <v>4.9020000000000001</v>
      </c>
      <c r="R3" s="153">
        <f>'Adjustment Factors'!D28</f>
        <v>5.077997925</v>
      </c>
      <c r="S3" s="79">
        <f>(I3+L3+M3+N3+O3)*R3</f>
        <v>19.296392115</v>
      </c>
    </row>
    <row r="4" spans="1:19" s="1" customFormat="1" ht="174" customHeight="1">
      <c r="A4" s="38">
        <v>2</v>
      </c>
      <c r="B4" s="105" t="s">
        <v>21</v>
      </c>
      <c r="C4" s="48"/>
      <c r="D4" s="98" t="s">
        <v>22</v>
      </c>
      <c r="E4" s="4"/>
      <c r="F4" s="18">
        <v>1</v>
      </c>
      <c r="G4" s="19">
        <v>3</v>
      </c>
      <c r="H4" s="20">
        <v>2</v>
      </c>
      <c r="I4" s="59">
        <f>(F4+G4+4*H4)/6</f>
        <v>2</v>
      </c>
      <c r="J4" s="66">
        <f>(G4-F4)/6</f>
        <v>0.33333333333333331</v>
      </c>
      <c r="K4" s="67">
        <f>J4^2</f>
        <v>0.1111111111111111</v>
      </c>
      <c r="L4" s="60">
        <f>I4*'Input Data'!$B$2</f>
        <v>0.8</v>
      </c>
      <c r="M4" s="60">
        <f>I4*'Input Data'!$B$3</f>
        <v>0.5</v>
      </c>
      <c r="N4" s="61">
        <f>I4*'Input Data'!$B$4</f>
        <v>0.2</v>
      </c>
      <c r="O4" s="62">
        <f>I4*'Input Data'!$B$5</f>
        <v>0.3</v>
      </c>
      <c r="P4" s="180">
        <f>'Adjustment Factors'!C28</f>
        <v>1.29</v>
      </c>
      <c r="Q4" s="79">
        <f>(I4+L4+M4+N4+O4)*P4</f>
        <v>4.9020000000000001</v>
      </c>
      <c r="R4" s="153">
        <f>'Adjustment Factors'!D28</f>
        <v>5.077997925</v>
      </c>
      <c r="S4" s="79">
        <f>(I4+L4+M4+N4+O4)*R4</f>
        <v>19.296392115</v>
      </c>
    </row>
    <row r="5" spans="1:19" s="1" customFormat="1" ht="68.25" customHeight="1">
      <c r="A5" s="40">
        <v>3</v>
      </c>
      <c r="B5" s="183" t="s">
        <v>23</v>
      </c>
      <c r="C5" s="182"/>
      <c r="D5" s="98"/>
      <c r="E5" s="4"/>
      <c r="F5" s="18">
        <v>2</v>
      </c>
      <c r="G5" s="19">
        <v>4</v>
      </c>
      <c r="H5" s="20">
        <v>3</v>
      </c>
      <c r="I5" s="59">
        <f>(F5+G5+4*H5)/6</f>
        <v>3</v>
      </c>
      <c r="J5" s="66">
        <f>(G5-F5)/6</f>
        <v>0.33333333333333331</v>
      </c>
      <c r="K5" s="67">
        <f>J5^2</f>
        <v>0.1111111111111111</v>
      </c>
      <c r="L5" s="60">
        <f>I5*'Input Data'!$B$2</f>
        <v>1.2000000000000002</v>
      </c>
      <c r="M5" s="60">
        <f>I5*'Input Data'!$B$3</f>
        <v>0.75</v>
      </c>
      <c r="N5" s="61">
        <f>I5*'Input Data'!$B$4</f>
        <v>0.30000000000000004</v>
      </c>
      <c r="O5" s="62">
        <f>I5*'Input Data'!$B$5</f>
        <v>0.44999999999999996</v>
      </c>
      <c r="P5" s="180">
        <f>'Adjustment Factors'!C28</f>
        <v>1.29</v>
      </c>
      <c r="Q5" s="79">
        <f>(I5+L5+M5+N5+O5)*P5</f>
        <v>7.3530000000000006</v>
      </c>
      <c r="R5" s="153">
        <f>'Adjustment Factors'!D28</f>
        <v>5.077997925</v>
      </c>
      <c r="S5" s="79">
        <f>(I5+L5+M5+N5+O5)*R5</f>
        <v>28.944588172500001</v>
      </c>
    </row>
    <row r="6" spans="1:19" ht="15.75">
      <c r="A6" s="39"/>
      <c r="B6" s="41"/>
      <c r="C6" s="184"/>
      <c r="D6" s="99"/>
      <c r="E6" s="4"/>
      <c r="F6" s="34"/>
      <c r="G6" s="35"/>
      <c r="H6" s="36"/>
      <c r="I6" s="83"/>
      <c r="J6" s="84"/>
      <c r="K6" s="85"/>
      <c r="L6" s="86"/>
      <c r="M6" s="86"/>
      <c r="N6" s="87"/>
      <c r="O6" s="88"/>
      <c r="P6" s="89"/>
      <c r="Q6" s="90"/>
      <c r="S6" s="175"/>
    </row>
    <row r="7" spans="1:19" s="82" customFormat="1" ht="15.75" customHeight="1">
      <c r="A7" s="45">
        <v>1</v>
      </c>
      <c r="B7" s="203" t="s">
        <v>24</v>
      </c>
      <c r="C7" s="204"/>
      <c r="D7" s="204"/>
      <c r="E7" s="204"/>
      <c r="F7" s="204"/>
      <c r="G7" s="204"/>
      <c r="H7" s="204"/>
      <c r="I7" s="204"/>
      <c r="J7" s="204"/>
      <c r="K7" s="204"/>
      <c r="L7" s="204"/>
      <c r="M7" s="204"/>
      <c r="N7" s="204"/>
      <c r="O7" s="204"/>
      <c r="P7" s="204"/>
      <c r="Q7" s="204"/>
      <c r="R7" s="204"/>
      <c r="S7" s="205"/>
    </row>
    <row r="8" spans="1:19" s="1" customFormat="1" ht="21.75" customHeight="1">
      <c r="A8" s="38">
        <v>1</v>
      </c>
      <c r="B8" s="104" t="s">
        <v>25</v>
      </c>
      <c r="C8" s="48" t="s">
        <v>26</v>
      </c>
      <c r="D8" s="135" t="s">
        <v>27</v>
      </c>
      <c r="E8" s="4"/>
      <c r="F8" s="34">
        <v>0</v>
      </c>
      <c r="G8" s="35">
        <v>0</v>
      </c>
      <c r="H8" s="36">
        <v>0</v>
      </c>
      <c r="I8" s="59">
        <f>(F8+G8+4*H8)/6</f>
        <v>0</v>
      </c>
      <c r="J8" s="66">
        <f>(G8-F8)/6</f>
        <v>0</v>
      </c>
      <c r="K8" s="67">
        <f>J8^2</f>
        <v>0</v>
      </c>
      <c r="L8" s="60">
        <f>I8*'Input Data'!$B$2</f>
        <v>0</v>
      </c>
      <c r="M8" s="60">
        <f>I8*'Input Data'!$B$3</f>
        <v>0</v>
      </c>
      <c r="N8" s="61">
        <f>I8*'Input Data'!$B$4</f>
        <v>0</v>
      </c>
      <c r="O8" s="62">
        <f>I8*'Input Data'!$B$5</f>
        <v>0</v>
      </c>
      <c r="P8" s="80">
        <f>'Adjustment Factors'!C28</f>
        <v>1.29</v>
      </c>
      <c r="Q8" s="79">
        <f>(I8+L8+M8+N8+O8)*P8</f>
        <v>0</v>
      </c>
      <c r="R8" s="153">
        <f>'Adjustment Factors'!D28</f>
        <v>5.077997925</v>
      </c>
      <c r="S8" s="79">
        <f>(I8+L8+M8+N8+O8)*R8</f>
        <v>0</v>
      </c>
    </row>
    <row r="9" spans="1:19" ht="108.75" customHeight="1" outlineLevel="1">
      <c r="A9" s="39"/>
      <c r="B9" s="104" t="s">
        <v>28</v>
      </c>
      <c r="C9" s="49" t="s">
        <v>29</v>
      </c>
      <c r="D9" s="108" t="s">
        <v>30</v>
      </c>
      <c r="E9" s="4"/>
      <c r="F9" s="39">
        <v>5</v>
      </c>
      <c r="G9" s="71">
        <v>8.5</v>
      </c>
      <c r="H9" s="72">
        <v>6.5</v>
      </c>
      <c r="I9" s="63">
        <f>(F9+G9+4*H9)/6</f>
        <v>6.583333333333333</v>
      </c>
      <c r="J9" s="66">
        <f>(G9-F9)/6</f>
        <v>0.58333333333333337</v>
      </c>
      <c r="K9" s="67">
        <f>J9^2</f>
        <v>0.34027777777777785</v>
      </c>
      <c r="L9" s="60">
        <f>I9*'Input Data'!$B$2</f>
        <v>2.6333333333333333</v>
      </c>
      <c r="M9" s="60">
        <f>I9*'Input Data'!$B$3</f>
        <v>1.6458333333333333</v>
      </c>
      <c r="N9" s="61">
        <f>I9*'Input Data'!$B$4</f>
        <v>0.65833333333333333</v>
      </c>
      <c r="O9" s="62">
        <f>I9*'Input Data'!$B$5</f>
        <v>0.98749999999999993</v>
      </c>
      <c r="P9" s="80">
        <f>'Adjustment Factors'!C28</f>
        <v>1.29</v>
      </c>
      <c r="Q9" s="79">
        <f t="shared" ref="Q9:Q25" si="0">(I9+L9+M9+N9+O9)*P9</f>
        <v>16.135750000000002</v>
      </c>
      <c r="R9" s="153">
        <f>'Adjustment Factors'!D28</f>
        <v>5.077997925</v>
      </c>
      <c r="S9" s="79">
        <f t="shared" ref="S9:S43" si="1">(I9+L9+M9+N9+O9)*R9</f>
        <v>63.517290711875006</v>
      </c>
    </row>
    <row r="10" spans="1:19" s="1" customFormat="1" ht="23.25" customHeight="1">
      <c r="A10" s="38">
        <v>2</v>
      </c>
      <c r="B10" s="104" t="s">
        <v>31</v>
      </c>
      <c r="C10" s="48" t="s">
        <v>26</v>
      </c>
      <c r="D10" s="135" t="s">
        <v>27</v>
      </c>
      <c r="E10" s="4"/>
      <c r="F10" s="34">
        <v>0</v>
      </c>
      <c r="G10" s="35">
        <v>0</v>
      </c>
      <c r="H10" s="36">
        <v>0</v>
      </c>
      <c r="I10" s="59">
        <f>(F10+G10+4*H10)/6</f>
        <v>0</v>
      </c>
      <c r="J10" s="66">
        <f>(G10-F10)/6</f>
        <v>0</v>
      </c>
      <c r="K10" s="67">
        <f>J10^2</f>
        <v>0</v>
      </c>
      <c r="L10" s="60">
        <f>I10*'Input Data'!$B$2</f>
        <v>0</v>
      </c>
      <c r="M10" s="60">
        <f>I10*'Input Data'!$B$3</f>
        <v>0</v>
      </c>
      <c r="N10" s="61">
        <f>I10*'Input Data'!$B$4</f>
        <v>0</v>
      </c>
      <c r="O10" s="62">
        <f>I10*'Input Data'!$B$5</f>
        <v>0</v>
      </c>
      <c r="P10" s="80">
        <f>'Adjustment Factors'!C28</f>
        <v>1.29</v>
      </c>
      <c r="Q10" s="79">
        <f t="shared" si="0"/>
        <v>0</v>
      </c>
      <c r="R10" s="153">
        <f>'Adjustment Factors'!D28</f>
        <v>5.077997925</v>
      </c>
      <c r="S10" s="79">
        <f t="shared" si="1"/>
        <v>0</v>
      </c>
    </row>
    <row r="11" spans="1:19" ht="88.5" customHeight="1" outlineLevel="1">
      <c r="A11" s="39"/>
      <c r="B11" s="104" t="s">
        <v>32</v>
      </c>
      <c r="C11" s="49" t="s">
        <v>29</v>
      </c>
      <c r="D11" s="135"/>
      <c r="E11" s="4"/>
      <c r="F11" s="39">
        <v>5</v>
      </c>
      <c r="G11" s="71">
        <v>8.5</v>
      </c>
      <c r="H11" s="72">
        <v>6.5</v>
      </c>
      <c r="I11" s="63">
        <f>(F11+G11+4*H11)/6</f>
        <v>6.583333333333333</v>
      </c>
      <c r="J11" s="66">
        <f>(G11-F11)/6</f>
        <v>0.58333333333333337</v>
      </c>
      <c r="K11" s="67">
        <f>J11^2</f>
        <v>0.34027777777777785</v>
      </c>
      <c r="L11" s="60">
        <f>I11*'Input Data'!$B$2</f>
        <v>2.6333333333333333</v>
      </c>
      <c r="M11" s="60">
        <f>I11*'Input Data'!$B$3</f>
        <v>1.6458333333333333</v>
      </c>
      <c r="N11" s="61">
        <f>I11*'Input Data'!$B$4</f>
        <v>0.65833333333333333</v>
      </c>
      <c r="O11" s="62">
        <f>I11*'Input Data'!$B$5</f>
        <v>0.98749999999999993</v>
      </c>
      <c r="P11" s="80">
        <f>'Adjustment Factors'!C28</f>
        <v>1.29</v>
      </c>
      <c r="Q11" s="79">
        <f t="shared" si="0"/>
        <v>16.135750000000002</v>
      </c>
      <c r="R11" s="153">
        <f>'Adjustment Factors'!D28</f>
        <v>5.077997925</v>
      </c>
      <c r="S11" s="79">
        <f t="shared" si="1"/>
        <v>63.517290711875006</v>
      </c>
    </row>
    <row r="12" spans="1:19" ht="21" customHeight="1" outlineLevel="1">
      <c r="A12" s="38">
        <v>3</v>
      </c>
      <c r="B12" s="104" t="s">
        <v>33</v>
      </c>
      <c r="C12" s="48" t="s">
        <v>26</v>
      </c>
      <c r="D12" s="135" t="s">
        <v>27</v>
      </c>
      <c r="E12" s="4"/>
      <c r="F12" s="34">
        <v>0</v>
      </c>
      <c r="G12" s="35">
        <v>0</v>
      </c>
      <c r="H12" s="36">
        <v>0</v>
      </c>
      <c r="I12" s="64">
        <f>(F12+G12+4*H12)/6</f>
        <v>0</v>
      </c>
      <c r="J12" s="68">
        <f t="shared" ref="J12:J14" si="2">(G12-F12)/6</f>
        <v>0</v>
      </c>
      <c r="K12" s="69">
        <f t="shared" ref="K12:K14" si="3">J12^2</f>
        <v>0</v>
      </c>
      <c r="L12" s="60">
        <f>I12*'Input Data'!$B$2</f>
        <v>0</v>
      </c>
      <c r="M12" s="60">
        <f>I12*'Input Data'!$B$3</f>
        <v>0</v>
      </c>
      <c r="N12" s="61">
        <f>I12*'Input Data'!$B$4</f>
        <v>0</v>
      </c>
      <c r="O12" s="62">
        <f>I12*'Input Data'!$B$5</f>
        <v>0</v>
      </c>
      <c r="P12" s="80">
        <f>'Adjustment Factors'!C28</f>
        <v>1.29</v>
      </c>
      <c r="Q12" s="79">
        <f t="shared" si="0"/>
        <v>0</v>
      </c>
      <c r="R12" s="153">
        <f>'Adjustment Factors'!D28</f>
        <v>5.077997925</v>
      </c>
      <c r="S12" s="79">
        <f t="shared" si="1"/>
        <v>0</v>
      </c>
    </row>
    <row r="13" spans="1:19" ht="61.5" customHeight="1" outlineLevel="1">
      <c r="A13" s="39"/>
      <c r="B13" s="104" t="s">
        <v>34</v>
      </c>
      <c r="C13" s="49" t="s">
        <v>29</v>
      </c>
      <c r="D13" s="108"/>
      <c r="E13" s="4"/>
      <c r="F13" s="38">
        <v>3.5</v>
      </c>
      <c r="G13" s="73">
        <v>6.5</v>
      </c>
      <c r="H13" s="74">
        <v>4.5</v>
      </c>
      <c r="I13" s="64">
        <f>(F13+G13+4*H13)/6</f>
        <v>4.666666666666667</v>
      </c>
      <c r="J13" s="68">
        <f t="shared" si="2"/>
        <v>0.5</v>
      </c>
      <c r="K13" s="69">
        <f t="shared" si="3"/>
        <v>0.25</v>
      </c>
      <c r="L13" s="60">
        <f>I13*'Input Data'!$B$2</f>
        <v>1.8666666666666669</v>
      </c>
      <c r="M13" s="60">
        <f>I13*'Input Data'!$B$3</f>
        <v>1.1666666666666667</v>
      </c>
      <c r="N13" s="61">
        <f>I13*'Input Data'!$B$4</f>
        <v>0.46666666666666673</v>
      </c>
      <c r="O13" s="62">
        <f>I13*'Input Data'!$B$5</f>
        <v>0.70000000000000007</v>
      </c>
      <c r="P13" s="80">
        <f>'Adjustment Factors'!C28</f>
        <v>1.29</v>
      </c>
      <c r="Q13" s="79">
        <f t="shared" si="0"/>
        <v>11.438000000000001</v>
      </c>
      <c r="R13" s="153">
        <f>'Adjustment Factors'!D28</f>
        <v>5.077997925</v>
      </c>
      <c r="S13" s="79">
        <f t="shared" si="1"/>
        <v>45.024914935000005</v>
      </c>
    </row>
    <row r="14" spans="1:19" ht="21" customHeight="1" outlineLevel="1">
      <c r="A14" s="40">
        <v>4</v>
      </c>
      <c r="B14" s="104" t="s">
        <v>35</v>
      </c>
      <c r="C14" s="48" t="s">
        <v>26</v>
      </c>
      <c r="D14" s="135" t="s">
        <v>27</v>
      </c>
      <c r="E14" s="4"/>
      <c r="F14" s="34">
        <v>0</v>
      </c>
      <c r="G14" s="35">
        <v>0</v>
      </c>
      <c r="H14" s="36">
        <v>0</v>
      </c>
      <c r="I14" s="64">
        <f>(F14+G14+4*H14)/6</f>
        <v>0</v>
      </c>
      <c r="J14" s="68">
        <f t="shared" si="2"/>
        <v>0</v>
      </c>
      <c r="K14" s="69">
        <f t="shared" si="3"/>
        <v>0</v>
      </c>
      <c r="L14" s="60">
        <f>I14*'Input Data'!$B$2</f>
        <v>0</v>
      </c>
      <c r="M14" s="60">
        <f>I14*'Input Data'!$B$3</f>
        <v>0</v>
      </c>
      <c r="N14" s="61">
        <f>I14*'Input Data'!$B$4</f>
        <v>0</v>
      </c>
      <c r="O14" s="62">
        <f>I14*'Input Data'!$B$5</f>
        <v>0</v>
      </c>
      <c r="P14" s="80">
        <f>'Adjustment Factors'!C28</f>
        <v>1.29</v>
      </c>
      <c r="Q14" s="79">
        <f t="shared" si="0"/>
        <v>0</v>
      </c>
      <c r="R14" s="153">
        <f>'Adjustment Factors'!D28</f>
        <v>5.077997925</v>
      </c>
      <c r="S14" s="79">
        <f t="shared" si="1"/>
        <v>0</v>
      </c>
    </row>
    <row r="15" spans="1:19" ht="60.75" customHeight="1">
      <c r="A15" s="39"/>
      <c r="B15" s="104" t="s">
        <v>36</v>
      </c>
      <c r="C15" s="49" t="s">
        <v>29</v>
      </c>
      <c r="D15" s="134"/>
      <c r="E15" s="4"/>
      <c r="F15" s="34">
        <v>1.3</v>
      </c>
      <c r="G15" s="35">
        <v>2</v>
      </c>
      <c r="H15" s="36">
        <v>1.5</v>
      </c>
      <c r="I15" s="64">
        <f>(F15+G15+4*H15)/6</f>
        <v>1.55</v>
      </c>
      <c r="J15" s="68">
        <f>(G15-F15)/6</f>
        <v>0.11666666666666665</v>
      </c>
      <c r="K15" s="69">
        <f>J15^2</f>
        <v>1.3611111111111109E-2</v>
      </c>
      <c r="L15" s="60">
        <f>I15*'Input Data'!$B$2</f>
        <v>0.62000000000000011</v>
      </c>
      <c r="M15" s="60">
        <f>I15*'Input Data'!$B$3</f>
        <v>0.38750000000000001</v>
      </c>
      <c r="N15" s="61">
        <f>I15*'Input Data'!$B$4</f>
        <v>0.15500000000000003</v>
      </c>
      <c r="O15" s="62">
        <f>I15*'Input Data'!$B$5</f>
        <v>0.23249999999999998</v>
      </c>
      <c r="P15" s="80">
        <f>'Adjustment Factors'!C28</f>
        <v>1.29</v>
      </c>
      <c r="Q15" s="79">
        <f t="shared" si="0"/>
        <v>3.7990500000000003</v>
      </c>
      <c r="R15" s="153">
        <f>'Adjustment Factors'!D28</f>
        <v>5.077997925</v>
      </c>
      <c r="S15" s="79">
        <f t="shared" si="1"/>
        <v>14.954703889125001</v>
      </c>
    </row>
    <row r="16" spans="1:19" s="1" customFormat="1" ht="15.95" customHeight="1">
      <c r="A16" s="38">
        <v>5</v>
      </c>
      <c r="B16" s="104" t="s">
        <v>37</v>
      </c>
      <c r="C16" s="48" t="s">
        <v>26</v>
      </c>
      <c r="D16" s="135" t="s">
        <v>27</v>
      </c>
      <c r="E16" s="4"/>
      <c r="F16" s="34">
        <v>0</v>
      </c>
      <c r="G16" s="35">
        <v>0</v>
      </c>
      <c r="H16" s="36">
        <v>0</v>
      </c>
      <c r="I16" s="59">
        <f>(F16+G16+4*H16)/6</f>
        <v>0</v>
      </c>
      <c r="J16" s="66">
        <f>(G16-F16)/6</f>
        <v>0</v>
      </c>
      <c r="K16" s="67">
        <f>J16^2</f>
        <v>0</v>
      </c>
      <c r="L16" s="60">
        <f>I16*'Input Data'!$B$2</f>
        <v>0</v>
      </c>
      <c r="M16" s="60">
        <f>I16*'Input Data'!$B$3</f>
        <v>0</v>
      </c>
      <c r="N16" s="61">
        <f>I16*'Input Data'!$B$4</f>
        <v>0</v>
      </c>
      <c r="O16" s="62">
        <f>I16*'Input Data'!$B$5</f>
        <v>0</v>
      </c>
      <c r="P16" s="80">
        <f>'Adjustment Factors'!C28</f>
        <v>1.29</v>
      </c>
      <c r="Q16" s="79">
        <f t="shared" si="0"/>
        <v>0</v>
      </c>
      <c r="R16" s="153">
        <f>'Adjustment Factors'!D28</f>
        <v>5.077997925</v>
      </c>
      <c r="S16" s="79">
        <f t="shared" si="1"/>
        <v>0</v>
      </c>
    </row>
    <row r="17" spans="1:19" ht="40.5" customHeight="1" outlineLevel="1">
      <c r="A17" s="39"/>
      <c r="B17" s="104" t="s">
        <v>38</v>
      </c>
      <c r="C17" s="49" t="s">
        <v>29</v>
      </c>
      <c r="D17" s="108"/>
      <c r="E17" s="4"/>
      <c r="F17" s="39">
        <v>5</v>
      </c>
      <c r="G17" s="71">
        <v>8.5</v>
      </c>
      <c r="H17" s="72">
        <v>6.5</v>
      </c>
      <c r="I17" s="63">
        <f>(F17+G17+4*H17)/6</f>
        <v>6.583333333333333</v>
      </c>
      <c r="J17" s="66">
        <f>(G17-F17)/6</f>
        <v>0.58333333333333337</v>
      </c>
      <c r="K17" s="67">
        <f>J17^2</f>
        <v>0.34027777777777785</v>
      </c>
      <c r="L17" s="60">
        <f>I17*'Input Data'!$B$2</f>
        <v>2.6333333333333333</v>
      </c>
      <c r="M17" s="60">
        <f>I17*'Input Data'!$B$3</f>
        <v>1.6458333333333333</v>
      </c>
      <c r="N17" s="61">
        <f>I17*'Input Data'!$B$4</f>
        <v>0.65833333333333333</v>
      </c>
      <c r="O17" s="62">
        <f>I17*'Input Data'!$B$5</f>
        <v>0.98749999999999993</v>
      </c>
      <c r="P17" s="80">
        <f>'Adjustment Factors'!C28</f>
        <v>1.29</v>
      </c>
      <c r="Q17" s="79">
        <f t="shared" si="0"/>
        <v>16.135750000000002</v>
      </c>
      <c r="R17" s="153">
        <f>'Adjustment Factors'!D28</f>
        <v>5.077997925</v>
      </c>
      <c r="S17" s="79">
        <f t="shared" si="1"/>
        <v>63.517290711875006</v>
      </c>
    </row>
    <row r="18" spans="1:19" ht="15.95" customHeight="1" outlineLevel="1">
      <c r="A18" s="38">
        <v>6</v>
      </c>
      <c r="B18" s="104" t="s">
        <v>39</v>
      </c>
      <c r="C18" s="48" t="s">
        <v>26</v>
      </c>
      <c r="D18" s="135" t="s">
        <v>27</v>
      </c>
      <c r="E18" s="4"/>
      <c r="F18" s="34">
        <v>0</v>
      </c>
      <c r="G18" s="35">
        <v>0</v>
      </c>
      <c r="H18" s="36">
        <v>0</v>
      </c>
      <c r="I18" s="64">
        <f>(F18+G18+4*H18)/6</f>
        <v>0</v>
      </c>
      <c r="J18" s="68">
        <f t="shared" ref="J18:J20" si="4">(G18-F18)/6</f>
        <v>0</v>
      </c>
      <c r="K18" s="69">
        <f t="shared" ref="K18:K20" si="5">J18^2</f>
        <v>0</v>
      </c>
      <c r="L18" s="60">
        <f>I18*'Input Data'!$B$2</f>
        <v>0</v>
      </c>
      <c r="M18" s="60">
        <f>I18*'Input Data'!$B$3</f>
        <v>0</v>
      </c>
      <c r="N18" s="61">
        <f>I18*'Input Data'!$B$4</f>
        <v>0</v>
      </c>
      <c r="O18" s="62">
        <f>I18*'Input Data'!$B$5</f>
        <v>0</v>
      </c>
      <c r="P18" s="80">
        <f>'Adjustment Factors'!C28</f>
        <v>1.29</v>
      </c>
      <c r="Q18" s="79">
        <f>(I18+L18+M18+N18+O18)*P18</f>
        <v>0</v>
      </c>
      <c r="R18" s="153">
        <f>'Adjustment Factors'!D28</f>
        <v>5.077997925</v>
      </c>
      <c r="S18" s="79">
        <f t="shared" si="1"/>
        <v>0</v>
      </c>
    </row>
    <row r="19" spans="1:19" ht="83.25" customHeight="1" outlineLevel="1">
      <c r="A19" s="39"/>
      <c r="B19" s="104" t="s">
        <v>40</v>
      </c>
      <c r="C19" s="49" t="s">
        <v>29</v>
      </c>
      <c r="D19" s="108"/>
      <c r="E19" s="4"/>
      <c r="F19" s="38">
        <v>3.5</v>
      </c>
      <c r="G19" s="73">
        <v>6.5</v>
      </c>
      <c r="H19" s="74">
        <v>4.5</v>
      </c>
      <c r="I19" s="64">
        <f>(F19+G19+4*H19)/6</f>
        <v>4.666666666666667</v>
      </c>
      <c r="J19" s="68">
        <f t="shared" si="4"/>
        <v>0.5</v>
      </c>
      <c r="K19" s="69">
        <f t="shared" si="5"/>
        <v>0.25</v>
      </c>
      <c r="L19" s="60">
        <f>I19*'Input Data'!$B$2</f>
        <v>1.8666666666666669</v>
      </c>
      <c r="M19" s="60">
        <f>I19*'Input Data'!$B$3</f>
        <v>1.1666666666666667</v>
      </c>
      <c r="N19" s="61">
        <f>I19*'Input Data'!$B$4</f>
        <v>0.46666666666666673</v>
      </c>
      <c r="O19" s="62">
        <f>I19*'Input Data'!$B$5</f>
        <v>0.70000000000000007</v>
      </c>
      <c r="P19" s="80">
        <f>'Adjustment Factors'!C28</f>
        <v>1.29</v>
      </c>
      <c r="Q19" s="79">
        <f t="shared" si="0"/>
        <v>11.438000000000001</v>
      </c>
      <c r="R19" s="153">
        <f>'Adjustment Factors'!D28</f>
        <v>5.077997925</v>
      </c>
      <c r="S19" s="79">
        <f t="shared" si="1"/>
        <v>45.024914935000005</v>
      </c>
    </row>
    <row r="20" spans="1:19" ht="14.1" customHeight="1" outlineLevel="1">
      <c r="A20" s="40">
        <v>7</v>
      </c>
      <c r="B20" s="104" t="s">
        <v>41</v>
      </c>
      <c r="C20" s="48" t="s">
        <v>26</v>
      </c>
      <c r="D20" s="135" t="s">
        <v>27</v>
      </c>
      <c r="E20" s="4"/>
      <c r="F20" s="34">
        <v>0</v>
      </c>
      <c r="G20" s="35">
        <v>0</v>
      </c>
      <c r="H20" s="36">
        <v>0</v>
      </c>
      <c r="I20" s="64">
        <f>(F20+G20+4*H20)/6</f>
        <v>0</v>
      </c>
      <c r="J20" s="68">
        <f t="shared" si="4"/>
        <v>0</v>
      </c>
      <c r="K20" s="69">
        <f t="shared" si="5"/>
        <v>0</v>
      </c>
      <c r="L20" s="60">
        <f>I20*'Input Data'!$B$2</f>
        <v>0</v>
      </c>
      <c r="M20" s="60">
        <f>I20*'Input Data'!$B$3</f>
        <v>0</v>
      </c>
      <c r="N20" s="61">
        <f>I20*'Input Data'!$B$4</f>
        <v>0</v>
      </c>
      <c r="O20" s="62">
        <f>I20*'Input Data'!$B$5</f>
        <v>0</v>
      </c>
      <c r="P20" s="80">
        <f>'Adjustment Factors'!C28</f>
        <v>1.29</v>
      </c>
      <c r="Q20" s="79">
        <f t="shared" si="0"/>
        <v>0</v>
      </c>
      <c r="R20" s="153">
        <f>'Adjustment Factors'!D28</f>
        <v>5.077997925</v>
      </c>
      <c r="S20" s="79">
        <f t="shared" si="1"/>
        <v>0</v>
      </c>
    </row>
    <row r="21" spans="1:19" ht="63" customHeight="1">
      <c r="A21" s="39"/>
      <c r="B21" s="104" t="s">
        <v>42</v>
      </c>
      <c r="C21" s="49" t="s">
        <v>29</v>
      </c>
      <c r="D21" s="134"/>
      <c r="E21" s="4"/>
      <c r="F21" s="34">
        <v>1.3</v>
      </c>
      <c r="G21" s="35">
        <v>2</v>
      </c>
      <c r="H21" s="36">
        <v>1.5</v>
      </c>
      <c r="I21" s="64">
        <f>(F21+G21+4*H21)/6</f>
        <v>1.55</v>
      </c>
      <c r="J21" s="68">
        <f>(G21-F21)/6</f>
        <v>0.11666666666666665</v>
      </c>
      <c r="K21" s="69">
        <f>J21^2</f>
        <v>1.3611111111111109E-2</v>
      </c>
      <c r="L21" s="60">
        <f>I21*'Input Data'!$B$2</f>
        <v>0.62000000000000011</v>
      </c>
      <c r="M21" s="60">
        <f>I21*'Input Data'!$B$3</f>
        <v>0.38750000000000001</v>
      </c>
      <c r="N21" s="61">
        <f>I21*'Input Data'!$B$4</f>
        <v>0.15500000000000003</v>
      </c>
      <c r="O21" s="62">
        <f>I21*'Input Data'!$B$5</f>
        <v>0.23249999999999998</v>
      </c>
      <c r="P21" s="80">
        <f>'Adjustment Factors'!C28</f>
        <v>1.29</v>
      </c>
      <c r="Q21" s="79">
        <f t="shared" si="0"/>
        <v>3.7990500000000003</v>
      </c>
      <c r="R21" s="153">
        <f>'Adjustment Factors'!D28</f>
        <v>5.077997925</v>
      </c>
      <c r="S21" s="79">
        <f t="shared" si="1"/>
        <v>14.954703889125001</v>
      </c>
    </row>
    <row r="22" spans="1:19" ht="15.95" customHeight="1">
      <c r="A22" s="119">
        <v>8</v>
      </c>
      <c r="B22" s="118" t="s">
        <v>43</v>
      </c>
      <c r="C22" s="120" t="s">
        <v>26</v>
      </c>
      <c r="D22" s="135" t="s">
        <v>27</v>
      </c>
      <c r="E22" s="4"/>
      <c r="F22" s="34">
        <v>0</v>
      </c>
      <c r="G22" s="35">
        <v>0</v>
      </c>
      <c r="H22" s="36">
        <v>0</v>
      </c>
      <c r="I22" s="64">
        <f>(F22+G22+4*H22)/6</f>
        <v>0</v>
      </c>
      <c r="J22" s="68">
        <f t="shared" ref="J22:J25" si="6">(G22-F22)/6</f>
        <v>0</v>
      </c>
      <c r="K22" s="69">
        <f t="shared" ref="K22:K25" si="7">J22^2</f>
        <v>0</v>
      </c>
      <c r="L22" s="60">
        <f>I22*'Input Data'!$B$2</f>
        <v>0</v>
      </c>
      <c r="M22" s="60">
        <f>I22*'Input Data'!$B$3</f>
        <v>0</v>
      </c>
      <c r="N22" s="61">
        <f>I22*'Input Data'!$B$4</f>
        <v>0</v>
      </c>
      <c r="O22" s="62">
        <f>I22*'Input Data'!$B$5</f>
        <v>0</v>
      </c>
      <c r="P22" s="80">
        <f>'Adjustment Factors'!C28</f>
        <v>1.29</v>
      </c>
      <c r="Q22" s="79">
        <f t="shared" si="0"/>
        <v>0</v>
      </c>
      <c r="R22" s="153">
        <f>'Adjustment Factors'!D28</f>
        <v>5.077997925</v>
      </c>
      <c r="S22" s="79">
        <f t="shared" si="1"/>
        <v>0</v>
      </c>
    </row>
    <row r="23" spans="1:19" ht="103.5" customHeight="1">
      <c r="A23" s="39"/>
      <c r="B23" s="106" t="s">
        <v>44</v>
      </c>
      <c r="C23" s="49" t="s">
        <v>29</v>
      </c>
      <c r="D23" s="134"/>
      <c r="E23" s="4"/>
      <c r="F23" s="34">
        <v>0.5</v>
      </c>
      <c r="G23" s="35">
        <v>1</v>
      </c>
      <c r="H23" s="36">
        <v>0.75</v>
      </c>
      <c r="I23" s="64">
        <f>(F23+G23+4*H23)/6</f>
        <v>0.75</v>
      </c>
      <c r="J23" s="68">
        <f t="shared" si="6"/>
        <v>8.3333333333333329E-2</v>
      </c>
      <c r="K23" s="69">
        <f t="shared" si="7"/>
        <v>6.9444444444444441E-3</v>
      </c>
      <c r="L23" s="60">
        <f>I23*'Input Data'!$B$2</f>
        <v>0.30000000000000004</v>
      </c>
      <c r="M23" s="60">
        <f>I23*'Input Data'!$B$3</f>
        <v>0.1875</v>
      </c>
      <c r="N23" s="61">
        <f>I23*'Input Data'!$B$4</f>
        <v>7.5000000000000011E-2</v>
      </c>
      <c r="O23" s="62">
        <f>I23*'Input Data'!$B$5</f>
        <v>0.11249999999999999</v>
      </c>
      <c r="P23" s="80">
        <f>'Adjustment Factors'!C28</f>
        <v>1.29</v>
      </c>
      <c r="Q23" s="79">
        <f>(I23+L23+M23+N23+O23)*P23</f>
        <v>1.8382500000000002</v>
      </c>
      <c r="R23" s="153">
        <f>'Adjustment Factors'!D28</f>
        <v>5.077997925</v>
      </c>
      <c r="S23" s="79">
        <f t="shared" si="1"/>
        <v>7.2361470431250003</v>
      </c>
    </row>
    <row r="24" spans="1:19" ht="15.95" customHeight="1">
      <c r="A24" s="119">
        <v>9</v>
      </c>
      <c r="B24" s="118" t="s">
        <v>45</v>
      </c>
      <c r="C24" s="120" t="s">
        <v>26</v>
      </c>
      <c r="D24" s="135" t="s">
        <v>27</v>
      </c>
      <c r="E24" s="4"/>
      <c r="F24" s="34">
        <v>0</v>
      </c>
      <c r="G24" s="35">
        <v>0</v>
      </c>
      <c r="H24" s="36">
        <v>0</v>
      </c>
      <c r="I24" s="64">
        <f>(F24+G24+4*H24)/6</f>
        <v>0</v>
      </c>
      <c r="J24" s="68">
        <f t="shared" si="6"/>
        <v>0</v>
      </c>
      <c r="K24" s="69">
        <f t="shared" si="7"/>
        <v>0</v>
      </c>
      <c r="L24" s="60">
        <f>I24*'Input Data'!$B$2</f>
        <v>0</v>
      </c>
      <c r="M24" s="60">
        <f>I24*'Input Data'!$B$3</f>
        <v>0</v>
      </c>
      <c r="N24" s="61">
        <f>I24*'Input Data'!$B$4</f>
        <v>0</v>
      </c>
      <c r="O24" s="62">
        <f>I24*'Input Data'!$B$5</f>
        <v>0</v>
      </c>
      <c r="P24" s="80">
        <f>'Adjustment Factors'!C28</f>
        <v>1.29</v>
      </c>
      <c r="Q24" s="79">
        <f t="shared" si="0"/>
        <v>0</v>
      </c>
      <c r="R24" s="153">
        <f>'Adjustment Factors'!D28</f>
        <v>5.077997925</v>
      </c>
      <c r="S24" s="79">
        <f t="shared" si="1"/>
        <v>0</v>
      </c>
    </row>
    <row r="25" spans="1:19" ht="78.75" customHeight="1">
      <c r="A25" s="39"/>
      <c r="B25" s="106" t="s">
        <v>46</v>
      </c>
      <c r="C25" s="49" t="s">
        <v>29</v>
      </c>
      <c r="D25" s="134"/>
      <c r="E25" s="4"/>
      <c r="F25" s="34">
        <v>4</v>
      </c>
      <c r="G25" s="35">
        <v>8</v>
      </c>
      <c r="H25" s="36">
        <v>6</v>
      </c>
      <c r="I25" s="64">
        <f>(F25+G25+4*H25)/6</f>
        <v>6</v>
      </c>
      <c r="J25" s="68">
        <f t="shared" si="6"/>
        <v>0.66666666666666663</v>
      </c>
      <c r="K25" s="69">
        <f t="shared" si="7"/>
        <v>0.44444444444444442</v>
      </c>
      <c r="L25" s="60">
        <f>I25*'Input Data'!$B$2</f>
        <v>2.4000000000000004</v>
      </c>
      <c r="M25" s="60">
        <f>I25*'Input Data'!$B$3</f>
        <v>1.5</v>
      </c>
      <c r="N25" s="61">
        <f>I25*'Input Data'!$B$4</f>
        <v>0.60000000000000009</v>
      </c>
      <c r="O25" s="62">
        <f>I25*'Input Data'!$B$5</f>
        <v>0.89999999999999991</v>
      </c>
      <c r="P25" s="180">
        <f>'Adjustment Factors'!C28</f>
        <v>1.29</v>
      </c>
      <c r="Q25" s="79">
        <f t="shared" si="0"/>
        <v>14.706000000000001</v>
      </c>
      <c r="R25" s="153">
        <f>'Adjustment Factors'!D28</f>
        <v>5.077997925</v>
      </c>
      <c r="S25" s="79">
        <f t="shared" si="1"/>
        <v>57.889176345000003</v>
      </c>
    </row>
    <row r="26" spans="1:19" ht="15.75">
      <c r="A26" s="39"/>
      <c r="B26" s="41"/>
      <c r="C26" s="43"/>
      <c r="D26" s="99"/>
      <c r="E26" s="4"/>
      <c r="F26" s="34"/>
      <c r="G26" s="35"/>
      <c r="H26" s="36"/>
      <c r="I26" s="83"/>
      <c r="J26" s="84"/>
      <c r="K26" s="85"/>
      <c r="L26" s="86"/>
      <c r="M26" s="86"/>
      <c r="N26" s="87"/>
      <c r="O26" s="88"/>
      <c r="P26" s="89"/>
      <c r="Q26" s="90"/>
      <c r="S26" s="175"/>
    </row>
    <row r="27" spans="1:19" s="81" customFormat="1" ht="16.5" customHeight="1">
      <c r="A27" s="46">
        <v>2</v>
      </c>
      <c r="B27" s="198" t="s">
        <v>47</v>
      </c>
      <c r="C27" s="199"/>
      <c r="D27" s="199"/>
      <c r="E27" s="199"/>
      <c r="F27" s="199"/>
      <c r="G27" s="199"/>
      <c r="H27" s="199"/>
      <c r="I27" s="199"/>
      <c r="J27" s="199"/>
      <c r="K27" s="199"/>
      <c r="L27" s="199"/>
      <c r="M27" s="199"/>
      <c r="N27" s="199"/>
      <c r="O27" s="199"/>
      <c r="P27" s="199"/>
      <c r="Q27" s="199"/>
      <c r="R27" s="199"/>
      <c r="S27" s="200"/>
    </row>
    <row r="28" spans="1:19" ht="119.25" customHeight="1">
      <c r="A28" s="201">
        <v>1</v>
      </c>
      <c r="B28" s="103" t="s">
        <v>48</v>
      </c>
      <c r="C28" s="48" t="s">
        <v>26</v>
      </c>
      <c r="D28" s="133"/>
      <c r="E28" s="9"/>
      <c r="F28" s="39">
        <v>3</v>
      </c>
      <c r="G28" s="71">
        <v>6</v>
      </c>
      <c r="H28" s="72">
        <v>5</v>
      </c>
      <c r="I28" s="63">
        <f t="shared" ref="I28:I41" si="8">(F28+G28+4*H28)/6</f>
        <v>4.833333333333333</v>
      </c>
      <c r="J28" s="66">
        <f t="shared" ref="J28" si="9">(G28-F28)/6</f>
        <v>0.5</v>
      </c>
      <c r="K28" s="67">
        <f t="shared" ref="K28" si="10">J28^2</f>
        <v>0.25</v>
      </c>
      <c r="L28" s="60">
        <f>I28*'Input Data'!$B$2</f>
        <v>1.9333333333333333</v>
      </c>
      <c r="M28" s="60">
        <f>I28*'Input Data'!$B$3</f>
        <v>1.2083333333333333</v>
      </c>
      <c r="N28" s="61">
        <f>I28*'Input Data'!$B$4</f>
        <v>0.48333333333333334</v>
      </c>
      <c r="O28" s="62">
        <f>I28*'Input Data'!$B$5</f>
        <v>0.72499999999999998</v>
      </c>
      <c r="P28" s="180">
        <f>'Adjustment Factors'!C28</f>
        <v>1.29</v>
      </c>
      <c r="Q28" s="79">
        <f t="shared" ref="Q28:Q43" si="11">(I28+L28+M28+N28+O28)*P28</f>
        <v>11.846499999999999</v>
      </c>
      <c r="R28" s="153">
        <f>'Adjustment Factors'!D28</f>
        <v>5.077997925</v>
      </c>
      <c r="S28" s="79">
        <f t="shared" si="1"/>
        <v>46.632947611249989</v>
      </c>
    </row>
    <row r="29" spans="1:19" ht="216" customHeight="1">
      <c r="A29" s="202"/>
      <c r="B29" s="103" t="s">
        <v>49</v>
      </c>
      <c r="C29" s="49" t="s">
        <v>29</v>
      </c>
      <c r="D29" s="136" t="s">
        <v>50</v>
      </c>
      <c r="E29" s="121"/>
      <c r="F29" s="39">
        <v>5</v>
      </c>
      <c r="G29" s="71">
        <v>10</v>
      </c>
      <c r="H29" s="72">
        <v>7</v>
      </c>
      <c r="I29" s="63">
        <f t="shared" ref="I29:I276" si="12">(F29+G29+4*H29)/6</f>
        <v>7.166666666666667</v>
      </c>
      <c r="J29" s="66">
        <f t="shared" ref="J29:J31" si="13">(G29-F29)/6</f>
        <v>0.83333333333333337</v>
      </c>
      <c r="K29" s="67">
        <f t="shared" ref="K29:K31" si="14">J29^2</f>
        <v>0.69444444444444453</v>
      </c>
      <c r="L29" s="60">
        <f>I29*'Input Data'!$B$2</f>
        <v>2.8666666666666671</v>
      </c>
      <c r="M29" s="60">
        <f>I29*'Input Data'!$B$3</f>
        <v>1.7916666666666667</v>
      </c>
      <c r="N29" s="61">
        <f>I29*'Input Data'!$B$4</f>
        <v>0.71666666666666679</v>
      </c>
      <c r="O29" s="62">
        <f>I29*'Input Data'!$B$5</f>
        <v>1.075</v>
      </c>
      <c r="P29" s="180">
        <f>'Adjustment Factors'!C28</f>
        <v>1.29</v>
      </c>
      <c r="Q29" s="79">
        <f t="shared" si="11"/>
        <v>17.5655</v>
      </c>
      <c r="R29" s="153">
        <f>'Adjustment Factors'!D28</f>
        <v>5.077997925</v>
      </c>
      <c r="S29" s="79">
        <f t="shared" si="1"/>
        <v>69.145405078750002</v>
      </c>
    </row>
    <row r="30" spans="1:19" ht="77.25" customHeight="1">
      <c r="A30" s="201">
        <v>2</v>
      </c>
      <c r="B30" s="103" t="s">
        <v>51</v>
      </c>
      <c r="C30" s="48" t="s">
        <v>26</v>
      </c>
      <c r="D30" s="100"/>
      <c r="E30" s="123"/>
      <c r="F30" s="39">
        <v>3</v>
      </c>
      <c r="G30" s="71">
        <v>5</v>
      </c>
      <c r="H30" s="72">
        <v>4</v>
      </c>
      <c r="I30" s="63">
        <f t="shared" si="8"/>
        <v>4</v>
      </c>
      <c r="J30" s="68">
        <f t="shared" ref="J30" si="15">(G30-F30)/6</f>
        <v>0.33333333333333331</v>
      </c>
      <c r="K30" s="69">
        <f t="shared" ref="K30" si="16">J30^2</f>
        <v>0.1111111111111111</v>
      </c>
      <c r="L30" s="60">
        <f>I30*'Input Data'!$B$2</f>
        <v>1.6</v>
      </c>
      <c r="M30" s="60">
        <f>I30*'Input Data'!$B$3</f>
        <v>1</v>
      </c>
      <c r="N30" s="61">
        <f>I30*'Input Data'!$B$4</f>
        <v>0.4</v>
      </c>
      <c r="O30" s="62">
        <f>I30*'Input Data'!$B$5</f>
        <v>0.6</v>
      </c>
      <c r="P30" s="180">
        <f>'Adjustment Factors'!C28</f>
        <v>1.29</v>
      </c>
      <c r="Q30" s="79">
        <f t="shared" si="11"/>
        <v>9.8040000000000003</v>
      </c>
      <c r="R30" s="153">
        <f>'Adjustment Factors'!D28</f>
        <v>5.077997925</v>
      </c>
      <c r="S30" s="79">
        <f t="shared" si="1"/>
        <v>38.592784229999999</v>
      </c>
    </row>
    <row r="31" spans="1:19" ht="88.5" customHeight="1">
      <c r="A31" s="202"/>
      <c r="B31" s="103" t="s">
        <v>52</v>
      </c>
      <c r="C31" s="49" t="s">
        <v>29</v>
      </c>
      <c r="D31" s="99"/>
      <c r="E31" s="124">
        <v>2.8</v>
      </c>
      <c r="F31" s="122">
        <v>2.25</v>
      </c>
      <c r="G31" s="35">
        <v>4.5</v>
      </c>
      <c r="H31" s="36">
        <v>3</v>
      </c>
      <c r="I31" s="63">
        <f t="shared" si="8"/>
        <v>3.125</v>
      </c>
      <c r="J31" s="68">
        <f t="shared" si="13"/>
        <v>0.375</v>
      </c>
      <c r="K31" s="69">
        <f t="shared" si="14"/>
        <v>0.140625</v>
      </c>
      <c r="L31" s="60">
        <f>I31*'Input Data'!$B$2</f>
        <v>1.25</v>
      </c>
      <c r="M31" s="60">
        <f>I31*'Input Data'!$B$3</f>
        <v>0.78125</v>
      </c>
      <c r="N31" s="61">
        <f>I31*'Input Data'!$B$4</f>
        <v>0.3125</v>
      </c>
      <c r="O31" s="62">
        <f>I31*'Input Data'!$B$5</f>
        <v>0.46875</v>
      </c>
      <c r="P31" s="180">
        <f>'Adjustment Factors'!C28</f>
        <v>1.29</v>
      </c>
      <c r="Q31" s="79">
        <f t="shared" si="11"/>
        <v>7.6593749999999998</v>
      </c>
      <c r="R31" s="153">
        <f>'Adjustment Factors'!D28</f>
        <v>5.077997925</v>
      </c>
      <c r="S31" s="79">
        <f t="shared" si="1"/>
        <v>30.150612679687502</v>
      </c>
    </row>
    <row r="32" spans="1:19" ht="111.75" customHeight="1">
      <c r="A32" s="201">
        <v>3</v>
      </c>
      <c r="B32" s="103" t="s">
        <v>53</v>
      </c>
      <c r="C32" s="48" t="s">
        <v>26</v>
      </c>
      <c r="D32" s="99"/>
      <c r="E32" s="9"/>
      <c r="F32" s="34">
        <v>1</v>
      </c>
      <c r="G32" s="35">
        <v>4</v>
      </c>
      <c r="H32" s="36">
        <v>2</v>
      </c>
      <c r="I32" s="63">
        <f t="shared" si="8"/>
        <v>2.1666666666666665</v>
      </c>
      <c r="J32" s="68">
        <f t="shared" ref="J32:J41" si="17">(G32-F32)/6</f>
        <v>0.5</v>
      </c>
      <c r="K32" s="69">
        <f t="shared" ref="K32:K41" si="18">J32^2</f>
        <v>0.25</v>
      </c>
      <c r="L32" s="60">
        <f>I32*'Input Data'!$B$2</f>
        <v>0.8666666666666667</v>
      </c>
      <c r="M32" s="60">
        <f>I32*'Input Data'!$B$3</f>
        <v>0.54166666666666663</v>
      </c>
      <c r="N32" s="61">
        <f>I32*'Input Data'!$B$4</f>
        <v>0.21666666666666667</v>
      </c>
      <c r="O32" s="62">
        <f>I32*'Input Data'!$B$5</f>
        <v>0.32499999999999996</v>
      </c>
      <c r="P32" s="180">
        <f>'Adjustment Factors'!C28</f>
        <v>1.29</v>
      </c>
      <c r="Q32" s="79">
        <f t="shared" si="11"/>
        <v>5.3104999999999993</v>
      </c>
      <c r="R32" s="153">
        <f>'Adjustment Factors'!D28</f>
        <v>5.077997925</v>
      </c>
      <c r="S32" s="79">
        <f t="shared" si="1"/>
        <v>20.904424791249998</v>
      </c>
    </row>
    <row r="33" spans="1:19" ht="80.25" customHeight="1">
      <c r="A33" s="202"/>
      <c r="B33" s="103" t="s">
        <v>54</v>
      </c>
      <c r="C33" s="49" t="s">
        <v>29</v>
      </c>
      <c r="D33" s="99"/>
      <c r="E33" s="4"/>
      <c r="F33" s="34">
        <v>5</v>
      </c>
      <c r="G33" s="35">
        <v>9</v>
      </c>
      <c r="H33" s="36">
        <v>6.5</v>
      </c>
      <c r="I33" s="63">
        <f t="shared" si="8"/>
        <v>6.666666666666667</v>
      </c>
      <c r="J33" s="68">
        <f t="shared" si="17"/>
        <v>0.66666666666666663</v>
      </c>
      <c r="K33" s="69">
        <f t="shared" si="18"/>
        <v>0.44444444444444442</v>
      </c>
      <c r="L33" s="60">
        <f>I33*'Input Data'!$B$2</f>
        <v>2.666666666666667</v>
      </c>
      <c r="M33" s="60">
        <f>I33*'Input Data'!$B$3</f>
        <v>1.6666666666666667</v>
      </c>
      <c r="N33" s="61">
        <f>I33*'Input Data'!$B$4</f>
        <v>0.66666666666666674</v>
      </c>
      <c r="O33" s="62">
        <f>I33*'Input Data'!$B$5</f>
        <v>1</v>
      </c>
      <c r="P33" s="180">
        <f>'Adjustment Factors'!C28</f>
        <v>1.29</v>
      </c>
      <c r="Q33" s="79">
        <f t="shared" si="11"/>
        <v>16.34</v>
      </c>
      <c r="R33" s="153">
        <f>'Adjustment Factors'!D28</f>
        <v>5.077997925</v>
      </c>
      <c r="S33" s="79">
        <f t="shared" si="1"/>
        <v>64.321307050000001</v>
      </c>
    </row>
    <row r="34" spans="1:19" ht="88.5" customHeight="1">
      <c r="A34" s="201">
        <v>4</v>
      </c>
      <c r="B34" s="103" t="s">
        <v>55</v>
      </c>
      <c r="C34" s="48" t="s">
        <v>26</v>
      </c>
      <c r="D34" s="99"/>
      <c r="E34" s="4"/>
      <c r="F34" s="34">
        <v>3</v>
      </c>
      <c r="G34" s="35">
        <v>6</v>
      </c>
      <c r="H34" s="36">
        <v>4</v>
      </c>
      <c r="I34" s="63">
        <f t="shared" si="8"/>
        <v>4.166666666666667</v>
      </c>
      <c r="J34" s="68">
        <f t="shared" si="17"/>
        <v>0.5</v>
      </c>
      <c r="K34" s="69">
        <f t="shared" si="18"/>
        <v>0.25</v>
      </c>
      <c r="L34" s="60">
        <f>I34*'Input Data'!$B$2</f>
        <v>1.666666666666667</v>
      </c>
      <c r="M34" s="60">
        <f>I34*'Input Data'!$B$3</f>
        <v>1.0416666666666667</v>
      </c>
      <c r="N34" s="61">
        <f>I34*'Input Data'!$B$4</f>
        <v>0.41666666666666674</v>
      </c>
      <c r="O34" s="62">
        <f>I34*'Input Data'!$B$5</f>
        <v>0.625</v>
      </c>
      <c r="P34" s="180">
        <f>'Adjustment Factors'!C28</f>
        <v>1.29</v>
      </c>
      <c r="Q34" s="79">
        <f t="shared" si="11"/>
        <v>10.212500000000002</v>
      </c>
      <c r="R34" s="153">
        <f>'Adjustment Factors'!D28</f>
        <v>5.077997925</v>
      </c>
      <c r="S34" s="79">
        <f t="shared" si="1"/>
        <v>40.200816906250004</v>
      </c>
    </row>
    <row r="35" spans="1:19" ht="125.25" customHeight="1">
      <c r="A35" s="202"/>
      <c r="B35" s="103" t="s">
        <v>56</v>
      </c>
      <c r="C35" s="49" t="s">
        <v>29</v>
      </c>
      <c r="D35" s="134"/>
      <c r="E35" s="4"/>
      <c r="F35" s="34">
        <v>3</v>
      </c>
      <c r="G35" s="35">
        <v>7</v>
      </c>
      <c r="H35" s="36">
        <v>4</v>
      </c>
      <c r="I35" s="63">
        <f t="shared" si="8"/>
        <v>4.333333333333333</v>
      </c>
      <c r="J35" s="68">
        <f t="shared" si="17"/>
        <v>0.66666666666666663</v>
      </c>
      <c r="K35" s="69">
        <f t="shared" si="18"/>
        <v>0.44444444444444442</v>
      </c>
      <c r="L35" s="60">
        <f>I35*'Input Data'!$B$2</f>
        <v>1.7333333333333334</v>
      </c>
      <c r="M35" s="60">
        <f>I35*'Input Data'!$B$3</f>
        <v>1.0833333333333333</v>
      </c>
      <c r="N35" s="61">
        <f>I35*'Input Data'!$B$4</f>
        <v>0.43333333333333335</v>
      </c>
      <c r="O35" s="62">
        <f>I35*'Input Data'!$B$5</f>
        <v>0.64999999999999991</v>
      </c>
      <c r="P35" s="180">
        <f>'Adjustment Factors'!C28</f>
        <v>1.29</v>
      </c>
      <c r="Q35" s="79">
        <f t="shared" si="11"/>
        <v>10.620999999999999</v>
      </c>
      <c r="R35" s="153">
        <f>'Adjustment Factors'!D28</f>
        <v>5.077997925</v>
      </c>
      <c r="S35" s="79">
        <f t="shared" si="1"/>
        <v>41.808849582499995</v>
      </c>
    </row>
    <row r="36" spans="1:19" ht="62.25" customHeight="1">
      <c r="A36" s="201">
        <v>5</v>
      </c>
      <c r="B36" s="103" t="s">
        <v>57</v>
      </c>
      <c r="C36" s="48" t="s">
        <v>26</v>
      </c>
      <c r="D36" s="99"/>
      <c r="E36" s="4"/>
      <c r="F36" s="34">
        <v>2</v>
      </c>
      <c r="G36" s="35">
        <v>4</v>
      </c>
      <c r="H36" s="36">
        <v>3</v>
      </c>
      <c r="I36" s="63">
        <f t="shared" si="8"/>
        <v>3</v>
      </c>
      <c r="J36" s="68">
        <f t="shared" si="17"/>
        <v>0.33333333333333331</v>
      </c>
      <c r="K36" s="69">
        <f t="shared" si="18"/>
        <v>0.1111111111111111</v>
      </c>
      <c r="L36" s="60">
        <f>I36*'Input Data'!$B$2</f>
        <v>1.2000000000000002</v>
      </c>
      <c r="M36" s="60">
        <f>I36*'Input Data'!$B$3</f>
        <v>0.75</v>
      </c>
      <c r="N36" s="61">
        <f>I36*'Input Data'!$B$4</f>
        <v>0.30000000000000004</v>
      </c>
      <c r="O36" s="62">
        <f>I36*'Input Data'!$B$5</f>
        <v>0.44999999999999996</v>
      </c>
      <c r="P36" s="180">
        <f>'Adjustment Factors'!C28</f>
        <v>1.29</v>
      </c>
      <c r="Q36" s="79">
        <f t="shared" si="11"/>
        <v>7.3530000000000006</v>
      </c>
      <c r="R36" s="153">
        <f>'Adjustment Factors'!D28</f>
        <v>5.077997925</v>
      </c>
      <c r="S36" s="79">
        <f t="shared" si="1"/>
        <v>28.944588172500001</v>
      </c>
    </row>
    <row r="37" spans="1:19" ht="135" customHeight="1">
      <c r="A37" s="202"/>
      <c r="B37" s="103" t="s">
        <v>58</v>
      </c>
      <c r="C37" s="49" t="s">
        <v>29</v>
      </c>
      <c r="D37" s="137" t="s">
        <v>59</v>
      </c>
      <c r="E37" s="4"/>
      <c r="F37" s="34">
        <v>3</v>
      </c>
      <c r="G37" s="35">
        <v>5.5</v>
      </c>
      <c r="H37" s="36">
        <v>4</v>
      </c>
      <c r="I37" s="63">
        <f t="shared" si="8"/>
        <v>4.083333333333333</v>
      </c>
      <c r="J37" s="68">
        <f t="shared" si="17"/>
        <v>0.41666666666666669</v>
      </c>
      <c r="K37" s="69">
        <f t="shared" si="18"/>
        <v>0.17361111111111113</v>
      </c>
      <c r="L37" s="60">
        <f>I37*'Input Data'!$B$2</f>
        <v>1.6333333333333333</v>
      </c>
      <c r="M37" s="60">
        <f>I37*'Input Data'!$B$3</f>
        <v>1.0208333333333333</v>
      </c>
      <c r="N37" s="61">
        <f>I37*'Input Data'!$B$4</f>
        <v>0.40833333333333333</v>
      </c>
      <c r="O37" s="62">
        <f>I37*'Input Data'!$B$5</f>
        <v>0.61249999999999993</v>
      </c>
      <c r="P37" s="180">
        <f>'Adjustment Factors'!C28</f>
        <v>1.29</v>
      </c>
      <c r="Q37" s="79">
        <f t="shared" si="11"/>
        <v>10.00825</v>
      </c>
      <c r="R37" s="153">
        <f>'Adjustment Factors'!D28</f>
        <v>5.077997925</v>
      </c>
      <c r="S37" s="79">
        <f t="shared" si="1"/>
        <v>39.396800568124995</v>
      </c>
    </row>
    <row r="38" spans="1:19" ht="54.75" customHeight="1">
      <c r="A38" s="201">
        <v>6</v>
      </c>
      <c r="B38" s="103" t="s">
        <v>60</v>
      </c>
      <c r="C38" s="48" t="s">
        <v>26</v>
      </c>
      <c r="D38" s="99"/>
      <c r="E38" s="4"/>
      <c r="F38" s="34">
        <v>1</v>
      </c>
      <c r="G38" s="35">
        <v>3</v>
      </c>
      <c r="H38" s="36">
        <v>2</v>
      </c>
      <c r="I38" s="63">
        <f t="shared" si="8"/>
        <v>2</v>
      </c>
      <c r="J38" s="68">
        <f t="shared" si="17"/>
        <v>0.33333333333333331</v>
      </c>
      <c r="K38" s="69">
        <f t="shared" si="18"/>
        <v>0.1111111111111111</v>
      </c>
      <c r="L38" s="60">
        <f>I38*'Input Data'!$B$2</f>
        <v>0.8</v>
      </c>
      <c r="M38" s="60">
        <f>I38*'Input Data'!$B$3</f>
        <v>0.5</v>
      </c>
      <c r="N38" s="61">
        <f>I38*'Input Data'!$B$4</f>
        <v>0.2</v>
      </c>
      <c r="O38" s="62">
        <f>I38*'Input Data'!$B$5</f>
        <v>0.3</v>
      </c>
      <c r="P38" s="180">
        <f>'Adjustment Factors'!C28</f>
        <v>1.29</v>
      </c>
      <c r="Q38" s="79">
        <f t="shared" si="11"/>
        <v>4.9020000000000001</v>
      </c>
      <c r="R38" s="153">
        <f>'Adjustment Factors'!D28</f>
        <v>5.077997925</v>
      </c>
      <c r="S38" s="79">
        <f t="shared" si="1"/>
        <v>19.296392115</v>
      </c>
    </row>
    <row r="39" spans="1:19" ht="138.75">
      <c r="A39" s="202"/>
      <c r="B39" s="103" t="s">
        <v>61</v>
      </c>
      <c r="C39" s="49" t="s">
        <v>29</v>
      </c>
      <c r="D39" s="99"/>
      <c r="E39" s="4"/>
      <c r="F39" s="34">
        <v>3</v>
      </c>
      <c r="G39" s="35">
        <v>5</v>
      </c>
      <c r="H39" s="36">
        <v>4</v>
      </c>
      <c r="I39" s="63">
        <f t="shared" si="8"/>
        <v>4</v>
      </c>
      <c r="J39" s="68">
        <f t="shared" si="17"/>
        <v>0.33333333333333331</v>
      </c>
      <c r="K39" s="69">
        <f t="shared" si="18"/>
        <v>0.1111111111111111</v>
      </c>
      <c r="L39" s="60">
        <f>I39*'Input Data'!$B$2</f>
        <v>1.6</v>
      </c>
      <c r="M39" s="60">
        <f>I39*'Input Data'!$B$3</f>
        <v>1</v>
      </c>
      <c r="N39" s="61">
        <f>I39*'Input Data'!$B$4</f>
        <v>0.4</v>
      </c>
      <c r="O39" s="62">
        <f>I39*'Input Data'!$B$5</f>
        <v>0.6</v>
      </c>
      <c r="P39" s="180">
        <f>'Adjustment Factors'!C28</f>
        <v>1.29</v>
      </c>
      <c r="Q39" s="79">
        <f t="shared" si="11"/>
        <v>9.8040000000000003</v>
      </c>
      <c r="R39" s="153">
        <f>'Adjustment Factors'!D28</f>
        <v>5.077997925</v>
      </c>
      <c r="S39" s="79">
        <f t="shared" si="1"/>
        <v>38.592784229999999</v>
      </c>
    </row>
    <row r="40" spans="1:19" ht="37.5" customHeight="1">
      <c r="A40" s="201">
        <v>7</v>
      </c>
      <c r="B40" s="103" t="s">
        <v>62</v>
      </c>
      <c r="C40" s="48" t="s">
        <v>26</v>
      </c>
      <c r="D40" s="99"/>
      <c r="E40" s="4"/>
      <c r="F40" s="34">
        <v>0.5</v>
      </c>
      <c r="G40" s="35">
        <v>2</v>
      </c>
      <c r="H40" s="36">
        <v>1</v>
      </c>
      <c r="I40" s="63">
        <f t="shared" si="8"/>
        <v>1.0833333333333333</v>
      </c>
      <c r="J40" s="68">
        <f t="shared" si="17"/>
        <v>0.25</v>
      </c>
      <c r="K40" s="69">
        <f t="shared" si="18"/>
        <v>6.25E-2</v>
      </c>
      <c r="L40" s="60">
        <f>I40*'Input Data'!$B$2</f>
        <v>0.43333333333333335</v>
      </c>
      <c r="M40" s="60">
        <f>I40*'Input Data'!$B$3</f>
        <v>0.27083333333333331</v>
      </c>
      <c r="N40" s="61">
        <f>I40*'Input Data'!$B$4</f>
        <v>0.10833333333333334</v>
      </c>
      <c r="O40" s="62">
        <f>I40*'Input Data'!$B$5</f>
        <v>0.16249999999999998</v>
      </c>
      <c r="P40" s="180">
        <f>'Adjustment Factors'!C28</f>
        <v>1.29</v>
      </c>
      <c r="Q40" s="79">
        <f t="shared" si="11"/>
        <v>2.6552499999999997</v>
      </c>
      <c r="R40" s="153">
        <f>'Adjustment Factors'!D28</f>
        <v>5.077997925</v>
      </c>
      <c r="S40" s="79">
        <f t="shared" si="1"/>
        <v>10.452212395624999</v>
      </c>
    </row>
    <row r="41" spans="1:19" ht="69" customHeight="1">
      <c r="A41" s="202"/>
      <c r="B41" s="103" t="s">
        <v>63</v>
      </c>
      <c r="C41" s="49" t="s">
        <v>29</v>
      </c>
      <c r="D41" s="99"/>
      <c r="E41" s="4"/>
      <c r="F41" s="34">
        <v>2</v>
      </c>
      <c r="G41" s="35">
        <v>4</v>
      </c>
      <c r="H41" s="36">
        <v>2.5</v>
      </c>
      <c r="I41" s="63">
        <f t="shared" si="8"/>
        <v>2.6666666666666665</v>
      </c>
      <c r="J41" s="68">
        <f t="shared" si="17"/>
        <v>0.33333333333333331</v>
      </c>
      <c r="K41" s="69">
        <f t="shared" si="18"/>
        <v>0.1111111111111111</v>
      </c>
      <c r="L41" s="60">
        <f>I41*'Input Data'!$B$2</f>
        <v>1.0666666666666667</v>
      </c>
      <c r="M41" s="60">
        <f>I41*'Input Data'!$B$3</f>
        <v>0.66666666666666663</v>
      </c>
      <c r="N41" s="61">
        <f>I41*'Input Data'!$B$4</f>
        <v>0.26666666666666666</v>
      </c>
      <c r="O41" s="62">
        <f>I41*'Input Data'!$B$5</f>
        <v>0.39999999999999997</v>
      </c>
      <c r="P41" s="180">
        <f>'Adjustment Factors'!C28</f>
        <v>1.29</v>
      </c>
      <c r="Q41" s="79">
        <f t="shared" si="11"/>
        <v>6.5360000000000014</v>
      </c>
      <c r="R41" s="153">
        <f>'Adjustment Factors'!D28</f>
        <v>5.077997925</v>
      </c>
      <c r="S41" s="79">
        <f t="shared" si="1"/>
        <v>25.728522820000002</v>
      </c>
    </row>
    <row r="42" spans="1:19" ht="46.5">
      <c r="A42" s="201">
        <v>8</v>
      </c>
      <c r="B42" s="103" t="s">
        <v>64</v>
      </c>
      <c r="C42" s="48" t="s">
        <v>26</v>
      </c>
      <c r="D42" s="99"/>
      <c r="E42" s="4"/>
      <c r="F42" s="34">
        <v>0</v>
      </c>
      <c r="G42" s="35">
        <v>0</v>
      </c>
      <c r="H42" s="36">
        <v>0</v>
      </c>
      <c r="I42" s="63">
        <f t="shared" ref="I42:I43" si="19">(F42+G42+4*H42)/6</f>
        <v>0</v>
      </c>
      <c r="J42" s="68">
        <f t="shared" ref="J42:J43" si="20">(G42-F42)/6</f>
        <v>0</v>
      </c>
      <c r="K42" s="69">
        <f t="shared" ref="K42:K43" si="21">J42^2</f>
        <v>0</v>
      </c>
      <c r="L42" s="60">
        <f>I42*'Input Data'!$B$2</f>
        <v>0</v>
      </c>
      <c r="M42" s="60">
        <f>I42*'Input Data'!$B$3</f>
        <v>0</v>
      </c>
      <c r="N42" s="61">
        <f>I42*'Input Data'!$B$4</f>
        <v>0</v>
      </c>
      <c r="O42" s="62">
        <f>I42*'Input Data'!$B$5</f>
        <v>0</v>
      </c>
      <c r="P42" s="180">
        <f>'Adjustment Factors'!C28</f>
        <v>1.29</v>
      </c>
      <c r="Q42" s="79">
        <f t="shared" si="11"/>
        <v>0</v>
      </c>
      <c r="R42" s="153">
        <f>'Adjustment Factors'!D28</f>
        <v>5.077997925</v>
      </c>
      <c r="S42" s="79">
        <f t="shared" si="1"/>
        <v>0</v>
      </c>
    </row>
    <row r="43" spans="1:19" ht="69">
      <c r="A43" s="202"/>
      <c r="B43" s="103" t="s">
        <v>65</v>
      </c>
      <c r="C43" s="49" t="s">
        <v>29</v>
      </c>
      <c r="D43" s="99"/>
      <c r="E43" s="125" t="s">
        <v>66</v>
      </c>
      <c r="F43" s="34">
        <v>2</v>
      </c>
      <c r="G43" s="35">
        <v>4</v>
      </c>
      <c r="H43" s="36">
        <v>2.5</v>
      </c>
      <c r="I43" s="63">
        <f t="shared" si="19"/>
        <v>2.6666666666666665</v>
      </c>
      <c r="J43" s="68">
        <f t="shared" si="20"/>
        <v>0.33333333333333331</v>
      </c>
      <c r="K43" s="69">
        <f t="shared" si="21"/>
        <v>0.1111111111111111</v>
      </c>
      <c r="L43" s="60">
        <f>I43*'Input Data'!$B$2</f>
        <v>1.0666666666666667</v>
      </c>
      <c r="M43" s="60">
        <f>I43*'Input Data'!$B$3</f>
        <v>0.66666666666666663</v>
      </c>
      <c r="N43" s="61">
        <f>I43*'Input Data'!$B$4</f>
        <v>0.26666666666666666</v>
      </c>
      <c r="O43" s="62">
        <f>I43*'Input Data'!$B$5</f>
        <v>0.39999999999999997</v>
      </c>
      <c r="P43" s="180">
        <f>'Adjustment Factors'!C28</f>
        <v>1.29</v>
      </c>
      <c r="Q43" s="79">
        <f t="shared" si="11"/>
        <v>6.5360000000000014</v>
      </c>
      <c r="R43" s="153">
        <f>'Adjustment Factors'!D28</f>
        <v>5.077997925</v>
      </c>
      <c r="S43" s="79">
        <f t="shared" si="1"/>
        <v>25.728522820000002</v>
      </c>
    </row>
    <row r="44" spans="1:19" ht="15.75">
      <c r="A44" s="39"/>
      <c r="B44" s="41"/>
      <c r="C44" s="43"/>
      <c r="D44" s="99"/>
      <c r="E44" s="4"/>
      <c r="F44" s="18"/>
      <c r="G44" s="19"/>
      <c r="H44" s="20"/>
      <c r="I44" s="83"/>
      <c r="J44" s="84"/>
      <c r="K44" s="85"/>
      <c r="L44" s="86"/>
      <c r="M44" s="86"/>
      <c r="N44" s="87"/>
      <c r="O44" s="88"/>
      <c r="P44" s="89"/>
      <c r="Q44" s="90"/>
      <c r="S44" s="175"/>
    </row>
    <row r="45" spans="1:19" s="81" customFormat="1" ht="15.95" customHeight="1">
      <c r="A45" s="46">
        <v>3</v>
      </c>
      <c r="B45" s="198" t="s">
        <v>67</v>
      </c>
      <c r="C45" s="199"/>
      <c r="D45" s="199"/>
      <c r="E45" s="199"/>
      <c r="F45" s="199"/>
      <c r="G45" s="199"/>
      <c r="H45" s="199"/>
      <c r="I45" s="199"/>
      <c r="J45" s="199"/>
      <c r="K45" s="199"/>
      <c r="L45" s="199"/>
      <c r="M45" s="199"/>
      <c r="N45" s="199"/>
      <c r="O45" s="199"/>
      <c r="P45" s="199"/>
      <c r="Q45" s="199"/>
      <c r="R45" s="199"/>
      <c r="S45" s="200"/>
    </row>
    <row r="46" spans="1:19" ht="114" customHeight="1">
      <c r="A46" s="201">
        <v>1</v>
      </c>
      <c r="B46" s="107" t="s">
        <v>68</v>
      </c>
      <c r="C46" s="48" t="s">
        <v>26</v>
      </c>
      <c r="D46" s="100"/>
      <c r="E46" s="9"/>
      <c r="F46" s="39">
        <v>3</v>
      </c>
      <c r="G46" s="71">
        <v>5</v>
      </c>
      <c r="H46" s="72">
        <v>4</v>
      </c>
      <c r="I46" s="64">
        <f t="shared" ref="I46:I47" si="22">(F46+G46+4*H46)/6</f>
        <v>4</v>
      </c>
      <c r="J46" s="68">
        <f t="shared" ref="J46:J47" si="23">(G46-F46)/6</f>
        <v>0.33333333333333331</v>
      </c>
      <c r="K46" s="69">
        <f t="shared" ref="K46:K47" si="24">J46^2</f>
        <v>0.1111111111111111</v>
      </c>
      <c r="L46" s="60">
        <f>I46*'Input Data'!$B$2</f>
        <v>1.6</v>
      </c>
      <c r="M46" s="60">
        <f>I46*'Input Data'!$B$3</f>
        <v>1</v>
      </c>
      <c r="N46" s="61">
        <f>I46*'Input Data'!$B$4</f>
        <v>0.4</v>
      </c>
      <c r="O46" s="62">
        <f>I46*'Input Data'!$B$5</f>
        <v>0.6</v>
      </c>
      <c r="P46" s="180">
        <f>'Adjustment Factors'!C28</f>
        <v>1.29</v>
      </c>
      <c r="Q46" s="79">
        <f t="shared" ref="Q46:Q57" si="25">(I46+L46+M46+N46+O46)*P46</f>
        <v>9.8040000000000003</v>
      </c>
      <c r="R46" s="153">
        <f>'Adjustment Factors'!D28</f>
        <v>5.077997925</v>
      </c>
      <c r="S46" s="79">
        <f t="shared" ref="S46:S57" si="26">(I46+L46+M46+N46+O46)*R46</f>
        <v>38.592784229999999</v>
      </c>
    </row>
    <row r="47" spans="1:19" ht="130.5" customHeight="1">
      <c r="A47" s="202"/>
      <c r="B47" s="107" t="s">
        <v>69</v>
      </c>
      <c r="C47" s="49" t="s">
        <v>29</v>
      </c>
      <c r="D47" s="108" t="s">
        <v>70</v>
      </c>
      <c r="E47" s="9"/>
      <c r="F47" s="39">
        <v>3</v>
      </c>
      <c r="G47" s="71">
        <v>5</v>
      </c>
      <c r="H47" s="72">
        <v>4</v>
      </c>
      <c r="I47" s="64">
        <f t="shared" si="22"/>
        <v>4</v>
      </c>
      <c r="J47" s="68">
        <f t="shared" si="23"/>
        <v>0.33333333333333331</v>
      </c>
      <c r="K47" s="69">
        <f t="shared" si="24"/>
        <v>0.1111111111111111</v>
      </c>
      <c r="L47" s="60">
        <f>I47*'Input Data'!$B$2</f>
        <v>1.6</v>
      </c>
      <c r="M47" s="60">
        <f>I47*'Input Data'!$B$3</f>
        <v>1</v>
      </c>
      <c r="N47" s="61">
        <f>I47*'Input Data'!$B$4</f>
        <v>0.4</v>
      </c>
      <c r="O47" s="62">
        <f>I47*'Input Data'!$B$5</f>
        <v>0.6</v>
      </c>
      <c r="P47" s="180">
        <f>'Adjustment Factors'!C28</f>
        <v>1.29</v>
      </c>
      <c r="Q47" s="79">
        <f t="shared" si="25"/>
        <v>9.8040000000000003</v>
      </c>
      <c r="R47" s="153">
        <f>'Adjustment Factors'!D28</f>
        <v>5.077997925</v>
      </c>
      <c r="S47" s="79">
        <f t="shared" si="26"/>
        <v>38.592784229999999</v>
      </c>
    </row>
    <row r="48" spans="1:19" ht="66" customHeight="1">
      <c r="A48" s="201">
        <v>2</v>
      </c>
      <c r="B48" s="107" t="s">
        <v>71</v>
      </c>
      <c r="C48" s="48" t="s">
        <v>26</v>
      </c>
      <c r="D48" s="100"/>
      <c r="E48" s="9"/>
      <c r="F48" s="39">
        <v>1.5</v>
      </c>
      <c r="G48" s="71">
        <v>3</v>
      </c>
      <c r="H48" s="72">
        <v>2</v>
      </c>
      <c r="I48" s="64">
        <f t="shared" ref="I48:I49" si="27">(F48+G48+4*H48)/6</f>
        <v>2.0833333333333335</v>
      </c>
      <c r="J48" s="68">
        <f t="shared" ref="J48:J49" si="28">(G48-F48)/6</f>
        <v>0.25</v>
      </c>
      <c r="K48" s="69">
        <f t="shared" ref="K48:K49" si="29">J48^2</f>
        <v>6.25E-2</v>
      </c>
      <c r="L48" s="60">
        <f>I48*'Input Data'!$B$2</f>
        <v>0.83333333333333348</v>
      </c>
      <c r="M48" s="60">
        <f>I48*'Input Data'!$B$3</f>
        <v>0.52083333333333337</v>
      </c>
      <c r="N48" s="61">
        <f>I48*'Input Data'!$B$4</f>
        <v>0.20833333333333337</v>
      </c>
      <c r="O48" s="62">
        <f>I48*'Input Data'!$B$5</f>
        <v>0.3125</v>
      </c>
      <c r="P48" s="180">
        <f>'Adjustment Factors'!C28</f>
        <v>1.29</v>
      </c>
      <c r="Q48" s="79">
        <f t="shared" si="25"/>
        <v>5.1062500000000011</v>
      </c>
      <c r="R48" s="153">
        <f>'Adjustment Factors'!D28</f>
        <v>5.077997925</v>
      </c>
      <c r="S48" s="79">
        <f t="shared" si="26"/>
        <v>20.100408453125002</v>
      </c>
    </row>
    <row r="49" spans="1:19" ht="113.25" customHeight="1">
      <c r="A49" s="202"/>
      <c r="B49" s="107" t="s">
        <v>72</v>
      </c>
      <c r="C49" s="49" t="s">
        <v>29</v>
      </c>
      <c r="D49" s="100"/>
      <c r="E49" s="9"/>
      <c r="F49" s="39">
        <v>2</v>
      </c>
      <c r="G49" s="71">
        <v>3</v>
      </c>
      <c r="H49" s="72">
        <v>2</v>
      </c>
      <c r="I49" s="64">
        <f t="shared" si="27"/>
        <v>2.1666666666666665</v>
      </c>
      <c r="J49" s="68">
        <f t="shared" si="28"/>
        <v>0.16666666666666666</v>
      </c>
      <c r="K49" s="69">
        <f t="shared" si="29"/>
        <v>2.7777777777777776E-2</v>
      </c>
      <c r="L49" s="60">
        <f>I49*'Input Data'!$B$2</f>
        <v>0.8666666666666667</v>
      </c>
      <c r="M49" s="60">
        <f>I49*'Input Data'!$B$3</f>
        <v>0.54166666666666663</v>
      </c>
      <c r="N49" s="61">
        <f>I49*'Input Data'!$B$4</f>
        <v>0.21666666666666667</v>
      </c>
      <c r="O49" s="62">
        <f>I49*'Input Data'!$B$5</f>
        <v>0.32499999999999996</v>
      </c>
      <c r="P49" s="180">
        <f>'Adjustment Factors'!C28</f>
        <v>1.29</v>
      </c>
      <c r="Q49" s="79">
        <f t="shared" si="25"/>
        <v>5.3104999999999993</v>
      </c>
      <c r="R49" s="153">
        <f>'Adjustment Factors'!D28</f>
        <v>5.077997925</v>
      </c>
      <c r="S49" s="79">
        <f t="shared" si="26"/>
        <v>20.904424791249998</v>
      </c>
    </row>
    <row r="50" spans="1:19" ht="93" customHeight="1">
      <c r="A50" s="201">
        <v>3</v>
      </c>
      <c r="B50" s="107" t="s">
        <v>73</v>
      </c>
      <c r="C50" s="48" t="s">
        <v>26</v>
      </c>
      <c r="D50" s="100"/>
      <c r="E50" s="9"/>
      <c r="F50" s="39">
        <v>2</v>
      </c>
      <c r="G50" s="71">
        <v>4</v>
      </c>
      <c r="H50" s="72">
        <v>3</v>
      </c>
      <c r="I50" s="64">
        <f t="shared" ref="I50:I51" si="30">(F50+G50+4*H50)/6</f>
        <v>3</v>
      </c>
      <c r="J50" s="68">
        <f t="shared" ref="J50:J51" si="31">(G50-F50)/6</f>
        <v>0.33333333333333331</v>
      </c>
      <c r="K50" s="69">
        <f t="shared" ref="K50:K51" si="32">J50^2</f>
        <v>0.1111111111111111</v>
      </c>
      <c r="L50" s="60">
        <f>I50*'Input Data'!$B$2</f>
        <v>1.2000000000000002</v>
      </c>
      <c r="M50" s="60">
        <f>I50*'Input Data'!$B$3</f>
        <v>0.75</v>
      </c>
      <c r="N50" s="61">
        <f>I50*'Input Data'!$B$4</f>
        <v>0.30000000000000004</v>
      </c>
      <c r="O50" s="62">
        <f>I50*'Input Data'!$B$5</f>
        <v>0.44999999999999996</v>
      </c>
      <c r="P50" s="180">
        <f>'Adjustment Factors'!C28</f>
        <v>1.29</v>
      </c>
      <c r="Q50" s="79">
        <f t="shared" si="25"/>
        <v>7.3530000000000006</v>
      </c>
      <c r="R50" s="153">
        <f>'Adjustment Factors'!D28</f>
        <v>5.077997925</v>
      </c>
      <c r="S50" s="79">
        <f t="shared" si="26"/>
        <v>28.944588172500001</v>
      </c>
    </row>
    <row r="51" spans="1:19" ht="86.25" customHeight="1">
      <c r="A51" s="202"/>
      <c r="B51" s="107" t="s">
        <v>74</v>
      </c>
      <c r="C51" s="49" t="s">
        <v>29</v>
      </c>
      <c r="D51" s="100"/>
      <c r="E51" s="9"/>
      <c r="F51" s="39">
        <v>2</v>
      </c>
      <c r="G51" s="71">
        <v>4</v>
      </c>
      <c r="H51" s="72">
        <v>3</v>
      </c>
      <c r="I51" s="64">
        <f t="shared" si="30"/>
        <v>3</v>
      </c>
      <c r="J51" s="68">
        <f t="shared" si="31"/>
        <v>0.33333333333333331</v>
      </c>
      <c r="K51" s="69">
        <f t="shared" si="32"/>
        <v>0.1111111111111111</v>
      </c>
      <c r="L51" s="60">
        <f>I51*'Input Data'!$B$2</f>
        <v>1.2000000000000002</v>
      </c>
      <c r="M51" s="60">
        <f>I51*'Input Data'!$B$3</f>
        <v>0.75</v>
      </c>
      <c r="N51" s="61">
        <f>I51*'Input Data'!$B$4</f>
        <v>0.30000000000000004</v>
      </c>
      <c r="O51" s="62">
        <f>I51*'Input Data'!$B$5</f>
        <v>0.44999999999999996</v>
      </c>
      <c r="P51" s="180">
        <f>'Adjustment Factors'!C28</f>
        <v>1.29</v>
      </c>
      <c r="Q51" s="79">
        <f t="shared" si="25"/>
        <v>7.3530000000000006</v>
      </c>
      <c r="R51" s="153">
        <f>'Adjustment Factors'!D28</f>
        <v>5.077997925</v>
      </c>
      <c r="S51" s="79">
        <f t="shared" si="26"/>
        <v>28.944588172500001</v>
      </c>
    </row>
    <row r="52" spans="1:19" ht="41.25" customHeight="1">
      <c r="A52" s="201">
        <v>4</v>
      </c>
      <c r="B52" s="107" t="s">
        <v>75</v>
      </c>
      <c r="C52" s="48" t="s">
        <v>26</v>
      </c>
      <c r="D52" s="115"/>
      <c r="E52" s="9"/>
      <c r="F52" s="39">
        <v>0.5</v>
      </c>
      <c r="G52" s="71">
        <v>2</v>
      </c>
      <c r="H52" s="72">
        <v>1</v>
      </c>
      <c r="I52" s="64">
        <f t="shared" si="12"/>
        <v>1.0833333333333333</v>
      </c>
      <c r="J52" s="68">
        <f t="shared" ref="J52" si="33">(G52-F52)/6</f>
        <v>0.25</v>
      </c>
      <c r="K52" s="69">
        <f t="shared" ref="K52" si="34">J52^2</f>
        <v>6.25E-2</v>
      </c>
      <c r="L52" s="60">
        <f>I52*'Input Data'!$B$2</f>
        <v>0.43333333333333335</v>
      </c>
      <c r="M52" s="60">
        <f>I52*'Input Data'!$B$3</f>
        <v>0.27083333333333331</v>
      </c>
      <c r="N52" s="61">
        <f>I52*'Input Data'!$B$4</f>
        <v>0.10833333333333334</v>
      </c>
      <c r="O52" s="62">
        <f>I52*'Input Data'!$B$5</f>
        <v>0.16249999999999998</v>
      </c>
      <c r="P52" s="180">
        <f>'Adjustment Factors'!C28</f>
        <v>1.29</v>
      </c>
      <c r="Q52" s="79">
        <f t="shared" si="25"/>
        <v>2.6552499999999997</v>
      </c>
      <c r="R52" s="153">
        <f>'Adjustment Factors'!D28</f>
        <v>5.077997925</v>
      </c>
      <c r="S52" s="79">
        <f t="shared" si="26"/>
        <v>10.452212395624999</v>
      </c>
    </row>
    <row r="53" spans="1:19" ht="15.75">
      <c r="A53" s="202"/>
      <c r="B53" s="107" t="s">
        <v>76</v>
      </c>
      <c r="C53" s="126" t="s">
        <v>29</v>
      </c>
      <c r="D53" s="128" t="s">
        <v>77</v>
      </c>
      <c r="E53" s="127"/>
      <c r="F53" s="34">
        <v>0</v>
      </c>
      <c r="G53" s="35">
        <v>0</v>
      </c>
      <c r="H53" s="36">
        <v>0</v>
      </c>
      <c r="I53" s="64">
        <f t="shared" si="12"/>
        <v>0</v>
      </c>
      <c r="J53" s="68">
        <f t="shared" ref="J53:J55" si="35">(G53-F53)/6</f>
        <v>0</v>
      </c>
      <c r="K53" s="69">
        <f t="shared" ref="K53:K55" si="36">J53^2</f>
        <v>0</v>
      </c>
      <c r="L53" s="60">
        <f>I53*'Input Data'!$B$2</f>
        <v>0</v>
      </c>
      <c r="M53" s="60">
        <f>I53*'Input Data'!$B$3</f>
        <v>0</v>
      </c>
      <c r="N53" s="61">
        <f>I53*'Input Data'!$B$4</f>
        <v>0</v>
      </c>
      <c r="O53" s="62">
        <f>I53*'Input Data'!$B$5</f>
        <v>0</v>
      </c>
      <c r="P53" s="180">
        <f>'Adjustment Factors'!C28</f>
        <v>1.29</v>
      </c>
      <c r="Q53" s="79">
        <f t="shared" si="25"/>
        <v>0</v>
      </c>
      <c r="R53" s="153">
        <f>'Adjustment Factors'!D28</f>
        <v>5.077997925</v>
      </c>
      <c r="S53" s="79">
        <f t="shared" si="26"/>
        <v>0</v>
      </c>
    </row>
    <row r="54" spans="1:19" ht="35.25">
      <c r="A54" s="201">
        <v>5</v>
      </c>
      <c r="B54" s="107" t="s">
        <v>78</v>
      </c>
      <c r="C54" s="48" t="s">
        <v>26</v>
      </c>
      <c r="D54" s="100"/>
      <c r="E54" s="9"/>
      <c r="F54" s="34">
        <v>0</v>
      </c>
      <c r="G54" s="35">
        <v>0</v>
      </c>
      <c r="H54" s="36">
        <v>0</v>
      </c>
      <c r="I54" s="64">
        <f t="shared" ref="I54" si="37">(F54+G54+4*H54)/6</f>
        <v>0</v>
      </c>
      <c r="J54" s="68">
        <f t="shared" ref="J54" si="38">(G54-F54)/6</f>
        <v>0</v>
      </c>
      <c r="K54" s="69">
        <f t="shared" ref="K54" si="39">J54^2</f>
        <v>0</v>
      </c>
      <c r="L54" s="60">
        <f>I54*'Input Data'!$B$2</f>
        <v>0</v>
      </c>
      <c r="M54" s="60">
        <f>I54*'Input Data'!$B$3</f>
        <v>0</v>
      </c>
      <c r="N54" s="61">
        <f>I54*'Input Data'!$B$4</f>
        <v>0</v>
      </c>
      <c r="O54" s="62">
        <f>I54*'Input Data'!$B$5</f>
        <v>0</v>
      </c>
      <c r="P54" s="180">
        <f>'Adjustment Factors'!C28</f>
        <v>1.29</v>
      </c>
      <c r="Q54" s="79">
        <f t="shared" si="25"/>
        <v>0</v>
      </c>
      <c r="R54" s="153">
        <f>'Adjustment Factors'!D28</f>
        <v>5.077997925</v>
      </c>
      <c r="S54" s="79">
        <f t="shared" si="26"/>
        <v>0</v>
      </c>
    </row>
    <row r="55" spans="1:19" ht="46.5">
      <c r="A55" s="202"/>
      <c r="B55" s="107" t="s">
        <v>79</v>
      </c>
      <c r="C55" s="49" t="s">
        <v>29</v>
      </c>
      <c r="D55" s="99"/>
      <c r="E55" s="4"/>
      <c r="F55" s="34">
        <v>0.5</v>
      </c>
      <c r="G55" s="35">
        <v>1.5</v>
      </c>
      <c r="H55" s="36">
        <v>1</v>
      </c>
      <c r="I55" s="64">
        <f t="shared" si="12"/>
        <v>1</v>
      </c>
      <c r="J55" s="68">
        <f t="shared" si="35"/>
        <v>0.16666666666666666</v>
      </c>
      <c r="K55" s="69">
        <f t="shared" si="36"/>
        <v>2.7777777777777776E-2</v>
      </c>
      <c r="L55" s="60">
        <f>I55*'Input Data'!$B$2</f>
        <v>0.4</v>
      </c>
      <c r="M55" s="60">
        <f>I55*'Input Data'!$B$3</f>
        <v>0.25</v>
      </c>
      <c r="N55" s="61">
        <f>I55*'Input Data'!$B$4</f>
        <v>0.1</v>
      </c>
      <c r="O55" s="62">
        <f>I55*'Input Data'!$B$5</f>
        <v>0.15</v>
      </c>
      <c r="P55" s="180">
        <f>'Adjustment Factors'!C28</f>
        <v>1.29</v>
      </c>
      <c r="Q55" s="79">
        <f t="shared" si="25"/>
        <v>2.4510000000000001</v>
      </c>
      <c r="R55" s="153">
        <f>'Adjustment Factors'!D28</f>
        <v>5.077997925</v>
      </c>
      <c r="S55" s="79">
        <f t="shared" si="26"/>
        <v>9.6481960574999999</v>
      </c>
    </row>
    <row r="56" spans="1:19" ht="35.25">
      <c r="A56" s="201">
        <v>6</v>
      </c>
      <c r="B56" s="107" t="s">
        <v>80</v>
      </c>
      <c r="C56" s="48" t="s">
        <v>26</v>
      </c>
      <c r="D56" s="99"/>
      <c r="E56" s="4"/>
      <c r="F56" s="34">
        <v>0</v>
      </c>
      <c r="G56" s="35">
        <v>0</v>
      </c>
      <c r="H56" s="36">
        <v>0</v>
      </c>
      <c r="I56" s="64">
        <f t="shared" ref="I56:I57" si="40">(F56+G56+4*H56)/6</f>
        <v>0</v>
      </c>
      <c r="J56" s="68">
        <f t="shared" ref="J56:J57" si="41">(G56-F56)/6</f>
        <v>0</v>
      </c>
      <c r="K56" s="69">
        <f t="shared" ref="K56:K57" si="42">J56^2</f>
        <v>0</v>
      </c>
      <c r="L56" s="60">
        <f>I56*'Input Data'!$B$2</f>
        <v>0</v>
      </c>
      <c r="M56" s="60">
        <f>I56*'Input Data'!$B$3</f>
        <v>0</v>
      </c>
      <c r="N56" s="61">
        <f>I56*'Input Data'!$B$4</f>
        <v>0</v>
      </c>
      <c r="O56" s="62">
        <f>I56*'Input Data'!$B$5</f>
        <v>0</v>
      </c>
      <c r="P56" s="180">
        <f>'Adjustment Factors'!C28</f>
        <v>1.29</v>
      </c>
      <c r="Q56" s="79">
        <f t="shared" si="25"/>
        <v>0</v>
      </c>
      <c r="R56" s="153">
        <f>'Adjustment Factors'!D28</f>
        <v>5.077997925</v>
      </c>
      <c r="S56" s="79">
        <f t="shared" si="26"/>
        <v>0</v>
      </c>
    </row>
    <row r="57" spans="1:19" ht="35.25">
      <c r="A57" s="202"/>
      <c r="B57" s="107" t="s">
        <v>81</v>
      </c>
      <c r="C57" s="49" t="s">
        <v>29</v>
      </c>
      <c r="D57" s="99"/>
      <c r="E57" s="4"/>
      <c r="F57" s="34">
        <v>0</v>
      </c>
      <c r="G57" s="35">
        <v>0</v>
      </c>
      <c r="H57" s="36">
        <v>0</v>
      </c>
      <c r="I57" s="64">
        <f t="shared" si="40"/>
        <v>0</v>
      </c>
      <c r="J57" s="68">
        <f t="shared" si="41"/>
        <v>0</v>
      </c>
      <c r="K57" s="69">
        <f t="shared" si="42"/>
        <v>0</v>
      </c>
      <c r="L57" s="60">
        <f>I57*'Input Data'!$B$2</f>
        <v>0</v>
      </c>
      <c r="M57" s="60">
        <f>I57*'Input Data'!$B$3</f>
        <v>0</v>
      </c>
      <c r="N57" s="61">
        <f>I57*'Input Data'!$B$4</f>
        <v>0</v>
      </c>
      <c r="O57" s="62">
        <f>I57*'Input Data'!$B$5</f>
        <v>0</v>
      </c>
      <c r="P57" s="180">
        <f>'Adjustment Factors'!C28</f>
        <v>1.29</v>
      </c>
      <c r="Q57" s="79">
        <f t="shared" si="25"/>
        <v>0</v>
      </c>
      <c r="R57" s="153">
        <f>'Adjustment Factors'!D28</f>
        <v>5.077997925</v>
      </c>
      <c r="S57" s="79">
        <f t="shared" si="26"/>
        <v>0</v>
      </c>
    </row>
    <row r="58" spans="1:19" ht="15.75">
      <c r="A58" s="39"/>
      <c r="B58" s="173"/>
      <c r="C58" s="174"/>
      <c r="D58" s="101"/>
      <c r="E58" s="10"/>
      <c r="F58" s="15"/>
      <c r="G58" s="16"/>
      <c r="H58" s="17"/>
      <c r="I58" s="83"/>
      <c r="J58" s="84"/>
      <c r="K58" s="85"/>
      <c r="L58" s="86"/>
      <c r="M58" s="86"/>
      <c r="N58" s="87"/>
      <c r="O58" s="88"/>
      <c r="P58" s="89"/>
      <c r="Q58" s="90"/>
      <c r="S58" s="175"/>
    </row>
    <row r="59" spans="1:19" s="81" customFormat="1" ht="15.95" customHeight="1">
      <c r="A59" s="46">
        <v>4</v>
      </c>
      <c r="B59" s="198" t="s">
        <v>82</v>
      </c>
      <c r="C59" s="199"/>
      <c r="D59" s="199"/>
      <c r="E59" s="199"/>
      <c r="F59" s="199"/>
      <c r="G59" s="199"/>
      <c r="H59" s="199"/>
      <c r="I59" s="199"/>
      <c r="J59" s="199"/>
      <c r="K59" s="199"/>
      <c r="L59" s="199"/>
      <c r="M59" s="199"/>
      <c r="N59" s="199"/>
      <c r="O59" s="199"/>
      <c r="P59" s="199"/>
      <c r="Q59" s="199"/>
      <c r="R59" s="199"/>
      <c r="S59" s="200"/>
    </row>
    <row r="60" spans="1:19" ht="79.5" customHeight="1">
      <c r="A60" s="201">
        <v>1</v>
      </c>
      <c r="B60" s="103" t="s">
        <v>83</v>
      </c>
      <c r="C60" s="48" t="s">
        <v>26</v>
      </c>
      <c r="D60" s="100"/>
      <c r="E60" s="9"/>
      <c r="F60" s="39">
        <v>1</v>
      </c>
      <c r="G60" s="71">
        <v>3</v>
      </c>
      <c r="H60" s="72">
        <v>1.5</v>
      </c>
      <c r="I60" s="64">
        <f t="shared" ref="I60" si="43">(F60+G60+4*H60)/6</f>
        <v>1.6666666666666667</v>
      </c>
      <c r="J60" s="68">
        <f t="shared" ref="J60" si="44">(G60-F60)/6</f>
        <v>0.33333333333333331</v>
      </c>
      <c r="K60" s="69">
        <f t="shared" ref="K60" si="45">J60^2</f>
        <v>0.1111111111111111</v>
      </c>
      <c r="L60" s="60">
        <f>I60*'Input Data'!$B$2</f>
        <v>0.66666666666666674</v>
      </c>
      <c r="M60" s="60">
        <f>I60*'Input Data'!$B$3</f>
        <v>0.41666666666666669</v>
      </c>
      <c r="N60" s="61">
        <f>I60*'Input Data'!$B$4</f>
        <v>0.16666666666666669</v>
      </c>
      <c r="O60" s="62">
        <f>I60*'Input Data'!$B$5</f>
        <v>0.25</v>
      </c>
      <c r="P60" s="180">
        <f>'Adjustment Factors'!C28</f>
        <v>1.29</v>
      </c>
      <c r="Q60" s="79">
        <f t="shared" ref="Q60:Q67" si="46">(I60+L60+M60+N60+O60)*P60</f>
        <v>4.085</v>
      </c>
      <c r="R60" s="153">
        <f>'Adjustment Factors'!D28</f>
        <v>5.077997925</v>
      </c>
      <c r="S60" s="79">
        <f t="shared" ref="S60:S67" si="47">(I60+L60+M60+N60+O60)*R60</f>
        <v>16.0803267625</v>
      </c>
    </row>
    <row r="61" spans="1:19" ht="122.25" customHeight="1">
      <c r="A61" s="202"/>
      <c r="B61" s="103" t="s">
        <v>84</v>
      </c>
      <c r="C61" s="49" t="s">
        <v>29</v>
      </c>
      <c r="D61" s="108" t="s">
        <v>85</v>
      </c>
      <c r="E61" s="9"/>
      <c r="F61" s="39">
        <v>4</v>
      </c>
      <c r="G61" s="71">
        <v>6</v>
      </c>
      <c r="H61" s="72">
        <v>5</v>
      </c>
      <c r="I61" s="64">
        <f t="shared" si="12"/>
        <v>5</v>
      </c>
      <c r="J61" s="68">
        <f t="shared" ref="J61:J65" si="48">(G61-F61)/6</f>
        <v>0.33333333333333331</v>
      </c>
      <c r="K61" s="69">
        <f t="shared" ref="K61:K65" si="49">J61^2</f>
        <v>0.1111111111111111</v>
      </c>
      <c r="L61" s="60">
        <f>I61*'Input Data'!$B$2</f>
        <v>2</v>
      </c>
      <c r="M61" s="60">
        <f>I61*'Input Data'!$B$3</f>
        <v>1.25</v>
      </c>
      <c r="N61" s="61">
        <f>I61*'Input Data'!$B$4</f>
        <v>0.5</v>
      </c>
      <c r="O61" s="62">
        <f>I61*'Input Data'!$B$5</f>
        <v>0.75</v>
      </c>
      <c r="P61" s="180">
        <f>'Adjustment Factors'!C28</f>
        <v>1.29</v>
      </c>
      <c r="Q61" s="79">
        <f t="shared" si="46"/>
        <v>12.255000000000001</v>
      </c>
      <c r="R61" s="153">
        <f>'Adjustment Factors'!D28</f>
        <v>5.077997925</v>
      </c>
      <c r="S61" s="79">
        <f t="shared" si="47"/>
        <v>48.240980287500001</v>
      </c>
    </row>
    <row r="62" spans="1:19" ht="99" customHeight="1">
      <c r="A62" s="201">
        <v>2</v>
      </c>
      <c r="B62" s="103" t="s">
        <v>86</v>
      </c>
      <c r="C62" s="48" t="s">
        <v>26</v>
      </c>
      <c r="D62" s="132" t="s">
        <v>87</v>
      </c>
      <c r="E62" s="9"/>
      <c r="F62" s="39">
        <v>2</v>
      </c>
      <c r="G62" s="71">
        <v>5</v>
      </c>
      <c r="H62" s="72">
        <v>3</v>
      </c>
      <c r="I62" s="64">
        <f t="shared" ref="I62:I65" si="50">(F62+G62+4*H62)/6</f>
        <v>3.1666666666666665</v>
      </c>
      <c r="J62" s="68">
        <f t="shared" si="48"/>
        <v>0.5</v>
      </c>
      <c r="K62" s="69">
        <f t="shared" si="49"/>
        <v>0.25</v>
      </c>
      <c r="L62" s="60">
        <f>I62*'Input Data'!$B$2</f>
        <v>1.2666666666666666</v>
      </c>
      <c r="M62" s="60">
        <f>I62*'Input Data'!$B$3</f>
        <v>0.79166666666666663</v>
      </c>
      <c r="N62" s="61">
        <f>I62*'Input Data'!$B$4</f>
        <v>0.31666666666666665</v>
      </c>
      <c r="O62" s="62">
        <f>I62*'Input Data'!$B$5</f>
        <v>0.47499999999999998</v>
      </c>
      <c r="P62" s="180">
        <f>'Adjustment Factors'!C28</f>
        <v>1.29</v>
      </c>
      <c r="Q62" s="79">
        <f t="shared" si="46"/>
        <v>7.7614999999999998</v>
      </c>
      <c r="R62" s="153">
        <f>'Adjustment Factors'!D28</f>
        <v>5.077997925</v>
      </c>
      <c r="S62" s="79">
        <f t="shared" si="47"/>
        <v>30.552620848749999</v>
      </c>
    </row>
    <row r="63" spans="1:19" ht="88.5" customHeight="1">
      <c r="A63" s="202"/>
      <c r="B63" s="103" t="s">
        <v>88</v>
      </c>
      <c r="C63" s="49" t="s">
        <v>29</v>
      </c>
      <c r="D63" s="99"/>
      <c r="E63" s="4"/>
      <c r="F63" s="34">
        <v>4</v>
      </c>
      <c r="G63" s="35">
        <v>7</v>
      </c>
      <c r="H63" s="36">
        <v>5</v>
      </c>
      <c r="I63" s="64">
        <f t="shared" si="50"/>
        <v>5.166666666666667</v>
      </c>
      <c r="J63" s="68">
        <f t="shared" si="48"/>
        <v>0.5</v>
      </c>
      <c r="K63" s="69">
        <f t="shared" si="49"/>
        <v>0.25</v>
      </c>
      <c r="L63" s="60">
        <f>I63*'Input Data'!$B$2</f>
        <v>2.0666666666666669</v>
      </c>
      <c r="M63" s="60">
        <f>I63*'Input Data'!$B$3</f>
        <v>1.2916666666666667</v>
      </c>
      <c r="N63" s="61">
        <f>I63*'Input Data'!$B$4</f>
        <v>0.51666666666666672</v>
      </c>
      <c r="O63" s="62">
        <f>I63*'Input Data'!$B$5</f>
        <v>0.77500000000000002</v>
      </c>
      <c r="P63" s="180">
        <f>'Adjustment Factors'!C28</f>
        <v>1.29</v>
      </c>
      <c r="Q63" s="79">
        <f t="shared" si="46"/>
        <v>12.663500000000003</v>
      </c>
      <c r="R63" s="153">
        <f>'Adjustment Factors'!D28</f>
        <v>5.077997925</v>
      </c>
      <c r="S63" s="79">
        <f t="shared" si="47"/>
        <v>49.849012963750006</v>
      </c>
    </row>
    <row r="64" spans="1:19" ht="72" customHeight="1">
      <c r="A64" s="201">
        <v>3</v>
      </c>
      <c r="B64" s="103" t="s">
        <v>89</v>
      </c>
      <c r="C64" s="48" t="s">
        <v>26</v>
      </c>
      <c r="D64" s="99"/>
      <c r="E64" s="4"/>
      <c r="F64" s="34">
        <v>2</v>
      </c>
      <c r="G64" s="35">
        <v>5</v>
      </c>
      <c r="H64" s="36">
        <v>3</v>
      </c>
      <c r="I64" s="64">
        <f t="shared" si="50"/>
        <v>3.1666666666666665</v>
      </c>
      <c r="J64" s="68">
        <f t="shared" si="48"/>
        <v>0.5</v>
      </c>
      <c r="K64" s="69">
        <f t="shared" si="49"/>
        <v>0.25</v>
      </c>
      <c r="L64" s="60">
        <f>I64*'Input Data'!$B$2</f>
        <v>1.2666666666666666</v>
      </c>
      <c r="M64" s="60">
        <f>I64*'Input Data'!$B$3</f>
        <v>0.79166666666666663</v>
      </c>
      <c r="N64" s="61">
        <f>I64*'Input Data'!$B$4</f>
        <v>0.31666666666666665</v>
      </c>
      <c r="O64" s="62">
        <f>I64*'Input Data'!$B$5</f>
        <v>0.47499999999999998</v>
      </c>
      <c r="P64" s="180">
        <f>'Adjustment Factors'!C28</f>
        <v>1.29</v>
      </c>
      <c r="Q64" s="79">
        <f t="shared" si="46"/>
        <v>7.7614999999999998</v>
      </c>
      <c r="R64" s="153">
        <f>'Adjustment Factors'!D28</f>
        <v>5.077997925</v>
      </c>
      <c r="S64" s="79">
        <f t="shared" si="47"/>
        <v>30.552620848749999</v>
      </c>
    </row>
    <row r="65" spans="1:19" ht="46.5">
      <c r="A65" s="202"/>
      <c r="B65" s="103" t="s">
        <v>90</v>
      </c>
      <c r="C65" s="49" t="s">
        <v>29</v>
      </c>
      <c r="D65" s="134" t="s">
        <v>91</v>
      </c>
      <c r="E65" s="4"/>
      <c r="F65" s="34">
        <v>2</v>
      </c>
      <c r="G65" s="35">
        <v>5</v>
      </c>
      <c r="H65" s="36">
        <v>3</v>
      </c>
      <c r="I65" s="64">
        <f t="shared" si="50"/>
        <v>3.1666666666666665</v>
      </c>
      <c r="J65" s="68">
        <f t="shared" si="48"/>
        <v>0.5</v>
      </c>
      <c r="K65" s="69">
        <f t="shared" si="49"/>
        <v>0.25</v>
      </c>
      <c r="L65" s="60">
        <f>I65*'Input Data'!$B$2</f>
        <v>1.2666666666666666</v>
      </c>
      <c r="M65" s="60">
        <f>I65*'Input Data'!$B$3</f>
        <v>0.79166666666666663</v>
      </c>
      <c r="N65" s="61">
        <f>I65*'Input Data'!$B$4</f>
        <v>0.31666666666666665</v>
      </c>
      <c r="O65" s="62">
        <f>I65*'Input Data'!$B$5</f>
        <v>0.47499999999999998</v>
      </c>
      <c r="P65" s="180">
        <f>'Adjustment Factors'!C28</f>
        <v>1.29</v>
      </c>
      <c r="Q65" s="79">
        <f t="shared" si="46"/>
        <v>7.7614999999999998</v>
      </c>
      <c r="R65" s="153">
        <f>'Adjustment Factors'!D28</f>
        <v>5.077997925</v>
      </c>
      <c r="S65" s="79">
        <f t="shared" si="47"/>
        <v>30.552620848749999</v>
      </c>
    </row>
    <row r="66" spans="1:19" ht="41.25" customHeight="1">
      <c r="A66" s="201">
        <v>4</v>
      </c>
      <c r="B66" s="103" t="s">
        <v>92</v>
      </c>
      <c r="C66" s="48" t="s">
        <v>26</v>
      </c>
      <c r="D66" s="99"/>
      <c r="E66" s="129">
        <v>4.3</v>
      </c>
      <c r="F66" s="34">
        <v>0</v>
      </c>
      <c r="G66" s="35">
        <v>0</v>
      </c>
      <c r="H66" s="36">
        <v>0</v>
      </c>
      <c r="I66" s="64">
        <f t="shared" ref="I66:I67" si="51">(F66+G66+4*H66)/6</f>
        <v>0</v>
      </c>
      <c r="J66" s="68">
        <f t="shared" ref="J66:J67" si="52">(G66-F66)/6</f>
        <v>0</v>
      </c>
      <c r="K66" s="69">
        <f t="shared" ref="K66:K67" si="53">J66^2</f>
        <v>0</v>
      </c>
      <c r="L66" s="60">
        <f>I66*'Input Data'!$B$2</f>
        <v>0</v>
      </c>
      <c r="M66" s="60">
        <f>I66*'Input Data'!$B$3</f>
        <v>0</v>
      </c>
      <c r="N66" s="61">
        <f>I66*'Input Data'!$B$4</f>
        <v>0</v>
      </c>
      <c r="O66" s="62">
        <f>I66*'Input Data'!$B$5</f>
        <v>0</v>
      </c>
      <c r="P66" s="180">
        <f>'Adjustment Factors'!C28</f>
        <v>1.29</v>
      </c>
      <c r="Q66" s="79">
        <f t="shared" si="46"/>
        <v>0</v>
      </c>
      <c r="R66" s="153">
        <f>'Adjustment Factors'!D28</f>
        <v>5.077997925</v>
      </c>
      <c r="S66" s="79">
        <f t="shared" si="47"/>
        <v>0</v>
      </c>
    </row>
    <row r="67" spans="1:19" ht="35.25">
      <c r="A67" s="202"/>
      <c r="B67" s="103" t="s">
        <v>92</v>
      </c>
      <c r="C67" s="49" t="s">
        <v>29</v>
      </c>
      <c r="D67" s="99"/>
      <c r="E67" s="129">
        <v>4.3</v>
      </c>
      <c r="F67" s="34">
        <v>0</v>
      </c>
      <c r="G67" s="35">
        <v>0</v>
      </c>
      <c r="H67" s="36">
        <v>0</v>
      </c>
      <c r="I67" s="64">
        <f t="shared" si="51"/>
        <v>0</v>
      </c>
      <c r="J67" s="68">
        <f t="shared" si="52"/>
        <v>0</v>
      </c>
      <c r="K67" s="69">
        <f t="shared" si="53"/>
        <v>0</v>
      </c>
      <c r="L67" s="60">
        <f>I67*'Input Data'!$B$2</f>
        <v>0</v>
      </c>
      <c r="M67" s="60">
        <f>I67*'Input Data'!$B$3</f>
        <v>0</v>
      </c>
      <c r="N67" s="61">
        <f>I67*'Input Data'!$B$4</f>
        <v>0</v>
      </c>
      <c r="O67" s="62">
        <f>I67*'Input Data'!$B$5</f>
        <v>0</v>
      </c>
      <c r="P67" s="180">
        <f>'Adjustment Factors'!C28</f>
        <v>1.29</v>
      </c>
      <c r="Q67" s="79">
        <f t="shared" si="46"/>
        <v>0</v>
      </c>
      <c r="R67" s="153">
        <f>'Adjustment Factors'!D28</f>
        <v>5.077997925</v>
      </c>
      <c r="S67" s="79">
        <f t="shared" si="47"/>
        <v>0</v>
      </c>
    </row>
    <row r="68" spans="1:19" ht="15.75">
      <c r="A68" s="39"/>
      <c r="B68" s="173"/>
      <c r="C68" s="174"/>
      <c r="D68" s="101"/>
      <c r="E68" s="10"/>
      <c r="F68" s="15"/>
      <c r="G68" s="16"/>
      <c r="H68" s="17"/>
      <c r="I68" s="83"/>
      <c r="J68" s="84"/>
      <c r="K68" s="85"/>
      <c r="L68" s="86"/>
      <c r="M68" s="86"/>
      <c r="N68" s="87"/>
      <c r="O68" s="88"/>
      <c r="P68" s="89"/>
      <c r="Q68" s="90"/>
      <c r="S68" s="175"/>
    </row>
    <row r="69" spans="1:19" s="81" customFormat="1" ht="15.95" customHeight="1">
      <c r="A69" s="46">
        <v>5</v>
      </c>
      <c r="B69" s="229" t="s">
        <v>93</v>
      </c>
      <c r="C69" s="230"/>
      <c r="D69" s="230"/>
      <c r="E69" s="230"/>
      <c r="F69" s="230"/>
      <c r="G69" s="230"/>
      <c r="H69" s="230"/>
      <c r="I69" s="230"/>
      <c r="J69" s="230"/>
      <c r="K69" s="230"/>
      <c r="L69" s="230"/>
      <c r="M69" s="230"/>
      <c r="N69" s="230"/>
      <c r="O69" s="230"/>
      <c r="P69" s="230"/>
      <c r="Q69" s="230"/>
      <c r="R69" s="230"/>
      <c r="S69" s="231"/>
    </row>
    <row r="70" spans="1:19" ht="85.5" customHeight="1">
      <c r="A70" s="201">
        <v>1</v>
      </c>
      <c r="B70" s="107" t="s">
        <v>94</v>
      </c>
      <c r="C70" s="48" t="s">
        <v>26</v>
      </c>
      <c r="D70" t="s">
        <v>95</v>
      </c>
      <c r="E70" s="9"/>
      <c r="F70" s="39">
        <v>1.5</v>
      </c>
      <c r="G70" s="71">
        <v>3</v>
      </c>
      <c r="H70" s="72">
        <v>2</v>
      </c>
      <c r="I70" s="64">
        <f t="shared" ref="I70" si="54">(F70+G70+4*H70)/6</f>
        <v>2.0833333333333335</v>
      </c>
      <c r="J70" s="68">
        <f t="shared" ref="J70" si="55">(G70-F70)/6</f>
        <v>0.25</v>
      </c>
      <c r="K70" s="69">
        <f t="shared" ref="K70" si="56">J70^2</f>
        <v>6.25E-2</v>
      </c>
      <c r="L70" s="60">
        <f>I70*'Input Data'!$B$2</f>
        <v>0.83333333333333348</v>
      </c>
      <c r="M70" s="60">
        <f>I70*'Input Data'!$B$3</f>
        <v>0.52083333333333337</v>
      </c>
      <c r="N70" s="61">
        <f>I70*'Input Data'!$B$4</f>
        <v>0.20833333333333337</v>
      </c>
      <c r="O70" s="62">
        <f>I70*'Input Data'!$B$5</f>
        <v>0.3125</v>
      </c>
      <c r="P70" s="180">
        <f>'Adjustment Factors'!C28</f>
        <v>1.29</v>
      </c>
      <c r="Q70" s="79">
        <f t="shared" ref="Q70:Q91" si="57">(I70+L70+M70+N70+O70)*P70</f>
        <v>5.1062500000000011</v>
      </c>
      <c r="R70" s="153">
        <f>'Adjustment Factors'!D28</f>
        <v>5.077997925</v>
      </c>
      <c r="S70" s="79">
        <f t="shared" ref="S70:S91" si="58">(I70+L70+M70+N70+O70)*R70</f>
        <v>20.100408453125002</v>
      </c>
    </row>
    <row r="71" spans="1:19" ht="123" customHeight="1">
      <c r="A71" s="202"/>
      <c r="B71" s="107" t="s">
        <v>96</v>
      </c>
      <c r="C71" s="49" t="s">
        <v>29</v>
      </c>
      <c r="D71" s="109" t="s">
        <v>97</v>
      </c>
      <c r="E71" s="121">
        <v>6.1</v>
      </c>
      <c r="F71" s="39">
        <v>3</v>
      </c>
      <c r="G71" s="71">
        <v>5</v>
      </c>
      <c r="H71" s="72">
        <v>4</v>
      </c>
      <c r="I71" s="64">
        <f t="shared" si="12"/>
        <v>4</v>
      </c>
      <c r="J71" s="68">
        <f t="shared" ref="J71:J91" si="59">(G71-F71)/6</f>
        <v>0.33333333333333331</v>
      </c>
      <c r="K71" s="69">
        <f t="shared" ref="K71:K91" si="60">J71^2</f>
        <v>0.1111111111111111</v>
      </c>
      <c r="L71" s="60">
        <f>I71*'Input Data'!$B$2</f>
        <v>1.6</v>
      </c>
      <c r="M71" s="60">
        <f>I71*'Input Data'!$B$3</f>
        <v>1</v>
      </c>
      <c r="N71" s="61">
        <f>I71*'Input Data'!$B$4</f>
        <v>0.4</v>
      </c>
      <c r="O71" s="62">
        <f>I71*'Input Data'!$B$5</f>
        <v>0.6</v>
      </c>
      <c r="P71" s="180">
        <f>'Adjustment Factors'!C28</f>
        <v>1.29</v>
      </c>
      <c r="Q71" s="79">
        <f t="shared" si="57"/>
        <v>9.8040000000000003</v>
      </c>
      <c r="R71" s="153">
        <f>'Adjustment Factors'!D28</f>
        <v>5.077997925</v>
      </c>
      <c r="S71" s="79">
        <f t="shared" si="58"/>
        <v>38.592784229999999</v>
      </c>
    </row>
    <row r="72" spans="1:19" ht="70.5" customHeight="1">
      <c r="A72" s="201">
        <v>2</v>
      </c>
      <c r="B72" s="107" t="s">
        <v>98</v>
      </c>
      <c r="C72" s="48" t="s">
        <v>26</v>
      </c>
      <c r="D72" s="100"/>
      <c r="E72" s="9"/>
      <c r="F72" s="39">
        <v>0.5</v>
      </c>
      <c r="G72" s="71">
        <v>1.5</v>
      </c>
      <c r="H72" s="72">
        <v>1</v>
      </c>
      <c r="I72" s="64">
        <f t="shared" ref="I72:I91" si="61">(F72+G72+4*H72)/6</f>
        <v>1</v>
      </c>
      <c r="J72" s="68">
        <f t="shared" si="59"/>
        <v>0.16666666666666666</v>
      </c>
      <c r="K72" s="69">
        <f t="shared" si="60"/>
        <v>2.7777777777777776E-2</v>
      </c>
      <c r="L72" s="60">
        <f>I72*'Input Data'!$B$2</f>
        <v>0.4</v>
      </c>
      <c r="M72" s="60">
        <f>I72*'Input Data'!$B$3</f>
        <v>0.25</v>
      </c>
      <c r="N72" s="61">
        <f>I72*'Input Data'!$B$4</f>
        <v>0.1</v>
      </c>
      <c r="O72" s="62">
        <f>I72*'Input Data'!$B$5</f>
        <v>0.15</v>
      </c>
      <c r="P72" s="180">
        <f>'Adjustment Factors'!C28</f>
        <v>1.29</v>
      </c>
      <c r="Q72" s="79">
        <f t="shared" si="57"/>
        <v>2.4510000000000001</v>
      </c>
      <c r="R72" s="153">
        <f>'Adjustment Factors'!D28</f>
        <v>5.077997925</v>
      </c>
      <c r="S72" s="79">
        <f t="shared" si="58"/>
        <v>9.6481960574999999</v>
      </c>
    </row>
    <row r="73" spans="1:19" ht="98.25" customHeight="1">
      <c r="A73" s="202"/>
      <c r="B73" s="107" t="s">
        <v>99</v>
      </c>
      <c r="C73" s="49" t="s">
        <v>29</v>
      </c>
      <c r="D73" s="137" t="s">
        <v>100</v>
      </c>
      <c r="E73" s="129">
        <v>6.1</v>
      </c>
      <c r="F73" s="34">
        <v>4</v>
      </c>
      <c r="G73" s="35">
        <v>7</v>
      </c>
      <c r="H73" s="36">
        <v>5</v>
      </c>
      <c r="I73" s="64">
        <f t="shared" si="61"/>
        <v>5.166666666666667</v>
      </c>
      <c r="J73" s="68">
        <f t="shared" si="59"/>
        <v>0.5</v>
      </c>
      <c r="K73" s="69">
        <f t="shared" si="60"/>
        <v>0.25</v>
      </c>
      <c r="L73" s="60">
        <f>I73*'Input Data'!$B$2</f>
        <v>2.0666666666666669</v>
      </c>
      <c r="M73" s="60">
        <f>I73*'Input Data'!$B$3</f>
        <v>1.2916666666666667</v>
      </c>
      <c r="N73" s="61">
        <f>I73*'Input Data'!$B$4</f>
        <v>0.51666666666666672</v>
      </c>
      <c r="O73" s="62">
        <f>I73*'Input Data'!$B$5</f>
        <v>0.77500000000000002</v>
      </c>
      <c r="P73" s="180">
        <f>'Adjustment Factors'!C28</f>
        <v>1.29</v>
      </c>
      <c r="Q73" s="79">
        <f t="shared" si="57"/>
        <v>12.663500000000003</v>
      </c>
      <c r="R73" s="153">
        <f>'Adjustment Factors'!D28</f>
        <v>5.077997925</v>
      </c>
      <c r="S73" s="79">
        <f t="shared" si="58"/>
        <v>49.849012963750006</v>
      </c>
    </row>
    <row r="74" spans="1:19" ht="65.25" customHeight="1">
      <c r="A74" s="201">
        <v>3</v>
      </c>
      <c r="B74" s="107" t="s">
        <v>101</v>
      </c>
      <c r="C74" s="48" t="s">
        <v>26</v>
      </c>
      <c r="D74" s="99"/>
      <c r="E74" s="4"/>
      <c r="F74" s="39">
        <v>0.5</v>
      </c>
      <c r="G74" s="71">
        <v>2</v>
      </c>
      <c r="H74" s="72">
        <v>1</v>
      </c>
      <c r="I74" s="64">
        <f t="shared" si="61"/>
        <v>1.0833333333333333</v>
      </c>
      <c r="J74" s="68">
        <f t="shared" si="59"/>
        <v>0.25</v>
      </c>
      <c r="K74" s="69">
        <f t="shared" si="60"/>
        <v>6.25E-2</v>
      </c>
      <c r="L74" s="60">
        <f>I74*'Input Data'!$B$2</f>
        <v>0.43333333333333335</v>
      </c>
      <c r="M74" s="60">
        <f>I74*'Input Data'!$B$3</f>
        <v>0.27083333333333331</v>
      </c>
      <c r="N74" s="61">
        <f>I74*'Input Data'!$B$4</f>
        <v>0.10833333333333334</v>
      </c>
      <c r="O74" s="62">
        <f>I74*'Input Data'!$B$5</f>
        <v>0.16249999999999998</v>
      </c>
      <c r="P74" s="180">
        <f>'Adjustment Factors'!C28</f>
        <v>1.29</v>
      </c>
      <c r="Q74" s="79">
        <f t="shared" si="57"/>
        <v>2.6552499999999997</v>
      </c>
      <c r="R74" s="153">
        <f>'Adjustment Factors'!D28</f>
        <v>5.077997925</v>
      </c>
      <c r="S74" s="79">
        <f t="shared" si="58"/>
        <v>10.452212395624999</v>
      </c>
    </row>
    <row r="75" spans="1:19" ht="77.25" customHeight="1">
      <c r="A75" s="202"/>
      <c r="B75" s="107" t="s">
        <v>102</v>
      </c>
      <c r="C75" s="49" t="s">
        <v>29</v>
      </c>
      <c r="D75" s="99"/>
      <c r="E75" s="4"/>
      <c r="F75" s="34">
        <v>1.5</v>
      </c>
      <c r="G75" s="35">
        <v>4</v>
      </c>
      <c r="H75" s="36">
        <v>2</v>
      </c>
      <c r="I75" s="64">
        <f t="shared" si="61"/>
        <v>2.25</v>
      </c>
      <c r="J75" s="68">
        <f t="shared" si="59"/>
        <v>0.41666666666666669</v>
      </c>
      <c r="K75" s="69">
        <f t="shared" si="60"/>
        <v>0.17361111111111113</v>
      </c>
      <c r="L75" s="60">
        <f>I75*'Input Data'!$B$2</f>
        <v>0.9</v>
      </c>
      <c r="M75" s="60">
        <f>I75*'Input Data'!$B$3</f>
        <v>0.5625</v>
      </c>
      <c r="N75" s="61">
        <f>I75*'Input Data'!$B$4</f>
        <v>0.22500000000000001</v>
      </c>
      <c r="O75" s="62">
        <f>I75*'Input Data'!$B$5</f>
        <v>0.33749999999999997</v>
      </c>
      <c r="P75" s="180">
        <f>'Adjustment Factors'!C28</f>
        <v>1.29</v>
      </c>
      <c r="Q75" s="79">
        <f t="shared" si="57"/>
        <v>5.5147500000000003</v>
      </c>
      <c r="R75" s="153">
        <f>'Adjustment Factors'!D28</f>
        <v>5.077997925</v>
      </c>
      <c r="S75" s="79">
        <f t="shared" si="58"/>
        <v>21.708441129375</v>
      </c>
    </row>
    <row r="76" spans="1:19" ht="80.25" customHeight="1">
      <c r="A76" s="201">
        <v>4</v>
      </c>
      <c r="B76" s="107" t="s">
        <v>103</v>
      </c>
      <c r="C76" s="48" t="s">
        <v>26</v>
      </c>
      <c r="D76" s="99"/>
      <c r="E76" s="4"/>
      <c r="F76" s="39">
        <v>0.5</v>
      </c>
      <c r="G76" s="71">
        <v>1.5</v>
      </c>
      <c r="H76" s="72">
        <v>1</v>
      </c>
      <c r="I76" s="64">
        <f t="shared" si="61"/>
        <v>1</v>
      </c>
      <c r="J76" s="68">
        <f t="shared" si="59"/>
        <v>0.16666666666666666</v>
      </c>
      <c r="K76" s="69">
        <f t="shared" si="60"/>
        <v>2.7777777777777776E-2</v>
      </c>
      <c r="L76" s="60">
        <f>I76*'Input Data'!$B$2</f>
        <v>0.4</v>
      </c>
      <c r="M76" s="60">
        <f>I76*'Input Data'!$B$3</f>
        <v>0.25</v>
      </c>
      <c r="N76" s="61">
        <f>I76*'Input Data'!$B$4</f>
        <v>0.1</v>
      </c>
      <c r="O76" s="62">
        <f>I76*'Input Data'!$B$5</f>
        <v>0.15</v>
      </c>
      <c r="P76" s="180">
        <f>'Adjustment Factors'!C28</f>
        <v>1.29</v>
      </c>
      <c r="Q76" s="79">
        <f t="shared" si="57"/>
        <v>2.4510000000000001</v>
      </c>
      <c r="R76" s="153">
        <f>'Adjustment Factors'!D28</f>
        <v>5.077997925</v>
      </c>
      <c r="S76" s="79">
        <f t="shared" si="58"/>
        <v>9.6481960574999999</v>
      </c>
    </row>
    <row r="77" spans="1:19" ht="69" customHeight="1">
      <c r="A77" s="202"/>
      <c r="B77" s="107" t="s">
        <v>104</v>
      </c>
      <c r="C77" s="49" t="s">
        <v>29</v>
      </c>
      <c r="D77" s="99"/>
      <c r="E77" s="4"/>
      <c r="F77" s="34">
        <v>1</v>
      </c>
      <c r="G77" s="35">
        <v>2</v>
      </c>
      <c r="H77" s="36">
        <v>1.5</v>
      </c>
      <c r="I77" s="64">
        <f t="shared" si="61"/>
        <v>1.5</v>
      </c>
      <c r="J77" s="68">
        <f t="shared" si="59"/>
        <v>0.16666666666666666</v>
      </c>
      <c r="K77" s="69">
        <f t="shared" si="60"/>
        <v>2.7777777777777776E-2</v>
      </c>
      <c r="L77" s="60">
        <f>I77*'Input Data'!$B$2</f>
        <v>0.60000000000000009</v>
      </c>
      <c r="M77" s="60">
        <f>I77*'Input Data'!$B$3</f>
        <v>0.375</v>
      </c>
      <c r="N77" s="61">
        <f>I77*'Input Data'!$B$4</f>
        <v>0.15000000000000002</v>
      </c>
      <c r="O77" s="62">
        <f>I77*'Input Data'!$B$5</f>
        <v>0.22499999999999998</v>
      </c>
      <c r="P77" s="180">
        <f>'Adjustment Factors'!C28</f>
        <v>1.29</v>
      </c>
      <c r="Q77" s="79">
        <f t="shared" si="57"/>
        <v>3.6765000000000003</v>
      </c>
      <c r="R77" s="153">
        <f>'Adjustment Factors'!D28</f>
        <v>5.077997925</v>
      </c>
      <c r="S77" s="79">
        <f t="shared" si="58"/>
        <v>14.472294086250001</v>
      </c>
    </row>
    <row r="78" spans="1:19" ht="69">
      <c r="A78" s="201">
        <v>5</v>
      </c>
      <c r="B78" s="107" t="s">
        <v>105</v>
      </c>
      <c r="C78" s="48" t="s">
        <v>26</v>
      </c>
      <c r="D78" s="99"/>
      <c r="E78" s="4"/>
      <c r="F78" s="34">
        <v>1</v>
      </c>
      <c r="G78" s="35">
        <v>2</v>
      </c>
      <c r="H78" s="36">
        <v>1.5</v>
      </c>
      <c r="I78" s="64">
        <f t="shared" si="61"/>
        <v>1.5</v>
      </c>
      <c r="J78" s="68">
        <f t="shared" si="59"/>
        <v>0.16666666666666666</v>
      </c>
      <c r="K78" s="69">
        <f t="shared" si="60"/>
        <v>2.7777777777777776E-2</v>
      </c>
      <c r="L78" s="60">
        <f>I78*'Input Data'!$B$2</f>
        <v>0.60000000000000009</v>
      </c>
      <c r="M78" s="60">
        <f>I78*'Input Data'!$B$3</f>
        <v>0.375</v>
      </c>
      <c r="N78" s="61">
        <f>I78*'Input Data'!$B$4</f>
        <v>0.15000000000000002</v>
      </c>
      <c r="O78" s="62">
        <f>I78*'Input Data'!$B$5</f>
        <v>0.22499999999999998</v>
      </c>
      <c r="P78" s="180">
        <f>'Adjustment Factors'!C28</f>
        <v>1.29</v>
      </c>
      <c r="Q78" s="79">
        <f t="shared" si="57"/>
        <v>3.6765000000000003</v>
      </c>
      <c r="R78" s="153">
        <f>'Adjustment Factors'!D28</f>
        <v>5.077997925</v>
      </c>
      <c r="S78" s="79">
        <f t="shared" si="58"/>
        <v>14.472294086250001</v>
      </c>
    </row>
    <row r="79" spans="1:19" ht="87" customHeight="1">
      <c r="A79" s="202"/>
      <c r="B79" s="107" t="s">
        <v>106</v>
      </c>
      <c r="C79" s="49" t="s">
        <v>29</v>
      </c>
      <c r="D79" s="99"/>
      <c r="E79" s="4"/>
      <c r="F79" s="34">
        <v>1</v>
      </c>
      <c r="G79" s="35">
        <v>3</v>
      </c>
      <c r="H79" s="36">
        <v>2</v>
      </c>
      <c r="I79" s="64">
        <f t="shared" si="61"/>
        <v>2</v>
      </c>
      <c r="J79" s="68">
        <f t="shared" si="59"/>
        <v>0.33333333333333331</v>
      </c>
      <c r="K79" s="69">
        <f t="shared" si="60"/>
        <v>0.1111111111111111</v>
      </c>
      <c r="L79" s="60">
        <f>I79*'Input Data'!$B$2</f>
        <v>0.8</v>
      </c>
      <c r="M79" s="60">
        <f>I79*'Input Data'!$B$3</f>
        <v>0.5</v>
      </c>
      <c r="N79" s="61">
        <f>I79*'Input Data'!$B$4</f>
        <v>0.2</v>
      </c>
      <c r="O79" s="62">
        <f>I79*'Input Data'!$B$5</f>
        <v>0.3</v>
      </c>
      <c r="P79" s="180">
        <f>'Adjustment Factors'!C28</f>
        <v>1.29</v>
      </c>
      <c r="Q79" s="79">
        <f t="shared" si="57"/>
        <v>4.9020000000000001</v>
      </c>
      <c r="R79" s="153">
        <f>'Adjustment Factors'!D28</f>
        <v>5.077997925</v>
      </c>
      <c r="S79" s="79">
        <f t="shared" si="58"/>
        <v>19.296392115</v>
      </c>
    </row>
    <row r="80" spans="1:19" ht="66" customHeight="1">
      <c r="A80" s="201">
        <v>6</v>
      </c>
      <c r="B80" s="107" t="s">
        <v>107</v>
      </c>
      <c r="C80" s="48" t="s">
        <v>26</v>
      </c>
      <c r="D80" s="99"/>
      <c r="E80" s="4"/>
      <c r="F80" s="39">
        <v>0.5</v>
      </c>
      <c r="G80" s="71">
        <v>1.5</v>
      </c>
      <c r="H80" s="72">
        <v>1</v>
      </c>
      <c r="I80" s="64">
        <f t="shared" si="61"/>
        <v>1</v>
      </c>
      <c r="J80" s="68">
        <f t="shared" si="59"/>
        <v>0.16666666666666666</v>
      </c>
      <c r="K80" s="69">
        <f t="shared" si="60"/>
        <v>2.7777777777777776E-2</v>
      </c>
      <c r="L80" s="60">
        <f>I80*'Input Data'!$B$2</f>
        <v>0.4</v>
      </c>
      <c r="M80" s="60">
        <f>I80*'Input Data'!$B$3</f>
        <v>0.25</v>
      </c>
      <c r="N80" s="61">
        <f>I80*'Input Data'!$B$4</f>
        <v>0.1</v>
      </c>
      <c r="O80" s="62">
        <f>I80*'Input Data'!$B$5</f>
        <v>0.15</v>
      </c>
      <c r="P80" s="180">
        <f>'Adjustment Factors'!C28</f>
        <v>1.29</v>
      </c>
      <c r="Q80" s="79">
        <f t="shared" si="57"/>
        <v>2.4510000000000001</v>
      </c>
      <c r="R80" s="153">
        <f>'Adjustment Factors'!D28</f>
        <v>5.077997925</v>
      </c>
      <c r="S80" s="79">
        <f t="shared" si="58"/>
        <v>9.6481960574999999</v>
      </c>
    </row>
    <row r="81" spans="1:19" ht="52.5" customHeight="1">
      <c r="A81" s="202"/>
      <c r="B81" s="107" t="s">
        <v>108</v>
      </c>
      <c r="C81" s="49" t="s">
        <v>29</v>
      </c>
      <c r="D81" s="99"/>
      <c r="E81" s="4"/>
      <c r="F81" s="34">
        <v>1</v>
      </c>
      <c r="G81" s="35">
        <v>2</v>
      </c>
      <c r="H81" s="36">
        <v>1.5</v>
      </c>
      <c r="I81" s="64">
        <f t="shared" si="61"/>
        <v>1.5</v>
      </c>
      <c r="J81" s="68">
        <f t="shared" si="59"/>
        <v>0.16666666666666666</v>
      </c>
      <c r="K81" s="69">
        <f t="shared" si="60"/>
        <v>2.7777777777777776E-2</v>
      </c>
      <c r="L81" s="60">
        <f>I81*'Input Data'!$B$2</f>
        <v>0.60000000000000009</v>
      </c>
      <c r="M81" s="60">
        <f>I81*'Input Data'!$B$3</f>
        <v>0.375</v>
      </c>
      <c r="N81" s="61">
        <f>I81*'Input Data'!$B$4</f>
        <v>0.15000000000000002</v>
      </c>
      <c r="O81" s="62">
        <f>I81*'Input Data'!$B$5</f>
        <v>0.22499999999999998</v>
      </c>
      <c r="P81" s="181">
        <f>'Adjustment Factors'!C28</f>
        <v>1.29</v>
      </c>
      <c r="Q81" s="79">
        <f t="shared" si="57"/>
        <v>3.6765000000000003</v>
      </c>
      <c r="R81" s="153">
        <f>'Adjustment Factors'!D28</f>
        <v>5.077997925</v>
      </c>
      <c r="S81" s="79">
        <f t="shared" si="58"/>
        <v>14.472294086250001</v>
      </c>
    </row>
    <row r="82" spans="1:19" ht="84.75" customHeight="1">
      <c r="A82" s="201">
        <v>7</v>
      </c>
      <c r="B82" s="107" t="s">
        <v>109</v>
      </c>
      <c r="C82" s="48" t="s">
        <v>26</v>
      </c>
      <c r="D82" s="99"/>
      <c r="E82" s="4"/>
      <c r="F82" s="34">
        <v>2</v>
      </c>
      <c r="G82" s="35">
        <v>4</v>
      </c>
      <c r="H82" s="36">
        <v>3</v>
      </c>
      <c r="I82" s="64">
        <f t="shared" si="61"/>
        <v>3</v>
      </c>
      <c r="J82" s="68">
        <f t="shared" si="59"/>
        <v>0.33333333333333331</v>
      </c>
      <c r="K82" s="69">
        <f t="shared" si="60"/>
        <v>0.1111111111111111</v>
      </c>
      <c r="L82" s="60">
        <f>I82*'Input Data'!$B$2</f>
        <v>1.2000000000000002</v>
      </c>
      <c r="M82" s="60">
        <f>I82*'Input Data'!$B$3</f>
        <v>0.75</v>
      </c>
      <c r="N82" s="61">
        <f>I82*'Input Data'!$B$4</f>
        <v>0.30000000000000004</v>
      </c>
      <c r="O82" s="62">
        <f>I82*'Input Data'!$B$5</f>
        <v>0.44999999999999996</v>
      </c>
      <c r="P82" s="180">
        <f>'Adjustment Factors'!C28</f>
        <v>1.29</v>
      </c>
      <c r="Q82" s="79">
        <f t="shared" si="57"/>
        <v>7.3530000000000006</v>
      </c>
      <c r="R82" s="153">
        <f>'Adjustment Factors'!D28</f>
        <v>5.077997925</v>
      </c>
      <c r="S82" s="79">
        <f t="shared" si="58"/>
        <v>28.944588172500001</v>
      </c>
    </row>
    <row r="83" spans="1:19" ht="90" customHeight="1">
      <c r="A83" s="202"/>
      <c r="B83" s="107" t="s">
        <v>110</v>
      </c>
      <c r="C83" s="49" t="s">
        <v>29</v>
      </c>
      <c r="D83" s="99"/>
      <c r="E83" s="4"/>
      <c r="F83" s="34">
        <v>4</v>
      </c>
      <c r="G83" s="35">
        <v>8</v>
      </c>
      <c r="H83" s="36">
        <v>5</v>
      </c>
      <c r="I83" s="64">
        <f t="shared" si="61"/>
        <v>5.333333333333333</v>
      </c>
      <c r="J83" s="68">
        <f t="shared" si="59"/>
        <v>0.66666666666666663</v>
      </c>
      <c r="K83" s="69">
        <f t="shared" si="60"/>
        <v>0.44444444444444442</v>
      </c>
      <c r="L83" s="60">
        <f>I83*'Input Data'!$B$2</f>
        <v>2.1333333333333333</v>
      </c>
      <c r="M83" s="60">
        <f>I83*'Input Data'!$B$3</f>
        <v>1.3333333333333333</v>
      </c>
      <c r="N83" s="61">
        <f>I83*'Input Data'!$B$4</f>
        <v>0.53333333333333333</v>
      </c>
      <c r="O83" s="62">
        <f>I83*'Input Data'!$B$5</f>
        <v>0.79999999999999993</v>
      </c>
      <c r="P83" s="180">
        <f>'Adjustment Factors'!C28</f>
        <v>1.29</v>
      </c>
      <c r="Q83" s="79">
        <f t="shared" si="57"/>
        <v>13.072000000000003</v>
      </c>
      <c r="R83" s="153">
        <f>'Adjustment Factors'!D28</f>
        <v>5.077997925</v>
      </c>
      <c r="S83" s="79">
        <f t="shared" si="58"/>
        <v>51.457045640000004</v>
      </c>
    </row>
    <row r="84" spans="1:19" ht="80.25" customHeight="1">
      <c r="A84" s="201">
        <v>8</v>
      </c>
      <c r="B84" s="107" t="s">
        <v>111</v>
      </c>
      <c r="C84" s="48" t="s">
        <v>26</v>
      </c>
      <c r="D84" s="99"/>
      <c r="E84" s="4"/>
      <c r="F84" s="39">
        <v>0.5</v>
      </c>
      <c r="G84" s="71">
        <v>1.5</v>
      </c>
      <c r="H84" s="72">
        <v>1</v>
      </c>
      <c r="I84" s="64">
        <f t="shared" si="61"/>
        <v>1</v>
      </c>
      <c r="J84" s="68">
        <f t="shared" si="59"/>
        <v>0.16666666666666666</v>
      </c>
      <c r="K84" s="69">
        <f t="shared" si="60"/>
        <v>2.7777777777777776E-2</v>
      </c>
      <c r="L84" s="60">
        <f>I84*'Input Data'!$B$2</f>
        <v>0.4</v>
      </c>
      <c r="M84" s="60">
        <f>I84*'Input Data'!$B$3</f>
        <v>0.25</v>
      </c>
      <c r="N84" s="61">
        <f>I84*'Input Data'!$B$4</f>
        <v>0.1</v>
      </c>
      <c r="O84" s="62">
        <f>I84*'Input Data'!$B$5</f>
        <v>0.15</v>
      </c>
      <c r="P84" s="180">
        <f>'Adjustment Factors'!C28</f>
        <v>1.29</v>
      </c>
      <c r="Q84" s="79">
        <f t="shared" si="57"/>
        <v>2.4510000000000001</v>
      </c>
      <c r="R84" s="153">
        <f>'Adjustment Factors'!D28</f>
        <v>5.077997925</v>
      </c>
      <c r="S84" s="79">
        <f t="shared" si="58"/>
        <v>9.6481960574999999</v>
      </c>
    </row>
    <row r="85" spans="1:19" ht="69.75" customHeight="1">
      <c r="A85" s="202"/>
      <c r="B85" s="107" t="s">
        <v>112</v>
      </c>
      <c r="C85" s="49" t="s">
        <v>29</v>
      </c>
      <c r="D85" s="99"/>
      <c r="E85" s="4"/>
      <c r="F85" s="34">
        <v>1</v>
      </c>
      <c r="G85" s="35">
        <v>3</v>
      </c>
      <c r="H85" s="36">
        <v>1.5</v>
      </c>
      <c r="I85" s="64">
        <f t="shared" si="61"/>
        <v>1.6666666666666667</v>
      </c>
      <c r="J85" s="68">
        <f t="shared" si="59"/>
        <v>0.33333333333333331</v>
      </c>
      <c r="K85" s="69">
        <f t="shared" si="60"/>
        <v>0.1111111111111111</v>
      </c>
      <c r="L85" s="60">
        <f>I85*'Input Data'!$B$2</f>
        <v>0.66666666666666674</v>
      </c>
      <c r="M85" s="60">
        <f>I85*'Input Data'!$B$3</f>
        <v>0.41666666666666669</v>
      </c>
      <c r="N85" s="61">
        <f>I85*'Input Data'!$B$4</f>
        <v>0.16666666666666669</v>
      </c>
      <c r="O85" s="62">
        <f>I85*'Input Data'!$B$5</f>
        <v>0.25</v>
      </c>
      <c r="P85" s="180">
        <f>'Adjustment Factors'!C28</f>
        <v>1.29</v>
      </c>
      <c r="Q85" s="79">
        <f t="shared" si="57"/>
        <v>4.085</v>
      </c>
      <c r="R85" s="153">
        <f>'Adjustment Factors'!D28</f>
        <v>5.077997925</v>
      </c>
      <c r="S85" s="79">
        <f t="shared" si="58"/>
        <v>16.0803267625</v>
      </c>
    </row>
    <row r="86" spans="1:19" ht="35.25">
      <c r="A86" s="201">
        <v>9</v>
      </c>
      <c r="B86" s="107" t="s">
        <v>113</v>
      </c>
      <c r="C86" s="48" t="s">
        <v>26</v>
      </c>
      <c r="D86" s="99"/>
      <c r="E86" s="130">
        <v>5.7</v>
      </c>
      <c r="F86" s="34">
        <v>0</v>
      </c>
      <c r="G86" s="35">
        <v>0</v>
      </c>
      <c r="H86" s="36">
        <v>0</v>
      </c>
      <c r="I86" s="64">
        <f t="shared" si="61"/>
        <v>0</v>
      </c>
      <c r="J86" s="68">
        <f t="shared" si="59"/>
        <v>0</v>
      </c>
      <c r="K86" s="69">
        <f t="shared" si="60"/>
        <v>0</v>
      </c>
      <c r="L86" s="60">
        <f>I86*'Input Data'!$B$2</f>
        <v>0</v>
      </c>
      <c r="M86" s="60">
        <f>I86*'Input Data'!$B$3</f>
        <v>0</v>
      </c>
      <c r="N86" s="61">
        <f>I86*'Input Data'!$B$4</f>
        <v>0</v>
      </c>
      <c r="O86" s="62">
        <f>I86*'Input Data'!$B$5</f>
        <v>0</v>
      </c>
      <c r="P86" s="180">
        <f>'Adjustment Factors'!C28</f>
        <v>1.29</v>
      </c>
      <c r="Q86" s="79">
        <f t="shared" si="57"/>
        <v>0</v>
      </c>
      <c r="R86" s="153">
        <f>'Adjustment Factors'!D28</f>
        <v>5.077997925</v>
      </c>
      <c r="S86" s="79">
        <f t="shared" si="58"/>
        <v>0</v>
      </c>
    </row>
    <row r="87" spans="1:19" ht="72.75" customHeight="1">
      <c r="A87" s="202"/>
      <c r="B87" s="107" t="s">
        <v>114</v>
      </c>
      <c r="C87" s="49" t="s">
        <v>29</v>
      </c>
      <c r="D87" s="99"/>
      <c r="E87" s="4"/>
      <c r="F87" s="34">
        <v>3</v>
      </c>
      <c r="G87" s="35">
        <v>7</v>
      </c>
      <c r="H87" s="36">
        <v>5</v>
      </c>
      <c r="I87" s="64">
        <f t="shared" si="61"/>
        <v>5</v>
      </c>
      <c r="J87" s="68">
        <f t="shared" si="59"/>
        <v>0.66666666666666663</v>
      </c>
      <c r="K87" s="69">
        <f t="shared" si="60"/>
        <v>0.44444444444444442</v>
      </c>
      <c r="L87" s="60">
        <f>I87*'Input Data'!$B$2</f>
        <v>2</v>
      </c>
      <c r="M87" s="60">
        <f>I87*'Input Data'!$B$3</f>
        <v>1.25</v>
      </c>
      <c r="N87" s="61">
        <f>I87*'Input Data'!$B$4</f>
        <v>0.5</v>
      </c>
      <c r="O87" s="62">
        <f>I87*'Input Data'!$B$5</f>
        <v>0.75</v>
      </c>
      <c r="P87" s="180">
        <f>'Adjustment Factors'!C28</f>
        <v>1.29</v>
      </c>
      <c r="Q87" s="79">
        <f t="shared" si="57"/>
        <v>12.255000000000001</v>
      </c>
      <c r="R87" s="153">
        <f>'Adjustment Factors'!D28</f>
        <v>5.077997925</v>
      </c>
      <c r="S87" s="79">
        <f t="shared" si="58"/>
        <v>48.240980287500001</v>
      </c>
    </row>
    <row r="88" spans="1:19" ht="35.25">
      <c r="A88" s="201">
        <v>10</v>
      </c>
      <c r="B88" s="107" t="s">
        <v>115</v>
      </c>
      <c r="C88" s="48" t="s">
        <v>26</v>
      </c>
      <c r="D88" s="99"/>
      <c r="E88" s="129">
        <v>5.7</v>
      </c>
      <c r="F88" s="34">
        <v>0</v>
      </c>
      <c r="G88" s="35">
        <v>0</v>
      </c>
      <c r="H88" s="36">
        <v>0</v>
      </c>
      <c r="I88" s="64">
        <f t="shared" si="61"/>
        <v>0</v>
      </c>
      <c r="J88" s="68">
        <f t="shared" si="59"/>
        <v>0</v>
      </c>
      <c r="K88" s="69">
        <f t="shared" si="60"/>
        <v>0</v>
      </c>
      <c r="L88" s="60">
        <f>I88*'Input Data'!$B$2</f>
        <v>0</v>
      </c>
      <c r="M88" s="60">
        <f>I88*'Input Data'!$B$3</f>
        <v>0</v>
      </c>
      <c r="N88" s="61">
        <f>I88*'Input Data'!$B$4</f>
        <v>0</v>
      </c>
      <c r="O88" s="62">
        <f>I88*'Input Data'!$B$5</f>
        <v>0</v>
      </c>
      <c r="P88" s="180">
        <f>'Adjustment Factors'!C28</f>
        <v>1.29</v>
      </c>
      <c r="Q88" s="79">
        <f t="shared" si="57"/>
        <v>0</v>
      </c>
      <c r="R88" s="153">
        <f>'Adjustment Factors'!D28</f>
        <v>5.077997925</v>
      </c>
      <c r="S88" s="79">
        <f t="shared" si="58"/>
        <v>0</v>
      </c>
    </row>
    <row r="89" spans="1:19" ht="87.75" customHeight="1">
      <c r="A89" s="202"/>
      <c r="B89" s="107" t="s">
        <v>116</v>
      </c>
      <c r="C89" s="49" t="s">
        <v>29</v>
      </c>
      <c r="D89" s="99"/>
      <c r="E89" s="4"/>
      <c r="F89" s="34">
        <v>3</v>
      </c>
      <c r="G89" s="35">
        <v>7</v>
      </c>
      <c r="H89" s="36">
        <v>5</v>
      </c>
      <c r="I89" s="64">
        <f t="shared" si="61"/>
        <v>5</v>
      </c>
      <c r="J89" s="68">
        <f t="shared" si="59"/>
        <v>0.66666666666666663</v>
      </c>
      <c r="K89" s="69">
        <f t="shared" si="60"/>
        <v>0.44444444444444442</v>
      </c>
      <c r="L89" s="60">
        <f>I89*'Input Data'!$B$2</f>
        <v>2</v>
      </c>
      <c r="M89" s="60">
        <f>I89*'Input Data'!$B$3</f>
        <v>1.25</v>
      </c>
      <c r="N89" s="61">
        <f>I89*'Input Data'!$B$4</f>
        <v>0.5</v>
      </c>
      <c r="O89" s="62">
        <f>I89*'Input Data'!$B$5</f>
        <v>0.75</v>
      </c>
      <c r="P89" s="180">
        <f>'Adjustment Factors'!C28</f>
        <v>1.29</v>
      </c>
      <c r="Q89" s="79">
        <f t="shared" si="57"/>
        <v>12.255000000000001</v>
      </c>
      <c r="R89" s="153">
        <f>'Adjustment Factors'!D28</f>
        <v>5.077997925</v>
      </c>
      <c r="S89" s="79">
        <f t="shared" si="58"/>
        <v>48.240980287500001</v>
      </c>
    </row>
    <row r="90" spans="1:19" ht="35.25">
      <c r="A90" s="201">
        <v>11</v>
      </c>
      <c r="B90" s="107" t="s">
        <v>117</v>
      </c>
      <c r="C90" s="48" t="s">
        <v>26</v>
      </c>
      <c r="D90" s="99"/>
      <c r="E90" s="129">
        <v>5.7</v>
      </c>
      <c r="F90" s="34">
        <v>0</v>
      </c>
      <c r="G90" s="35">
        <v>0</v>
      </c>
      <c r="H90" s="36">
        <v>0</v>
      </c>
      <c r="I90" s="64">
        <f t="shared" si="61"/>
        <v>0</v>
      </c>
      <c r="J90" s="68">
        <f t="shared" si="59"/>
        <v>0</v>
      </c>
      <c r="K90" s="69">
        <f t="shared" si="60"/>
        <v>0</v>
      </c>
      <c r="L90" s="60">
        <f>I90*'Input Data'!$B$2</f>
        <v>0</v>
      </c>
      <c r="M90" s="60">
        <f>I90*'Input Data'!$B$3</f>
        <v>0</v>
      </c>
      <c r="N90" s="61">
        <f>I90*'Input Data'!$B$4</f>
        <v>0</v>
      </c>
      <c r="O90" s="62">
        <f>I90*'Input Data'!$B$5</f>
        <v>0</v>
      </c>
      <c r="P90" s="180">
        <f>'Adjustment Factors'!C28</f>
        <v>1.29</v>
      </c>
      <c r="Q90" s="79">
        <f t="shared" si="57"/>
        <v>0</v>
      </c>
      <c r="R90" s="153">
        <f>'Adjustment Factors'!D28</f>
        <v>5.077997925</v>
      </c>
      <c r="S90" s="79">
        <f t="shared" si="58"/>
        <v>0</v>
      </c>
    </row>
    <row r="91" spans="1:19" ht="91.5" customHeight="1">
      <c r="A91" s="202"/>
      <c r="B91" s="107" t="s">
        <v>118</v>
      </c>
      <c r="C91" s="49" t="s">
        <v>29</v>
      </c>
      <c r="D91" s="101"/>
      <c r="E91" s="10"/>
      <c r="F91" s="38">
        <v>3</v>
      </c>
      <c r="G91" s="73">
        <v>7</v>
      </c>
      <c r="H91" s="74">
        <v>5</v>
      </c>
      <c r="I91" s="64">
        <f t="shared" si="61"/>
        <v>5</v>
      </c>
      <c r="J91" s="68">
        <f t="shared" si="59"/>
        <v>0.66666666666666663</v>
      </c>
      <c r="K91" s="69">
        <f t="shared" si="60"/>
        <v>0.44444444444444442</v>
      </c>
      <c r="L91" s="60">
        <f>I91*'Input Data'!$B$2</f>
        <v>2</v>
      </c>
      <c r="M91" s="60">
        <f>I91*'Input Data'!$B$3</f>
        <v>1.25</v>
      </c>
      <c r="N91" s="61">
        <f>I91*'Input Data'!$B$4</f>
        <v>0.5</v>
      </c>
      <c r="O91" s="62">
        <f>I91*'Input Data'!$B$5</f>
        <v>0.75</v>
      </c>
      <c r="P91" s="180">
        <f>'Adjustment Factors'!C28</f>
        <v>1.29</v>
      </c>
      <c r="Q91" s="79">
        <f t="shared" si="57"/>
        <v>12.255000000000001</v>
      </c>
      <c r="R91" s="153">
        <f>'Adjustment Factors'!D28</f>
        <v>5.077997925</v>
      </c>
      <c r="S91" s="79">
        <f t="shared" si="58"/>
        <v>48.240980287500001</v>
      </c>
    </row>
    <row r="92" spans="1:19" ht="15.75">
      <c r="A92" s="39"/>
      <c r="B92" s="173"/>
      <c r="C92" s="174"/>
      <c r="D92" s="101"/>
      <c r="E92" s="10"/>
      <c r="F92" s="15"/>
      <c r="G92" s="16"/>
      <c r="H92" s="17"/>
      <c r="I92" s="83"/>
      <c r="J92" s="84"/>
      <c r="K92" s="85"/>
      <c r="L92" s="86"/>
      <c r="M92" s="86"/>
      <c r="N92" s="87"/>
      <c r="O92" s="88"/>
      <c r="P92" s="89"/>
      <c r="Q92" s="90"/>
      <c r="S92" s="175"/>
    </row>
    <row r="93" spans="1:19" s="81" customFormat="1" ht="15.95" customHeight="1">
      <c r="A93" s="47">
        <v>6</v>
      </c>
      <c r="B93" s="229" t="s">
        <v>119</v>
      </c>
      <c r="C93" s="230"/>
      <c r="D93" s="230"/>
      <c r="E93" s="230"/>
      <c r="F93" s="230"/>
      <c r="G93" s="230"/>
      <c r="H93" s="230"/>
      <c r="I93" s="230"/>
      <c r="J93" s="230"/>
      <c r="K93" s="230"/>
      <c r="L93" s="230"/>
      <c r="M93" s="230"/>
      <c r="N93" s="230"/>
      <c r="O93" s="230"/>
      <c r="P93" s="230"/>
      <c r="Q93" s="230"/>
      <c r="R93" s="230"/>
      <c r="S93" s="231"/>
    </row>
    <row r="94" spans="1:19" ht="66.75" customHeight="1">
      <c r="A94" s="201">
        <v>1</v>
      </c>
      <c r="B94" s="107" t="s">
        <v>120</v>
      </c>
      <c r="C94" s="48" t="s">
        <v>26</v>
      </c>
      <c r="D94" s="100"/>
      <c r="E94" s="9"/>
      <c r="F94" s="39">
        <v>1</v>
      </c>
      <c r="G94" s="71">
        <v>3</v>
      </c>
      <c r="H94" s="72">
        <v>2</v>
      </c>
      <c r="I94" s="64">
        <f t="shared" ref="I94:I99" si="62">(F94+G94+4*H94)/6</f>
        <v>2</v>
      </c>
      <c r="J94" s="68">
        <f t="shared" ref="J94:J99" si="63">(G94-F94)/6</f>
        <v>0.33333333333333331</v>
      </c>
      <c r="K94" s="69">
        <f t="shared" ref="K94:K99" si="64">J94^2</f>
        <v>0.1111111111111111</v>
      </c>
      <c r="L94" s="60">
        <f>I94*'Input Data'!$B$2</f>
        <v>0.8</v>
      </c>
      <c r="M94" s="60">
        <f>I94*'Input Data'!$B$3</f>
        <v>0.5</v>
      </c>
      <c r="N94" s="61">
        <f>I94*'Input Data'!$B$4</f>
        <v>0.2</v>
      </c>
      <c r="O94" s="62">
        <f>I94*'Input Data'!$B$5</f>
        <v>0.3</v>
      </c>
      <c r="P94" s="180">
        <f>'Adjustment Factors'!C28</f>
        <v>1.29</v>
      </c>
      <c r="Q94" s="79">
        <f t="shared" ref="Q94:Q99" si="65">(I94+L94+M94+N94+O94)*P94</f>
        <v>4.9020000000000001</v>
      </c>
      <c r="R94" s="153">
        <f>'Adjustment Factors'!D28</f>
        <v>5.077997925</v>
      </c>
      <c r="S94" s="79">
        <f t="shared" ref="S94:S99" si="66">(I94+L94+M94+N94+O94)*R94</f>
        <v>19.296392115</v>
      </c>
    </row>
    <row r="95" spans="1:19" ht="74.25" customHeight="1">
      <c r="A95" s="202"/>
      <c r="B95" s="107" t="s">
        <v>121</v>
      </c>
      <c r="C95" s="49" t="s">
        <v>29</v>
      </c>
      <c r="D95" s="100"/>
      <c r="E95" s="9"/>
      <c r="F95" s="39">
        <v>3.5</v>
      </c>
      <c r="G95" s="71">
        <v>7</v>
      </c>
      <c r="H95" s="72">
        <v>5</v>
      </c>
      <c r="I95" s="64">
        <f t="shared" si="62"/>
        <v>5.083333333333333</v>
      </c>
      <c r="J95" s="68">
        <f t="shared" si="63"/>
        <v>0.58333333333333337</v>
      </c>
      <c r="K95" s="69">
        <f t="shared" si="64"/>
        <v>0.34027777777777785</v>
      </c>
      <c r="L95" s="60">
        <f>I95*'Input Data'!$B$2</f>
        <v>2.0333333333333332</v>
      </c>
      <c r="M95" s="60">
        <f>I95*'Input Data'!$B$3</f>
        <v>1.2708333333333333</v>
      </c>
      <c r="N95" s="61">
        <f>I95*'Input Data'!$B$4</f>
        <v>0.5083333333333333</v>
      </c>
      <c r="O95" s="62">
        <f>I95*'Input Data'!$B$5</f>
        <v>0.76249999999999996</v>
      </c>
      <c r="P95" s="180">
        <f>'Adjustment Factors'!C28</f>
        <v>1.29</v>
      </c>
      <c r="Q95" s="79">
        <f t="shared" si="65"/>
        <v>12.459249999999997</v>
      </c>
      <c r="R95" s="153">
        <f>'Adjustment Factors'!D28</f>
        <v>5.077997925</v>
      </c>
      <c r="S95" s="79">
        <f t="shared" si="66"/>
        <v>49.044996625624989</v>
      </c>
    </row>
    <row r="96" spans="1:19" ht="58.5">
      <c r="A96" s="201">
        <v>2</v>
      </c>
      <c r="B96" s="107" t="s">
        <v>122</v>
      </c>
      <c r="C96" s="48" t="s">
        <v>26</v>
      </c>
      <c r="D96" s="100"/>
      <c r="E96" s="9"/>
      <c r="F96" s="39">
        <v>1</v>
      </c>
      <c r="G96" s="71">
        <v>3</v>
      </c>
      <c r="H96" s="72">
        <v>2</v>
      </c>
      <c r="I96" s="64">
        <f t="shared" si="62"/>
        <v>2</v>
      </c>
      <c r="J96" s="68">
        <f t="shared" si="63"/>
        <v>0.33333333333333331</v>
      </c>
      <c r="K96" s="69">
        <f t="shared" si="64"/>
        <v>0.1111111111111111</v>
      </c>
      <c r="L96" s="60">
        <f>I96*'Input Data'!$B$2</f>
        <v>0.8</v>
      </c>
      <c r="M96" s="60">
        <f>I96*'Input Data'!$B$3</f>
        <v>0.5</v>
      </c>
      <c r="N96" s="61">
        <f>I96*'Input Data'!$B$4</f>
        <v>0.2</v>
      </c>
      <c r="O96" s="62">
        <f>I96*'Input Data'!$B$5</f>
        <v>0.3</v>
      </c>
      <c r="P96" s="180">
        <f>'Adjustment Factors'!C28</f>
        <v>1.29</v>
      </c>
      <c r="Q96" s="79">
        <f t="shared" si="65"/>
        <v>4.9020000000000001</v>
      </c>
      <c r="R96" s="153">
        <f>'Adjustment Factors'!D28</f>
        <v>5.077997925</v>
      </c>
      <c r="S96" s="79">
        <f t="shared" si="66"/>
        <v>19.296392115</v>
      </c>
    </row>
    <row r="97" spans="1:19" ht="75.75" customHeight="1">
      <c r="A97" s="202"/>
      <c r="B97" s="107" t="s">
        <v>123</v>
      </c>
      <c r="C97" s="49" t="s">
        <v>29</v>
      </c>
      <c r="D97" s="99"/>
      <c r="E97" s="4"/>
      <c r="F97" s="34">
        <v>3</v>
      </c>
      <c r="G97" s="35">
        <v>7</v>
      </c>
      <c r="H97" s="36">
        <v>4</v>
      </c>
      <c r="I97" s="64">
        <f t="shared" si="62"/>
        <v>4.333333333333333</v>
      </c>
      <c r="J97" s="68">
        <f t="shared" si="63"/>
        <v>0.66666666666666663</v>
      </c>
      <c r="K97" s="69">
        <f t="shared" si="64"/>
        <v>0.44444444444444442</v>
      </c>
      <c r="L97" s="60">
        <f>I97*'Input Data'!$B$2</f>
        <v>1.7333333333333334</v>
      </c>
      <c r="M97" s="60">
        <f>I97*'Input Data'!$B$3</f>
        <v>1.0833333333333333</v>
      </c>
      <c r="N97" s="61">
        <f>I97*'Input Data'!$B$4</f>
        <v>0.43333333333333335</v>
      </c>
      <c r="O97" s="62">
        <f>I97*'Input Data'!$B$5</f>
        <v>0.64999999999999991</v>
      </c>
      <c r="P97" s="180">
        <f>'Adjustment Factors'!C28</f>
        <v>1.29</v>
      </c>
      <c r="Q97" s="79">
        <f t="shared" si="65"/>
        <v>10.620999999999999</v>
      </c>
      <c r="R97" s="153">
        <f>'Adjustment Factors'!D28</f>
        <v>5.077997925</v>
      </c>
      <c r="S97" s="79">
        <f t="shared" si="66"/>
        <v>41.808849582499995</v>
      </c>
    </row>
    <row r="98" spans="1:19" ht="91.5" customHeight="1">
      <c r="A98" s="201">
        <v>3</v>
      </c>
      <c r="B98" s="107" t="s">
        <v>124</v>
      </c>
      <c r="C98" s="48" t="s">
        <v>26</v>
      </c>
      <c r="D98" s="99"/>
      <c r="E98" s="4"/>
      <c r="F98" s="39">
        <v>1</v>
      </c>
      <c r="G98" s="71">
        <v>3</v>
      </c>
      <c r="H98" s="72">
        <v>2</v>
      </c>
      <c r="I98" s="64">
        <f t="shared" si="62"/>
        <v>2</v>
      </c>
      <c r="J98" s="68">
        <f t="shared" si="63"/>
        <v>0.33333333333333331</v>
      </c>
      <c r="K98" s="69">
        <f t="shared" si="64"/>
        <v>0.1111111111111111</v>
      </c>
      <c r="L98" s="60">
        <f>I98*'Input Data'!$B$2</f>
        <v>0.8</v>
      </c>
      <c r="M98" s="60">
        <f>I98*'Input Data'!$B$3</f>
        <v>0.5</v>
      </c>
      <c r="N98" s="61">
        <f>I98*'Input Data'!$B$4</f>
        <v>0.2</v>
      </c>
      <c r="O98" s="62">
        <f>I98*'Input Data'!$B$5</f>
        <v>0.3</v>
      </c>
      <c r="P98" s="180">
        <f>'Adjustment Factors'!C28</f>
        <v>1.29</v>
      </c>
      <c r="Q98" s="79">
        <f t="shared" si="65"/>
        <v>4.9020000000000001</v>
      </c>
      <c r="R98" s="153">
        <f>'Adjustment Factors'!D28</f>
        <v>5.077997925</v>
      </c>
      <c r="S98" s="79">
        <f t="shared" si="66"/>
        <v>19.296392115</v>
      </c>
    </row>
    <row r="99" spans="1:19" ht="138" customHeight="1">
      <c r="A99" s="202"/>
      <c r="B99" s="107" t="s">
        <v>125</v>
      </c>
      <c r="C99" s="49" t="s">
        <v>29</v>
      </c>
      <c r="D99" s="99" t="s">
        <v>126</v>
      </c>
      <c r="E99" s="4"/>
      <c r="F99" s="34">
        <v>3</v>
      </c>
      <c r="G99" s="35">
        <v>7</v>
      </c>
      <c r="H99" s="36">
        <v>4</v>
      </c>
      <c r="I99" s="64">
        <f t="shared" si="62"/>
        <v>4.333333333333333</v>
      </c>
      <c r="J99" s="68">
        <f t="shared" si="63"/>
        <v>0.66666666666666663</v>
      </c>
      <c r="K99" s="69">
        <f t="shared" si="64"/>
        <v>0.44444444444444442</v>
      </c>
      <c r="L99" s="60">
        <f>I99*'Input Data'!$B$2</f>
        <v>1.7333333333333334</v>
      </c>
      <c r="M99" s="60">
        <f>I99*'Input Data'!$B$3</f>
        <v>1.0833333333333333</v>
      </c>
      <c r="N99" s="61">
        <f>I99*'Input Data'!$B$4</f>
        <v>0.43333333333333335</v>
      </c>
      <c r="O99" s="62">
        <f>I99*'Input Data'!$B$5</f>
        <v>0.64999999999999991</v>
      </c>
      <c r="P99" s="180">
        <f>'Adjustment Factors'!C28</f>
        <v>1.29</v>
      </c>
      <c r="Q99" s="79">
        <f t="shared" si="65"/>
        <v>10.620999999999999</v>
      </c>
      <c r="R99" s="153">
        <f>'Adjustment Factors'!D28</f>
        <v>5.077997925</v>
      </c>
      <c r="S99" s="79">
        <f t="shared" si="66"/>
        <v>41.808849582499995</v>
      </c>
    </row>
    <row r="100" spans="1:19" ht="15.75">
      <c r="A100" s="39"/>
      <c r="B100" s="173"/>
      <c r="C100" s="174"/>
      <c r="D100" s="115"/>
      <c r="I100" s="112"/>
      <c r="J100" s="112"/>
      <c r="K100" s="112"/>
      <c r="L100" s="112"/>
      <c r="M100" s="112"/>
      <c r="N100" s="112"/>
      <c r="O100" s="112"/>
      <c r="P100" s="113"/>
      <c r="Q100" s="114"/>
      <c r="S100" s="175"/>
    </row>
    <row r="101" spans="1:19" s="81" customFormat="1" ht="15.95" customHeight="1">
      <c r="A101" s="47">
        <v>7</v>
      </c>
      <c r="B101" s="229" t="s">
        <v>127</v>
      </c>
      <c r="C101" s="230"/>
      <c r="D101" s="230"/>
      <c r="E101" s="230"/>
      <c r="F101" s="230"/>
      <c r="G101" s="230"/>
      <c r="H101" s="230"/>
      <c r="I101" s="230"/>
      <c r="J101" s="230"/>
      <c r="K101" s="230"/>
      <c r="L101" s="230"/>
      <c r="M101" s="230"/>
      <c r="N101" s="230"/>
      <c r="O101" s="230"/>
      <c r="P101" s="230"/>
      <c r="Q101" s="230"/>
      <c r="R101" s="230"/>
      <c r="S101" s="231"/>
    </row>
    <row r="102" spans="1:19" ht="84" customHeight="1">
      <c r="A102" s="201">
        <v>1</v>
      </c>
      <c r="B102" s="107" t="s">
        <v>128</v>
      </c>
      <c r="C102" s="48" t="s">
        <v>26</v>
      </c>
      <c r="D102" s="100"/>
      <c r="E102" s="9"/>
      <c r="F102" s="39">
        <v>1</v>
      </c>
      <c r="G102" s="71">
        <v>2</v>
      </c>
      <c r="H102" s="72">
        <v>1.5</v>
      </c>
      <c r="I102" s="64">
        <f t="shared" ref="I102:I109" si="67">(F102+G102+4*H102)/6</f>
        <v>1.5</v>
      </c>
      <c r="J102" s="68">
        <f t="shared" ref="J102:J109" si="68">(G102-F102)/6</f>
        <v>0.16666666666666666</v>
      </c>
      <c r="K102" s="69">
        <f t="shared" ref="K102:K109" si="69">J102^2</f>
        <v>2.7777777777777776E-2</v>
      </c>
      <c r="L102" s="60">
        <f>I102*'Input Data'!$B$2</f>
        <v>0.60000000000000009</v>
      </c>
      <c r="M102" s="60">
        <f>I102*'Input Data'!$B$3</f>
        <v>0.375</v>
      </c>
      <c r="N102" s="61">
        <f>I102*'Input Data'!$B$4</f>
        <v>0.15000000000000002</v>
      </c>
      <c r="O102" s="62">
        <f>I102*'Input Data'!$B$5</f>
        <v>0.22499999999999998</v>
      </c>
      <c r="P102" s="180">
        <f>'Adjustment Factors'!C28</f>
        <v>1.29</v>
      </c>
      <c r="Q102" s="79">
        <f t="shared" ref="Q102:Q115" si="70">(I102+L102+M102+N102+O102)*P102</f>
        <v>3.6765000000000003</v>
      </c>
      <c r="R102" s="153">
        <f>'Adjustment Factors'!D28</f>
        <v>5.077997925</v>
      </c>
      <c r="S102" s="79">
        <f t="shared" ref="S102:S115" si="71">(I102+L102+M102+N102+O102)*R102</f>
        <v>14.472294086250001</v>
      </c>
    </row>
    <row r="103" spans="1:19" ht="144.75" customHeight="1">
      <c r="A103" s="202"/>
      <c r="B103" s="107" t="s">
        <v>129</v>
      </c>
      <c r="C103" s="49" t="s">
        <v>29</v>
      </c>
      <c r="D103" s="100"/>
      <c r="E103" s="9"/>
      <c r="F103" s="39">
        <v>2</v>
      </c>
      <c r="G103" s="71">
        <v>5</v>
      </c>
      <c r="H103" s="72">
        <v>4</v>
      </c>
      <c r="I103" s="64">
        <f t="shared" si="67"/>
        <v>3.8333333333333335</v>
      </c>
      <c r="J103" s="68">
        <f t="shared" si="68"/>
        <v>0.5</v>
      </c>
      <c r="K103" s="69">
        <f t="shared" si="69"/>
        <v>0.25</v>
      </c>
      <c r="L103" s="60">
        <f>I103*'Input Data'!$B$2</f>
        <v>1.5333333333333334</v>
      </c>
      <c r="M103" s="60">
        <f>I103*'Input Data'!$B$3</f>
        <v>0.95833333333333337</v>
      </c>
      <c r="N103" s="61">
        <f>I103*'Input Data'!$B$4</f>
        <v>0.38333333333333336</v>
      </c>
      <c r="O103" s="62">
        <f>I103*'Input Data'!$B$5</f>
        <v>0.57499999999999996</v>
      </c>
      <c r="P103" s="180">
        <f>'Adjustment Factors'!C28</f>
        <v>1.29</v>
      </c>
      <c r="Q103" s="79">
        <f t="shared" si="70"/>
        <v>9.395500000000002</v>
      </c>
      <c r="R103" s="153">
        <f>'Adjustment Factors'!D28</f>
        <v>5.077997925</v>
      </c>
      <c r="S103" s="79">
        <f t="shared" si="71"/>
        <v>36.984751553750002</v>
      </c>
    </row>
    <row r="104" spans="1:19" ht="81">
      <c r="A104" s="201">
        <v>2</v>
      </c>
      <c r="B104" s="107" t="s">
        <v>130</v>
      </c>
      <c r="C104" s="48" t="s">
        <v>26</v>
      </c>
      <c r="D104" s="100"/>
      <c r="E104" s="9"/>
      <c r="F104" s="39">
        <v>0.5</v>
      </c>
      <c r="G104" s="71">
        <v>2</v>
      </c>
      <c r="H104" s="72">
        <v>1</v>
      </c>
      <c r="I104" s="64">
        <f t="shared" si="67"/>
        <v>1.0833333333333333</v>
      </c>
      <c r="J104" s="68">
        <f t="shared" si="68"/>
        <v>0.25</v>
      </c>
      <c r="K104" s="69">
        <f t="shared" si="69"/>
        <v>6.25E-2</v>
      </c>
      <c r="L104" s="60">
        <f>I104*'Input Data'!$B$2</f>
        <v>0.43333333333333335</v>
      </c>
      <c r="M104" s="60">
        <f>I104*'Input Data'!$B$3</f>
        <v>0.27083333333333331</v>
      </c>
      <c r="N104" s="61">
        <f>I104*'Input Data'!$B$4</f>
        <v>0.10833333333333334</v>
      </c>
      <c r="O104" s="62">
        <f>I104*'Input Data'!$B$5</f>
        <v>0.16249999999999998</v>
      </c>
      <c r="P104" s="180">
        <f>'Adjustment Factors'!C28</f>
        <v>1.29</v>
      </c>
      <c r="Q104" s="79">
        <f t="shared" si="70"/>
        <v>2.6552499999999997</v>
      </c>
      <c r="R104" s="153">
        <f>'Adjustment Factors'!D28</f>
        <v>5.077997925</v>
      </c>
      <c r="S104" s="79">
        <f t="shared" si="71"/>
        <v>10.452212395624999</v>
      </c>
    </row>
    <row r="105" spans="1:19" ht="131.25" customHeight="1">
      <c r="A105" s="202"/>
      <c r="B105" s="107" t="s">
        <v>131</v>
      </c>
      <c r="C105" s="49" t="s">
        <v>29</v>
      </c>
      <c r="D105" s="99"/>
      <c r="E105" s="4"/>
      <c r="F105" s="39">
        <v>0.5</v>
      </c>
      <c r="G105" s="71">
        <v>3</v>
      </c>
      <c r="H105" s="72">
        <v>1.5</v>
      </c>
      <c r="I105" s="64">
        <f t="shared" si="67"/>
        <v>1.5833333333333333</v>
      </c>
      <c r="J105" s="68">
        <f t="shared" si="68"/>
        <v>0.41666666666666669</v>
      </c>
      <c r="K105" s="69">
        <f t="shared" si="69"/>
        <v>0.17361111111111113</v>
      </c>
      <c r="L105" s="60">
        <f>I105*'Input Data'!$B$2</f>
        <v>0.6333333333333333</v>
      </c>
      <c r="M105" s="60">
        <f>I105*'Input Data'!$B$3</f>
        <v>0.39583333333333331</v>
      </c>
      <c r="N105" s="61">
        <f>I105*'Input Data'!$B$4</f>
        <v>0.15833333333333333</v>
      </c>
      <c r="O105" s="62">
        <f>I105*'Input Data'!$B$5</f>
        <v>0.23749999999999999</v>
      </c>
      <c r="P105" s="180">
        <f>'Adjustment Factors'!C28</f>
        <v>1.29</v>
      </c>
      <c r="Q105" s="79">
        <f t="shared" si="70"/>
        <v>3.8807499999999999</v>
      </c>
      <c r="R105" s="153">
        <f>'Adjustment Factors'!D28</f>
        <v>5.077997925</v>
      </c>
      <c r="S105" s="79">
        <f t="shared" si="71"/>
        <v>15.276310424375</v>
      </c>
    </row>
    <row r="106" spans="1:19" ht="88.5" customHeight="1">
      <c r="A106" s="201">
        <v>3</v>
      </c>
      <c r="B106" s="107" t="s">
        <v>132</v>
      </c>
      <c r="C106" s="48" t="s">
        <v>26</v>
      </c>
      <c r="D106" s="99"/>
      <c r="E106" s="4"/>
      <c r="F106" s="34">
        <v>1.5</v>
      </c>
      <c r="G106" s="35">
        <v>4</v>
      </c>
      <c r="H106" s="36">
        <v>2.5</v>
      </c>
      <c r="I106" s="64">
        <f t="shared" si="67"/>
        <v>2.5833333333333335</v>
      </c>
      <c r="J106" s="68">
        <f t="shared" si="68"/>
        <v>0.41666666666666669</v>
      </c>
      <c r="K106" s="69">
        <f t="shared" si="69"/>
        <v>0.17361111111111113</v>
      </c>
      <c r="L106" s="60">
        <f>I106*'Input Data'!$B$2</f>
        <v>1.0333333333333334</v>
      </c>
      <c r="M106" s="60">
        <f>I106*'Input Data'!$B$3</f>
        <v>0.64583333333333337</v>
      </c>
      <c r="N106" s="61">
        <f>I106*'Input Data'!$B$4</f>
        <v>0.25833333333333336</v>
      </c>
      <c r="O106" s="62">
        <f>I106*'Input Data'!$B$5</f>
        <v>0.38750000000000001</v>
      </c>
      <c r="P106" s="180">
        <f>'Adjustment Factors'!C28</f>
        <v>1.29</v>
      </c>
      <c r="Q106" s="79">
        <f t="shared" si="70"/>
        <v>6.3317500000000013</v>
      </c>
      <c r="R106" s="153">
        <f>'Adjustment Factors'!D28</f>
        <v>5.077997925</v>
      </c>
      <c r="S106" s="79">
        <f t="shared" si="71"/>
        <v>24.924506481875003</v>
      </c>
    </row>
    <row r="107" spans="1:19" ht="95.25" customHeight="1">
      <c r="A107" s="202"/>
      <c r="B107" s="107" t="s">
        <v>133</v>
      </c>
      <c r="C107" s="49" t="s">
        <v>29</v>
      </c>
      <c r="D107" s="99"/>
      <c r="E107" s="4"/>
      <c r="F107" s="34">
        <v>2.25</v>
      </c>
      <c r="G107" s="35">
        <v>7</v>
      </c>
      <c r="H107" s="36">
        <v>4.25</v>
      </c>
      <c r="I107" s="64">
        <f t="shared" si="67"/>
        <v>4.375</v>
      </c>
      <c r="J107" s="68">
        <f t="shared" si="68"/>
        <v>0.79166666666666663</v>
      </c>
      <c r="K107" s="69">
        <f t="shared" si="69"/>
        <v>0.62673611111111105</v>
      </c>
      <c r="L107" s="60">
        <f>I107*'Input Data'!$B$2</f>
        <v>1.75</v>
      </c>
      <c r="M107" s="60">
        <f>I107*'Input Data'!$B$3</f>
        <v>1.09375</v>
      </c>
      <c r="N107" s="61">
        <f>I107*'Input Data'!$B$4</f>
        <v>0.4375</v>
      </c>
      <c r="O107" s="62">
        <f>I107*'Input Data'!$B$5</f>
        <v>0.65625</v>
      </c>
      <c r="P107" s="180">
        <f>'Adjustment Factors'!C28</f>
        <v>1.29</v>
      </c>
      <c r="Q107" s="79">
        <f t="shared" si="70"/>
        <v>10.723125</v>
      </c>
      <c r="R107" s="153">
        <f>'Adjustment Factors'!D28</f>
        <v>5.077997925</v>
      </c>
      <c r="S107" s="79">
        <f t="shared" si="71"/>
        <v>42.2108577515625</v>
      </c>
    </row>
    <row r="108" spans="1:19" ht="35.25">
      <c r="A108" s="201">
        <v>4</v>
      </c>
      <c r="B108" s="107" t="s">
        <v>134</v>
      </c>
      <c r="C108" s="48" t="s">
        <v>26</v>
      </c>
      <c r="D108" s="99"/>
      <c r="E108" s="4"/>
      <c r="F108" s="34">
        <v>1</v>
      </c>
      <c r="G108" s="35">
        <v>4</v>
      </c>
      <c r="H108" s="36">
        <v>2</v>
      </c>
      <c r="I108" s="64">
        <f t="shared" si="67"/>
        <v>2.1666666666666665</v>
      </c>
      <c r="J108" s="68">
        <f t="shared" si="68"/>
        <v>0.5</v>
      </c>
      <c r="K108" s="69">
        <f t="shared" si="69"/>
        <v>0.25</v>
      </c>
      <c r="L108" s="60">
        <f>I108*'Input Data'!$B$2</f>
        <v>0.8666666666666667</v>
      </c>
      <c r="M108" s="60">
        <f>I108*'Input Data'!$B$3</f>
        <v>0.54166666666666663</v>
      </c>
      <c r="N108" s="61">
        <f>I108*'Input Data'!$B$4</f>
        <v>0.21666666666666667</v>
      </c>
      <c r="O108" s="62">
        <f>I108*'Input Data'!$B$5</f>
        <v>0.32499999999999996</v>
      </c>
      <c r="P108" s="180">
        <f>'Adjustment Factors'!C28</f>
        <v>1.29</v>
      </c>
      <c r="Q108" s="79">
        <f t="shared" si="70"/>
        <v>5.3104999999999993</v>
      </c>
      <c r="R108" s="153">
        <f>'Adjustment Factors'!D28</f>
        <v>5.077997925</v>
      </c>
      <c r="S108" s="79">
        <f t="shared" si="71"/>
        <v>20.904424791249998</v>
      </c>
    </row>
    <row r="109" spans="1:19" ht="42.75" customHeight="1">
      <c r="A109" s="202"/>
      <c r="B109" s="107" t="s">
        <v>135</v>
      </c>
      <c r="C109" s="49" t="s">
        <v>29</v>
      </c>
      <c r="D109" s="99" t="s">
        <v>136</v>
      </c>
      <c r="E109" s="4"/>
      <c r="F109" s="34">
        <v>0.5</v>
      </c>
      <c r="G109" s="35">
        <v>1.5</v>
      </c>
      <c r="H109" s="36">
        <v>1</v>
      </c>
      <c r="I109" s="64">
        <f t="shared" si="67"/>
        <v>1</v>
      </c>
      <c r="J109" s="68">
        <f t="shared" si="68"/>
        <v>0.16666666666666666</v>
      </c>
      <c r="K109" s="69">
        <f t="shared" si="69"/>
        <v>2.7777777777777776E-2</v>
      </c>
      <c r="L109" s="60">
        <f>I109*'Input Data'!$B$2</f>
        <v>0.4</v>
      </c>
      <c r="M109" s="60">
        <f>I109*'Input Data'!$B$3</f>
        <v>0.25</v>
      </c>
      <c r="N109" s="61">
        <f>I109*'Input Data'!$B$4</f>
        <v>0.1</v>
      </c>
      <c r="O109" s="62">
        <f>I109*'Input Data'!$B$5</f>
        <v>0.15</v>
      </c>
      <c r="P109" s="180">
        <f>'Adjustment Factors'!C28</f>
        <v>1.29</v>
      </c>
      <c r="Q109" s="79">
        <f t="shared" si="70"/>
        <v>2.4510000000000001</v>
      </c>
      <c r="R109" s="153">
        <f>'Adjustment Factors'!D28</f>
        <v>5.077997925</v>
      </c>
      <c r="S109" s="79">
        <f t="shared" si="71"/>
        <v>9.6481960574999999</v>
      </c>
    </row>
    <row r="110" spans="1:19" ht="77.25" customHeight="1">
      <c r="A110" s="201">
        <v>5</v>
      </c>
      <c r="B110" s="107" t="s">
        <v>137</v>
      </c>
      <c r="C110" s="48" t="s">
        <v>26</v>
      </c>
      <c r="D110" s="99"/>
      <c r="E110" s="4"/>
      <c r="F110" s="34">
        <v>1</v>
      </c>
      <c r="G110" s="35">
        <v>2</v>
      </c>
      <c r="H110" s="36">
        <v>1.5</v>
      </c>
      <c r="I110" s="64">
        <f t="shared" ref="I110:I113" si="72">(F110+G110+4*H110)/6</f>
        <v>1.5</v>
      </c>
      <c r="J110" s="68">
        <f t="shared" ref="J110:J113" si="73">(G110-F110)/6</f>
        <v>0.16666666666666666</v>
      </c>
      <c r="K110" s="69">
        <f t="shared" ref="K110:K113" si="74">J110^2</f>
        <v>2.7777777777777776E-2</v>
      </c>
      <c r="L110" s="60">
        <f>I110*'Input Data'!$B$2</f>
        <v>0.60000000000000009</v>
      </c>
      <c r="M110" s="60">
        <f>I110*'Input Data'!$B$3</f>
        <v>0.375</v>
      </c>
      <c r="N110" s="61">
        <f>I110*'Input Data'!$B$4</f>
        <v>0.15000000000000002</v>
      </c>
      <c r="O110" s="62">
        <f>I110*'Input Data'!$B$5</f>
        <v>0.22499999999999998</v>
      </c>
      <c r="P110" s="180">
        <f>'Adjustment Factors'!C28</f>
        <v>1.29</v>
      </c>
      <c r="Q110" s="79">
        <f t="shared" si="70"/>
        <v>3.6765000000000003</v>
      </c>
      <c r="R110" s="153">
        <f>'Adjustment Factors'!D28</f>
        <v>5.077997925</v>
      </c>
      <c r="S110" s="79">
        <f t="shared" si="71"/>
        <v>14.472294086250001</v>
      </c>
    </row>
    <row r="111" spans="1:19" ht="81">
      <c r="A111" s="202"/>
      <c r="B111" s="107" t="s">
        <v>138</v>
      </c>
      <c r="C111" s="49" t="s">
        <v>29</v>
      </c>
      <c r="D111" s="99"/>
      <c r="E111" s="4"/>
      <c r="F111" s="34">
        <v>3</v>
      </c>
      <c r="G111" s="35">
        <v>5</v>
      </c>
      <c r="H111" s="36">
        <v>4</v>
      </c>
      <c r="I111" s="64">
        <f t="shared" si="72"/>
        <v>4</v>
      </c>
      <c r="J111" s="68">
        <f t="shared" si="73"/>
        <v>0.33333333333333331</v>
      </c>
      <c r="K111" s="69">
        <f t="shared" si="74"/>
        <v>0.1111111111111111</v>
      </c>
      <c r="L111" s="60">
        <f>I111*'Input Data'!$B$2</f>
        <v>1.6</v>
      </c>
      <c r="M111" s="60">
        <f>I111*'Input Data'!$B$3</f>
        <v>1</v>
      </c>
      <c r="N111" s="61">
        <f>I111*'Input Data'!$B$4</f>
        <v>0.4</v>
      </c>
      <c r="O111" s="62">
        <f>I111*'Input Data'!$B$5</f>
        <v>0.6</v>
      </c>
      <c r="P111" s="180">
        <f>'Adjustment Factors'!C28</f>
        <v>1.29</v>
      </c>
      <c r="Q111" s="79">
        <f t="shared" si="70"/>
        <v>9.8040000000000003</v>
      </c>
      <c r="R111" s="153">
        <f>'Adjustment Factors'!D28</f>
        <v>5.077997925</v>
      </c>
      <c r="S111" s="79">
        <f t="shared" si="71"/>
        <v>38.592784229999999</v>
      </c>
    </row>
    <row r="112" spans="1:19" ht="58.5">
      <c r="A112" s="201">
        <v>6</v>
      </c>
      <c r="B112" s="107" t="s">
        <v>139</v>
      </c>
      <c r="C112" s="48" t="s">
        <v>26</v>
      </c>
      <c r="D112" s="99"/>
      <c r="E112" s="4"/>
      <c r="F112" s="34">
        <v>0.5</v>
      </c>
      <c r="G112" s="35">
        <v>2</v>
      </c>
      <c r="H112" s="36">
        <v>1</v>
      </c>
      <c r="I112" s="64">
        <f t="shared" si="72"/>
        <v>1.0833333333333333</v>
      </c>
      <c r="J112" s="68">
        <f t="shared" si="73"/>
        <v>0.25</v>
      </c>
      <c r="K112" s="69">
        <f t="shared" si="74"/>
        <v>6.25E-2</v>
      </c>
      <c r="L112" s="60">
        <f>I112*'Input Data'!$B$2</f>
        <v>0.43333333333333335</v>
      </c>
      <c r="M112" s="60">
        <f>I112*'Input Data'!$B$3</f>
        <v>0.27083333333333331</v>
      </c>
      <c r="N112" s="61">
        <f>I112*'Input Data'!$B$4</f>
        <v>0.10833333333333334</v>
      </c>
      <c r="O112" s="62">
        <f>I112*'Input Data'!$B$5</f>
        <v>0.16249999999999998</v>
      </c>
      <c r="P112" s="180">
        <f>'Adjustment Factors'!C28</f>
        <v>1.29</v>
      </c>
      <c r="Q112" s="79">
        <f t="shared" si="70"/>
        <v>2.6552499999999997</v>
      </c>
      <c r="R112" s="153">
        <f>'Adjustment Factors'!D28</f>
        <v>5.077997925</v>
      </c>
      <c r="S112" s="79">
        <f t="shared" si="71"/>
        <v>10.452212395624999</v>
      </c>
    </row>
    <row r="113" spans="1:19" ht="81" customHeight="1">
      <c r="A113" s="202"/>
      <c r="B113" s="107" t="s">
        <v>140</v>
      </c>
      <c r="C113" s="49" t="s">
        <v>29</v>
      </c>
      <c r="D113" s="99"/>
      <c r="E113" s="4"/>
      <c r="F113" s="34">
        <v>3</v>
      </c>
      <c r="G113" s="35">
        <v>5</v>
      </c>
      <c r="H113" s="36">
        <v>4</v>
      </c>
      <c r="I113" s="64">
        <f t="shared" si="72"/>
        <v>4</v>
      </c>
      <c r="J113" s="68">
        <f t="shared" si="73"/>
        <v>0.33333333333333331</v>
      </c>
      <c r="K113" s="69">
        <f t="shared" si="74"/>
        <v>0.1111111111111111</v>
      </c>
      <c r="L113" s="60">
        <f>I113*'Input Data'!$B$2</f>
        <v>1.6</v>
      </c>
      <c r="M113" s="60">
        <f>I113*'Input Data'!$B$3</f>
        <v>1</v>
      </c>
      <c r="N113" s="61">
        <f>I113*'Input Data'!$B$4</f>
        <v>0.4</v>
      </c>
      <c r="O113" s="62">
        <f>I113*'Input Data'!$B$5</f>
        <v>0.6</v>
      </c>
      <c r="P113" s="180">
        <f>'Adjustment Factors'!C28</f>
        <v>1.29</v>
      </c>
      <c r="Q113" s="79">
        <f t="shared" si="70"/>
        <v>9.8040000000000003</v>
      </c>
      <c r="R113" s="153">
        <f>'Adjustment Factors'!D28</f>
        <v>5.077997925</v>
      </c>
      <c r="S113" s="79">
        <f t="shared" si="71"/>
        <v>38.592784229999999</v>
      </c>
    </row>
    <row r="114" spans="1:19" ht="58.5">
      <c r="A114" s="201">
        <v>7</v>
      </c>
      <c r="B114" s="107" t="s">
        <v>141</v>
      </c>
      <c r="C114" s="48" t="s">
        <v>26</v>
      </c>
      <c r="D114" s="99"/>
      <c r="E114" s="4"/>
      <c r="F114" s="34">
        <v>1</v>
      </c>
      <c r="G114" s="35">
        <v>2.5</v>
      </c>
      <c r="H114" s="36">
        <v>2</v>
      </c>
      <c r="I114" s="64">
        <f t="shared" ref="I114:I115" si="75">(F114+G114+4*H114)/6</f>
        <v>1.9166666666666667</v>
      </c>
      <c r="J114" s="68">
        <f t="shared" ref="J114:J115" si="76">(G114-F114)/6</f>
        <v>0.25</v>
      </c>
      <c r="K114" s="69">
        <f t="shared" ref="K114:K115" si="77">J114^2</f>
        <v>6.25E-2</v>
      </c>
      <c r="L114" s="60">
        <f>I114*'Input Data'!$B$2</f>
        <v>0.76666666666666672</v>
      </c>
      <c r="M114" s="60">
        <f>I114*'Input Data'!$B$3</f>
        <v>0.47916666666666669</v>
      </c>
      <c r="N114" s="61">
        <f>I114*'Input Data'!$B$4</f>
        <v>0.19166666666666668</v>
      </c>
      <c r="O114" s="62">
        <f>I114*'Input Data'!$B$5</f>
        <v>0.28749999999999998</v>
      </c>
      <c r="P114" s="180">
        <f>'Adjustment Factors'!C28</f>
        <v>1.29</v>
      </c>
      <c r="Q114" s="79">
        <f t="shared" si="70"/>
        <v>4.697750000000001</v>
      </c>
      <c r="R114" s="153">
        <f>'Adjustment Factors'!D28</f>
        <v>5.077997925</v>
      </c>
      <c r="S114" s="79">
        <f t="shared" si="71"/>
        <v>18.492375776875001</v>
      </c>
    </row>
    <row r="115" spans="1:19" ht="58.5">
      <c r="A115" s="202"/>
      <c r="B115" s="107" t="s">
        <v>142</v>
      </c>
      <c r="C115" s="49" t="s">
        <v>29</v>
      </c>
      <c r="D115" s="99"/>
      <c r="E115" s="4"/>
      <c r="F115" s="34">
        <v>2</v>
      </c>
      <c r="G115" s="35">
        <v>5</v>
      </c>
      <c r="H115" s="36">
        <v>3</v>
      </c>
      <c r="I115" s="64">
        <f t="shared" si="75"/>
        <v>3.1666666666666665</v>
      </c>
      <c r="J115" s="68">
        <f t="shared" si="76"/>
        <v>0.5</v>
      </c>
      <c r="K115" s="69">
        <f t="shared" si="77"/>
        <v>0.25</v>
      </c>
      <c r="L115" s="60">
        <f>I115*'Input Data'!$B$2</f>
        <v>1.2666666666666666</v>
      </c>
      <c r="M115" s="60">
        <f>I115*'Input Data'!$B$3</f>
        <v>0.79166666666666663</v>
      </c>
      <c r="N115" s="61">
        <f>I115*'Input Data'!$B$4</f>
        <v>0.31666666666666665</v>
      </c>
      <c r="O115" s="62">
        <f>I115*'Input Data'!$B$5</f>
        <v>0.47499999999999998</v>
      </c>
      <c r="P115" s="180">
        <f>'Adjustment Factors'!C28</f>
        <v>1.29</v>
      </c>
      <c r="Q115" s="79">
        <f t="shared" si="70"/>
        <v>7.7614999999999998</v>
      </c>
      <c r="R115" s="153">
        <f>'Adjustment Factors'!D28</f>
        <v>5.077997925</v>
      </c>
      <c r="S115" s="79">
        <f t="shared" si="71"/>
        <v>30.552620848749999</v>
      </c>
    </row>
    <row r="116" spans="1:19" ht="15.75">
      <c r="A116" s="39"/>
      <c r="B116" s="173"/>
      <c r="C116" s="174"/>
      <c r="D116" s="101"/>
      <c r="E116" s="110"/>
      <c r="F116" s="111"/>
      <c r="G116" s="111"/>
      <c r="H116" s="111"/>
      <c r="I116" s="112"/>
      <c r="J116" s="112"/>
      <c r="K116" s="112"/>
      <c r="L116" s="112"/>
      <c r="M116" s="112"/>
      <c r="N116" s="112"/>
      <c r="O116" s="112"/>
      <c r="P116" s="113"/>
      <c r="Q116" s="114"/>
      <c r="S116" s="175"/>
    </row>
    <row r="117" spans="1:19" s="81" customFormat="1" ht="15.95" customHeight="1">
      <c r="A117" s="47">
        <v>8</v>
      </c>
      <c r="B117" s="198" t="s">
        <v>143</v>
      </c>
      <c r="C117" s="199"/>
      <c r="D117" s="199"/>
      <c r="E117" s="199"/>
      <c r="F117" s="199"/>
      <c r="G117" s="199"/>
      <c r="H117" s="199"/>
      <c r="I117" s="199"/>
      <c r="J117" s="199"/>
      <c r="K117" s="199"/>
      <c r="L117" s="199"/>
      <c r="M117" s="199"/>
      <c r="N117" s="199"/>
      <c r="O117" s="199"/>
      <c r="P117" s="199"/>
      <c r="Q117" s="199"/>
      <c r="R117" s="199"/>
      <c r="S117" s="200"/>
    </row>
    <row r="118" spans="1:19" ht="151.5" customHeight="1">
      <c r="A118" s="201">
        <v>1</v>
      </c>
      <c r="B118" s="107" t="s">
        <v>144</v>
      </c>
      <c r="C118" s="48" t="s">
        <v>26</v>
      </c>
      <c r="D118" s="100"/>
      <c r="E118" s="9"/>
      <c r="F118" s="39">
        <v>3</v>
      </c>
      <c r="G118" s="71">
        <v>6</v>
      </c>
      <c r="H118" s="72">
        <v>4</v>
      </c>
      <c r="I118" s="64">
        <f t="shared" ref="I118:I123" si="78">(F118+G118+4*H118)/6</f>
        <v>4.166666666666667</v>
      </c>
      <c r="J118" s="68">
        <f t="shared" ref="J118:J123" si="79">(G118-F118)/6</f>
        <v>0.5</v>
      </c>
      <c r="K118" s="69">
        <f t="shared" ref="K118:K123" si="80">J118^2</f>
        <v>0.25</v>
      </c>
      <c r="L118" s="60">
        <f>I118*'Input Data'!$B$2</f>
        <v>1.666666666666667</v>
      </c>
      <c r="M118" s="60">
        <f>I118*'Input Data'!$B$3</f>
        <v>1.0416666666666667</v>
      </c>
      <c r="N118" s="61">
        <f>I118*'Input Data'!$B$4</f>
        <v>0.41666666666666674</v>
      </c>
      <c r="O118" s="62">
        <f>I118*'Input Data'!$B$5</f>
        <v>0.625</v>
      </c>
      <c r="P118" s="180">
        <f>'Adjustment Factors'!C28</f>
        <v>1.29</v>
      </c>
      <c r="Q118" s="79">
        <f t="shared" ref="Q118:Q133" si="81">(I118+L118+M118+N118+O118)*P118</f>
        <v>10.212500000000002</v>
      </c>
      <c r="R118" s="153">
        <f>'Adjustment Factors'!D28</f>
        <v>5.077997925</v>
      </c>
      <c r="S118" s="79">
        <f t="shared" ref="S118:S133" si="82">(I118+L118+M118+N118+O118)*R118</f>
        <v>40.200816906250004</v>
      </c>
    </row>
    <row r="119" spans="1:19" ht="106.5" customHeight="1">
      <c r="A119" s="202"/>
      <c r="B119" s="107" t="s">
        <v>145</v>
      </c>
      <c r="C119" s="49" t="s">
        <v>29</v>
      </c>
      <c r="D119" s="100"/>
      <c r="E119" s="9"/>
      <c r="F119" s="39">
        <v>3</v>
      </c>
      <c r="G119" s="71">
        <v>5</v>
      </c>
      <c r="H119" s="72">
        <v>3.5</v>
      </c>
      <c r="I119" s="64">
        <f t="shared" si="78"/>
        <v>3.6666666666666665</v>
      </c>
      <c r="J119" s="68">
        <f t="shared" si="79"/>
        <v>0.33333333333333331</v>
      </c>
      <c r="K119" s="69">
        <f t="shared" si="80"/>
        <v>0.1111111111111111</v>
      </c>
      <c r="L119" s="60">
        <f>I119*'Input Data'!$B$2</f>
        <v>1.4666666666666668</v>
      </c>
      <c r="M119" s="60">
        <f>I119*'Input Data'!$B$3</f>
        <v>0.91666666666666663</v>
      </c>
      <c r="N119" s="61">
        <f>I119*'Input Data'!$B$4</f>
        <v>0.3666666666666667</v>
      </c>
      <c r="O119" s="62">
        <f>I119*'Input Data'!$B$5</f>
        <v>0.54999999999999993</v>
      </c>
      <c r="P119" s="180">
        <f>'Adjustment Factors'!C28</f>
        <v>1.29</v>
      </c>
      <c r="Q119" s="79">
        <f t="shared" si="81"/>
        <v>8.9870000000000001</v>
      </c>
      <c r="R119" s="153">
        <f>'Adjustment Factors'!D28</f>
        <v>5.077997925</v>
      </c>
      <c r="S119" s="79">
        <f t="shared" si="82"/>
        <v>35.376718877499997</v>
      </c>
    </row>
    <row r="120" spans="1:19" ht="58.5">
      <c r="A120" s="201">
        <v>2</v>
      </c>
      <c r="B120" s="107" t="s">
        <v>146</v>
      </c>
      <c r="C120" s="48" t="s">
        <v>26</v>
      </c>
      <c r="D120" s="100"/>
      <c r="E120" s="9"/>
      <c r="F120" s="39">
        <v>0.5</v>
      </c>
      <c r="G120" s="71">
        <v>2</v>
      </c>
      <c r="H120" s="72">
        <v>1</v>
      </c>
      <c r="I120" s="64">
        <f t="shared" si="78"/>
        <v>1.0833333333333333</v>
      </c>
      <c r="J120" s="68">
        <f t="shared" si="79"/>
        <v>0.25</v>
      </c>
      <c r="K120" s="69">
        <f t="shared" si="80"/>
        <v>6.25E-2</v>
      </c>
      <c r="L120" s="60">
        <f>I120*'Input Data'!$B$2</f>
        <v>0.43333333333333335</v>
      </c>
      <c r="M120" s="60">
        <f>I120*'Input Data'!$B$3</f>
        <v>0.27083333333333331</v>
      </c>
      <c r="N120" s="61">
        <f>I120*'Input Data'!$B$4</f>
        <v>0.10833333333333334</v>
      </c>
      <c r="O120" s="62">
        <f>I120*'Input Data'!$B$5</f>
        <v>0.16249999999999998</v>
      </c>
      <c r="P120" s="180">
        <f>'Adjustment Factors'!C28</f>
        <v>1.29</v>
      </c>
      <c r="Q120" s="79">
        <f t="shared" si="81"/>
        <v>2.6552499999999997</v>
      </c>
      <c r="R120" s="153">
        <f>'Adjustment Factors'!D28</f>
        <v>5.077997925</v>
      </c>
      <c r="S120" s="79">
        <f t="shared" si="82"/>
        <v>10.452212395624999</v>
      </c>
    </row>
    <row r="121" spans="1:19" ht="59.25" customHeight="1">
      <c r="A121" s="202"/>
      <c r="B121" s="107" t="s">
        <v>147</v>
      </c>
      <c r="C121" s="49" t="s">
        <v>29</v>
      </c>
      <c r="D121" s="99"/>
      <c r="E121" s="4"/>
      <c r="F121" s="34">
        <v>1</v>
      </c>
      <c r="G121" s="35">
        <v>3</v>
      </c>
      <c r="H121" s="36">
        <v>2</v>
      </c>
      <c r="I121" s="64">
        <f t="shared" si="78"/>
        <v>2</v>
      </c>
      <c r="J121" s="68">
        <f t="shared" si="79"/>
        <v>0.33333333333333331</v>
      </c>
      <c r="K121" s="69">
        <f t="shared" si="80"/>
        <v>0.1111111111111111</v>
      </c>
      <c r="L121" s="60">
        <f>I121*'Input Data'!$B$2</f>
        <v>0.8</v>
      </c>
      <c r="M121" s="60">
        <f>I121*'Input Data'!$B$3</f>
        <v>0.5</v>
      </c>
      <c r="N121" s="61">
        <f>I121*'Input Data'!$B$4</f>
        <v>0.2</v>
      </c>
      <c r="O121" s="62">
        <f>I121*'Input Data'!$B$5</f>
        <v>0.3</v>
      </c>
      <c r="P121" s="180">
        <f>'Adjustment Factors'!C28</f>
        <v>1.29</v>
      </c>
      <c r="Q121" s="79">
        <f t="shared" si="81"/>
        <v>4.9020000000000001</v>
      </c>
      <c r="R121" s="153">
        <f>'Adjustment Factors'!D28</f>
        <v>5.077997925</v>
      </c>
      <c r="S121" s="79">
        <f t="shared" si="82"/>
        <v>19.296392115</v>
      </c>
    </row>
    <row r="122" spans="1:19" ht="84.75" customHeight="1">
      <c r="A122" s="201">
        <v>3</v>
      </c>
      <c r="B122" s="107" t="s">
        <v>148</v>
      </c>
      <c r="C122" s="48" t="s">
        <v>26</v>
      </c>
      <c r="D122" s="99"/>
      <c r="E122" s="4"/>
      <c r="F122" s="39">
        <v>0.5</v>
      </c>
      <c r="G122" s="71">
        <v>2</v>
      </c>
      <c r="H122" s="72">
        <v>1</v>
      </c>
      <c r="I122" s="64">
        <f t="shared" si="78"/>
        <v>1.0833333333333333</v>
      </c>
      <c r="J122" s="68">
        <f t="shared" si="79"/>
        <v>0.25</v>
      </c>
      <c r="K122" s="69">
        <f t="shared" si="80"/>
        <v>6.25E-2</v>
      </c>
      <c r="L122" s="60">
        <f>I122*'Input Data'!$B$2</f>
        <v>0.43333333333333335</v>
      </c>
      <c r="M122" s="60">
        <f>I122*'Input Data'!$B$3</f>
        <v>0.27083333333333331</v>
      </c>
      <c r="N122" s="61">
        <f>I122*'Input Data'!$B$4</f>
        <v>0.10833333333333334</v>
      </c>
      <c r="O122" s="62">
        <f>I122*'Input Data'!$B$5</f>
        <v>0.16249999999999998</v>
      </c>
      <c r="P122" s="180">
        <f>'Adjustment Factors'!C28</f>
        <v>1.29</v>
      </c>
      <c r="Q122" s="79">
        <f t="shared" si="81"/>
        <v>2.6552499999999997</v>
      </c>
      <c r="R122" s="153">
        <f>'Adjustment Factors'!D28</f>
        <v>5.077997925</v>
      </c>
      <c r="S122" s="79">
        <f t="shared" si="82"/>
        <v>10.452212395624999</v>
      </c>
    </row>
    <row r="123" spans="1:19" ht="64.5" customHeight="1">
      <c r="A123" s="202"/>
      <c r="B123" s="107" t="s">
        <v>149</v>
      </c>
      <c r="C123" s="49" t="s">
        <v>29</v>
      </c>
      <c r="D123" s="99"/>
      <c r="E123" s="4"/>
      <c r="F123" s="34">
        <v>1</v>
      </c>
      <c r="G123" s="35">
        <v>3</v>
      </c>
      <c r="H123" s="36">
        <v>2</v>
      </c>
      <c r="I123" s="64">
        <f t="shared" si="78"/>
        <v>2</v>
      </c>
      <c r="J123" s="68">
        <f t="shared" si="79"/>
        <v>0.33333333333333331</v>
      </c>
      <c r="K123" s="69">
        <f t="shared" si="80"/>
        <v>0.1111111111111111</v>
      </c>
      <c r="L123" s="60">
        <f>I123*'Input Data'!$B$2</f>
        <v>0.8</v>
      </c>
      <c r="M123" s="60">
        <f>I123*'Input Data'!$B$3</f>
        <v>0.5</v>
      </c>
      <c r="N123" s="61">
        <f>I123*'Input Data'!$B$4</f>
        <v>0.2</v>
      </c>
      <c r="O123" s="62">
        <f>I123*'Input Data'!$B$5</f>
        <v>0.3</v>
      </c>
      <c r="P123" s="180">
        <f>'Adjustment Factors'!C28</f>
        <v>1.29</v>
      </c>
      <c r="Q123" s="79">
        <f t="shared" si="81"/>
        <v>4.9020000000000001</v>
      </c>
      <c r="R123" s="153">
        <f>'Adjustment Factors'!D28</f>
        <v>5.077997925</v>
      </c>
      <c r="S123" s="79">
        <f t="shared" si="82"/>
        <v>19.296392115</v>
      </c>
    </row>
    <row r="124" spans="1:19" ht="69">
      <c r="A124" s="201">
        <v>4</v>
      </c>
      <c r="B124" s="107" t="s">
        <v>150</v>
      </c>
      <c r="C124" s="48" t="s">
        <v>26</v>
      </c>
      <c r="D124" s="99"/>
      <c r="E124" s="4"/>
      <c r="F124" s="34">
        <v>3</v>
      </c>
      <c r="G124" s="35">
        <v>6</v>
      </c>
      <c r="H124" s="36">
        <v>4</v>
      </c>
      <c r="I124" s="64">
        <f t="shared" ref="I124:I131" si="83">(F124+G124+4*H124)/6</f>
        <v>4.166666666666667</v>
      </c>
      <c r="J124" s="68">
        <f t="shared" ref="J124:J131" si="84">(G124-F124)/6</f>
        <v>0.5</v>
      </c>
      <c r="K124" s="69">
        <f t="shared" ref="K124:K131" si="85">J124^2</f>
        <v>0.25</v>
      </c>
      <c r="L124" s="60">
        <f>I124*'Input Data'!$B$2</f>
        <v>1.666666666666667</v>
      </c>
      <c r="M124" s="60">
        <f>I124*'Input Data'!$B$3</f>
        <v>1.0416666666666667</v>
      </c>
      <c r="N124" s="61">
        <f>I124*'Input Data'!$B$4</f>
        <v>0.41666666666666674</v>
      </c>
      <c r="O124" s="62">
        <f>I124*'Input Data'!$B$5</f>
        <v>0.625</v>
      </c>
      <c r="P124" s="180">
        <f>'Adjustment Factors'!C28</f>
        <v>1.29</v>
      </c>
      <c r="Q124" s="79">
        <f t="shared" si="81"/>
        <v>10.212500000000002</v>
      </c>
      <c r="R124" s="153">
        <f>'Adjustment Factors'!D28</f>
        <v>5.077997925</v>
      </c>
      <c r="S124" s="79">
        <f t="shared" si="82"/>
        <v>40.200816906250004</v>
      </c>
    </row>
    <row r="125" spans="1:19" ht="128.25" customHeight="1">
      <c r="A125" s="202"/>
      <c r="B125" s="107" t="s">
        <v>151</v>
      </c>
      <c r="C125" s="49" t="s">
        <v>29</v>
      </c>
      <c r="D125" s="99"/>
      <c r="E125" s="4"/>
      <c r="F125" s="34">
        <v>2</v>
      </c>
      <c r="G125" s="35">
        <v>4</v>
      </c>
      <c r="H125" s="36">
        <v>2.5</v>
      </c>
      <c r="I125" s="64">
        <f t="shared" si="83"/>
        <v>2.6666666666666665</v>
      </c>
      <c r="J125" s="68">
        <f t="shared" si="84"/>
        <v>0.33333333333333331</v>
      </c>
      <c r="K125" s="69">
        <f t="shared" si="85"/>
        <v>0.1111111111111111</v>
      </c>
      <c r="L125" s="60">
        <f>I125*'Input Data'!$B$2</f>
        <v>1.0666666666666667</v>
      </c>
      <c r="M125" s="60">
        <f>I125*'Input Data'!$B$3</f>
        <v>0.66666666666666663</v>
      </c>
      <c r="N125" s="61">
        <f>I125*'Input Data'!$B$4</f>
        <v>0.26666666666666666</v>
      </c>
      <c r="O125" s="62">
        <f>I125*'Input Data'!$B$5</f>
        <v>0.39999999999999997</v>
      </c>
      <c r="P125" s="180">
        <f>'Adjustment Factors'!C28</f>
        <v>1.29</v>
      </c>
      <c r="Q125" s="79">
        <f t="shared" si="81"/>
        <v>6.5360000000000014</v>
      </c>
      <c r="R125" s="153">
        <f>'Adjustment Factors'!D28</f>
        <v>5.077997925</v>
      </c>
      <c r="S125" s="79">
        <f t="shared" si="82"/>
        <v>25.728522820000002</v>
      </c>
    </row>
    <row r="126" spans="1:19" ht="69">
      <c r="A126" s="201">
        <v>5</v>
      </c>
      <c r="B126" s="107" t="s">
        <v>152</v>
      </c>
      <c r="C126" s="48" t="s">
        <v>26</v>
      </c>
      <c r="D126" s="131"/>
      <c r="E126" s="4"/>
      <c r="F126" s="34">
        <v>2</v>
      </c>
      <c r="G126" s="35">
        <v>4</v>
      </c>
      <c r="H126" s="36">
        <v>3</v>
      </c>
      <c r="I126" s="64">
        <f t="shared" si="83"/>
        <v>3</v>
      </c>
      <c r="J126" s="68">
        <f t="shared" si="84"/>
        <v>0.33333333333333331</v>
      </c>
      <c r="K126" s="69">
        <f t="shared" si="85"/>
        <v>0.1111111111111111</v>
      </c>
      <c r="L126" s="60">
        <f>I126*'Input Data'!$B$2</f>
        <v>1.2000000000000002</v>
      </c>
      <c r="M126" s="60">
        <f>I126*'Input Data'!$B$3</f>
        <v>0.75</v>
      </c>
      <c r="N126" s="61">
        <f>I126*'Input Data'!$B$4</f>
        <v>0.30000000000000004</v>
      </c>
      <c r="O126" s="62">
        <f>I126*'Input Data'!$B$5</f>
        <v>0.44999999999999996</v>
      </c>
      <c r="P126" s="180">
        <f>'Adjustment Factors'!C28</f>
        <v>1.29</v>
      </c>
      <c r="Q126" s="79">
        <f t="shared" si="81"/>
        <v>7.3530000000000006</v>
      </c>
      <c r="R126" s="153">
        <f>'Adjustment Factors'!D28</f>
        <v>5.077997925</v>
      </c>
      <c r="S126" s="79">
        <f t="shared" si="82"/>
        <v>28.944588172500001</v>
      </c>
    </row>
    <row r="127" spans="1:19" ht="128.25" customHeight="1">
      <c r="A127" s="202"/>
      <c r="B127" s="107" t="s">
        <v>153</v>
      </c>
      <c r="C127" s="49" t="s">
        <v>29</v>
      </c>
      <c r="D127" s="99"/>
      <c r="E127" s="4"/>
      <c r="F127" s="34">
        <v>2</v>
      </c>
      <c r="G127" s="35">
        <v>4</v>
      </c>
      <c r="H127" s="36">
        <v>2.5</v>
      </c>
      <c r="I127" s="64">
        <f t="shared" si="83"/>
        <v>2.6666666666666665</v>
      </c>
      <c r="J127" s="68">
        <f t="shared" si="84"/>
        <v>0.33333333333333331</v>
      </c>
      <c r="K127" s="69">
        <f t="shared" si="85"/>
        <v>0.1111111111111111</v>
      </c>
      <c r="L127" s="60">
        <f>I127*'Input Data'!$B$2</f>
        <v>1.0666666666666667</v>
      </c>
      <c r="M127" s="60">
        <f>I127*'Input Data'!$B$3</f>
        <v>0.66666666666666663</v>
      </c>
      <c r="N127" s="61">
        <f>I127*'Input Data'!$B$4</f>
        <v>0.26666666666666666</v>
      </c>
      <c r="O127" s="62">
        <f>I127*'Input Data'!$B$5</f>
        <v>0.39999999999999997</v>
      </c>
      <c r="P127" s="180">
        <f>'Adjustment Factors'!C28</f>
        <v>1.29</v>
      </c>
      <c r="Q127" s="79">
        <f t="shared" si="81"/>
        <v>6.5360000000000014</v>
      </c>
      <c r="R127" s="153">
        <f>'Adjustment Factors'!D28</f>
        <v>5.077997925</v>
      </c>
      <c r="S127" s="79">
        <f t="shared" si="82"/>
        <v>25.728522820000002</v>
      </c>
    </row>
    <row r="128" spans="1:19" ht="99" customHeight="1">
      <c r="A128" s="201">
        <v>6</v>
      </c>
      <c r="B128" s="107" t="s">
        <v>154</v>
      </c>
      <c r="C128" s="48" t="s">
        <v>26</v>
      </c>
      <c r="D128" s="99"/>
      <c r="E128" s="4"/>
      <c r="F128" s="34">
        <v>5</v>
      </c>
      <c r="G128" s="35">
        <v>9</v>
      </c>
      <c r="H128" s="36">
        <v>6</v>
      </c>
      <c r="I128" s="64">
        <f t="shared" si="83"/>
        <v>6.333333333333333</v>
      </c>
      <c r="J128" s="68">
        <f t="shared" si="84"/>
        <v>0.66666666666666663</v>
      </c>
      <c r="K128" s="69">
        <f t="shared" si="85"/>
        <v>0.44444444444444442</v>
      </c>
      <c r="L128" s="60">
        <f>I128*'Input Data'!$B$2</f>
        <v>2.5333333333333332</v>
      </c>
      <c r="M128" s="60">
        <f>I128*'Input Data'!$B$3</f>
        <v>1.5833333333333333</v>
      </c>
      <c r="N128" s="61">
        <f>I128*'Input Data'!$B$4</f>
        <v>0.6333333333333333</v>
      </c>
      <c r="O128" s="62">
        <f>I128*'Input Data'!$B$5</f>
        <v>0.95</v>
      </c>
      <c r="P128" s="180">
        <f>'Adjustment Factors'!C28</f>
        <v>1.29</v>
      </c>
      <c r="Q128" s="79">
        <f t="shared" si="81"/>
        <v>15.523</v>
      </c>
      <c r="R128" s="153">
        <f>'Adjustment Factors'!D28</f>
        <v>5.077997925</v>
      </c>
      <c r="S128" s="79">
        <f t="shared" si="82"/>
        <v>61.105241697499999</v>
      </c>
    </row>
    <row r="129" spans="1:19" ht="108.75" customHeight="1">
      <c r="A129" s="202"/>
      <c r="B129" s="107" t="s">
        <v>155</v>
      </c>
      <c r="C129" s="49" t="s">
        <v>29</v>
      </c>
      <c r="D129" s="99"/>
      <c r="E129" s="4"/>
      <c r="F129" s="34">
        <v>2</v>
      </c>
      <c r="G129" s="35">
        <v>4</v>
      </c>
      <c r="H129" s="36">
        <v>2.5</v>
      </c>
      <c r="I129" s="64">
        <f t="shared" si="83"/>
        <v>2.6666666666666665</v>
      </c>
      <c r="J129" s="68">
        <f t="shared" si="84"/>
        <v>0.33333333333333331</v>
      </c>
      <c r="K129" s="69">
        <f t="shared" si="85"/>
        <v>0.1111111111111111</v>
      </c>
      <c r="L129" s="60">
        <f>I129*'Input Data'!$B$2</f>
        <v>1.0666666666666667</v>
      </c>
      <c r="M129" s="60">
        <f>I129*'Input Data'!$B$3</f>
        <v>0.66666666666666663</v>
      </c>
      <c r="N129" s="61">
        <f>I129*'Input Data'!$B$4</f>
        <v>0.26666666666666666</v>
      </c>
      <c r="O129" s="62">
        <f>I129*'Input Data'!$B$5</f>
        <v>0.39999999999999997</v>
      </c>
      <c r="P129" s="180">
        <f>'Adjustment Factors'!C28</f>
        <v>1.29</v>
      </c>
      <c r="Q129" s="79">
        <f t="shared" si="81"/>
        <v>6.5360000000000014</v>
      </c>
      <c r="R129" s="153">
        <f>'Adjustment Factors'!D28</f>
        <v>5.077997925</v>
      </c>
      <c r="S129" s="79">
        <f t="shared" si="82"/>
        <v>25.728522820000002</v>
      </c>
    </row>
    <row r="130" spans="1:19" ht="109.5" customHeight="1">
      <c r="A130" s="201">
        <v>7</v>
      </c>
      <c r="B130" s="107" t="s">
        <v>156</v>
      </c>
      <c r="C130" s="48" t="s">
        <v>26</v>
      </c>
      <c r="D130" s="99"/>
      <c r="E130" s="4"/>
      <c r="F130" s="34">
        <v>2</v>
      </c>
      <c r="G130" s="35">
        <v>5</v>
      </c>
      <c r="H130" s="36">
        <v>3</v>
      </c>
      <c r="I130" s="64">
        <f t="shared" si="83"/>
        <v>3.1666666666666665</v>
      </c>
      <c r="J130" s="68">
        <f t="shared" si="84"/>
        <v>0.5</v>
      </c>
      <c r="K130" s="69">
        <f t="shared" si="85"/>
        <v>0.25</v>
      </c>
      <c r="L130" s="60">
        <f>I130*'Input Data'!$B$2</f>
        <v>1.2666666666666666</v>
      </c>
      <c r="M130" s="60">
        <f>I130*'Input Data'!$B$3</f>
        <v>0.79166666666666663</v>
      </c>
      <c r="N130" s="61">
        <f>I130*'Input Data'!$B$4</f>
        <v>0.31666666666666665</v>
      </c>
      <c r="O130" s="62">
        <f>I130*'Input Data'!$B$5</f>
        <v>0.47499999999999998</v>
      </c>
      <c r="P130" s="180">
        <f>'Adjustment Factors'!C28</f>
        <v>1.29</v>
      </c>
      <c r="Q130" s="79">
        <f t="shared" si="81"/>
        <v>7.7614999999999998</v>
      </c>
      <c r="R130" s="153">
        <f>'Adjustment Factors'!D28</f>
        <v>5.077997925</v>
      </c>
      <c r="S130" s="79">
        <f t="shared" si="82"/>
        <v>30.552620848749999</v>
      </c>
    </row>
    <row r="131" spans="1:19" ht="62.25" customHeight="1">
      <c r="A131" s="202"/>
      <c r="B131" s="107" t="s">
        <v>157</v>
      </c>
      <c r="C131" s="49" t="s">
        <v>29</v>
      </c>
      <c r="D131" s="99"/>
      <c r="E131" s="4"/>
      <c r="F131" s="34">
        <v>2</v>
      </c>
      <c r="G131" s="35">
        <v>4</v>
      </c>
      <c r="H131" s="36">
        <v>2.5</v>
      </c>
      <c r="I131" s="64">
        <f t="shared" si="83"/>
        <v>2.6666666666666665</v>
      </c>
      <c r="J131" s="68">
        <f t="shared" si="84"/>
        <v>0.33333333333333331</v>
      </c>
      <c r="K131" s="69">
        <f t="shared" si="85"/>
        <v>0.1111111111111111</v>
      </c>
      <c r="L131" s="60">
        <f>I131*'Input Data'!$B$2</f>
        <v>1.0666666666666667</v>
      </c>
      <c r="M131" s="60">
        <f>I131*'Input Data'!$B$3</f>
        <v>0.66666666666666663</v>
      </c>
      <c r="N131" s="61">
        <f>I131*'Input Data'!$B$4</f>
        <v>0.26666666666666666</v>
      </c>
      <c r="O131" s="62">
        <f>I131*'Input Data'!$B$5</f>
        <v>0.39999999999999997</v>
      </c>
      <c r="P131" s="180">
        <f>'Adjustment Factors'!C28</f>
        <v>1.29</v>
      </c>
      <c r="Q131" s="79">
        <f t="shared" si="81"/>
        <v>6.5360000000000014</v>
      </c>
      <c r="R131" s="153">
        <f>'Adjustment Factors'!D28</f>
        <v>5.077997925</v>
      </c>
      <c r="S131" s="79">
        <f t="shared" si="82"/>
        <v>25.728522820000002</v>
      </c>
    </row>
    <row r="132" spans="1:19" ht="58.5">
      <c r="A132" s="201">
        <v>8</v>
      </c>
      <c r="B132" s="107" t="s">
        <v>158</v>
      </c>
      <c r="C132" s="48" t="s">
        <v>26</v>
      </c>
      <c r="D132" s="99"/>
      <c r="E132" s="4"/>
      <c r="F132" s="34">
        <v>4</v>
      </c>
      <c r="G132" s="35">
        <v>7</v>
      </c>
      <c r="H132" s="36">
        <v>5</v>
      </c>
      <c r="I132" s="64">
        <f t="shared" ref="I132:I133" si="86">(F132+G132+4*H132)/6</f>
        <v>5.166666666666667</v>
      </c>
      <c r="J132" s="68">
        <f t="shared" ref="J132:J133" si="87">(G132-F132)/6</f>
        <v>0.5</v>
      </c>
      <c r="K132" s="69">
        <f t="shared" ref="K132:K133" si="88">J132^2</f>
        <v>0.25</v>
      </c>
      <c r="L132" s="60">
        <f>I132*'Input Data'!$B$2</f>
        <v>2.0666666666666669</v>
      </c>
      <c r="M132" s="60">
        <f>I132*'Input Data'!$B$3</f>
        <v>1.2916666666666667</v>
      </c>
      <c r="N132" s="61">
        <f>I132*'Input Data'!$B$4</f>
        <v>0.51666666666666672</v>
      </c>
      <c r="O132" s="62">
        <f>I132*'Input Data'!$B$5</f>
        <v>0.77500000000000002</v>
      </c>
      <c r="P132" s="180">
        <f>'Adjustment Factors'!C28</f>
        <v>1.29</v>
      </c>
      <c r="Q132" s="79">
        <f t="shared" si="81"/>
        <v>12.663500000000003</v>
      </c>
      <c r="R132" s="153">
        <f>'Adjustment Factors'!D28</f>
        <v>5.077997925</v>
      </c>
      <c r="S132" s="79">
        <f t="shared" si="82"/>
        <v>49.849012963750006</v>
      </c>
    </row>
    <row r="133" spans="1:19" ht="148.5" customHeight="1">
      <c r="A133" s="202"/>
      <c r="B133" s="107" t="s">
        <v>159</v>
      </c>
      <c r="C133" s="49" t="s">
        <v>29</v>
      </c>
      <c r="D133" s="99"/>
      <c r="E133" s="4"/>
      <c r="F133" s="34">
        <v>3</v>
      </c>
      <c r="G133" s="35">
        <v>6</v>
      </c>
      <c r="H133" s="36">
        <v>4.5</v>
      </c>
      <c r="I133" s="64">
        <f t="shared" si="86"/>
        <v>4.5</v>
      </c>
      <c r="J133" s="68">
        <f t="shared" si="87"/>
        <v>0.5</v>
      </c>
      <c r="K133" s="69">
        <f t="shared" si="88"/>
        <v>0.25</v>
      </c>
      <c r="L133" s="60">
        <f>I133*'Input Data'!$B$2</f>
        <v>1.8</v>
      </c>
      <c r="M133" s="60">
        <f>I133*'Input Data'!$B$3</f>
        <v>1.125</v>
      </c>
      <c r="N133" s="61">
        <f>I133*'Input Data'!$B$4</f>
        <v>0.45</v>
      </c>
      <c r="O133" s="62">
        <f>I133*'Input Data'!$B$5</f>
        <v>0.67499999999999993</v>
      </c>
      <c r="P133" s="180">
        <f>'Adjustment Factors'!C28</f>
        <v>1.29</v>
      </c>
      <c r="Q133" s="79">
        <f t="shared" si="81"/>
        <v>11.029500000000001</v>
      </c>
      <c r="R133" s="153">
        <f>'Adjustment Factors'!D28</f>
        <v>5.077997925</v>
      </c>
      <c r="S133" s="79">
        <f t="shared" si="82"/>
        <v>43.41688225875</v>
      </c>
    </row>
    <row r="134" spans="1:19" ht="15.75">
      <c r="A134" s="39"/>
      <c r="B134" s="173"/>
      <c r="C134" s="174"/>
      <c r="D134" s="101"/>
      <c r="E134" s="10"/>
      <c r="F134" s="15"/>
      <c r="G134" s="16"/>
      <c r="H134" s="17"/>
      <c r="I134" s="83"/>
      <c r="J134" s="84"/>
      <c r="K134" s="85"/>
      <c r="L134" s="86"/>
      <c r="M134" s="86"/>
      <c r="N134" s="87"/>
      <c r="O134" s="88"/>
      <c r="P134" s="89"/>
      <c r="Q134" s="90"/>
      <c r="S134" s="175"/>
    </row>
    <row r="135" spans="1:19" s="81" customFormat="1" ht="15.95" customHeight="1">
      <c r="A135" s="47">
        <v>9</v>
      </c>
      <c r="B135" s="229" t="s">
        <v>160</v>
      </c>
      <c r="C135" s="230"/>
      <c r="D135" s="230"/>
      <c r="E135" s="230"/>
      <c r="F135" s="230"/>
      <c r="G135" s="230"/>
      <c r="H135" s="230"/>
      <c r="I135" s="230"/>
      <c r="J135" s="230"/>
      <c r="K135" s="230"/>
      <c r="L135" s="230"/>
      <c r="M135" s="230"/>
      <c r="N135" s="230"/>
      <c r="O135" s="230"/>
      <c r="P135" s="230"/>
      <c r="Q135" s="230"/>
      <c r="R135" s="230"/>
      <c r="S135" s="231"/>
    </row>
    <row r="136" spans="1:19" ht="106.5" customHeight="1">
      <c r="A136" s="201">
        <v>1</v>
      </c>
      <c r="B136" s="107" t="s">
        <v>161</v>
      </c>
      <c r="C136" s="48" t="s">
        <v>26</v>
      </c>
      <c r="D136" s="100"/>
      <c r="E136" s="9"/>
      <c r="F136" s="39">
        <v>3</v>
      </c>
      <c r="G136" s="71">
        <v>6</v>
      </c>
      <c r="H136" s="72">
        <v>4</v>
      </c>
      <c r="I136" s="64">
        <f t="shared" ref="I136:I137" si="89">(F136+G136+4*H136)/6</f>
        <v>4.166666666666667</v>
      </c>
      <c r="J136" s="68">
        <f t="shared" ref="J136:J137" si="90">(G136-F136)/6</f>
        <v>0.5</v>
      </c>
      <c r="K136" s="69">
        <f t="shared" ref="K136:K137" si="91">J136^2</f>
        <v>0.25</v>
      </c>
      <c r="L136" s="60">
        <f>I136*'Input Data'!$B$2</f>
        <v>1.666666666666667</v>
      </c>
      <c r="M136" s="60">
        <f>I136*'Input Data'!$B$3</f>
        <v>1.0416666666666667</v>
      </c>
      <c r="N136" s="61">
        <f>I136*'Input Data'!$B$4</f>
        <v>0.41666666666666674</v>
      </c>
      <c r="O136" s="62">
        <f>I136*'Input Data'!$B$5</f>
        <v>0.625</v>
      </c>
      <c r="P136" s="180">
        <f>'Adjustment Factors'!C28</f>
        <v>1.29</v>
      </c>
      <c r="Q136" s="79">
        <f t="shared" ref="Q136:Q139" si="92">(I136+L136+M136+N136+O136)*P136</f>
        <v>10.212500000000002</v>
      </c>
      <c r="R136" s="153">
        <f>'Adjustment Factors'!D28</f>
        <v>5.077997925</v>
      </c>
      <c r="S136" s="79">
        <f t="shared" ref="S136:S139" si="93">(I136+L136+M136+N136+O136)*R136</f>
        <v>40.200816906250004</v>
      </c>
    </row>
    <row r="137" spans="1:19" ht="194.25" customHeight="1">
      <c r="A137" s="202"/>
      <c r="B137" s="107" t="s">
        <v>162</v>
      </c>
      <c r="C137" s="49" t="s">
        <v>29</v>
      </c>
      <c r="D137" s="100"/>
      <c r="E137" s="9"/>
      <c r="F137" s="39">
        <v>3</v>
      </c>
      <c r="G137" s="71">
        <v>7</v>
      </c>
      <c r="H137" s="72">
        <v>4</v>
      </c>
      <c r="I137" s="64">
        <f t="shared" si="89"/>
        <v>4.333333333333333</v>
      </c>
      <c r="J137" s="68">
        <f t="shared" si="90"/>
        <v>0.66666666666666663</v>
      </c>
      <c r="K137" s="69">
        <f t="shared" si="91"/>
        <v>0.44444444444444442</v>
      </c>
      <c r="L137" s="60">
        <f>I137*'Input Data'!$B$2</f>
        <v>1.7333333333333334</v>
      </c>
      <c r="M137" s="60">
        <f>I137*'Input Data'!$B$3</f>
        <v>1.0833333333333333</v>
      </c>
      <c r="N137" s="61">
        <f>I137*'Input Data'!$B$4</f>
        <v>0.43333333333333335</v>
      </c>
      <c r="O137" s="62">
        <f>I137*'Input Data'!$B$5</f>
        <v>0.64999999999999991</v>
      </c>
      <c r="P137" s="180">
        <f>'Adjustment Factors'!C28</f>
        <v>1.29</v>
      </c>
      <c r="Q137" s="79">
        <f t="shared" si="92"/>
        <v>10.620999999999999</v>
      </c>
      <c r="R137" s="153">
        <f>'Adjustment Factors'!D28</f>
        <v>5.077997925</v>
      </c>
      <c r="S137" s="79">
        <f t="shared" si="93"/>
        <v>41.808849582499995</v>
      </c>
    </row>
    <row r="138" spans="1:19" ht="75" customHeight="1">
      <c r="A138" s="201">
        <v>2</v>
      </c>
      <c r="B138" s="107" t="s">
        <v>163</v>
      </c>
      <c r="C138" s="48" t="s">
        <v>26</v>
      </c>
      <c r="D138" s="100"/>
      <c r="E138" s="9"/>
      <c r="F138" s="39">
        <v>1</v>
      </c>
      <c r="G138" s="71">
        <v>4</v>
      </c>
      <c r="H138" s="72">
        <v>2</v>
      </c>
      <c r="I138" s="64">
        <f t="shared" ref="I138:I139" si="94">(F138+G138+4*H138)/6</f>
        <v>2.1666666666666665</v>
      </c>
      <c r="J138" s="68">
        <f t="shared" ref="J138:J139" si="95">(G138-F138)/6</f>
        <v>0.5</v>
      </c>
      <c r="K138" s="69">
        <f t="shared" ref="K138:K139" si="96">J138^2</f>
        <v>0.25</v>
      </c>
      <c r="L138" s="60">
        <f>I138*'Input Data'!$B$2</f>
        <v>0.8666666666666667</v>
      </c>
      <c r="M138" s="60">
        <f>I138*'Input Data'!$B$3</f>
        <v>0.54166666666666663</v>
      </c>
      <c r="N138" s="61">
        <f>I138*'Input Data'!$B$4</f>
        <v>0.21666666666666667</v>
      </c>
      <c r="O138" s="62">
        <f>I138*'Input Data'!$B$5</f>
        <v>0.32499999999999996</v>
      </c>
      <c r="P138" s="180">
        <f>'Adjustment Factors'!C28</f>
        <v>1.29</v>
      </c>
      <c r="Q138" s="79">
        <f t="shared" si="92"/>
        <v>5.3104999999999993</v>
      </c>
      <c r="R138" s="153">
        <f>'Adjustment Factors'!D28</f>
        <v>5.077997925</v>
      </c>
      <c r="S138" s="79">
        <f t="shared" si="93"/>
        <v>20.904424791249998</v>
      </c>
    </row>
    <row r="139" spans="1:19" ht="81" customHeight="1">
      <c r="A139" s="202"/>
      <c r="B139" s="107" t="s">
        <v>164</v>
      </c>
      <c r="C139" s="49" t="s">
        <v>29</v>
      </c>
      <c r="D139" s="100"/>
      <c r="E139" s="9"/>
      <c r="F139" s="39">
        <v>1</v>
      </c>
      <c r="G139" s="71">
        <v>4</v>
      </c>
      <c r="H139" s="72">
        <v>2</v>
      </c>
      <c r="I139" s="64">
        <f t="shared" si="94"/>
        <v>2.1666666666666665</v>
      </c>
      <c r="J139" s="68">
        <f t="shared" si="95"/>
        <v>0.5</v>
      </c>
      <c r="K139" s="69">
        <f t="shared" si="96"/>
        <v>0.25</v>
      </c>
      <c r="L139" s="60">
        <f>I139*'Input Data'!$B$2</f>
        <v>0.8666666666666667</v>
      </c>
      <c r="M139" s="60">
        <f>I139*'Input Data'!$B$3</f>
        <v>0.54166666666666663</v>
      </c>
      <c r="N139" s="61">
        <f>I139*'Input Data'!$B$4</f>
        <v>0.21666666666666667</v>
      </c>
      <c r="O139" s="62">
        <f>I139*'Input Data'!$B$5</f>
        <v>0.32499999999999996</v>
      </c>
      <c r="P139" s="180">
        <f>'Adjustment Factors'!C28</f>
        <v>1.29</v>
      </c>
      <c r="Q139" s="79">
        <f t="shared" si="92"/>
        <v>5.3104999999999993</v>
      </c>
      <c r="R139" s="153">
        <f>'Adjustment Factors'!D28</f>
        <v>5.077997925</v>
      </c>
      <c r="S139" s="79">
        <f t="shared" si="93"/>
        <v>20.904424791249998</v>
      </c>
    </row>
    <row r="140" spans="1:19" ht="15.75">
      <c r="A140" s="39"/>
      <c r="B140" s="177"/>
      <c r="C140" s="178"/>
      <c r="D140" s="101"/>
      <c r="E140" s="10"/>
      <c r="F140" s="15"/>
      <c r="G140" s="16"/>
      <c r="H140" s="17"/>
      <c r="I140" s="83"/>
      <c r="J140" s="84"/>
      <c r="K140" s="85"/>
      <c r="L140" s="86"/>
      <c r="M140" s="86"/>
      <c r="N140" s="87"/>
      <c r="O140" s="88"/>
      <c r="P140" s="89"/>
      <c r="Q140" s="90"/>
      <c r="S140" s="175"/>
    </row>
    <row r="141" spans="1:19" s="81" customFormat="1" ht="15.95" customHeight="1">
      <c r="A141" s="47">
        <v>10</v>
      </c>
      <c r="B141" s="229" t="s">
        <v>165</v>
      </c>
      <c r="C141" s="230"/>
      <c r="D141" s="230"/>
      <c r="E141" s="230"/>
      <c r="F141" s="230"/>
      <c r="G141" s="230"/>
      <c r="H141" s="230"/>
      <c r="I141" s="230"/>
      <c r="J141" s="230"/>
      <c r="K141" s="230"/>
      <c r="L141" s="230"/>
      <c r="M141" s="230"/>
      <c r="N141" s="230"/>
      <c r="O141" s="230"/>
      <c r="P141" s="230"/>
      <c r="Q141" s="230"/>
      <c r="R141" s="230"/>
      <c r="S141" s="231"/>
    </row>
    <row r="142" spans="1:19" ht="102" customHeight="1">
      <c r="A142" s="201">
        <v>1</v>
      </c>
      <c r="B142" s="107" t="s">
        <v>166</v>
      </c>
      <c r="C142" s="48" t="s">
        <v>26</v>
      </c>
      <c r="D142" s="100"/>
      <c r="E142" s="9"/>
      <c r="F142" s="39">
        <v>2</v>
      </c>
      <c r="G142" s="71">
        <v>4</v>
      </c>
      <c r="H142" s="72">
        <v>3</v>
      </c>
      <c r="I142" s="64">
        <f t="shared" ref="I142" si="97">(F142+G142+4*H142)/6</f>
        <v>3</v>
      </c>
      <c r="J142" s="68">
        <f t="shared" ref="J142" si="98">(G142-F142)/6</f>
        <v>0.33333333333333331</v>
      </c>
      <c r="K142" s="69">
        <f t="shared" ref="K142" si="99">J142^2</f>
        <v>0.1111111111111111</v>
      </c>
      <c r="L142" s="60">
        <f>I142*'Input Data'!$B$2</f>
        <v>1.2000000000000002</v>
      </c>
      <c r="M142" s="60">
        <f>I142*'Input Data'!$B$3</f>
        <v>0.75</v>
      </c>
      <c r="N142" s="61">
        <f>I142*'Input Data'!$B$4</f>
        <v>0.30000000000000004</v>
      </c>
      <c r="O142" s="62">
        <f>I142*'Input Data'!$B$5</f>
        <v>0.44999999999999996</v>
      </c>
      <c r="P142" s="180">
        <f>'Adjustment Factors'!C28</f>
        <v>1.29</v>
      </c>
      <c r="Q142" s="79">
        <f t="shared" ref="Q142:Q149" si="100">(I142+L142+M142+N142+O142)*P142</f>
        <v>7.3530000000000006</v>
      </c>
      <c r="R142" s="153">
        <f>'Adjustment Factors'!D28</f>
        <v>5.077997925</v>
      </c>
      <c r="S142" s="79">
        <f t="shared" ref="S142:S149" si="101">(I142+L142+M142+N142+O142)*R142</f>
        <v>28.944588172500001</v>
      </c>
    </row>
    <row r="143" spans="1:19" ht="97.5" customHeight="1">
      <c r="A143" s="202"/>
      <c r="B143" s="107" t="s">
        <v>167</v>
      </c>
      <c r="C143" s="49" t="s">
        <v>29</v>
      </c>
      <c r="D143" s="100" t="s">
        <v>168</v>
      </c>
      <c r="E143" s="121">
        <v>10.3</v>
      </c>
      <c r="F143" s="39">
        <v>1.5</v>
      </c>
      <c r="G143" s="71">
        <v>3</v>
      </c>
      <c r="H143" s="72">
        <v>2</v>
      </c>
      <c r="I143" s="64">
        <f t="shared" si="12"/>
        <v>2.0833333333333335</v>
      </c>
      <c r="J143" s="68">
        <f t="shared" ref="J143:J145" si="102">(G143-F143)/6</f>
        <v>0.25</v>
      </c>
      <c r="K143" s="69">
        <f t="shared" ref="K143:K145" si="103">J143^2</f>
        <v>6.25E-2</v>
      </c>
      <c r="L143" s="60">
        <f>I143*'Input Data'!$B$2</f>
        <v>0.83333333333333348</v>
      </c>
      <c r="M143" s="60">
        <f>I143*'Input Data'!$B$3</f>
        <v>0.52083333333333337</v>
      </c>
      <c r="N143" s="61">
        <f>I143*'Input Data'!$B$4</f>
        <v>0.20833333333333337</v>
      </c>
      <c r="O143" s="62">
        <f>I143*'Input Data'!$B$5</f>
        <v>0.3125</v>
      </c>
      <c r="P143" s="180">
        <f>'Adjustment Factors'!C28</f>
        <v>1.29</v>
      </c>
      <c r="Q143" s="79">
        <f t="shared" si="100"/>
        <v>5.1062500000000011</v>
      </c>
      <c r="R143" s="153">
        <f>'Adjustment Factors'!D28</f>
        <v>5.077997925</v>
      </c>
      <c r="S143" s="79">
        <f t="shared" si="101"/>
        <v>20.100408453125002</v>
      </c>
    </row>
    <row r="144" spans="1:19" ht="104.25" customHeight="1">
      <c r="A144" s="201">
        <v>2</v>
      </c>
      <c r="B144" s="107" t="s">
        <v>169</v>
      </c>
      <c r="C144" s="48" t="s">
        <v>26</v>
      </c>
      <c r="D144" s="100"/>
      <c r="E144" s="9"/>
      <c r="F144" s="39">
        <v>1.5</v>
      </c>
      <c r="G144" s="71">
        <v>3</v>
      </c>
      <c r="H144" s="72">
        <v>2.5</v>
      </c>
      <c r="I144" s="64">
        <f t="shared" ref="I144:I145" si="104">(F144+G144+4*H144)/6</f>
        <v>2.4166666666666665</v>
      </c>
      <c r="J144" s="68">
        <f t="shared" si="102"/>
        <v>0.25</v>
      </c>
      <c r="K144" s="69">
        <f t="shared" si="103"/>
        <v>6.25E-2</v>
      </c>
      <c r="L144" s="60">
        <f>I144*'Input Data'!$B$2</f>
        <v>0.96666666666666667</v>
      </c>
      <c r="M144" s="60">
        <f>I144*'Input Data'!$B$3</f>
        <v>0.60416666666666663</v>
      </c>
      <c r="N144" s="61">
        <f>I144*'Input Data'!$B$4</f>
        <v>0.24166666666666667</v>
      </c>
      <c r="O144" s="62">
        <f>I144*'Input Data'!$B$5</f>
        <v>0.36249999999999999</v>
      </c>
      <c r="P144" s="180">
        <f>'Adjustment Factors'!C28</f>
        <v>1.29</v>
      </c>
      <c r="Q144" s="79">
        <f t="shared" si="100"/>
        <v>5.9232499999999995</v>
      </c>
      <c r="R144" s="153">
        <f>'Adjustment Factors'!D28</f>
        <v>5.077997925</v>
      </c>
      <c r="S144" s="79">
        <f t="shared" si="101"/>
        <v>23.316473805624994</v>
      </c>
    </row>
    <row r="145" spans="1:19" ht="82.5" customHeight="1">
      <c r="A145" s="202"/>
      <c r="B145" s="107" t="s">
        <v>170</v>
      </c>
      <c r="C145" s="49" t="s">
        <v>29</v>
      </c>
      <c r="D145" s="99" t="s">
        <v>171</v>
      </c>
      <c r="E145" s="129" t="s">
        <v>172</v>
      </c>
      <c r="F145" s="34">
        <v>1</v>
      </c>
      <c r="G145" s="35">
        <v>2.5</v>
      </c>
      <c r="H145" s="36">
        <v>2</v>
      </c>
      <c r="I145" s="64">
        <f t="shared" si="104"/>
        <v>1.9166666666666667</v>
      </c>
      <c r="J145" s="68">
        <f t="shared" si="102"/>
        <v>0.25</v>
      </c>
      <c r="K145" s="69">
        <f t="shared" si="103"/>
        <v>6.25E-2</v>
      </c>
      <c r="L145" s="60">
        <f>I145*'Input Data'!$B$2</f>
        <v>0.76666666666666672</v>
      </c>
      <c r="M145" s="60">
        <f>I145*'Input Data'!$B$3</f>
        <v>0.47916666666666669</v>
      </c>
      <c r="N145" s="61">
        <f>I145*'Input Data'!$B$4</f>
        <v>0.19166666666666668</v>
      </c>
      <c r="O145" s="62">
        <f>I145*'Input Data'!$B$5</f>
        <v>0.28749999999999998</v>
      </c>
      <c r="P145" s="180">
        <f>'Adjustment Factors'!C28</f>
        <v>1.29</v>
      </c>
      <c r="Q145" s="79">
        <f t="shared" si="100"/>
        <v>4.697750000000001</v>
      </c>
      <c r="R145" s="153">
        <f>'Adjustment Factors'!D28</f>
        <v>5.077997925</v>
      </c>
      <c r="S145" s="79">
        <f t="shared" si="101"/>
        <v>18.492375776875001</v>
      </c>
    </row>
    <row r="146" spans="1:19" ht="120" customHeight="1">
      <c r="A146" s="201">
        <v>3</v>
      </c>
      <c r="B146" s="107" t="s">
        <v>173</v>
      </c>
      <c r="C146" s="48" t="s">
        <v>26</v>
      </c>
      <c r="D146" s="100"/>
      <c r="E146" s="9"/>
      <c r="F146" s="39">
        <v>3</v>
      </c>
      <c r="G146" s="71">
        <v>6</v>
      </c>
      <c r="H146" s="72">
        <v>4</v>
      </c>
      <c r="I146" s="64">
        <f t="shared" ref="I146:I149" si="105">(F146+G146+4*H146)/6</f>
        <v>4.166666666666667</v>
      </c>
      <c r="J146" s="68">
        <f t="shared" ref="J146:J149" si="106">(G146-F146)/6</f>
        <v>0.5</v>
      </c>
      <c r="K146" s="69">
        <f t="shared" ref="K146:K149" si="107">J146^2</f>
        <v>0.25</v>
      </c>
      <c r="L146" s="60">
        <f>I146*'Input Data'!$B$2</f>
        <v>1.666666666666667</v>
      </c>
      <c r="M146" s="60">
        <f>I146*'Input Data'!$B$3</f>
        <v>1.0416666666666667</v>
      </c>
      <c r="N146" s="61">
        <f>I146*'Input Data'!$B$4</f>
        <v>0.41666666666666674</v>
      </c>
      <c r="O146" s="62">
        <f>I146*'Input Data'!$B$5</f>
        <v>0.625</v>
      </c>
      <c r="P146" s="180">
        <f>'Adjustment Factors'!C28</f>
        <v>1.29</v>
      </c>
      <c r="Q146" s="79">
        <f t="shared" si="100"/>
        <v>10.212500000000002</v>
      </c>
      <c r="R146" s="153">
        <f>'Adjustment Factors'!D28</f>
        <v>5.077997925</v>
      </c>
      <c r="S146" s="79">
        <f t="shared" si="101"/>
        <v>40.200816906250004</v>
      </c>
    </row>
    <row r="147" spans="1:19" ht="82.5" customHeight="1">
      <c r="A147" s="202"/>
      <c r="B147" s="107" t="s">
        <v>174</v>
      </c>
      <c r="C147" s="49" t="s">
        <v>29</v>
      </c>
      <c r="D147" s="99"/>
      <c r="E147" s="4"/>
      <c r="F147" s="34">
        <v>1</v>
      </c>
      <c r="G147" s="35">
        <v>2.5</v>
      </c>
      <c r="H147" s="36">
        <v>2</v>
      </c>
      <c r="I147" s="64">
        <f t="shared" si="105"/>
        <v>1.9166666666666667</v>
      </c>
      <c r="J147" s="68">
        <f t="shared" si="106"/>
        <v>0.25</v>
      </c>
      <c r="K147" s="69">
        <f t="shared" si="107"/>
        <v>6.25E-2</v>
      </c>
      <c r="L147" s="60">
        <f>I147*'Input Data'!$B$2</f>
        <v>0.76666666666666672</v>
      </c>
      <c r="M147" s="60">
        <f>I147*'Input Data'!$B$3</f>
        <v>0.47916666666666669</v>
      </c>
      <c r="N147" s="61">
        <f>I147*'Input Data'!$B$4</f>
        <v>0.19166666666666668</v>
      </c>
      <c r="O147" s="62">
        <f>I147*'Input Data'!$B$5</f>
        <v>0.28749999999999998</v>
      </c>
      <c r="P147" s="180">
        <f>'Adjustment Factors'!C28</f>
        <v>1.29</v>
      </c>
      <c r="Q147" s="79">
        <f t="shared" si="100"/>
        <v>4.697750000000001</v>
      </c>
      <c r="R147" s="153">
        <f>'Adjustment Factors'!D28</f>
        <v>5.077997925</v>
      </c>
      <c r="S147" s="79">
        <f t="shared" si="101"/>
        <v>18.492375776875001</v>
      </c>
    </row>
    <row r="148" spans="1:19" ht="92.25">
      <c r="A148" s="201">
        <v>4</v>
      </c>
      <c r="B148" s="107" t="s">
        <v>175</v>
      </c>
      <c r="C148" s="48" t="s">
        <v>26</v>
      </c>
      <c r="D148" s="100"/>
      <c r="E148" s="9"/>
      <c r="F148" s="39">
        <v>2</v>
      </c>
      <c r="G148" s="71">
        <v>4</v>
      </c>
      <c r="H148" s="72">
        <v>3</v>
      </c>
      <c r="I148" s="64">
        <f t="shared" si="105"/>
        <v>3</v>
      </c>
      <c r="J148" s="68">
        <f t="shared" si="106"/>
        <v>0.33333333333333331</v>
      </c>
      <c r="K148" s="69">
        <f t="shared" si="107"/>
        <v>0.1111111111111111</v>
      </c>
      <c r="L148" s="60">
        <f>I148*'Input Data'!$B$2</f>
        <v>1.2000000000000002</v>
      </c>
      <c r="M148" s="60">
        <f>I148*'Input Data'!$B$3</f>
        <v>0.75</v>
      </c>
      <c r="N148" s="61">
        <f>I148*'Input Data'!$B$4</f>
        <v>0.30000000000000004</v>
      </c>
      <c r="O148" s="62">
        <f>I148*'Input Data'!$B$5</f>
        <v>0.44999999999999996</v>
      </c>
      <c r="P148" s="180">
        <f>'Adjustment Factors'!C28</f>
        <v>1.29</v>
      </c>
      <c r="Q148" s="79">
        <f t="shared" si="100"/>
        <v>7.3530000000000006</v>
      </c>
      <c r="R148" s="153">
        <f>'Adjustment Factors'!D28</f>
        <v>5.077997925</v>
      </c>
      <c r="S148" s="79">
        <f t="shared" si="101"/>
        <v>28.944588172500001</v>
      </c>
    </row>
    <row r="149" spans="1:19" ht="82.5" customHeight="1">
      <c r="A149" s="202"/>
      <c r="B149" s="107" t="s">
        <v>176</v>
      </c>
      <c r="C149" s="49" t="s">
        <v>29</v>
      </c>
      <c r="D149" s="99"/>
      <c r="E149" s="4"/>
      <c r="F149" s="34">
        <v>1</v>
      </c>
      <c r="G149" s="35">
        <v>2.5</v>
      </c>
      <c r="H149" s="36">
        <v>2</v>
      </c>
      <c r="I149" s="64">
        <f t="shared" si="105"/>
        <v>1.9166666666666667</v>
      </c>
      <c r="J149" s="68">
        <f t="shared" si="106"/>
        <v>0.25</v>
      </c>
      <c r="K149" s="69">
        <f t="shared" si="107"/>
        <v>6.25E-2</v>
      </c>
      <c r="L149" s="60">
        <f>I149*'Input Data'!$B$2</f>
        <v>0.76666666666666672</v>
      </c>
      <c r="M149" s="60">
        <f>I149*'Input Data'!$B$3</f>
        <v>0.47916666666666669</v>
      </c>
      <c r="N149" s="61">
        <f>I149*'Input Data'!$B$4</f>
        <v>0.19166666666666668</v>
      </c>
      <c r="O149" s="62">
        <f>I149*'Input Data'!$B$5</f>
        <v>0.28749999999999998</v>
      </c>
      <c r="P149" s="180">
        <f>'Adjustment Factors'!C28</f>
        <v>1.29</v>
      </c>
      <c r="Q149" s="79">
        <f t="shared" si="100"/>
        <v>4.697750000000001</v>
      </c>
      <c r="R149" s="153">
        <f>'Adjustment Factors'!D28</f>
        <v>5.077997925</v>
      </c>
      <c r="S149" s="79">
        <f t="shared" si="101"/>
        <v>18.492375776875001</v>
      </c>
    </row>
    <row r="150" spans="1:19" ht="15.75">
      <c r="A150" s="39"/>
      <c r="B150" s="177"/>
      <c r="C150" s="178"/>
      <c r="D150" s="101"/>
      <c r="E150" s="10"/>
      <c r="F150" s="15"/>
      <c r="G150" s="16"/>
      <c r="H150" s="17"/>
      <c r="I150" s="83"/>
      <c r="J150" s="84"/>
      <c r="K150" s="85"/>
      <c r="L150" s="86"/>
      <c r="M150" s="86"/>
      <c r="N150" s="87"/>
      <c r="O150" s="88"/>
      <c r="P150" s="89"/>
      <c r="Q150" s="90"/>
      <c r="S150" s="175"/>
    </row>
    <row r="151" spans="1:19" s="81" customFormat="1" ht="15.95" customHeight="1">
      <c r="A151" s="116">
        <v>11</v>
      </c>
      <c r="B151" s="229" t="s">
        <v>177</v>
      </c>
      <c r="C151" s="230"/>
      <c r="D151" s="230"/>
      <c r="E151" s="230"/>
      <c r="F151" s="230"/>
      <c r="G151" s="230"/>
      <c r="H151" s="230"/>
      <c r="I151" s="230"/>
      <c r="J151" s="230"/>
      <c r="K151" s="230"/>
      <c r="L151" s="230"/>
      <c r="M151" s="230"/>
      <c r="N151" s="230"/>
      <c r="O151" s="230"/>
      <c r="P151" s="230"/>
      <c r="Q151" s="230"/>
      <c r="R151" s="230"/>
      <c r="S151" s="231"/>
    </row>
    <row r="152" spans="1:19" ht="74.25" customHeight="1">
      <c r="A152" s="201">
        <v>1</v>
      </c>
      <c r="B152" s="107" t="s">
        <v>178</v>
      </c>
      <c r="C152" s="48" t="s">
        <v>26</v>
      </c>
      <c r="D152" s="136"/>
      <c r="E152" s="121"/>
      <c r="F152" s="39">
        <v>3</v>
      </c>
      <c r="G152" s="71">
        <v>5</v>
      </c>
      <c r="H152" s="72">
        <v>4</v>
      </c>
      <c r="I152" s="64">
        <f t="shared" ref="I152:I153" si="108">(F152+G152+4*H152)/6</f>
        <v>4</v>
      </c>
      <c r="J152" s="68">
        <f t="shared" ref="J152:J153" si="109">(G152-F152)/6</f>
        <v>0.33333333333333331</v>
      </c>
      <c r="K152" s="69">
        <f t="shared" ref="K152:K153" si="110">J152^2</f>
        <v>0.1111111111111111</v>
      </c>
      <c r="L152" s="60">
        <f>I152*'Input Data'!$B$2</f>
        <v>1.6</v>
      </c>
      <c r="M152" s="60">
        <f>I152*'Input Data'!$B$3</f>
        <v>1</v>
      </c>
      <c r="N152" s="61">
        <f>I152*'Input Data'!$B$4</f>
        <v>0.4</v>
      </c>
      <c r="O152" s="62">
        <f>I152*'Input Data'!$B$5</f>
        <v>0.6</v>
      </c>
      <c r="P152" s="180">
        <f>'Adjustment Factors'!C28</f>
        <v>1.29</v>
      </c>
      <c r="Q152" s="79">
        <f t="shared" ref="Q152:Q153" si="111">(I152+L152+M152+N152+O152)*P152</f>
        <v>9.8040000000000003</v>
      </c>
      <c r="R152" s="153">
        <f>'Adjustment Factors'!D28</f>
        <v>5.077997925</v>
      </c>
      <c r="S152" s="79">
        <f t="shared" ref="S152:S153" si="112">(I152+L152+M152+N152+O152)*R152</f>
        <v>38.592784229999999</v>
      </c>
    </row>
    <row r="153" spans="1:19" ht="134.25" customHeight="1">
      <c r="A153" s="202"/>
      <c r="B153" s="107" t="s">
        <v>179</v>
      </c>
      <c r="C153" s="49" t="s">
        <v>29</v>
      </c>
      <c r="D153" s="99"/>
      <c r="E153" s="4"/>
      <c r="F153" s="34">
        <v>1</v>
      </c>
      <c r="G153" s="35">
        <v>2.5</v>
      </c>
      <c r="H153" s="36">
        <v>2</v>
      </c>
      <c r="I153" s="64">
        <f t="shared" si="108"/>
        <v>1.9166666666666667</v>
      </c>
      <c r="J153" s="68">
        <f t="shared" si="109"/>
        <v>0.25</v>
      </c>
      <c r="K153" s="69">
        <f t="shared" si="110"/>
        <v>6.25E-2</v>
      </c>
      <c r="L153" s="60">
        <f>I153*'Input Data'!$B$2</f>
        <v>0.76666666666666672</v>
      </c>
      <c r="M153" s="60">
        <f>I153*'Input Data'!$B$3</f>
        <v>0.47916666666666669</v>
      </c>
      <c r="N153" s="61">
        <f>I153*'Input Data'!$B$4</f>
        <v>0.19166666666666668</v>
      </c>
      <c r="O153" s="62">
        <f>I153*'Input Data'!$B$5</f>
        <v>0.28749999999999998</v>
      </c>
      <c r="P153" s="180">
        <f>'Adjustment Factors'!C28</f>
        <v>1.29</v>
      </c>
      <c r="Q153" s="79">
        <f t="shared" si="111"/>
        <v>4.697750000000001</v>
      </c>
      <c r="R153" s="153">
        <f>'Adjustment Factors'!D28</f>
        <v>5.077997925</v>
      </c>
      <c r="S153" s="79">
        <f t="shared" si="112"/>
        <v>18.492375776875001</v>
      </c>
    </row>
    <row r="154" spans="1:19" ht="15.75">
      <c r="A154" s="39"/>
      <c r="B154" s="177"/>
      <c r="C154" s="178"/>
      <c r="D154" s="101"/>
      <c r="E154" s="10"/>
      <c r="F154" s="15"/>
      <c r="G154" s="16"/>
      <c r="H154" s="17"/>
      <c r="I154" s="83"/>
      <c r="J154" s="84"/>
      <c r="K154" s="85"/>
      <c r="L154" s="86"/>
      <c r="M154" s="86"/>
      <c r="N154" s="87"/>
      <c r="O154" s="88"/>
      <c r="P154" s="89"/>
      <c r="Q154" s="90"/>
      <c r="S154" s="175"/>
    </row>
    <row r="155" spans="1:19" s="81" customFormat="1" ht="15.95" customHeight="1">
      <c r="A155" s="116">
        <v>12</v>
      </c>
      <c r="B155" s="229" t="s">
        <v>180</v>
      </c>
      <c r="C155" s="230"/>
      <c r="D155" s="230"/>
      <c r="E155" s="230"/>
      <c r="F155" s="230"/>
      <c r="G155" s="230"/>
      <c r="H155" s="230"/>
      <c r="I155" s="230"/>
      <c r="J155" s="230"/>
      <c r="K155" s="230"/>
      <c r="L155" s="230"/>
      <c r="M155" s="230"/>
      <c r="N155" s="230"/>
      <c r="O155" s="230"/>
      <c r="P155" s="230"/>
      <c r="Q155" s="230"/>
      <c r="R155" s="230"/>
      <c r="S155" s="231"/>
    </row>
    <row r="156" spans="1:19" ht="87.75" customHeight="1">
      <c r="A156" s="201">
        <v>1</v>
      </c>
      <c r="B156" s="107" t="s">
        <v>181</v>
      </c>
      <c r="C156" s="48" t="s">
        <v>26</v>
      </c>
      <c r="D156" s="100"/>
      <c r="E156" s="9"/>
      <c r="F156" s="39">
        <v>3</v>
      </c>
      <c r="G156" s="71">
        <v>6</v>
      </c>
      <c r="H156" s="72">
        <v>4</v>
      </c>
      <c r="I156" s="64">
        <f t="shared" ref="I156:I157" si="113">(F156+G156+4*H156)/6</f>
        <v>4.166666666666667</v>
      </c>
      <c r="J156" s="68">
        <f t="shared" ref="J156:J157" si="114">(G156-F156)/6</f>
        <v>0.5</v>
      </c>
      <c r="K156" s="69">
        <f t="shared" ref="K156:K157" si="115">J156^2</f>
        <v>0.25</v>
      </c>
      <c r="L156" s="60">
        <f>I156*'Input Data'!$B$2</f>
        <v>1.666666666666667</v>
      </c>
      <c r="M156" s="60">
        <f>I156*'Input Data'!$B$3</f>
        <v>1.0416666666666667</v>
      </c>
      <c r="N156" s="61">
        <f>I156*'Input Data'!$B$4</f>
        <v>0.41666666666666674</v>
      </c>
      <c r="O156" s="62">
        <f>I156*'Input Data'!$B$5</f>
        <v>0.625</v>
      </c>
      <c r="P156" s="180">
        <f>'Adjustment Factors'!C28</f>
        <v>1.29</v>
      </c>
      <c r="Q156" s="79">
        <f t="shared" ref="Q156:Q159" si="116">(I156+L156+M156+N156+O156)*P156</f>
        <v>10.212500000000002</v>
      </c>
      <c r="R156" s="153">
        <f>'Adjustment Factors'!D28</f>
        <v>5.077997925</v>
      </c>
      <c r="S156" s="79">
        <f t="shared" ref="S156:S159" si="117">(I156+L156+M156+N156+O156)*R156</f>
        <v>40.200816906250004</v>
      </c>
    </row>
    <row r="157" spans="1:19" ht="129" customHeight="1">
      <c r="A157" s="202"/>
      <c r="B157" s="107" t="s">
        <v>182</v>
      </c>
      <c r="C157" s="49" t="s">
        <v>29</v>
      </c>
      <c r="D157" s="99"/>
      <c r="E157" s="4"/>
      <c r="F157" s="34">
        <v>5</v>
      </c>
      <c r="G157" s="35">
        <v>8</v>
      </c>
      <c r="H157" s="36">
        <v>6.5</v>
      </c>
      <c r="I157" s="64">
        <f t="shared" si="113"/>
        <v>6.5</v>
      </c>
      <c r="J157" s="68">
        <f t="shared" si="114"/>
        <v>0.5</v>
      </c>
      <c r="K157" s="69">
        <f t="shared" si="115"/>
        <v>0.25</v>
      </c>
      <c r="L157" s="60">
        <f>I157*'Input Data'!$B$2</f>
        <v>2.6</v>
      </c>
      <c r="M157" s="60">
        <f>I157*'Input Data'!$B$3</f>
        <v>1.625</v>
      </c>
      <c r="N157" s="61">
        <f>I157*'Input Data'!$B$4</f>
        <v>0.65</v>
      </c>
      <c r="O157" s="62">
        <f>I157*'Input Data'!$B$5</f>
        <v>0.97499999999999998</v>
      </c>
      <c r="P157" s="180">
        <f>'Adjustment Factors'!C28</f>
        <v>1.29</v>
      </c>
      <c r="Q157" s="79">
        <f t="shared" si="116"/>
        <v>15.9315</v>
      </c>
      <c r="R157" s="153">
        <f>'Adjustment Factors'!D28</f>
        <v>5.077997925</v>
      </c>
      <c r="S157" s="79">
        <f t="shared" si="117"/>
        <v>62.713274373749996</v>
      </c>
    </row>
    <row r="158" spans="1:19" ht="99.75" customHeight="1">
      <c r="A158" s="201">
        <v>2</v>
      </c>
      <c r="B158" s="107" t="s">
        <v>183</v>
      </c>
      <c r="C158" s="48" t="s">
        <v>26</v>
      </c>
      <c r="D158" s="100"/>
      <c r="E158" s="9"/>
      <c r="F158" s="39">
        <v>2</v>
      </c>
      <c r="G158" s="71">
        <v>5</v>
      </c>
      <c r="H158" s="72">
        <v>3.5</v>
      </c>
      <c r="I158" s="64">
        <f t="shared" ref="I158:I159" si="118">(F158+G158+4*H158)/6</f>
        <v>3.5</v>
      </c>
      <c r="J158" s="68">
        <f t="shared" ref="J158:J159" si="119">(G158-F158)/6</f>
        <v>0.5</v>
      </c>
      <c r="K158" s="69">
        <f t="shared" ref="K158:K159" si="120">J158^2</f>
        <v>0.25</v>
      </c>
      <c r="L158" s="60">
        <f>I158*'Input Data'!$B$2</f>
        <v>1.4000000000000001</v>
      </c>
      <c r="M158" s="60">
        <f>I158*'Input Data'!$B$3</f>
        <v>0.875</v>
      </c>
      <c r="N158" s="61">
        <f>I158*'Input Data'!$B$4</f>
        <v>0.35000000000000003</v>
      </c>
      <c r="O158" s="62">
        <f>I158*'Input Data'!$B$5</f>
        <v>0.52500000000000002</v>
      </c>
      <c r="P158" s="180">
        <f>'Adjustment Factors'!C28</f>
        <v>1.29</v>
      </c>
      <c r="Q158" s="79">
        <f t="shared" si="116"/>
        <v>8.5785</v>
      </c>
      <c r="R158" s="153">
        <f>'Adjustment Factors'!D28</f>
        <v>5.077997925</v>
      </c>
      <c r="S158" s="79">
        <f t="shared" si="117"/>
        <v>33.768686201249999</v>
      </c>
    </row>
    <row r="159" spans="1:19" ht="98.25" customHeight="1">
      <c r="A159" s="202"/>
      <c r="B159" s="107" t="s">
        <v>184</v>
      </c>
      <c r="C159" s="49" t="s">
        <v>29</v>
      </c>
      <c r="D159" s="99"/>
      <c r="E159" s="4"/>
      <c r="F159" s="34">
        <v>3</v>
      </c>
      <c r="G159" s="35">
        <v>6</v>
      </c>
      <c r="H159" s="36">
        <v>4</v>
      </c>
      <c r="I159" s="64">
        <f t="shared" si="118"/>
        <v>4.166666666666667</v>
      </c>
      <c r="J159" s="68">
        <f t="shared" si="119"/>
        <v>0.5</v>
      </c>
      <c r="K159" s="69">
        <f t="shared" si="120"/>
        <v>0.25</v>
      </c>
      <c r="L159" s="60">
        <f>I159*'Input Data'!$B$2</f>
        <v>1.666666666666667</v>
      </c>
      <c r="M159" s="60">
        <f>I159*'Input Data'!$B$3</f>
        <v>1.0416666666666667</v>
      </c>
      <c r="N159" s="61">
        <f>I159*'Input Data'!$B$4</f>
        <v>0.41666666666666674</v>
      </c>
      <c r="O159" s="62">
        <f>I159*'Input Data'!$B$5</f>
        <v>0.625</v>
      </c>
      <c r="P159" s="180">
        <f>'Adjustment Factors'!C28</f>
        <v>1.29</v>
      </c>
      <c r="Q159" s="79">
        <f t="shared" si="116"/>
        <v>10.212500000000002</v>
      </c>
      <c r="R159" s="153">
        <f>'Adjustment Factors'!D28</f>
        <v>5.077997925</v>
      </c>
      <c r="S159" s="79">
        <f t="shared" si="117"/>
        <v>40.200816906250004</v>
      </c>
    </row>
    <row r="160" spans="1:19" ht="15.75">
      <c r="A160" s="39"/>
      <c r="B160" s="177"/>
      <c r="C160" s="178"/>
      <c r="D160" s="101"/>
      <c r="E160" s="110"/>
      <c r="F160" s="111"/>
      <c r="G160" s="111"/>
      <c r="H160" s="111"/>
      <c r="I160" s="112"/>
      <c r="J160" s="112"/>
      <c r="K160" s="112"/>
      <c r="L160" s="112"/>
      <c r="M160" s="112"/>
      <c r="N160" s="112"/>
      <c r="O160" s="112"/>
      <c r="P160" s="113"/>
      <c r="Q160" s="114"/>
      <c r="S160" s="175"/>
    </row>
    <row r="161" spans="1:19" s="81" customFormat="1" ht="15.95" customHeight="1">
      <c r="A161" s="47">
        <v>13</v>
      </c>
      <c r="B161" s="229" t="s">
        <v>185</v>
      </c>
      <c r="C161" s="230"/>
      <c r="D161" s="230"/>
      <c r="E161" s="230"/>
      <c r="F161" s="230"/>
      <c r="G161" s="230"/>
      <c r="H161" s="230"/>
      <c r="I161" s="230"/>
      <c r="J161" s="230"/>
      <c r="K161" s="230"/>
      <c r="L161" s="230"/>
      <c r="M161" s="230"/>
      <c r="N161" s="230"/>
      <c r="O161" s="230"/>
      <c r="P161" s="230"/>
      <c r="Q161" s="230"/>
      <c r="R161" s="230"/>
      <c r="S161" s="231"/>
    </row>
    <row r="162" spans="1:19" ht="118.5" customHeight="1">
      <c r="A162" s="201">
        <v>1</v>
      </c>
      <c r="B162" s="107" t="s">
        <v>186</v>
      </c>
      <c r="C162" s="48" t="s">
        <v>26</v>
      </c>
      <c r="D162" s="100"/>
      <c r="E162" s="121" t="s">
        <v>187</v>
      </c>
      <c r="F162" s="39">
        <v>1.5</v>
      </c>
      <c r="G162" s="71">
        <v>4</v>
      </c>
      <c r="H162" s="72">
        <v>2.5</v>
      </c>
      <c r="I162" s="64">
        <f t="shared" ref="I162" si="121">(F162+G162+4*H162)/6</f>
        <v>2.5833333333333335</v>
      </c>
      <c r="J162" s="68">
        <f t="shared" ref="J162" si="122">(G162-F162)/6</f>
        <v>0.41666666666666669</v>
      </c>
      <c r="K162" s="69">
        <f t="shared" ref="K162" si="123">J162^2</f>
        <v>0.17361111111111113</v>
      </c>
      <c r="L162" s="60">
        <f>I162*'Input Data'!$B$2</f>
        <v>1.0333333333333334</v>
      </c>
      <c r="M162" s="60">
        <f>I162*'Input Data'!$B$3</f>
        <v>0.64583333333333337</v>
      </c>
      <c r="N162" s="61">
        <f>I162*'Input Data'!$B$4</f>
        <v>0.25833333333333336</v>
      </c>
      <c r="O162" s="62">
        <f>I162*'Input Data'!$B$5</f>
        <v>0.38750000000000001</v>
      </c>
      <c r="P162" s="180">
        <f>'Adjustment Factors'!C28</f>
        <v>1.29</v>
      </c>
      <c r="Q162" s="79">
        <f t="shared" ref="Q162:Q173" si="124">(I162+L162+M162+N162+O162)*P162</f>
        <v>6.3317500000000013</v>
      </c>
      <c r="R162" s="153">
        <f>'Adjustment Factors'!D28</f>
        <v>5.077997925</v>
      </c>
      <c r="S162" s="79">
        <f t="shared" ref="S162:S173" si="125">(I162+L162+M162+N162+O162)*R162</f>
        <v>24.924506481875003</v>
      </c>
    </row>
    <row r="163" spans="1:19" ht="60.75" customHeight="1">
      <c r="A163" s="202"/>
      <c r="B163" s="107" t="s">
        <v>188</v>
      </c>
      <c r="C163" s="49" t="s">
        <v>29</v>
      </c>
      <c r="D163" s="100"/>
      <c r="E163" s="121" t="s">
        <v>187</v>
      </c>
      <c r="F163" s="39">
        <v>2</v>
      </c>
      <c r="G163" s="71">
        <v>5</v>
      </c>
      <c r="H163" s="72">
        <v>3.5</v>
      </c>
      <c r="I163" s="64">
        <f t="shared" si="12"/>
        <v>3.5</v>
      </c>
      <c r="J163" s="68">
        <f t="shared" ref="J163:J171" si="126">(G163-F163)/6</f>
        <v>0.5</v>
      </c>
      <c r="K163" s="69">
        <f t="shared" ref="K163:K171" si="127">J163^2</f>
        <v>0.25</v>
      </c>
      <c r="L163" s="60">
        <f>I163*'Input Data'!$B$2</f>
        <v>1.4000000000000001</v>
      </c>
      <c r="M163" s="60">
        <f>I163*'Input Data'!$B$3</f>
        <v>0.875</v>
      </c>
      <c r="N163" s="61">
        <f>I163*'Input Data'!$B$4</f>
        <v>0.35000000000000003</v>
      </c>
      <c r="O163" s="62">
        <f>I163*'Input Data'!$B$5</f>
        <v>0.52500000000000002</v>
      </c>
      <c r="P163" s="180">
        <f>'Adjustment Factors'!C28</f>
        <v>1.29</v>
      </c>
      <c r="Q163" s="79">
        <f t="shared" si="124"/>
        <v>8.5785</v>
      </c>
      <c r="R163" s="153">
        <f>'Adjustment Factors'!D28</f>
        <v>5.077997925</v>
      </c>
      <c r="S163" s="79">
        <f t="shared" si="125"/>
        <v>33.768686201249999</v>
      </c>
    </row>
    <row r="164" spans="1:19" ht="66" customHeight="1">
      <c r="A164" s="201">
        <v>2</v>
      </c>
      <c r="B164" s="107" t="s">
        <v>189</v>
      </c>
      <c r="C164" s="48" t="s">
        <v>26</v>
      </c>
      <c r="D164" s="100"/>
      <c r="E164" s="121" t="s">
        <v>187</v>
      </c>
      <c r="F164" s="39">
        <v>0.5</v>
      </c>
      <c r="G164" s="71">
        <v>2</v>
      </c>
      <c r="H164" s="72">
        <v>1</v>
      </c>
      <c r="I164" s="64">
        <f t="shared" ref="I164:I171" si="128">(F164+G164+4*H164)/6</f>
        <v>1.0833333333333333</v>
      </c>
      <c r="J164" s="68">
        <f t="shared" si="126"/>
        <v>0.25</v>
      </c>
      <c r="K164" s="69">
        <f t="shared" si="127"/>
        <v>6.25E-2</v>
      </c>
      <c r="L164" s="60">
        <f>I164*'Input Data'!$B$2</f>
        <v>0.43333333333333335</v>
      </c>
      <c r="M164" s="60">
        <f>I164*'Input Data'!$B$3</f>
        <v>0.27083333333333331</v>
      </c>
      <c r="N164" s="61">
        <f>I164*'Input Data'!$B$4</f>
        <v>0.10833333333333334</v>
      </c>
      <c r="O164" s="62">
        <f>I164*'Input Data'!$B$5</f>
        <v>0.16249999999999998</v>
      </c>
      <c r="P164" s="180">
        <f>'Adjustment Factors'!C28</f>
        <v>1.29</v>
      </c>
      <c r="Q164" s="79">
        <f t="shared" si="124"/>
        <v>2.6552499999999997</v>
      </c>
      <c r="R164" s="153">
        <f>'Adjustment Factors'!D28</f>
        <v>5.077997925</v>
      </c>
      <c r="S164" s="79">
        <f t="shared" si="125"/>
        <v>10.452212395624999</v>
      </c>
    </row>
    <row r="165" spans="1:19" ht="94.5" customHeight="1">
      <c r="A165" s="202"/>
      <c r="B165" s="107" t="s">
        <v>190</v>
      </c>
      <c r="C165" s="49" t="s">
        <v>29</v>
      </c>
      <c r="D165" s="99"/>
      <c r="E165" s="121" t="s">
        <v>187</v>
      </c>
      <c r="F165" s="39">
        <v>0.5</v>
      </c>
      <c r="G165" s="71">
        <v>2</v>
      </c>
      <c r="H165" s="72">
        <v>1</v>
      </c>
      <c r="I165" s="64">
        <f t="shared" si="128"/>
        <v>1.0833333333333333</v>
      </c>
      <c r="J165" s="68">
        <f t="shared" si="126"/>
        <v>0.25</v>
      </c>
      <c r="K165" s="69">
        <f t="shared" si="127"/>
        <v>6.25E-2</v>
      </c>
      <c r="L165" s="60">
        <f>I165*'Input Data'!$B$2</f>
        <v>0.43333333333333335</v>
      </c>
      <c r="M165" s="60">
        <f>I165*'Input Data'!$B$3</f>
        <v>0.27083333333333331</v>
      </c>
      <c r="N165" s="61">
        <f>I165*'Input Data'!$B$4</f>
        <v>0.10833333333333334</v>
      </c>
      <c r="O165" s="62">
        <f>I165*'Input Data'!$B$5</f>
        <v>0.16249999999999998</v>
      </c>
      <c r="P165" s="180">
        <f>'Adjustment Factors'!C28</f>
        <v>1.29</v>
      </c>
      <c r="Q165" s="79">
        <f t="shared" si="124"/>
        <v>2.6552499999999997</v>
      </c>
      <c r="R165" s="153">
        <f>'Adjustment Factors'!D28</f>
        <v>5.077997925</v>
      </c>
      <c r="S165" s="79">
        <f t="shared" si="125"/>
        <v>10.452212395624999</v>
      </c>
    </row>
    <row r="166" spans="1:19" ht="46.5">
      <c r="A166" s="201">
        <v>3</v>
      </c>
      <c r="B166" s="107" t="s">
        <v>191</v>
      </c>
      <c r="C166" s="48" t="s">
        <v>26</v>
      </c>
      <c r="D166" s="99"/>
      <c r="E166" s="121" t="s">
        <v>187</v>
      </c>
      <c r="F166" s="39">
        <v>0.5</v>
      </c>
      <c r="G166" s="71">
        <v>2</v>
      </c>
      <c r="H166" s="72">
        <v>1</v>
      </c>
      <c r="I166" s="64">
        <f t="shared" si="128"/>
        <v>1.0833333333333333</v>
      </c>
      <c r="J166" s="68">
        <f t="shared" si="126"/>
        <v>0.25</v>
      </c>
      <c r="K166" s="69">
        <f t="shared" si="127"/>
        <v>6.25E-2</v>
      </c>
      <c r="L166" s="60">
        <f>I166*'Input Data'!$B$2</f>
        <v>0.43333333333333335</v>
      </c>
      <c r="M166" s="60">
        <f>I166*'Input Data'!$B$3</f>
        <v>0.27083333333333331</v>
      </c>
      <c r="N166" s="61">
        <f>I166*'Input Data'!$B$4</f>
        <v>0.10833333333333334</v>
      </c>
      <c r="O166" s="62">
        <f>I166*'Input Data'!$B$5</f>
        <v>0.16249999999999998</v>
      </c>
      <c r="P166" s="180">
        <f>'Adjustment Factors'!C28</f>
        <v>1.29</v>
      </c>
      <c r="Q166" s="79">
        <f t="shared" si="124"/>
        <v>2.6552499999999997</v>
      </c>
      <c r="R166" s="153">
        <f>'Adjustment Factors'!D28</f>
        <v>5.077997925</v>
      </c>
      <c r="S166" s="79">
        <f t="shared" si="125"/>
        <v>10.452212395624999</v>
      </c>
    </row>
    <row r="167" spans="1:19" ht="60" customHeight="1">
      <c r="A167" s="202"/>
      <c r="B167" s="107" t="s">
        <v>192</v>
      </c>
      <c r="C167" s="49" t="s">
        <v>29</v>
      </c>
      <c r="D167" s="99"/>
      <c r="E167" s="121" t="s">
        <v>187</v>
      </c>
      <c r="F167" s="39">
        <v>0.5</v>
      </c>
      <c r="G167" s="71">
        <v>2</v>
      </c>
      <c r="H167" s="72">
        <v>1</v>
      </c>
      <c r="I167" s="64">
        <f t="shared" si="128"/>
        <v>1.0833333333333333</v>
      </c>
      <c r="J167" s="68">
        <f t="shared" si="126"/>
        <v>0.25</v>
      </c>
      <c r="K167" s="69">
        <f t="shared" si="127"/>
        <v>6.25E-2</v>
      </c>
      <c r="L167" s="60">
        <f>I167*'Input Data'!$B$2</f>
        <v>0.43333333333333335</v>
      </c>
      <c r="M167" s="60">
        <f>I167*'Input Data'!$B$3</f>
        <v>0.27083333333333331</v>
      </c>
      <c r="N167" s="61">
        <f>I167*'Input Data'!$B$4</f>
        <v>0.10833333333333334</v>
      </c>
      <c r="O167" s="62">
        <f>I167*'Input Data'!$B$5</f>
        <v>0.16249999999999998</v>
      </c>
      <c r="P167" s="180">
        <f>'Adjustment Factors'!C28</f>
        <v>1.29</v>
      </c>
      <c r="Q167" s="79">
        <f t="shared" si="124"/>
        <v>2.6552499999999997</v>
      </c>
      <c r="R167" s="153">
        <f>'Adjustment Factors'!D28</f>
        <v>5.077997925</v>
      </c>
      <c r="S167" s="79">
        <f t="shared" si="125"/>
        <v>10.452212395624999</v>
      </c>
    </row>
    <row r="168" spans="1:19" ht="72" customHeight="1">
      <c r="A168" s="201">
        <v>4</v>
      </c>
      <c r="B168" s="107" t="s">
        <v>193</v>
      </c>
      <c r="C168" s="48" t="s">
        <v>26</v>
      </c>
      <c r="D168" s="99"/>
      <c r="E168" s="121" t="s">
        <v>187</v>
      </c>
      <c r="F168" s="39">
        <v>0.5</v>
      </c>
      <c r="G168" s="71">
        <v>2</v>
      </c>
      <c r="H168" s="72">
        <v>1</v>
      </c>
      <c r="I168" s="64">
        <f t="shared" si="128"/>
        <v>1.0833333333333333</v>
      </c>
      <c r="J168" s="68">
        <f t="shared" si="126"/>
        <v>0.25</v>
      </c>
      <c r="K168" s="69">
        <f t="shared" si="127"/>
        <v>6.25E-2</v>
      </c>
      <c r="L168" s="60">
        <f>I168*'Input Data'!$B$2</f>
        <v>0.43333333333333335</v>
      </c>
      <c r="M168" s="60">
        <f>I168*'Input Data'!$B$3</f>
        <v>0.27083333333333331</v>
      </c>
      <c r="N168" s="61">
        <f>I168*'Input Data'!$B$4</f>
        <v>0.10833333333333334</v>
      </c>
      <c r="O168" s="62">
        <f>I168*'Input Data'!$B$5</f>
        <v>0.16249999999999998</v>
      </c>
      <c r="P168" s="180">
        <f>'Adjustment Factors'!C28</f>
        <v>1.29</v>
      </c>
      <c r="Q168" s="79">
        <f t="shared" si="124"/>
        <v>2.6552499999999997</v>
      </c>
      <c r="R168" s="153">
        <f>'Adjustment Factors'!D28</f>
        <v>5.077997925</v>
      </c>
      <c r="S168" s="79">
        <f t="shared" si="125"/>
        <v>10.452212395624999</v>
      </c>
    </row>
    <row r="169" spans="1:19" ht="66" customHeight="1">
      <c r="A169" s="202"/>
      <c r="B169" s="107" t="s">
        <v>194</v>
      </c>
      <c r="C169" s="49" t="s">
        <v>29</v>
      </c>
      <c r="D169" s="99"/>
      <c r="E169" s="121" t="s">
        <v>187</v>
      </c>
      <c r="F169" s="39">
        <v>0.5</v>
      </c>
      <c r="G169" s="71">
        <v>2</v>
      </c>
      <c r="H169" s="72">
        <v>1</v>
      </c>
      <c r="I169" s="64">
        <f t="shared" si="128"/>
        <v>1.0833333333333333</v>
      </c>
      <c r="J169" s="68">
        <f t="shared" si="126"/>
        <v>0.25</v>
      </c>
      <c r="K169" s="69">
        <f t="shared" si="127"/>
        <v>6.25E-2</v>
      </c>
      <c r="L169" s="60">
        <f>I169*'Input Data'!$B$2</f>
        <v>0.43333333333333335</v>
      </c>
      <c r="M169" s="60">
        <f>I169*'Input Data'!$B$3</f>
        <v>0.27083333333333331</v>
      </c>
      <c r="N169" s="61">
        <f>I169*'Input Data'!$B$4</f>
        <v>0.10833333333333334</v>
      </c>
      <c r="O169" s="62">
        <f>I169*'Input Data'!$B$5</f>
        <v>0.16249999999999998</v>
      </c>
      <c r="P169" s="180">
        <f>'Adjustment Factors'!C28</f>
        <v>1.29</v>
      </c>
      <c r="Q169" s="79">
        <f t="shared" si="124"/>
        <v>2.6552499999999997</v>
      </c>
      <c r="R169" s="153">
        <f>'Adjustment Factors'!D28</f>
        <v>5.077997925</v>
      </c>
      <c r="S169" s="79">
        <f t="shared" si="125"/>
        <v>10.452212395624999</v>
      </c>
    </row>
    <row r="170" spans="1:19" ht="46.5">
      <c r="A170" s="201">
        <v>5</v>
      </c>
      <c r="B170" s="107" t="s">
        <v>195</v>
      </c>
      <c r="C170" s="48" t="s">
        <v>26</v>
      </c>
      <c r="D170" s="99"/>
      <c r="E170" s="121" t="s">
        <v>187</v>
      </c>
      <c r="F170" s="39">
        <v>0.5</v>
      </c>
      <c r="G170" s="71">
        <v>2</v>
      </c>
      <c r="H170" s="72">
        <v>1</v>
      </c>
      <c r="I170" s="64">
        <f t="shared" si="128"/>
        <v>1.0833333333333333</v>
      </c>
      <c r="J170" s="68">
        <f t="shared" si="126"/>
        <v>0.25</v>
      </c>
      <c r="K170" s="69">
        <f t="shared" si="127"/>
        <v>6.25E-2</v>
      </c>
      <c r="L170" s="60">
        <f>I170*'Input Data'!$B$2</f>
        <v>0.43333333333333335</v>
      </c>
      <c r="M170" s="60">
        <f>I170*'Input Data'!$B$3</f>
        <v>0.27083333333333331</v>
      </c>
      <c r="N170" s="61">
        <f>I170*'Input Data'!$B$4</f>
        <v>0.10833333333333334</v>
      </c>
      <c r="O170" s="62">
        <f>I170*'Input Data'!$B$5</f>
        <v>0.16249999999999998</v>
      </c>
      <c r="P170" s="180">
        <f>'Adjustment Factors'!C28</f>
        <v>1.29</v>
      </c>
      <c r="Q170" s="79">
        <f t="shared" si="124"/>
        <v>2.6552499999999997</v>
      </c>
      <c r="R170" s="153">
        <f>'Adjustment Factors'!D28</f>
        <v>5.077997925</v>
      </c>
      <c r="S170" s="79">
        <f t="shared" si="125"/>
        <v>10.452212395624999</v>
      </c>
    </row>
    <row r="171" spans="1:19" ht="60" customHeight="1">
      <c r="A171" s="202"/>
      <c r="B171" s="107" t="s">
        <v>196</v>
      </c>
      <c r="C171" s="49" t="s">
        <v>29</v>
      </c>
      <c r="D171" s="99"/>
      <c r="E171" s="121" t="s">
        <v>187</v>
      </c>
      <c r="F171" s="39">
        <v>0.5</v>
      </c>
      <c r="G171" s="71">
        <v>2</v>
      </c>
      <c r="H171" s="72">
        <v>1</v>
      </c>
      <c r="I171" s="64">
        <f t="shared" si="128"/>
        <v>1.0833333333333333</v>
      </c>
      <c r="J171" s="68">
        <f t="shared" si="126"/>
        <v>0.25</v>
      </c>
      <c r="K171" s="69">
        <f t="shared" si="127"/>
        <v>6.25E-2</v>
      </c>
      <c r="L171" s="60">
        <f>I171*'Input Data'!$B$2</f>
        <v>0.43333333333333335</v>
      </c>
      <c r="M171" s="60">
        <f>I171*'Input Data'!$B$3</f>
        <v>0.27083333333333331</v>
      </c>
      <c r="N171" s="61">
        <f>I171*'Input Data'!$B$4</f>
        <v>0.10833333333333334</v>
      </c>
      <c r="O171" s="62">
        <f>I171*'Input Data'!$B$5</f>
        <v>0.16249999999999998</v>
      </c>
      <c r="P171" s="180">
        <f>'Adjustment Factors'!C28</f>
        <v>1.29</v>
      </c>
      <c r="Q171" s="79">
        <f t="shared" si="124"/>
        <v>2.6552499999999997</v>
      </c>
      <c r="R171" s="153">
        <f>'Adjustment Factors'!D28</f>
        <v>5.077997925</v>
      </c>
      <c r="S171" s="79">
        <f t="shared" si="125"/>
        <v>10.452212395624999</v>
      </c>
    </row>
    <row r="172" spans="1:19" ht="58.5">
      <c r="A172" s="201">
        <v>6</v>
      </c>
      <c r="B172" s="107" t="s">
        <v>197</v>
      </c>
      <c r="C172" s="48" t="s">
        <v>26</v>
      </c>
      <c r="D172" s="99"/>
      <c r="E172" s="121" t="s">
        <v>187</v>
      </c>
      <c r="F172" s="39">
        <v>0.5</v>
      </c>
      <c r="G172" s="71">
        <v>2</v>
      </c>
      <c r="H172" s="72">
        <v>1</v>
      </c>
      <c r="I172" s="64">
        <f t="shared" ref="I172:I173" si="129">(F172+G172+4*H172)/6</f>
        <v>1.0833333333333333</v>
      </c>
      <c r="J172" s="68">
        <f t="shared" ref="J172:J173" si="130">(G172-F172)/6</f>
        <v>0.25</v>
      </c>
      <c r="K172" s="69">
        <f t="shared" ref="K172:K173" si="131">J172^2</f>
        <v>6.25E-2</v>
      </c>
      <c r="L172" s="60">
        <f>I172*'Input Data'!$B$2</f>
        <v>0.43333333333333335</v>
      </c>
      <c r="M172" s="60">
        <f>I172*'Input Data'!$B$3</f>
        <v>0.27083333333333331</v>
      </c>
      <c r="N172" s="61">
        <f>I172*'Input Data'!$B$4</f>
        <v>0.10833333333333334</v>
      </c>
      <c r="O172" s="62">
        <f>I172*'Input Data'!$B$5</f>
        <v>0.16249999999999998</v>
      </c>
      <c r="P172" s="180">
        <f>'Adjustment Factors'!C28</f>
        <v>1.29</v>
      </c>
      <c r="Q172" s="79">
        <f t="shared" si="124"/>
        <v>2.6552499999999997</v>
      </c>
      <c r="R172" s="153">
        <f>'Adjustment Factors'!D28</f>
        <v>5.077997925</v>
      </c>
      <c r="S172" s="79">
        <f t="shared" si="125"/>
        <v>10.452212395624999</v>
      </c>
    </row>
    <row r="173" spans="1:19" ht="69" customHeight="1">
      <c r="A173" s="202"/>
      <c r="B173" s="107" t="s">
        <v>198</v>
      </c>
      <c r="C173" s="49" t="s">
        <v>29</v>
      </c>
      <c r="D173" s="99"/>
      <c r="E173" s="121">
        <v>6.3</v>
      </c>
      <c r="F173" s="39">
        <v>0.5</v>
      </c>
      <c r="G173" s="71">
        <v>2</v>
      </c>
      <c r="H173" s="72">
        <v>1</v>
      </c>
      <c r="I173" s="64">
        <f t="shared" si="129"/>
        <v>1.0833333333333333</v>
      </c>
      <c r="J173" s="68">
        <f t="shared" si="130"/>
        <v>0.25</v>
      </c>
      <c r="K173" s="69">
        <f t="shared" si="131"/>
        <v>6.25E-2</v>
      </c>
      <c r="L173" s="60">
        <f>I173*'Input Data'!$B$2</f>
        <v>0.43333333333333335</v>
      </c>
      <c r="M173" s="60">
        <f>I173*'Input Data'!$B$3</f>
        <v>0.27083333333333331</v>
      </c>
      <c r="N173" s="61">
        <f>I173*'Input Data'!$B$4</f>
        <v>0.10833333333333334</v>
      </c>
      <c r="O173" s="62">
        <f>I173*'Input Data'!$B$5</f>
        <v>0.16249999999999998</v>
      </c>
      <c r="P173" s="180">
        <f>'Adjustment Factors'!C28</f>
        <v>1.29</v>
      </c>
      <c r="Q173" s="79">
        <f t="shared" si="124"/>
        <v>2.6552499999999997</v>
      </c>
      <c r="R173" s="153">
        <f>'Adjustment Factors'!D28</f>
        <v>5.077997925</v>
      </c>
      <c r="S173" s="79">
        <f t="shared" si="125"/>
        <v>10.452212395624999</v>
      </c>
    </row>
    <row r="174" spans="1:19" ht="15.75">
      <c r="A174" s="39"/>
      <c r="B174" s="173"/>
      <c r="C174" s="174"/>
      <c r="D174" s="101"/>
      <c r="E174" s="110"/>
      <c r="F174" s="111"/>
      <c r="G174" s="111"/>
      <c r="H174" s="111"/>
      <c r="I174" s="112"/>
      <c r="J174" s="112"/>
      <c r="K174" s="112"/>
      <c r="L174" s="112"/>
      <c r="M174" s="112"/>
      <c r="N174" s="112"/>
      <c r="O174" s="112"/>
      <c r="P174" s="113"/>
      <c r="Q174" s="114"/>
      <c r="S174" s="175"/>
    </row>
    <row r="175" spans="1:19" s="81" customFormat="1" ht="15.95" customHeight="1">
      <c r="A175" s="47">
        <v>14</v>
      </c>
      <c r="B175" s="195" t="s">
        <v>199</v>
      </c>
      <c r="C175" s="196"/>
      <c r="D175" s="196"/>
      <c r="E175" s="196"/>
      <c r="F175" s="196"/>
      <c r="G175" s="196"/>
      <c r="H175" s="196"/>
      <c r="I175" s="196"/>
      <c r="J175" s="196"/>
      <c r="K175" s="196"/>
      <c r="L175" s="196"/>
      <c r="M175" s="196"/>
      <c r="N175" s="196"/>
      <c r="O175" s="196"/>
      <c r="P175" s="196"/>
      <c r="Q175" s="196"/>
      <c r="R175" s="196"/>
      <c r="S175" s="197"/>
    </row>
    <row r="176" spans="1:19" ht="116.25" customHeight="1">
      <c r="A176" s="201">
        <v>1</v>
      </c>
      <c r="B176" s="107" t="s">
        <v>200</v>
      </c>
      <c r="C176" s="48" t="s">
        <v>26</v>
      </c>
      <c r="D176" s="100"/>
      <c r="E176" s="9"/>
      <c r="F176" s="39">
        <v>2</v>
      </c>
      <c r="G176" s="71">
        <v>3</v>
      </c>
      <c r="H176" s="72">
        <v>2.5</v>
      </c>
      <c r="I176" s="64">
        <f t="shared" ref="I176:I177" si="132">(F176+G176+4*H176)/6</f>
        <v>2.5</v>
      </c>
      <c r="J176" s="68">
        <f t="shared" ref="J176:J177" si="133">(G176-F176)/6</f>
        <v>0.16666666666666666</v>
      </c>
      <c r="K176" s="69">
        <f t="shared" ref="K176:K177" si="134">J176^2</f>
        <v>2.7777777777777776E-2</v>
      </c>
      <c r="L176" s="60">
        <f>I176*'Input Data'!$B$2</f>
        <v>1</v>
      </c>
      <c r="M176" s="60">
        <f>I176*'Input Data'!$B$3</f>
        <v>0.625</v>
      </c>
      <c r="N176" s="61">
        <f>I176*'Input Data'!$B$4</f>
        <v>0.25</v>
      </c>
      <c r="O176" s="62">
        <f>I176*'Input Data'!$B$5</f>
        <v>0.375</v>
      </c>
      <c r="P176" s="180">
        <f>'Adjustment Factors'!C28</f>
        <v>1.29</v>
      </c>
      <c r="Q176" s="79">
        <f t="shared" ref="Q176:Q202" si="135">(I176+L176+M176+N176+O176)*P176</f>
        <v>6.1275000000000004</v>
      </c>
      <c r="R176" s="153">
        <f>'Adjustment Factors'!D28</f>
        <v>5.077997925</v>
      </c>
      <c r="S176" s="79">
        <f t="shared" ref="S176:S186" si="136">(I176+L176+M176+N176+O176)*R176</f>
        <v>24.120490143750001</v>
      </c>
    </row>
    <row r="177" spans="1:19" ht="93.75" customHeight="1">
      <c r="A177" s="202"/>
      <c r="B177" s="107" t="s">
        <v>201</v>
      </c>
      <c r="C177" s="49" t="s">
        <v>29</v>
      </c>
      <c r="D177" s="100"/>
      <c r="E177" s="9"/>
      <c r="F177" s="39">
        <v>3</v>
      </c>
      <c r="G177" s="71">
        <v>5</v>
      </c>
      <c r="H177" s="72">
        <v>4</v>
      </c>
      <c r="I177" s="64">
        <f t="shared" si="132"/>
        <v>4</v>
      </c>
      <c r="J177" s="68">
        <f t="shared" si="133"/>
        <v>0.33333333333333331</v>
      </c>
      <c r="K177" s="69">
        <f t="shared" si="134"/>
        <v>0.1111111111111111</v>
      </c>
      <c r="L177" s="60">
        <f>I177*'Input Data'!$B$2</f>
        <v>1.6</v>
      </c>
      <c r="M177" s="60">
        <f>I177*'Input Data'!$B$3</f>
        <v>1</v>
      </c>
      <c r="N177" s="61">
        <f>I177*'Input Data'!$B$4</f>
        <v>0.4</v>
      </c>
      <c r="O177" s="62">
        <f>I177*'Input Data'!$B$5</f>
        <v>0.6</v>
      </c>
      <c r="P177" s="180">
        <f>'Adjustment Factors'!C28</f>
        <v>1.29</v>
      </c>
      <c r="Q177" s="79">
        <f t="shared" si="135"/>
        <v>9.8040000000000003</v>
      </c>
      <c r="R177" s="153">
        <f>'Adjustment Factors'!D28</f>
        <v>5.077997925</v>
      </c>
      <c r="S177" s="79">
        <f t="shared" si="136"/>
        <v>38.592784229999999</v>
      </c>
    </row>
    <row r="178" spans="1:19" ht="65.25" customHeight="1">
      <c r="A178" s="201">
        <v>2</v>
      </c>
      <c r="B178" s="107" t="s">
        <v>202</v>
      </c>
      <c r="C178" s="48" t="s">
        <v>26</v>
      </c>
      <c r="D178" s="100"/>
      <c r="E178" s="9"/>
      <c r="F178" s="39">
        <v>2</v>
      </c>
      <c r="G178" s="71">
        <v>4</v>
      </c>
      <c r="H178" s="72">
        <v>3</v>
      </c>
      <c r="I178" s="64">
        <f t="shared" ref="I178:I179" si="137">(F178+G178+4*H178)/6</f>
        <v>3</v>
      </c>
      <c r="J178" s="68">
        <f t="shared" ref="J178:J179" si="138">(G178-F178)/6</f>
        <v>0.33333333333333331</v>
      </c>
      <c r="K178" s="69">
        <f t="shared" ref="K178:K179" si="139">J178^2</f>
        <v>0.1111111111111111</v>
      </c>
      <c r="L178" s="60">
        <f>I178*'Input Data'!$B$2</f>
        <v>1.2000000000000002</v>
      </c>
      <c r="M178" s="60">
        <f>I178*'Input Data'!$B$3</f>
        <v>0.75</v>
      </c>
      <c r="N178" s="61">
        <f>I178*'Input Data'!$B$4</f>
        <v>0.30000000000000004</v>
      </c>
      <c r="O178" s="62">
        <f>I178*'Input Data'!$B$5</f>
        <v>0.44999999999999996</v>
      </c>
      <c r="P178" s="180">
        <f>'Adjustment Factors'!C28</f>
        <v>1.29</v>
      </c>
      <c r="Q178" s="79">
        <f t="shared" si="135"/>
        <v>7.3530000000000006</v>
      </c>
      <c r="R178" s="153">
        <f>'Adjustment Factors'!D28</f>
        <v>5.077997925</v>
      </c>
      <c r="S178" s="79">
        <f t="shared" si="136"/>
        <v>28.944588172500001</v>
      </c>
    </row>
    <row r="179" spans="1:19" ht="96" customHeight="1">
      <c r="A179" s="202"/>
      <c r="B179" s="107" t="s">
        <v>203</v>
      </c>
      <c r="C179" s="49" t="s">
        <v>29</v>
      </c>
      <c r="D179" s="100"/>
      <c r="E179" s="9"/>
      <c r="F179" s="39">
        <v>2</v>
      </c>
      <c r="G179" s="71">
        <v>5</v>
      </c>
      <c r="H179" s="72">
        <v>3</v>
      </c>
      <c r="I179" s="64">
        <f t="shared" si="137"/>
        <v>3.1666666666666665</v>
      </c>
      <c r="J179" s="68">
        <f t="shared" si="138"/>
        <v>0.5</v>
      </c>
      <c r="K179" s="69">
        <f t="shared" si="139"/>
        <v>0.25</v>
      </c>
      <c r="L179" s="60">
        <f>I179*'Input Data'!$B$2</f>
        <v>1.2666666666666666</v>
      </c>
      <c r="M179" s="60">
        <f>I179*'Input Data'!$B$3</f>
        <v>0.79166666666666663</v>
      </c>
      <c r="N179" s="61">
        <f>I179*'Input Data'!$B$4</f>
        <v>0.31666666666666665</v>
      </c>
      <c r="O179" s="62">
        <f>I179*'Input Data'!$B$5</f>
        <v>0.47499999999999998</v>
      </c>
      <c r="P179" s="180">
        <f>'Adjustment Factors'!C28</f>
        <v>1.29</v>
      </c>
      <c r="Q179" s="79">
        <f t="shared" si="135"/>
        <v>7.7614999999999998</v>
      </c>
      <c r="R179" s="153">
        <f>'Adjustment Factors'!D28</f>
        <v>5.077997925</v>
      </c>
      <c r="S179" s="79">
        <f t="shared" si="136"/>
        <v>30.552620848749999</v>
      </c>
    </row>
    <row r="180" spans="1:19" s="81" customFormat="1" ht="15.95" customHeight="1">
      <c r="A180" s="47">
        <v>15</v>
      </c>
      <c r="B180" s="229" t="s">
        <v>204</v>
      </c>
      <c r="C180" s="230"/>
      <c r="D180" s="230"/>
      <c r="E180" s="230"/>
      <c r="F180" s="230"/>
      <c r="G180" s="230"/>
      <c r="H180" s="230"/>
      <c r="I180" s="230"/>
      <c r="J180" s="230"/>
      <c r="K180" s="230"/>
      <c r="L180" s="230"/>
      <c r="M180" s="230"/>
      <c r="N180" s="230"/>
      <c r="O180" s="230"/>
      <c r="P180" s="230"/>
      <c r="Q180" s="230"/>
      <c r="R180" s="230"/>
      <c r="S180" s="231"/>
    </row>
    <row r="181" spans="1:19" ht="90" customHeight="1">
      <c r="A181" s="201">
        <v>1</v>
      </c>
      <c r="B181" s="107" t="s">
        <v>205</v>
      </c>
      <c r="C181" s="48" t="s">
        <v>26</v>
      </c>
      <c r="D181" s="100"/>
      <c r="E181" s="9"/>
      <c r="F181" s="39"/>
      <c r="G181" s="71"/>
      <c r="H181" s="72"/>
      <c r="I181" s="64">
        <f t="shared" ref="I181:I184" si="140">(F181+G181+4*H181)/6</f>
        <v>0</v>
      </c>
      <c r="J181" s="68">
        <f t="shared" ref="J181:J184" si="141">(G181-F181)/6</f>
        <v>0</v>
      </c>
      <c r="K181" s="69">
        <f t="shared" ref="K181:K184" si="142">J181^2</f>
        <v>0</v>
      </c>
      <c r="L181" s="60">
        <f>I181*'Input Data'!$B$2</f>
        <v>0</v>
      </c>
      <c r="M181" s="60">
        <f>I181*'Input Data'!$B$3</f>
        <v>0</v>
      </c>
      <c r="N181" s="61">
        <f>I181*'Input Data'!$B$4</f>
        <v>0</v>
      </c>
      <c r="O181" s="62">
        <f>I181*'Input Data'!$B$5</f>
        <v>0</v>
      </c>
      <c r="P181" s="180">
        <f>'Adjustment Factors'!C28</f>
        <v>1.29</v>
      </c>
      <c r="Q181" s="79">
        <f t="shared" si="135"/>
        <v>0</v>
      </c>
      <c r="R181" s="153">
        <f>'Adjustment Factors'!D28</f>
        <v>5.077997925</v>
      </c>
      <c r="S181" s="79">
        <f t="shared" si="136"/>
        <v>0</v>
      </c>
    </row>
    <row r="182" spans="1:19" ht="87.75" customHeight="1">
      <c r="A182" s="202"/>
      <c r="B182" s="107" t="s">
        <v>206</v>
      </c>
      <c r="C182" s="49" t="s">
        <v>29</v>
      </c>
      <c r="D182" s="100"/>
      <c r="E182" s="9"/>
      <c r="F182" s="39">
        <v>3</v>
      </c>
      <c r="G182" s="71">
        <v>4</v>
      </c>
      <c r="H182" s="72">
        <v>3.5</v>
      </c>
      <c r="I182" s="64">
        <f t="shared" si="140"/>
        <v>3.5</v>
      </c>
      <c r="J182" s="68">
        <f t="shared" si="141"/>
        <v>0.16666666666666666</v>
      </c>
      <c r="K182" s="69">
        <f t="shared" si="142"/>
        <v>2.7777777777777776E-2</v>
      </c>
      <c r="L182" s="60">
        <f>I182*'Input Data'!$B$2</f>
        <v>1.4000000000000001</v>
      </c>
      <c r="M182" s="60">
        <f>I182*'Input Data'!$B$3</f>
        <v>0.875</v>
      </c>
      <c r="N182" s="61">
        <f>I182*'Input Data'!$B$4</f>
        <v>0.35000000000000003</v>
      </c>
      <c r="O182" s="62">
        <f>I182*'Input Data'!$B$5</f>
        <v>0.52500000000000002</v>
      </c>
      <c r="P182" s="180">
        <f>'Adjustment Factors'!C28</f>
        <v>1.29</v>
      </c>
      <c r="Q182" s="79">
        <f t="shared" si="135"/>
        <v>8.5785</v>
      </c>
      <c r="R182" s="153">
        <f>'Adjustment Factors'!D28</f>
        <v>5.077997925</v>
      </c>
      <c r="S182" s="79">
        <f t="shared" si="136"/>
        <v>33.768686201249999</v>
      </c>
    </row>
    <row r="183" spans="1:19" ht="54.75" customHeight="1">
      <c r="A183" s="201">
        <v>2</v>
      </c>
      <c r="B183" s="107" t="s">
        <v>207</v>
      </c>
      <c r="C183" s="48" t="s">
        <v>26</v>
      </c>
      <c r="D183" s="100"/>
      <c r="E183" s="9"/>
      <c r="F183" s="39">
        <v>1</v>
      </c>
      <c r="G183" s="71">
        <v>3</v>
      </c>
      <c r="H183" s="72">
        <v>1.5</v>
      </c>
      <c r="I183" s="64">
        <f t="shared" si="140"/>
        <v>1.6666666666666667</v>
      </c>
      <c r="J183" s="68">
        <f t="shared" si="141"/>
        <v>0.33333333333333331</v>
      </c>
      <c r="K183" s="69">
        <f t="shared" si="142"/>
        <v>0.1111111111111111</v>
      </c>
      <c r="L183" s="60">
        <f>I183*'Input Data'!$B$2</f>
        <v>0.66666666666666674</v>
      </c>
      <c r="M183" s="60">
        <f>I183*'Input Data'!$B$3</f>
        <v>0.41666666666666669</v>
      </c>
      <c r="N183" s="61">
        <f>I183*'Input Data'!$B$4</f>
        <v>0.16666666666666669</v>
      </c>
      <c r="O183" s="62">
        <f>I183*'Input Data'!$B$5</f>
        <v>0.25</v>
      </c>
      <c r="P183" s="180">
        <f>'Adjustment Factors'!C28</f>
        <v>1.29</v>
      </c>
      <c r="Q183" s="79">
        <f t="shared" si="135"/>
        <v>4.085</v>
      </c>
      <c r="R183" s="153">
        <f>'Adjustment Factors'!D28</f>
        <v>5.077997925</v>
      </c>
      <c r="S183" s="79">
        <f t="shared" si="136"/>
        <v>16.0803267625</v>
      </c>
    </row>
    <row r="184" spans="1:19" ht="86.25" customHeight="1">
      <c r="A184" s="202"/>
      <c r="B184" s="107" t="s">
        <v>208</v>
      </c>
      <c r="C184" s="49" t="s">
        <v>29</v>
      </c>
      <c r="D184" s="100"/>
      <c r="E184" s="9"/>
      <c r="F184" s="39">
        <v>2</v>
      </c>
      <c r="G184" s="71">
        <v>4</v>
      </c>
      <c r="H184" s="72">
        <v>3</v>
      </c>
      <c r="I184" s="64">
        <f t="shared" si="140"/>
        <v>3</v>
      </c>
      <c r="J184" s="68">
        <f t="shared" si="141"/>
        <v>0.33333333333333331</v>
      </c>
      <c r="K184" s="69">
        <f t="shared" si="142"/>
        <v>0.1111111111111111</v>
      </c>
      <c r="L184" s="60">
        <f>I184*'Input Data'!$B$2</f>
        <v>1.2000000000000002</v>
      </c>
      <c r="M184" s="60">
        <f>I184*'Input Data'!$B$3</f>
        <v>0.75</v>
      </c>
      <c r="N184" s="61">
        <f>I184*'Input Data'!$B$4</f>
        <v>0.30000000000000004</v>
      </c>
      <c r="O184" s="62">
        <f>I184*'Input Data'!$B$5</f>
        <v>0.44999999999999996</v>
      </c>
      <c r="P184" s="180">
        <f>'Adjustment Factors'!C28</f>
        <v>1.29</v>
      </c>
      <c r="Q184" s="79">
        <f t="shared" si="135"/>
        <v>7.3530000000000006</v>
      </c>
      <c r="R184" s="153">
        <f>'Adjustment Factors'!D28</f>
        <v>5.077997925</v>
      </c>
      <c r="S184" s="79">
        <f t="shared" si="136"/>
        <v>28.944588172500001</v>
      </c>
    </row>
    <row r="185" spans="1:19" ht="66" customHeight="1">
      <c r="A185" s="201">
        <v>3</v>
      </c>
      <c r="B185" s="107" t="s">
        <v>209</v>
      </c>
      <c r="C185" s="48" t="s">
        <v>26</v>
      </c>
      <c r="D185" s="100"/>
      <c r="E185" s="9"/>
      <c r="F185" s="39">
        <v>2</v>
      </c>
      <c r="G185" s="71">
        <v>4</v>
      </c>
      <c r="H185" s="72">
        <v>3</v>
      </c>
      <c r="I185" s="64">
        <f t="shared" ref="I185:I186" si="143">(F185+G185+4*H185)/6</f>
        <v>3</v>
      </c>
      <c r="J185" s="68">
        <f t="shared" ref="J185:J186" si="144">(G185-F185)/6</f>
        <v>0.33333333333333331</v>
      </c>
      <c r="K185" s="69">
        <f t="shared" ref="K185:K186" si="145">J185^2</f>
        <v>0.1111111111111111</v>
      </c>
      <c r="L185" s="60">
        <f>I185*'Input Data'!$B$2</f>
        <v>1.2000000000000002</v>
      </c>
      <c r="M185" s="60">
        <f>I185*'Input Data'!$B$3</f>
        <v>0.75</v>
      </c>
      <c r="N185" s="61">
        <f>I185*'Input Data'!$B$4</f>
        <v>0.30000000000000004</v>
      </c>
      <c r="O185" s="62">
        <f>I185*'Input Data'!$B$5</f>
        <v>0.44999999999999996</v>
      </c>
      <c r="P185" s="180">
        <f>'Adjustment Factors'!C28</f>
        <v>1.29</v>
      </c>
      <c r="Q185" s="79">
        <f t="shared" si="135"/>
        <v>7.3530000000000006</v>
      </c>
      <c r="R185" s="153">
        <f>'Adjustment Factors'!D28</f>
        <v>5.077997925</v>
      </c>
      <c r="S185" s="79">
        <f t="shared" si="136"/>
        <v>28.944588172500001</v>
      </c>
    </row>
    <row r="186" spans="1:19" ht="57" customHeight="1">
      <c r="A186" s="202"/>
      <c r="B186" s="107" t="s">
        <v>210</v>
      </c>
      <c r="C186" s="49" t="s">
        <v>29</v>
      </c>
      <c r="D186" s="100"/>
      <c r="E186" s="9"/>
      <c r="F186" s="39">
        <v>0</v>
      </c>
      <c r="G186" s="71">
        <v>0</v>
      </c>
      <c r="H186" s="72">
        <v>0</v>
      </c>
      <c r="I186" s="64">
        <f t="shared" si="143"/>
        <v>0</v>
      </c>
      <c r="J186" s="68">
        <f t="shared" si="144"/>
        <v>0</v>
      </c>
      <c r="K186" s="69">
        <f t="shared" si="145"/>
        <v>0</v>
      </c>
      <c r="L186" s="60">
        <f>I186*'Input Data'!$B$2</f>
        <v>0</v>
      </c>
      <c r="M186" s="60">
        <f>I186*'Input Data'!$B$3</f>
        <v>0</v>
      </c>
      <c r="N186" s="61">
        <f>I186*'Input Data'!$B$4</f>
        <v>0</v>
      </c>
      <c r="O186" s="62">
        <f>I186*'Input Data'!$B$5</f>
        <v>0</v>
      </c>
      <c r="P186" s="180">
        <f>'Adjustment Factors'!C28</f>
        <v>1.29</v>
      </c>
      <c r="Q186" s="79">
        <f t="shared" si="135"/>
        <v>0</v>
      </c>
      <c r="R186" s="153">
        <f>'Adjustment Factors'!D28</f>
        <v>5.077997925</v>
      </c>
      <c r="S186" s="79">
        <f t="shared" si="136"/>
        <v>0</v>
      </c>
    </row>
    <row r="187" spans="1:19" ht="15.75">
      <c r="A187" s="39"/>
      <c r="B187" s="173"/>
      <c r="C187" s="174"/>
      <c r="D187" s="101"/>
      <c r="E187" s="110"/>
      <c r="F187" s="111"/>
      <c r="G187" s="111"/>
      <c r="H187" s="111"/>
      <c r="I187" s="112"/>
      <c r="J187" s="112"/>
      <c r="K187" s="112"/>
      <c r="L187" s="112"/>
      <c r="M187" s="112"/>
      <c r="N187" s="112"/>
      <c r="O187" s="112"/>
      <c r="P187" s="113"/>
      <c r="Q187" s="114"/>
      <c r="S187" s="175"/>
    </row>
    <row r="188" spans="1:19" s="81" customFormat="1" ht="15.95" customHeight="1">
      <c r="A188" s="47">
        <v>16</v>
      </c>
      <c r="B188" s="229" t="s">
        <v>211</v>
      </c>
      <c r="C188" s="230"/>
      <c r="D188" s="230"/>
      <c r="E188" s="230"/>
      <c r="F188" s="230"/>
      <c r="G188" s="230"/>
      <c r="H188" s="230"/>
      <c r="I188" s="230"/>
      <c r="J188" s="230"/>
      <c r="K188" s="230"/>
      <c r="L188" s="230"/>
      <c r="M188" s="230"/>
      <c r="N188" s="230"/>
      <c r="O188" s="230"/>
      <c r="P188" s="230"/>
      <c r="Q188" s="230"/>
      <c r="R188" s="230"/>
      <c r="S188" s="231"/>
    </row>
    <row r="189" spans="1:19" ht="75.75" customHeight="1">
      <c r="A189" s="201">
        <v>1</v>
      </c>
      <c r="B189" s="107" t="s">
        <v>212</v>
      </c>
      <c r="C189" s="48" t="s">
        <v>26</v>
      </c>
      <c r="D189" s="138"/>
      <c r="E189" s="9"/>
      <c r="F189" s="39">
        <v>3</v>
      </c>
      <c r="G189" s="71">
        <v>6</v>
      </c>
      <c r="H189" s="72">
        <v>4</v>
      </c>
      <c r="I189" s="64">
        <f t="shared" ref="I189:I198" si="146">(F189+G189+4*H189)/6</f>
        <v>4.166666666666667</v>
      </c>
      <c r="J189" s="68">
        <f t="shared" ref="J189:J198" si="147">(G189-F189)/6</f>
        <v>0.5</v>
      </c>
      <c r="K189" s="69">
        <f t="shared" ref="K189:K198" si="148">J189^2</f>
        <v>0.25</v>
      </c>
      <c r="L189" s="60">
        <f>I189*'Input Data'!$B$2</f>
        <v>1.666666666666667</v>
      </c>
      <c r="M189" s="60">
        <f>I189*'Input Data'!$B$3</f>
        <v>1.0416666666666667</v>
      </c>
      <c r="N189" s="61">
        <f>I189*'Input Data'!$B$4</f>
        <v>0.41666666666666674</v>
      </c>
      <c r="O189" s="62">
        <f>I189*'Input Data'!$B$5</f>
        <v>0.625</v>
      </c>
      <c r="P189" s="180">
        <f>'Adjustment Factors'!C28</f>
        <v>1.29</v>
      </c>
      <c r="Q189" s="79">
        <f t="shared" si="135"/>
        <v>10.212500000000002</v>
      </c>
      <c r="R189" s="153">
        <f>'Adjustment Factors'!D28</f>
        <v>5.077997925</v>
      </c>
      <c r="S189" s="79">
        <f t="shared" ref="S189:S202" si="149">(I189+L189+M189+N189+O189)*R189</f>
        <v>40.200816906250004</v>
      </c>
    </row>
    <row r="190" spans="1:19" ht="158.25" customHeight="1">
      <c r="A190" s="202"/>
      <c r="B190" s="107" t="s">
        <v>213</v>
      </c>
      <c r="C190" s="49" t="s">
        <v>29</v>
      </c>
      <c r="D190" s="100"/>
      <c r="E190" s="9"/>
      <c r="F190" s="39">
        <v>3</v>
      </c>
      <c r="G190" s="71">
        <v>7</v>
      </c>
      <c r="H190" s="72">
        <v>4.5</v>
      </c>
      <c r="I190" s="64">
        <f t="shared" si="146"/>
        <v>4.666666666666667</v>
      </c>
      <c r="J190" s="68">
        <f t="shared" si="147"/>
        <v>0.66666666666666663</v>
      </c>
      <c r="K190" s="69">
        <f t="shared" si="148"/>
        <v>0.44444444444444442</v>
      </c>
      <c r="L190" s="60">
        <f>I190*'Input Data'!$B$2</f>
        <v>1.8666666666666669</v>
      </c>
      <c r="M190" s="60">
        <f>I190*'Input Data'!$B$3</f>
        <v>1.1666666666666667</v>
      </c>
      <c r="N190" s="61">
        <f>I190*'Input Data'!$B$4</f>
        <v>0.46666666666666673</v>
      </c>
      <c r="O190" s="62">
        <f>I190*'Input Data'!$B$5</f>
        <v>0.70000000000000007</v>
      </c>
      <c r="P190" s="180">
        <f>'Adjustment Factors'!C28</f>
        <v>1.29</v>
      </c>
      <c r="Q190" s="79">
        <f t="shared" si="135"/>
        <v>11.438000000000001</v>
      </c>
      <c r="R190" s="153">
        <f>'Adjustment Factors'!D28</f>
        <v>5.077997925</v>
      </c>
      <c r="S190" s="79">
        <f t="shared" si="149"/>
        <v>45.024914935000005</v>
      </c>
    </row>
    <row r="191" spans="1:19" ht="81">
      <c r="A191" s="201">
        <v>2</v>
      </c>
      <c r="B191" s="107" t="s">
        <v>214</v>
      </c>
      <c r="C191" s="48" t="s">
        <v>26</v>
      </c>
      <c r="D191" s="100"/>
      <c r="E191" s="9"/>
      <c r="F191" s="39">
        <v>0.5</v>
      </c>
      <c r="G191" s="71">
        <v>3</v>
      </c>
      <c r="H191" s="72">
        <v>1.5</v>
      </c>
      <c r="I191" s="64">
        <f t="shared" si="146"/>
        <v>1.5833333333333333</v>
      </c>
      <c r="J191" s="68">
        <f t="shared" si="147"/>
        <v>0.41666666666666669</v>
      </c>
      <c r="K191" s="69">
        <f t="shared" si="148"/>
        <v>0.17361111111111113</v>
      </c>
      <c r="L191" s="60">
        <f>I191*'Input Data'!$B$2</f>
        <v>0.6333333333333333</v>
      </c>
      <c r="M191" s="60">
        <f>I191*'Input Data'!$B$3</f>
        <v>0.39583333333333331</v>
      </c>
      <c r="N191" s="61">
        <f>I191*'Input Data'!$B$4</f>
        <v>0.15833333333333333</v>
      </c>
      <c r="O191" s="62">
        <f>I191*'Input Data'!$B$5</f>
        <v>0.23749999999999999</v>
      </c>
      <c r="P191" s="180">
        <f>'Adjustment Factors'!C28</f>
        <v>1.29</v>
      </c>
      <c r="Q191" s="79">
        <f t="shared" si="135"/>
        <v>3.8807499999999999</v>
      </c>
      <c r="R191" s="153">
        <f>'Adjustment Factors'!D28</f>
        <v>5.077997925</v>
      </c>
      <c r="S191" s="79">
        <f t="shared" si="149"/>
        <v>15.276310424375</v>
      </c>
    </row>
    <row r="192" spans="1:19" ht="82.5" customHeight="1">
      <c r="A192" s="202"/>
      <c r="B192" s="107" t="s">
        <v>215</v>
      </c>
      <c r="C192" s="49" t="s">
        <v>29</v>
      </c>
      <c r="D192" s="99"/>
      <c r="E192" s="4"/>
      <c r="F192" s="34">
        <v>3</v>
      </c>
      <c r="G192" s="35">
        <v>6</v>
      </c>
      <c r="H192" s="36">
        <v>4</v>
      </c>
      <c r="I192" s="64">
        <f t="shared" si="146"/>
        <v>4.166666666666667</v>
      </c>
      <c r="J192" s="68">
        <f t="shared" si="147"/>
        <v>0.5</v>
      </c>
      <c r="K192" s="69">
        <f t="shared" si="148"/>
        <v>0.25</v>
      </c>
      <c r="L192" s="60">
        <f>I192*'Input Data'!$B$2</f>
        <v>1.666666666666667</v>
      </c>
      <c r="M192" s="60">
        <f>I192*'Input Data'!$B$3</f>
        <v>1.0416666666666667</v>
      </c>
      <c r="N192" s="61">
        <f>I192*'Input Data'!$B$4</f>
        <v>0.41666666666666674</v>
      </c>
      <c r="O192" s="62">
        <f>I192*'Input Data'!$B$5</f>
        <v>0.625</v>
      </c>
      <c r="P192" s="180">
        <f>'Adjustment Factors'!C28</f>
        <v>1.29</v>
      </c>
      <c r="Q192" s="79">
        <f t="shared" si="135"/>
        <v>10.212500000000002</v>
      </c>
      <c r="R192" s="153">
        <f>'Adjustment Factors'!D28</f>
        <v>5.077997925</v>
      </c>
      <c r="S192" s="79">
        <f t="shared" si="149"/>
        <v>40.200816906250004</v>
      </c>
    </row>
    <row r="193" spans="1:19" ht="58.5">
      <c r="A193" s="201">
        <v>3</v>
      </c>
      <c r="B193" s="107" t="s">
        <v>216</v>
      </c>
      <c r="C193" s="48" t="s">
        <v>26</v>
      </c>
      <c r="D193" s="99"/>
      <c r="E193" s="4"/>
      <c r="F193" s="34">
        <v>0.5</v>
      </c>
      <c r="G193" s="35">
        <v>3</v>
      </c>
      <c r="H193" s="36">
        <v>1.5</v>
      </c>
      <c r="I193" s="64">
        <f t="shared" si="146"/>
        <v>1.5833333333333333</v>
      </c>
      <c r="J193" s="68">
        <f t="shared" si="147"/>
        <v>0.41666666666666669</v>
      </c>
      <c r="K193" s="69">
        <f t="shared" si="148"/>
        <v>0.17361111111111113</v>
      </c>
      <c r="L193" s="60">
        <f>I193*'Input Data'!$B$2</f>
        <v>0.6333333333333333</v>
      </c>
      <c r="M193" s="60">
        <f>I193*'Input Data'!$B$3</f>
        <v>0.39583333333333331</v>
      </c>
      <c r="N193" s="61">
        <f>I193*'Input Data'!$B$4</f>
        <v>0.15833333333333333</v>
      </c>
      <c r="O193" s="62">
        <f>I193*'Input Data'!$B$5</f>
        <v>0.23749999999999999</v>
      </c>
      <c r="P193" s="180">
        <f>'Adjustment Factors'!C28</f>
        <v>1.29</v>
      </c>
      <c r="Q193" s="79">
        <f t="shared" si="135"/>
        <v>3.8807499999999999</v>
      </c>
      <c r="R193" s="153">
        <f>'Adjustment Factors'!D28</f>
        <v>5.077997925</v>
      </c>
      <c r="S193" s="79">
        <f t="shared" si="149"/>
        <v>15.276310424375</v>
      </c>
    </row>
    <row r="194" spans="1:19" ht="69.75" customHeight="1">
      <c r="A194" s="202"/>
      <c r="B194" s="107" t="s">
        <v>217</v>
      </c>
      <c r="C194" s="49" t="s">
        <v>29</v>
      </c>
      <c r="D194" s="99"/>
      <c r="E194" s="4"/>
      <c r="F194" s="34">
        <v>1</v>
      </c>
      <c r="G194" s="35">
        <v>2</v>
      </c>
      <c r="H194" s="36">
        <v>1.5</v>
      </c>
      <c r="I194" s="64">
        <f t="shared" si="146"/>
        <v>1.5</v>
      </c>
      <c r="J194" s="68">
        <f t="shared" si="147"/>
        <v>0.16666666666666666</v>
      </c>
      <c r="K194" s="69">
        <f t="shared" si="148"/>
        <v>2.7777777777777776E-2</v>
      </c>
      <c r="L194" s="60">
        <f>I194*'Input Data'!$B$2</f>
        <v>0.60000000000000009</v>
      </c>
      <c r="M194" s="60">
        <f>I194*'Input Data'!$B$3</f>
        <v>0.375</v>
      </c>
      <c r="N194" s="61">
        <f>I194*'Input Data'!$B$4</f>
        <v>0.15000000000000002</v>
      </c>
      <c r="O194" s="62">
        <f>I194*'Input Data'!$B$5</f>
        <v>0.22499999999999998</v>
      </c>
      <c r="P194" s="180">
        <f>'Adjustment Factors'!C28</f>
        <v>1.29</v>
      </c>
      <c r="Q194" s="79">
        <f t="shared" si="135"/>
        <v>3.6765000000000003</v>
      </c>
      <c r="R194" s="153">
        <f>'Adjustment Factors'!D28</f>
        <v>5.077997925</v>
      </c>
      <c r="S194" s="79">
        <f t="shared" si="149"/>
        <v>14.472294086250001</v>
      </c>
    </row>
    <row r="195" spans="1:19" ht="46.5">
      <c r="A195" s="201">
        <v>4</v>
      </c>
      <c r="B195" s="107" t="s">
        <v>218</v>
      </c>
      <c r="C195" s="48" t="s">
        <v>26</v>
      </c>
      <c r="D195" s="99"/>
      <c r="E195" s="4"/>
      <c r="F195" s="34">
        <v>0.5</v>
      </c>
      <c r="G195" s="35">
        <v>3</v>
      </c>
      <c r="H195" s="36">
        <v>1.5</v>
      </c>
      <c r="I195" s="64">
        <f t="shared" si="146"/>
        <v>1.5833333333333333</v>
      </c>
      <c r="J195" s="68">
        <f t="shared" si="147"/>
        <v>0.41666666666666669</v>
      </c>
      <c r="K195" s="69">
        <f t="shared" si="148"/>
        <v>0.17361111111111113</v>
      </c>
      <c r="L195" s="60">
        <f>I195*'Input Data'!$B$2</f>
        <v>0.6333333333333333</v>
      </c>
      <c r="M195" s="60">
        <f>I195*'Input Data'!$B$3</f>
        <v>0.39583333333333331</v>
      </c>
      <c r="N195" s="61">
        <f>I195*'Input Data'!$B$4</f>
        <v>0.15833333333333333</v>
      </c>
      <c r="O195" s="62">
        <f>I195*'Input Data'!$B$5</f>
        <v>0.23749999999999999</v>
      </c>
      <c r="P195" s="180">
        <f>'Adjustment Factors'!C28</f>
        <v>1.29</v>
      </c>
      <c r="Q195" s="79">
        <f t="shared" si="135"/>
        <v>3.8807499999999999</v>
      </c>
      <c r="R195" s="153">
        <f>'Adjustment Factors'!D28</f>
        <v>5.077997925</v>
      </c>
      <c r="S195" s="79">
        <f t="shared" si="149"/>
        <v>15.276310424375</v>
      </c>
    </row>
    <row r="196" spans="1:19" ht="65.25" customHeight="1">
      <c r="A196" s="202"/>
      <c r="B196" s="107" t="s">
        <v>219</v>
      </c>
      <c r="C196" s="49" t="s">
        <v>29</v>
      </c>
      <c r="D196" s="99"/>
      <c r="E196" s="4"/>
      <c r="F196" s="34">
        <v>1</v>
      </c>
      <c r="G196" s="35">
        <v>2.5</v>
      </c>
      <c r="H196" s="36">
        <v>2</v>
      </c>
      <c r="I196" s="64">
        <f t="shared" si="146"/>
        <v>1.9166666666666667</v>
      </c>
      <c r="J196" s="68">
        <f t="shared" si="147"/>
        <v>0.25</v>
      </c>
      <c r="K196" s="69">
        <f t="shared" si="148"/>
        <v>6.25E-2</v>
      </c>
      <c r="L196" s="60">
        <f>I196*'Input Data'!$B$2</f>
        <v>0.76666666666666672</v>
      </c>
      <c r="M196" s="60">
        <f>I196*'Input Data'!$B$3</f>
        <v>0.47916666666666669</v>
      </c>
      <c r="N196" s="61">
        <f>I196*'Input Data'!$B$4</f>
        <v>0.19166666666666668</v>
      </c>
      <c r="O196" s="62">
        <f>I196*'Input Data'!$B$5</f>
        <v>0.28749999999999998</v>
      </c>
      <c r="P196" s="180">
        <f>'Adjustment Factors'!C28</f>
        <v>1.29</v>
      </c>
      <c r="Q196" s="79">
        <f t="shared" si="135"/>
        <v>4.697750000000001</v>
      </c>
      <c r="R196" s="153">
        <f>'Adjustment Factors'!D28</f>
        <v>5.077997925</v>
      </c>
      <c r="S196" s="79">
        <f t="shared" si="149"/>
        <v>18.492375776875001</v>
      </c>
    </row>
    <row r="197" spans="1:19" ht="46.5">
      <c r="A197" s="201">
        <v>5</v>
      </c>
      <c r="B197" s="107" t="s">
        <v>220</v>
      </c>
      <c r="C197" s="48" t="s">
        <v>26</v>
      </c>
      <c r="D197" s="99"/>
      <c r="E197" s="4"/>
      <c r="F197" s="34">
        <v>0.5</v>
      </c>
      <c r="G197" s="35">
        <v>2</v>
      </c>
      <c r="H197" s="36">
        <v>1</v>
      </c>
      <c r="I197" s="64">
        <f t="shared" si="146"/>
        <v>1.0833333333333333</v>
      </c>
      <c r="J197" s="68">
        <f t="shared" si="147"/>
        <v>0.25</v>
      </c>
      <c r="K197" s="69">
        <f t="shared" si="148"/>
        <v>6.25E-2</v>
      </c>
      <c r="L197" s="60">
        <f>I197*'Input Data'!$B$2</f>
        <v>0.43333333333333335</v>
      </c>
      <c r="M197" s="60">
        <f>I197*'Input Data'!$B$3</f>
        <v>0.27083333333333331</v>
      </c>
      <c r="N197" s="61">
        <f>I197*'Input Data'!$B$4</f>
        <v>0.10833333333333334</v>
      </c>
      <c r="O197" s="62">
        <f>I197*'Input Data'!$B$5</f>
        <v>0.16249999999999998</v>
      </c>
      <c r="P197" s="180">
        <f>'Adjustment Factors'!C28</f>
        <v>1.29</v>
      </c>
      <c r="Q197" s="79">
        <f t="shared" si="135"/>
        <v>2.6552499999999997</v>
      </c>
      <c r="R197" s="153">
        <f>'Adjustment Factors'!D28</f>
        <v>5.077997925</v>
      </c>
      <c r="S197" s="79">
        <f t="shared" si="149"/>
        <v>10.452212395624999</v>
      </c>
    </row>
    <row r="198" spans="1:19" ht="51" customHeight="1">
      <c r="A198" s="202"/>
      <c r="B198" s="107" t="s">
        <v>221</v>
      </c>
      <c r="C198" s="49" t="s">
        <v>29</v>
      </c>
      <c r="D198" s="99"/>
      <c r="E198" s="4"/>
      <c r="F198" s="34">
        <v>1</v>
      </c>
      <c r="G198" s="35">
        <v>2</v>
      </c>
      <c r="H198" s="36">
        <v>2</v>
      </c>
      <c r="I198" s="64">
        <f t="shared" si="146"/>
        <v>1.8333333333333333</v>
      </c>
      <c r="J198" s="68">
        <f t="shared" si="147"/>
        <v>0.16666666666666666</v>
      </c>
      <c r="K198" s="69">
        <f t="shared" si="148"/>
        <v>2.7777777777777776E-2</v>
      </c>
      <c r="L198" s="60">
        <f>I198*'Input Data'!$B$2</f>
        <v>0.73333333333333339</v>
      </c>
      <c r="M198" s="60">
        <f>I198*'Input Data'!$B$3</f>
        <v>0.45833333333333331</v>
      </c>
      <c r="N198" s="61">
        <f>I198*'Input Data'!$B$4</f>
        <v>0.18333333333333335</v>
      </c>
      <c r="O198" s="62">
        <f>I198*'Input Data'!$B$5</f>
        <v>0.27499999999999997</v>
      </c>
      <c r="P198" s="180">
        <f>'Adjustment Factors'!C28</f>
        <v>1.29</v>
      </c>
      <c r="Q198" s="79">
        <f t="shared" si="135"/>
        <v>4.4935</v>
      </c>
      <c r="R198" s="153">
        <f>'Adjustment Factors'!D28</f>
        <v>5.077997925</v>
      </c>
      <c r="S198" s="79">
        <f t="shared" si="149"/>
        <v>17.688359438749998</v>
      </c>
    </row>
    <row r="199" spans="1:19" ht="54.75" customHeight="1">
      <c r="A199" s="201">
        <v>5</v>
      </c>
      <c r="B199" s="107" t="s">
        <v>222</v>
      </c>
      <c r="C199" s="48" t="s">
        <v>26</v>
      </c>
      <c r="D199" s="99"/>
      <c r="E199" s="4"/>
      <c r="F199" s="34">
        <v>1</v>
      </c>
      <c r="G199" s="35">
        <v>3</v>
      </c>
      <c r="H199" s="36">
        <v>2</v>
      </c>
      <c r="I199" s="64">
        <f t="shared" ref="I199:I200" si="150">(F199+G199+4*H199)/6</f>
        <v>2</v>
      </c>
      <c r="J199" s="68">
        <f t="shared" ref="J199:J200" si="151">(G199-F199)/6</f>
        <v>0.33333333333333331</v>
      </c>
      <c r="K199" s="69">
        <f t="shared" ref="K199:K200" si="152">J199^2</f>
        <v>0.1111111111111111</v>
      </c>
      <c r="L199" s="60">
        <f>I199*'Input Data'!$B$2</f>
        <v>0.8</v>
      </c>
      <c r="M199" s="60">
        <f>I199*'Input Data'!$B$3</f>
        <v>0.5</v>
      </c>
      <c r="N199" s="61">
        <f>I199*'Input Data'!$B$4</f>
        <v>0.2</v>
      </c>
      <c r="O199" s="62">
        <f>I199*'Input Data'!$B$5</f>
        <v>0.3</v>
      </c>
      <c r="P199" s="180">
        <f>'Adjustment Factors'!C28</f>
        <v>1.29</v>
      </c>
      <c r="Q199" s="79">
        <f t="shared" si="135"/>
        <v>4.9020000000000001</v>
      </c>
      <c r="R199" s="153">
        <f>'Adjustment Factors'!D28</f>
        <v>5.077997925</v>
      </c>
      <c r="S199" s="79">
        <f t="shared" si="149"/>
        <v>19.296392115</v>
      </c>
    </row>
    <row r="200" spans="1:19" ht="60" customHeight="1">
      <c r="A200" s="202"/>
      <c r="B200" s="107" t="s">
        <v>223</v>
      </c>
      <c r="C200" s="49" t="s">
        <v>29</v>
      </c>
      <c r="D200" s="99"/>
      <c r="E200" s="4"/>
      <c r="F200" s="34">
        <v>3</v>
      </c>
      <c r="G200" s="35">
        <v>6</v>
      </c>
      <c r="H200" s="36">
        <v>4</v>
      </c>
      <c r="I200" s="64">
        <f t="shared" si="150"/>
        <v>4.166666666666667</v>
      </c>
      <c r="J200" s="68">
        <f t="shared" si="151"/>
        <v>0.5</v>
      </c>
      <c r="K200" s="69">
        <f t="shared" si="152"/>
        <v>0.25</v>
      </c>
      <c r="L200" s="60">
        <f>I200*'Input Data'!$B$2</f>
        <v>1.666666666666667</v>
      </c>
      <c r="M200" s="60">
        <f>I200*'Input Data'!$B$3</f>
        <v>1.0416666666666667</v>
      </c>
      <c r="N200" s="61">
        <f>I200*'Input Data'!$B$4</f>
        <v>0.41666666666666674</v>
      </c>
      <c r="O200" s="62">
        <f>I200*'Input Data'!$B$5</f>
        <v>0.625</v>
      </c>
      <c r="P200" s="180">
        <f>'Adjustment Factors'!C28</f>
        <v>1.29</v>
      </c>
      <c r="Q200" s="79">
        <f t="shared" si="135"/>
        <v>10.212500000000002</v>
      </c>
      <c r="R200" s="153">
        <f>'Adjustment Factors'!D28</f>
        <v>5.077997925</v>
      </c>
      <c r="S200" s="79">
        <f t="shared" si="149"/>
        <v>40.200816906250004</v>
      </c>
    </row>
    <row r="201" spans="1:19" ht="66" customHeight="1">
      <c r="A201" s="201">
        <v>5</v>
      </c>
      <c r="B201" s="107" t="s">
        <v>224</v>
      </c>
      <c r="C201" s="48" t="s">
        <v>26</v>
      </c>
      <c r="D201" s="99"/>
      <c r="E201" s="4"/>
      <c r="F201" s="34">
        <v>3</v>
      </c>
      <c r="G201" s="35">
        <v>6</v>
      </c>
      <c r="H201" s="36">
        <v>5</v>
      </c>
      <c r="I201" s="64">
        <f t="shared" ref="I201:I202" si="153">(F201+G201+4*H201)/6</f>
        <v>4.833333333333333</v>
      </c>
      <c r="J201" s="68">
        <f t="shared" ref="J201:J202" si="154">(G201-F201)/6</f>
        <v>0.5</v>
      </c>
      <c r="K201" s="69">
        <f t="shared" ref="K201:K202" si="155">J201^2</f>
        <v>0.25</v>
      </c>
      <c r="L201" s="60">
        <f>I201*'Input Data'!$B$2</f>
        <v>1.9333333333333333</v>
      </c>
      <c r="M201" s="60">
        <f>I201*'Input Data'!$B$3</f>
        <v>1.2083333333333333</v>
      </c>
      <c r="N201" s="61">
        <f>I201*'Input Data'!$B$4</f>
        <v>0.48333333333333334</v>
      </c>
      <c r="O201" s="62">
        <f>I201*'Input Data'!$B$5</f>
        <v>0.72499999999999998</v>
      </c>
      <c r="P201" s="180">
        <f>'Adjustment Factors'!C28</f>
        <v>1.29</v>
      </c>
      <c r="Q201" s="79">
        <f t="shared" si="135"/>
        <v>11.846499999999999</v>
      </c>
      <c r="R201" s="153">
        <f>'Adjustment Factors'!D28</f>
        <v>5.077997925</v>
      </c>
      <c r="S201" s="79">
        <f t="shared" si="149"/>
        <v>46.632947611249989</v>
      </c>
    </row>
    <row r="202" spans="1:19" ht="80.25" customHeight="1">
      <c r="A202" s="202"/>
      <c r="B202" s="107" t="s">
        <v>225</v>
      </c>
      <c r="C202" s="49" t="s">
        <v>29</v>
      </c>
      <c r="D202" s="99"/>
      <c r="E202" s="4"/>
      <c r="F202" s="34">
        <v>4</v>
      </c>
      <c r="G202" s="35">
        <v>7</v>
      </c>
      <c r="H202" s="36">
        <v>5.5</v>
      </c>
      <c r="I202" s="64">
        <f t="shared" si="153"/>
        <v>5.5</v>
      </c>
      <c r="J202" s="68">
        <f t="shared" si="154"/>
        <v>0.5</v>
      </c>
      <c r="K202" s="69">
        <f t="shared" si="155"/>
        <v>0.25</v>
      </c>
      <c r="L202" s="60">
        <f>I202*'Input Data'!$B$2</f>
        <v>2.2000000000000002</v>
      </c>
      <c r="M202" s="60">
        <f>I202*'Input Data'!$B$3</f>
        <v>1.375</v>
      </c>
      <c r="N202" s="61">
        <f>I202*'Input Data'!$B$4</f>
        <v>0.55000000000000004</v>
      </c>
      <c r="O202" s="62">
        <f>I202*'Input Data'!$B$5</f>
        <v>0.82499999999999996</v>
      </c>
      <c r="P202" s="180">
        <f>'Adjustment Factors'!C28</f>
        <v>1.29</v>
      </c>
      <c r="Q202" s="79">
        <f t="shared" si="135"/>
        <v>13.480499999999999</v>
      </c>
      <c r="R202" s="153">
        <f>'Adjustment Factors'!D28</f>
        <v>5.077997925</v>
      </c>
      <c r="S202" s="79">
        <f t="shared" si="149"/>
        <v>53.065078316249995</v>
      </c>
    </row>
    <row r="203" spans="1:19" ht="15.75">
      <c r="A203" s="39"/>
      <c r="B203" s="173"/>
      <c r="C203" s="174"/>
      <c r="D203" s="101"/>
      <c r="E203" s="10"/>
      <c r="F203" s="15"/>
      <c r="G203" s="16"/>
      <c r="H203" s="17"/>
      <c r="I203" s="83"/>
      <c r="J203" s="84"/>
      <c r="K203" s="85"/>
      <c r="L203" s="86"/>
      <c r="M203" s="86"/>
      <c r="N203" s="87"/>
      <c r="O203" s="88"/>
      <c r="P203" s="89"/>
      <c r="Q203" s="90"/>
      <c r="R203" s="154"/>
      <c r="S203" s="179"/>
    </row>
    <row r="204" spans="1:19" s="81" customFormat="1" ht="15.95" customHeight="1">
      <c r="A204" s="47">
        <v>17</v>
      </c>
      <c r="B204" s="229" t="s">
        <v>226</v>
      </c>
      <c r="C204" s="230"/>
      <c r="D204" s="230"/>
      <c r="E204" s="230"/>
      <c r="F204" s="230"/>
      <c r="G204" s="230"/>
      <c r="H204" s="230"/>
      <c r="I204" s="230"/>
      <c r="J204" s="230"/>
      <c r="K204" s="230"/>
      <c r="L204" s="230"/>
      <c r="M204" s="230"/>
      <c r="N204" s="230"/>
      <c r="O204" s="230"/>
      <c r="P204" s="230"/>
      <c r="Q204" s="230"/>
      <c r="R204" s="230"/>
      <c r="S204" s="231"/>
    </row>
    <row r="205" spans="1:19" ht="103.5" customHeight="1">
      <c r="A205" s="201">
        <v>1</v>
      </c>
      <c r="B205" s="107" t="s">
        <v>227</v>
      </c>
      <c r="C205" s="48" t="s">
        <v>26</v>
      </c>
      <c r="D205" s="100"/>
      <c r="E205" s="9"/>
      <c r="F205" s="39">
        <v>2</v>
      </c>
      <c r="G205" s="71">
        <v>5</v>
      </c>
      <c r="H205" s="72">
        <v>3</v>
      </c>
      <c r="I205" s="64">
        <f t="shared" ref="I205" si="156">(F205+G205+4*H205)/6</f>
        <v>3.1666666666666665</v>
      </c>
      <c r="J205" s="68">
        <f t="shared" ref="J205" si="157">(G205-F205)/6</f>
        <v>0.5</v>
      </c>
      <c r="K205" s="69">
        <f t="shared" ref="K205" si="158">J205^2</f>
        <v>0.25</v>
      </c>
      <c r="L205" s="60">
        <f>I205*'Input Data'!$B$2</f>
        <v>1.2666666666666666</v>
      </c>
      <c r="M205" s="60">
        <f>I205*'Input Data'!$B$3</f>
        <v>0.79166666666666663</v>
      </c>
      <c r="N205" s="61">
        <f>I205*'Input Data'!$B$4</f>
        <v>0.31666666666666665</v>
      </c>
      <c r="O205" s="62">
        <f>I205*'Input Data'!$B$5</f>
        <v>0.47499999999999998</v>
      </c>
      <c r="P205" s="180">
        <f>'Adjustment Factors'!C28</f>
        <v>1.29</v>
      </c>
      <c r="Q205" s="79">
        <f t="shared" ref="Q205:Q224" si="159">(I205+L205+M205+N205+O205)*P205</f>
        <v>7.7614999999999998</v>
      </c>
      <c r="R205" s="153">
        <f>'Adjustment Factors'!D28</f>
        <v>5.077997925</v>
      </c>
      <c r="S205" s="79">
        <f t="shared" ref="S205:S224" si="160">(I205+L205+M205+N205+O205)*R205</f>
        <v>30.552620848749999</v>
      </c>
    </row>
    <row r="206" spans="1:19" ht="111.75" customHeight="1">
      <c r="A206" s="202"/>
      <c r="B206" s="107" t="s">
        <v>228</v>
      </c>
      <c r="C206" s="49" t="s">
        <v>29</v>
      </c>
      <c r="D206" s="100"/>
      <c r="E206" s="9"/>
      <c r="F206" s="39">
        <v>4.5</v>
      </c>
      <c r="G206" s="71">
        <v>7</v>
      </c>
      <c r="H206" s="72">
        <v>6</v>
      </c>
      <c r="I206" s="64">
        <f t="shared" si="12"/>
        <v>5.916666666666667</v>
      </c>
      <c r="J206" s="68">
        <f t="shared" ref="J206:J222" si="161">(G206-F206)/6</f>
        <v>0.41666666666666669</v>
      </c>
      <c r="K206" s="69">
        <f t="shared" ref="K206:K222" si="162">J206^2</f>
        <v>0.17361111111111113</v>
      </c>
      <c r="L206" s="60">
        <f>I206*'Input Data'!$B$2</f>
        <v>2.3666666666666667</v>
      </c>
      <c r="M206" s="60">
        <f>I206*'Input Data'!$B$3</f>
        <v>1.4791666666666667</v>
      </c>
      <c r="N206" s="61">
        <f>I206*'Input Data'!$B$4</f>
        <v>0.59166666666666667</v>
      </c>
      <c r="O206" s="62">
        <f>I206*'Input Data'!$B$5</f>
        <v>0.88750000000000007</v>
      </c>
      <c r="P206" s="180">
        <f>'Adjustment Factors'!C28</f>
        <v>1.29</v>
      </c>
      <c r="Q206" s="79">
        <f t="shared" si="159"/>
        <v>14.501749999999999</v>
      </c>
      <c r="R206" s="153">
        <f>'Adjustment Factors'!D28</f>
        <v>5.077997925</v>
      </c>
      <c r="S206" s="79">
        <f t="shared" si="160"/>
        <v>57.085160006874993</v>
      </c>
    </row>
    <row r="207" spans="1:19" ht="56.25" customHeight="1">
      <c r="A207" s="201">
        <v>2</v>
      </c>
      <c r="B207" s="107" t="s">
        <v>229</v>
      </c>
      <c r="C207" s="48" t="s">
        <v>26</v>
      </c>
      <c r="D207" s="100"/>
      <c r="E207" s="9"/>
      <c r="F207" s="39">
        <v>0</v>
      </c>
      <c r="G207" s="71">
        <v>1</v>
      </c>
      <c r="H207" s="72">
        <v>0.5</v>
      </c>
      <c r="I207" s="64">
        <f t="shared" ref="I207:I221" si="163">(F207+G207+4*H207)/6</f>
        <v>0.5</v>
      </c>
      <c r="J207" s="68">
        <f t="shared" si="161"/>
        <v>0.16666666666666666</v>
      </c>
      <c r="K207" s="69">
        <f t="shared" si="162"/>
        <v>2.7777777777777776E-2</v>
      </c>
      <c r="L207" s="60">
        <f>I207*'Input Data'!$B$2</f>
        <v>0.2</v>
      </c>
      <c r="M207" s="60">
        <f>I207*'Input Data'!$B$3</f>
        <v>0.125</v>
      </c>
      <c r="N207" s="61">
        <f>I207*'Input Data'!$B$4</f>
        <v>0.05</v>
      </c>
      <c r="O207" s="62">
        <f>I207*'Input Data'!$B$5</f>
        <v>7.4999999999999997E-2</v>
      </c>
      <c r="P207" s="180">
        <f>'Adjustment Factors'!C28</f>
        <v>1.29</v>
      </c>
      <c r="Q207" s="79">
        <f t="shared" si="159"/>
        <v>1.2255</v>
      </c>
      <c r="R207" s="153">
        <f>'Adjustment Factors'!D28</f>
        <v>5.077997925</v>
      </c>
      <c r="S207" s="79">
        <f t="shared" si="160"/>
        <v>4.8240980287499999</v>
      </c>
    </row>
    <row r="208" spans="1:19" ht="54" customHeight="1">
      <c r="A208" s="202"/>
      <c r="B208" s="107" t="s">
        <v>230</v>
      </c>
      <c r="C208" s="49" t="s">
        <v>29</v>
      </c>
      <c r="D208" s="99"/>
      <c r="E208" s="4"/>
      <c r="F208" s="34">
        <v>0.5</v>
      </c>
      <c r="G208" s="35">
        <v>2</v>
      </c>
      <c r="H208" s="36">
        <v>1.5</v>
      </c>
      <c r="I208" s="64">
        <f t="shared" si="163"/>
        <v>1.4166666666666667</v>
      </c>
      <c r="J208" s="68">
        <f t="shared" si="161"/>
        <v>0.25</v>
      </c>
      <c r="K208" s="69">
        <f t="shared" si="162"/>
        <v>6.25E-2</v>
      </c>
      <c r="L208" s="60">
        <f>I208*'Input Data'!$B$2</f>
        <v>0.56666666666666676</v>
      </c>
      <c r="M208" s="60">
        <f>I208*'Input Data'!$B$3</f>
        <v>0.35416666666666669</v>
      </c>
      <c r="N208" s="61">
        <f>I208*'Input Data'!$B$4</f>
        <v>0.14166666666666669</v>
      </c>
      <c r="O208" s="62">
        <f>I208*'Input Data'!$B$5</f>
        <v>0.21249999999999999</v>
      </c>
      <c r="P208" s="180">
        <f>'Adjustment Factors'!C28</f>
        <v>1.29</v>
      </c>
      <c r="Q208" s="79">
        <f t="shared" si="159"/>
        <v>3.4722499999999998</v>
      </c>
      <c r="R208" s="153">
        <f>'Adjustment Factors'!D28</f>
        <v>5.077997925</v>
      </c>
      <c r="S208" s="79">
        <f t="shared" si="160"/>
        <v>13.668277748124998</v>
      </c>
    </row>
    <row r="209" spans="1:19" ht="45.75" customHeight="1">
      <c r="A209" s="201">
        <v>3</v>
      </c>
      <c r="B209" s="107" t="s">
        <v>231</v>
      </c>
      <c r="C209" s="48" t="s">
        <v>26</v>
      </c>
      <c r="D209" s="99"/>
      <c r="E209" s="4"/>
      <c r="F209" s="39">
        <v>0</v>
      </c>
      <c r="G209" s="71">
        <v>1</v>
      </c>
      <c r="H209" s="72">
        <v>0.5</v>
      </c>
      <c r="I209" s="64">
        <f t="shared" si="163"/>
        <v>0.5</v>
      </c>
      <c r="J209" s="68">
        <f t="shared" si="161"/>
        <v>0.16666666666666666</v>
      </c>
      <c r="K209" s="69">
        <f t="shared" si="162"/>
        <v>2.7777777777777776E-2</v>
      </c>
      <c r="L209" s="60">
        <f>I209*'Input Data'!$B$2</f>
        <v>0.2</v>
      </c>
      <c r="M209" s="60">
        <f>I209*'Input Data'!$B$3</f>
        <v>0.125</v>
      </c>
      <c r="N209" s="61">
        <f>I209*'Input Data'!$B$4</f>
        <v>0.05</v>
      </c>
      <c r="O209" s="62">
        <f>I209*'Input Data'!$B$5</f>
        <v>7.4999999999999997E-2</v>
      </c>
      <c r="P209" s="180">
        <f>'Adjustment Factors'!C28</f>
        <v>1.29</v>
      </c>
      <c r="Q209" s="79">
        <f t="shared" si="159"/>
        <v>1.2255</v>
      </c>
      <c r="R209" s="153">
        <f>'Adjustment Factors'!D28</f>
        <v>5.077997925</v>
      </c>
      <c r="S209" s="79">
        <f t="shared" si="160"/>
        <v>4.8240980287499999</v>
      </c>
    </row>
    <row r="210" spans="1:19" ht="84" customHeight="1">
      <c r="A210" s="202"/>
      <c r="B210" s="107" t="s">
        <v>232</v>
      </c>
      <c r="C210" s="49" t="s">
        <v>29</v>
      </c>
      <c r="D210" s="99"/>
      <c r="E210" s="4"/>
      <c r="F210" s="34">
        <v>1</v>
      </c>
      <c r="G210" s="35">
        <v>4</v>
      </c>
      <c r="H210" s="36">
        <v>2</v>
      </c>
      <c r="I210" s="64">
        <f t="shared" si="163"/>
        <v>2.1666666666666665</v>
      </c>
      <c r="J210" s="68">
        <f t="shared" si="161"/>
        <v>0.5</v>
      </c>
      <c r="K210" s="69">
        <f t="shared" si="162"/>
        <v>0.25</v>
      </c>
      <c r="L210" s="60">
        <f>I210*'Input Data'!$B$2</f>
        <v>0.8666666666666667</v>
      </c>
      <c r="M210" s="60">
        <f>I210*'Input Data'!$B$3</f>
        <v>0.54166666666666663</v>
      </c>
      <c r="N210" s="61">
        <f>I210*'Input Data'!$B$4</f>
        <v>0.21666666666666667</v>
      </c>
      <c r="O210" s="62">
        <f>I210*'Input Data'!$B$5</f>
        <v>0.32499999999999996</v>
      </c>
      <c r="P210" s="180">
        <f>'Adjustment Factors'!C28</f>
        <v>1.29</v>
      </c>
      <c r="Q210" s="79">
        <f t="shared" si="159"/>
        <v>5.3104999999999993</v>
      </c>
      <c r="R210" s="153">
        <f>'Adjustment Factors'!D28</f>
        <v>5.077997925</v>
      </c>
      <c r="S210" s="79">
        <f t="shared" si="160"/>
        <v>20.904424791249998</v>
      </c>
    </row>
    <row r="211" spans="1:19" ht="96.75" customHeight="1">
      <c r="A211" s="201">
        <v>4</v>
      </c>
      <c r="B211" s="107" t="s">
        <v>233</v>
      </c>
      <c r="C211" s="48" t="s">
        <v>26</v>
      </c>
      <c r="D211" s="99"/>
      <c r="E211" s="4"/>
      <c r="F211" s="34">
        <v>2</v>
      </c>
      <c r="G211" s="35">
        <v>4</v>
      </c>
      <c r="H211" s="36">
        <v>2.5</v>
      </c>
      <c r="I211" s="64">
        <f t="shared" si="163"/>
        <v>2.6666666666666665</v>
      </c>
      <c r="J211" s="68">
        <f t="shared" si="161"/>
        <v>0.33333333333333331</v>
      </c>
      <c r="K211" s="69">
        <f t="shared" si="162"/>
        <v>0.1111111111111111</v>
      </c>
      <c r="L211" s="60">
        <f>I211*'Input Data'!$B$2</f>
        <v>1.0666666666666667</v>
      </c>
      <c r="M211" s="60">
        <f>I211*'Input Data'!$B$3</f>
        <v>0.66666666666666663</v>
      </c>
      <c r="N211" s="61">
        <f>I211*'Input Data'!$B$4</f>
        <v>0.26666666666666666</v>
      </c>
      <c r="O211" s="62">
        <f>I211*'Input Data'!$B$5</f>
        <v>0.39999999999999997</v>
      </c>
      <c r="P211" s="180">
        <f>'Adjustment Factors'!C28</f>
        <v>1.29</v>
      </c>
      <c r="Q211" s="79">
        <f t="shared" si="159"/>
        <v>6.5360000000000014</v>
      </c>
      <c r="R211" s="153">
        <f>'Adjustment Factors'!D28</f>
        <v>5.077997925</v>
      </c>
      <c r="S211" s="79">
        <f t="shared" si="160"/>
        <v>25.728522820000002</v>
      </c>
    </row>
    <row r="212" spans="1:19" ht="75" customHeight="1">
      <c r="A212" s="202"/>
      <c r="B212" s="107" t="s">
        <v>234</v>
      </c>
      <c r="C212" s="49" t="s">
        <v>29</v>
      </c>
      <c r="D212" s="99"/>
      <c r="E212" s="4"/>
      <c r="F212" s="34">
        <v>2.5</v>
      </c>
      <c r="G212" s="35">
        <v>7</v>
      </c>
      <c r="H212" s="36">
        <v>3.5</v>
      </c>
      <c r="I212" s="64">
        <f t="shared" si="163"/>
        <v>3.9166666666666665</v>
      </c>
      <c r="J212" s="68">
        <f t="shared" si="161"/>
        <v>0.75</v>
      </c>
      <c r="K212" s="69">
        <f t="shared" si="162"/>
        <v>0.5625</v>
      </c>
      <c r="L212" s="60">
        <f>I212*'Input Data'!$B$2</f>
        <v>1.5666666666666667</v>
      </c>
      <c r="M212" s="60">
        <f>I212*'Input Data'!$B$3</f>
        <v>0.97916666666666663</v>
      </c>
      <c r="N212" s="61">
        <f>I212*'Input Data'!$B$4</f>
        <v>0.39166666666666666</v>
      </c>
      <c r="O212" s="62">
        <f>I212*'Input Data'!$B$5</f>
        <v>0.58749999999999991</v>
      </c>
      <c r="P212" s="180">
        <f>'Adjustment Factors'!C28</f>
        <v>1.29</v>
      </c>
      <c r="Q212" s="79">
        <f t="shared" si="159"/>
        <v>9.5997500000000002</v>
      </c>
      <c r="R212" s="153">
        <f>'Adjustment Factors'!D28</f>
        <v>5.077997925</v>
      </c>
      <c r="S212" s="79">
        <f t="shared" si="160"/>
        <v>37.788767891874997</v>
      </c>
    </row>
    <row r="213" spans="1:19" ht="54.75" customHeight="1">
      <c r="A213" s="201">
        <v>5</v>
      </c>
      <c r="B213" s="107" t="s">
        <v>235</v>
      </c>
      <c r="C213" s="48" t="s">
        <v>26</v>
      </c>
      <c r="D213" s="99"/>
      <c r="E213" s="4"/>
      <c r="F213" s="34">
        <v>1</v>
      </c>
      <c r="G213" s="35">
        <v>3</v>
      </c>
      <c r="H213" s="36">
        <v>2</v>
      </c>
      <c r="I213" s="64">
        <f t="shared" si="163"/>
        <v>2</v>
      </c>
      <c r="J213" s="68">
        <f t="shared" si="161"/>
        <v>0.33333333333333331</v>
      </c>
      <c r="K213" s="69">
        <f t="shared" si="162"/>
        <v>0.1111111111111111</v>
      </c>
      <c r="L213" s="60">
        <f>I213*'Input Data'!$B$2</f>
        <v>0.8</v>
      </c>
      <c r="M213" s="60">
        <f>I213*'Input Data'!$B$3</f>
        <v>0.5</v>
      </c>
      <c r="N213" s="61">
        <f>I213*'Input Data'!$B$4</f>
        <v>0.2</v>
      </c>
      <c r="O213" s="62">
        <f>I213*'Input Data'!$B$5</f>
        <v>0.3</v>
      </c>
      <c r="P213" s="180">
        <f>'Adjustment Factors'!C28</f>
        <v>1.29</v>
      </c>
      <c r="Q213" s="79">
        <f t="shared" si="159"/>
        <v>4.9020000000000001</v>
      </c>
      <c r="R213" s="153">
        <f>'Adjustment Factors'!D28</f>
        <v>5.077997925</v>
      </c>
      <c r="S213" s="79">
        <f t="shared" si="160"/>
        <v>19.296392115</v>
      </c>
    </row>
    <row r="214" spans="1:19" ht="88.5" customHeight="1">
      <c r="A214" s="202"/>
      <c r="B214" s="107" t="s">
        <v>236</v>
      </c>
      <c r="C214" s="49" t="s">
        <v>29</v>
      </c>
      <c r="D214" s="99"/>
      <c r="E214" s="4"/>
      <c r="F214" s="34">
        <v>2</v>
      </c>
      <c r="G214" s="35">
        <v>5</v>
      </c>
      <c r="H214" s="36">
        <v>3</v>
      </c>
      <c r="I214" s="64">
        <f t="shared" si="163"/>
        <v>3.1666666666666665</v>
      </c>
      <c r="J214" s="68">
        <f t="shared" si="161"/>
        <v>0.5</v>
      </c>
      <c r="K214" s="69">
        <f t="shared" si="162"/>
        <v>0.25</v>
      </c>
      <c r="L214" s="60">
        <f>I214*'Input Data'!$B$2</f>
        <v>1.2666666666666666</v>
      </c>
      <c r="M214" s="60">
        <f>I214*'Input Data'!$B$3</f>
        <v>0.79166666666666663</v>
      </c>
      <c r="N214" s="61">
        <f>I214*'Input Data'!$B$4</f>
        <v>0.31666666666666665</v>
      </c>
      <c r="O214" s="62">
        <f>I214*'Input Data'!$B$5</f>
        <v>0.47499999999999998</v>
      </c>
      <c r="P214" s="180">
        <f>'Adjustment Factors'!C28</f>
        <v>1.29</v>
      </c>
      <c r="Q214" s="79">
        <f t="shared" si="159"/>
        <v>7.7614999999999998</v>
      </c>
      <c r="R214" s="153">
        <f>'Adjustment Factors'!D28</f>
        <v>5.077997925</v>
      </c>
      <c r="S214" s="79">
        <f t="shared" si="160"/>
        <v>30.552620848749999</v>
      </c>
    </row>
    <row r="215" spans="1:19" ht="46.5">
      <c r="A215" s="201">
        <v>6</v>
      </c>
      <c r="B215" s="107" t="s">
        <v>237</v>
      </c>
      <c r="C215" s="48" t="s">
        <v>26</v>
      </c>
      <c r="D215" s="99"/>
      <c r="E215" s="4"/>
      <c r="F215" s="34">
        <v>1.5</v>
      </c>
      <c r="G215" s="35">
        <v>3</v>
      </c>
      <c r="H215" s="36">
        <v>2</v>
      </c>
      <c r="I215" s="64">
        <f t="shared" si="163"/>
        <v>2.0833333333333335</v>
      </c>
      <c r="J215" s="68">
        <f t="shared" si="161"/>
        <v>0.25</v>
      </c>
      <c r="K215" s="69">
        <f t="shared" si="162"/>
        <v>6.25E-2</v>
      </c>
      <c r="L215" s="60">
        <f>I215*'Input Data'!$B$2</f>
        <v>0.83333333333333348</v>
      </c>
      <c r="M215" s="60">
        <f>I215*'Input Data'!$B$3</f>
        <v>0.52083333333333337</v>
      </c>
      <c r="N215" s="61">
        <f>I215*'Input Data'!$B$4</f>
        <v>0.20833333333333337</v>
      </c>
      <c r="O215" s="62">
        <f>I215*'Input Data'!$B$5</f>
        <v>0.3125</v>
      </c>
      <c r="P215" s="180">
        <f>'Adjustment Factors'!C28</f>
        <v>1.29</v>
      </c>
      <c r="Q215" s="79">
        <f t="shared" si="159"/>
        <v>5.1062500000000011</v>
      </c>
      <c r="R215" s="153">
        <f>'Adjustment Factors'!D28</f>
        <v>5.077997925</v>
      </c>
      <c r="S215" s="79">
        <f t="shared" si="160"/>
        <v>20.100408453125002</v>
      </c>
    </row>
    <row r="216" spans="1:19" ht="120" customHeight="1">
      <c r="A216" s="202"/>
      <c r="B216" s="107" t="s">
        <v>238</v>
      </c>
      <c r="C216" s="49" t="s">
        <v>29</v>
      </c>
      <c r="D216" s="99"/>
      <c r="E216" s="4"/>
      <c r="F216" s="34">
        <v>4.5</v>
      </c>
      <c r="G216" s="35">
        <v>9</v>
      </c>
      <c r="H216" s="36">
        <v>7</v>
      </c>
      <c r="I216" s="64">
        <f t="shared" si="163"/>
        <v>6.916666666666667</v>
      </c>
      <c r="J216" s="68">
        <f t="shared" si="161"/>
        <v>0.75</v>
      </c>
      <c r="K216" s="69">
        <f t="shared" si="162"/>
        <v>0.5625</v>
      </c>
      <c r="L216" s="60">
        <f>I216*'Input Data'!$B$2</f>
        <v>2.7666666666666671</v>
      </c>
      <c r="M216" s="60">
        <f>I216*'Input Data'!$B$3</f>
        <v>1.7291666666666667</v>
      </c>
      <c r="N216" s="61">
        <f>I216*'Input Data'!$B$4</f>
        <v>0.69166666666666676</v>
      </c>
      <c r="O216" s="62">
        <f>I216*'Input Data'!$B$5</f>
        <v>1.0375000000000001</v>
      </c>
      <c r="P216" s="180">
        <f>'Adjustment Factors'!C28</f>
        <v>1.29</v>
      </c>
      <c r="Q216" s="79">
        <f t="shared" si="159"/>
        <v>16.952749999999998</v>
      </c>
      <c r="R216" s="153">
        <f>'Adjustment Factors'!D28</f>
        <v>5.077997925</v>
      </c>
      <c r="S216" s="79">
        <f t="shared" si="160"/>
        <v>66.733356064375002</v>
      </c>
    </row>
    <row r="217" spans="1:19" ht="46.5">
      <c r="A217" s="201">
        <v>7</v>
      </c>
      <c r="B217" s="107" t="s">
        <v>239</v>
      </c>
      <c r="C217" s="48" t="s">
        <v>26</v>
      </c>
      <c r="D217" s="99"/>
      <c r="E217" s="4"/>
      <c r="F217" s="34">
        <v>0.5</v>
      </c>
      <c r="G217" s="35">
        <v>1.5</v>
      </c>
      <c r="H217" s="36">
        <v>1</v>
      </c>
      <c r="I217" s="64">
        <f t="shared" si="163"/>
        <v>1</v>
      </c>
      <c r="J217" s="68">
        <f t="shared" si="161"/>
        <v>0.16666666666666666</v>
      </c>
      <c r="K217" s="69">
        <f t="shared" si="162"/>
        <v>2.7777777777777776E-2</v>
      </c>
      <c r="L217" s="60">
        <f>I217*'Input Data'!$B$2</f>
        <v>0.4</v>
      </c>
      <c r="M217" s="60">
        <f>I217*'Input Data'!$B$3</f>
        <v>0.25</v>
      </c>
      <c r="N217" s="61">
        <f>I217*'Input Data'!$B$4</f>
        <v>0.1</v>
      </c>
      <c r="O217" s="62">
        <f>I217*'Input Data'!$B$5</f>
        <v>0.15</v>
      </c>
      <c r="P217" s="180">
        <f>'Adjustment Factors'!C28</f>
        <v>1.29</v>
      </c>
      <c r="Q217" s="79">
        <f t="shared" si="159"/>
        <v>2.4510000000000001</v>
      </c>
      <c r="R217" s="153">
        <f>'Adjustment Factors'!D28</f>
        <v>5.077997925</v>
      </c>
      <c r="S217" s="79">
        <f t="shared" si="160"/>
        <v>9.6481960574999999</v>
      </c>
    </row>
    <row r="218" spans="1:19" ht="60.75" customHeight="1">
      <c r="A218" s="202"/>
      <c r="B218" s="107" t="s">
        <v>240</v>
      </c>
      <c r="C218" s="49" t="s">
        <v>29</v>
      </c>
      <c r="D218" s="99"/>
      <c r="E218" s="4"/>
      <c r="F218" s="34">
        <v>1.5</v>
      </c>
      <c r="G218" s="35">
        <v>3</v>
      </c>
      <c r="H218" s="36">
        <v>2.5</v>
      </c>
      <c r="I218" s="64">
        <f t="shared" si="163"/>
        <v>2.4166666666666665</v>
      </c>
      <c r="J218" s="68">
        <f t="shared" si="161"/>
        <v>0.25</v>
      </c>
      <c r="K218" s="69">
        <f t="shared" si="162"/>
        <v>6.25E-2</v>
      </c>
      <c r="L218" s="60">
        <f>I218*'Input Data'!$B$2</f>
        <v>0.96666666666666667</v>
      </c>
      <c r="M218" s="60">
        <f>I218*'Input Data'!$B$3</f>
        <v>0.60416666666666663</v>
      </c>
      <c r="N218" s="61">
        <f>I218*'Input Data'!$B$4</f>
        <v>0.24166666666666667</v>
      </c>
      <c r="O218" s="62">
        <f>I218*'Input Data'!$B$5</f>
        <v>0.36249999999999999</v>
      </c>
      <c r="P218" s="180">
        <f>'Adjustment Factors'!C28</f>
        <v>1.29</v>
      </c>
      <c r="Q218" s="79">
        <f t="shared" si="159"/>
        <v>5.9232499999999995</v>
      </c>
      <c r="R218" s="153">
        <f>'Adjustment Factors'!D28</f>
        <v>5.077997925</v>
      </c>
      <c r="S218" s="79">
        <f t="shared" si="160"/>
        <v>23.316473805624994</v>
      </c>
    </row>
    <row r="219" spans="1:19" ht="81">
      <c r="A219" s="201">
        <v>8</v>
      </c>
      <c r="B219" s="107" t="s">
        <v>241</v>
      </c>
      <c r="C219" s="48" t="s">
        <v>26</v>
      </c>
      <c r="D219" s="99"/>
      <c r="E219" s="4"/>
      <c r="F219" s="34">
        <v>2</v>
      </c>
      <c r="G219" s="35">
        <v>4</v>
      </c>
      <c r="H219" s="36">
        <v>3</v>
      </c>
      <c r="I219" s="64">
        <f t="shared" si="163"/>
        <v>3</v>
      </c>
      <c r="J219" s="68">
        <f t="shared" si="161"/>
        <v>0.33333333333333331</v>
      </c>
      <c r="K219" s="69">
        <f t="shared" si="162"/>
        <v>0.1111111111111111</v>
      </c>
      <c r="L219" s="60">
        <f>I219*'Input Data'!$B$2</f>
        <v>1.2000000000000002</v>
      </c>
      <c r="M219" s="60">
        <f>I219*'Input Data'!$B$3</f>
        <v>0.75</v>
      </c>
      <c r="N219" s="61">
        <f>I219*'Input Data'!$B$4</f>
        <v>0.30000000000000004</v>
      </c>
      <c r="O219" s="62">
        <f>I219*'Input Data'!$B$5</f>
        <v>0.44999999999999996</v>
      </c>
      <c r="P219" s="180">
        <f>'Adjustment Factors'!C28</f>
        <v>1.29</v>
      </c>
      <c r="Q219" s="79">
        <f t="shared" si="159"/>
        <v>7.3530000000000006</v>
      </c>
      <c r="R219" s="153">
        <f>'Adjustment Factors'!D28</f>
        <v>5.077997925</v>
      </c>
      <c r="S219" s="79">
        <f t="shared" si="160"/>
        <v>28.944588172500001</v>
      </c>
    </row>
    <row r="220" spans="1:19" ht="85.5" customHeight="1">
      <c r="A220" s="202"/>
      <c r="B220" s="107" t="s">
        <v>242</v>
      </c>
      <c r="C220" s="49" t="s">
        <v>29</v>
      </c>
      <c r="D220" s="99"/>
      <c r="E220" s="4"/>
      <c r="F220" s="34">
        <v>1.5</v>
      </c>
      <c r="G220" s="35">
        <v>4</v>
      </c>
      <c r="H220" s="36">
        <v>2.5</v>
      </c>
      <c r="I220" s="64">
        <f t="shared" si="163"/>
        <v>2.5833333333333335</v>
      </c>
      <c r="J220" s="68">
        <f t="shared" si="161"/>
        <v>0.41666666666666669</v>
      </c>
      <c r="K220" s="69">
        <f t="shared" si="162"/>
        <v>0.17361111111111113</v>
      </c>
      <c r="L220" s="60">
        <f>I220*'Input Data'!$B$2</f>
        <v>1.0333333333333334</v>
      </c>
      <c r="M220" s="60">
        <f>I220*'Input Data'!$B$3</f>
        <v>0.64583333333333337</v>
      </c>
      <c r="N220" s="61">
        <f>I220*'Input Data'!$B$4</f>
        <v>0.25833333333333336</v>
      </c>
      <c r="O220" s="62">
        <f>I220*'Input Data'!$B$5</f>
        <v>0.38750000000000001</v>
      </c>
      <c r="P220" s="180">
        <f>'Adjustment Factors'!C28</f>
        <v>1.29</v>
      </c>
      <c r="Q220" s="79">
        <f t="shared" si="159"/>
        <v>6.3317500000000013</v>
      </c>
      <c r="R220" s="153">
        <f>'Adjustment Factors'!D28</f>
        <v>5.077997925</v>
      </c>
      <c r="S220" s="79">
        <f t="shared" si="160"/>
        <v>24.924506481875003</v>
      </c>
    </row>
    <row r="221" spans="1:19" ht="43.5" customHeight="1">
      <c r="A221" s="201">
        <v>9</v>
      </c>
      <c r="B221" s="107" t="s">
        <v>243</v>
      </c>
      <c r="C221" s="48" t="s">
        <v>26</v>
      </c>
      <c r="D221" s="99"/>
      <c r="E221" s="4"/>
      <c r="F221" s="75">
        <v>0</v>
      </c>
      <c r="G221" s="76">
        <v>0</v>
      </c>
      <c r="H221" s="77">
        <v>0</v>
      </c>
      <c r="I221" s="64">
        <f t="shared" si="163"/>
        <v>0</v>
      </c>
      <c r="J221" s="68">
        <f t="shared" si="161"/>
        <v>0</v>
      </c>
      <c r="K221" s="69">
        <f t="shared" si="162"/>
        <v>0</v>
      </c>
      <c r="L221" s="60">
        <f>I221*'Input Data'!$B$2</f>
        <v>0</v>
      </c>
      <c r="M221" s="60">
        <f>I221*'Input Data'!$B$3</f>
        <v>0</v>
      </c>
      <c r="N221" s="61">
        <f>I221*'Input Data'!$B$4</f>
        <v>0</v>
      </c>
      <c r="O221" s="62">
        <f>I221*'Input Data'!$B$5</f>
        <v>0</v>
      </c>
      <c r="P221" s="180">
        <f>'Adjustment Factors'!C28</f>
        <v>1.29</v>
      </c>
      <c r="Q221" s="79">
        <f t="shared" si="159"/>
        <v>0</v>
      </c>
      <c r="R221" s="153">
        <f>'Adjustment Factors'!D28</f>
        <v>5.077997925</v>
      </c>
      <c r="S221" s="79">
        <f t="shared" si="160"/>
        <v>0</v>
      </c>
    </row>
    <row r="222" spans="1:19" ht="63" customHeight="1">
      <c r="A222" s="202"/>
      <c r="B222" s="107" t="s">
        <v>244</v>
      </c>
      <c r="C222" s="49" t="s">
        <v>29</v>
      </c>
      <c r="D222" s="99"/>
      <c r="E222" s="4"/>
      <c r="F222" s="75">
        <v>1</v>
      </c>
      <c r="G222" s="76">
        <v>1.5</v>
      </c>
      <c r="H222" s="77">
        <v>1</v>
      </c>
      <c r="I222" s="64">
        <f t="shared" si="12"/>
        <v>1.0833333333333333</v>
      </c>
      <c r="J222" s="68">
        <f t="shared" si="161"/>
        <v>8.3333333333333329E-2</v>
      </c>
      <c r="K222" s="69">
        <f t="shared" si="162"/>
        <v>6.9444444444444441E-3</v>
      </c>
      <c r="L222" s="60">
        <f>I222*'Input Data'!$B$2</f>
        <v>0.43333333333333335</v>
      </c>
      <c r="M222" s="60">
        <f>I222*'Input Data'!$B$3</f>
        <v>0.27083333333333331</v>
      </c>
      <c r="N222" s="61">
        <f>I222*'Input Data'!$B$4</f>
        <v>0.10833333333333334</v>
      </c>
      <c r="O222" s="62">
        <f>I222*'Input Data'!$B$5</f>
        <v>0.16249999999999998</v>
      </c>
      <c r="P222" s="180">
        <f>'Adjustment Factors'!C28</f>
        <v>1.29</v>
      </c>
      <c r="Q222" s="79">
        <f t="shared" si="159"/>
        <v>2.6552499999999997</v>
      </c>
      <c r="R222" s="153">
        <f>'Adjustment Factors'!D28</f>
        <v>5.077997925</v>
      </c>
      <c r="S222" s="79">
        <f t="shared" si="160"/>
        <v>10.452212395624999</v>
      </c>
    </row>
    <row r="223" spans="1:19" ht="35.25">
      <c r="A223" s="201">
        <v>10</v>
      </c>
      <c r="B223" s="107" t="s">
        <v>245</v>
      </c>
      <c r="C223" s="48" t="s">
        <v>26</v>
      </c>
      <c r="D223" s="99"/>
      <c r="E223" s="4"/>
      <c r="F223" s="75">
        <v>0</v>
      </c>
      <c r="G223" s="76">
        <v>0</v>
      </c>
      <c r="H223" s="77">
        <v>0</v>
      </c>
      <c r="I223" s="64">
        <f t="shared" si="12"/>
        <v>0</v>
      </c>
      <c r="J223" s="68">
        <f t="shared" ref="J223:J224" si="164">(G223-F223)/6</f>
        <v>0</v>
      </c>
      <c r="K223" s="69">
        <f t="shared" ref="K223:K224" si="165">J223^2</f>
        <v>0</v>
      </c>
      <c r="L223" s="60">
        <f>I223*'Input Data'!$B$2</f>
        <v>0</v>
      </c>
      <c r="M223" s="60">
        <f>I223*'Input Data'!$B$3</f>
        <v>0</v>
      </c>
      <c r="N223" s="61">
        <f>I223*'Input Data'!$B$4</f>
        <v>0</v>
      </c>
      <c r="O223" s="62">
        <f>I223*'Input Data'!$B$5</f>
        <v>0</v>
      </c>
      <c r="P223" s="180">
        <f>'Adjustment Factors'!C28</f>
        <v>1.29</v>
      </c>
      <c r="Q223" s="79">
        <f t="shared" si="159"/>
        <v>0</v>
      </c>
      <c r="R223" s="153">
        <f>'Adjustment Factors'!D28</f>
        <v>5.077997925</v>
      </c>
      <c r="S223" s="79">
        <f t="shared" si="160"/>
        <v>0</v>
      </c>
    </row>
    <row r="224" spans="1:19" ht="47.25" customHeight="1">
      <c r="A224" s="202"/>
      <c r="B224" s="107" t="s">
        <v>246</v>
      </c>
      <c r="C224" s="49" t="s">
        <v>29</v>
      </c>
      <c r="D224" s="99"/>
      <c r="E224" s="4"/>
      <c r="F224" s="75">
        <v>1</v>
      </c>
      <c r="G224" s="76">
        <v>1.5</v>
      </c>
      <c r="H224" s="77">
        <v>1</v>
      </c>
      <c r="I224" s="64">
        <f t="shared" ref="I224" si="166">(F224+G224+4*H224)/6</f>
        <v>1.0833333333333333</v>
      </c>
      <c r="J224" s="68">
        <f t="shared" si="164"/>
        <v>8.3333333333333329E-2</v>
      </c>
      <c r="K224" s="69">
        <f t="shared" si="165"/>
        <v>6.9444444444444441E-3</v>
      </c>
      <c r="L224" s="60">
        <f>I224*'Input Data'!$B$2</f>
        <v>0.43333333333333335</v>
      </c>
      <c r="M224" s="60">
        <f>I224*'Input Data'!$B$3</f>
        <v>0.27083333333333331</v>
      </c>
      <c r="N224" s="61">
        <f>I224*'Input Data'!$B$4</f>
        <v>0.10833333333333334</v>
      </c>
      <c r="O224" s="62">
        <f>I224*'Input Data'!$B$5</f>
        <v>0.16249999999999998</v>
      </c>
      <c r="P224" s="180">
        <f>'Adjustment Factors'!C28</f>
        <v>1.29</v>
      </c>
      <c r="Q224" s="79">
        <f t="shared" si="159"/>
        <v>2.6552499999999997</v>
      </c>
      <c r="R224" s="153">
        <f>'Adjustment Factors'!D28</f>
        <v>5.077997925</v>
      </c>
      <c r="S224" s="79">
        <f t="shared" si="160"/>
        <v>10.452212395624999</v>
      </c>
    </row>
    <row r="225" spans="1:19" ht="15.75">
      <c r="A225" s="39"/>
      <c r="B225" s="177"/>
      <c r="C225" s="178"/>
      <c r="D225" s="101"/>
      <c r="E225" s="10"/>
      <c r="F225" s="15"/>
      <c r="G225" s="16"/>
      <c r="H225" s="17"/>
      <c r="I225" s="83"/>
      <c r="J225" s="84"/>
      <c r="K225" s="85"/>
      <c r="L225" s="86"/>
      <c r="M225" s="86"/>
      <c r="N225" s="87"/>
      <c r="O225" s="88"/>
      <c r="P225" s="89"/>
      <c r="Q225" s="90"/>
      <c r="S225" s="175"/>
    </row>
    <row r="226" spans="1:19" s="81" customFormat="1" ht="15.95" customHeight="1">
      <c r="A226" s="47">
        <v>18</v>
      </c>
      <c r="B226" s="229" t="s">
        <v>247</v>
      </c>
      <c r="C226" s="230"/>
      <c r="D226" s="230"/>
      <c r="E226" s="230"/>
      <c r="F226" s="230"/>
      <c r="G226" s="230"/>
      <c r="H226" s="230"/>
      <c r="I226" s="230"/>
      <c r="J226" s="230"/>
      <c r="K226" s="230"/>
      <c r="L226" s="230"/>
      <c r="M226" s="230"/>
      <c r="N226" s="230"/>
      <c r="O226" s="230"/>
      <c r="P226" s="230"/>
      <c r="Q226" s="230"/>
      <c r="R226" s="230"/>
      <c r="S226" s="231"/>
    </row>
    <row r="227" spans="1:19" ht="96" customHeight="1">
      <c r="A227" s="201">
        <v>1</v>
      </c>
      <c r="B227" s="107" t="s">
        <v>248</v>
      </c>
      <c r="C227" s="48" t="s">
        <v>26</v>
      </c>
      <c r="D227" s="100"/>
      <c r="E227" s="9"/>
      <c r="F227" s="39">
        <v>3</v>
      </c>
      <c r="G227" s="71">
        <v>5</v>
      </c>
      <c r="H227" s="72">
        <v>4</v>
      </c>
      <c r="I227" s="64">
        <f t="shared" ref="I227" si="167">(F227+G227+4*H227)/6</f>
        <v>4</v>
      </c>
      <c r="J227" s="68">
        <f t="shared" ref="J227" si="168">(G227-F227)/6</f>
        <v>0.33333333333333331</v>
      </c>
      <c r="K227" s="69">
        <f t="shared" ref="K227" si="169">J227^2</f>
        <v>0.1111111111111111</v>
      </c>
      <c r="L227" s="60">
        <f>I227*'Input Data'!$B$2</f>
        <v>1.6</v>
      </c>
      <c r="M227" s="60">
        <f>I227*'Input Data'!$B$3</f>
        <v>1</v>
      </c>
      <c r="N227" s="61">
        <f>I227*'Input Data'!$B$4</f>
        <v>0.4</v>
      </c>
      <c r="O227" s="62">
        <f>I227*'Input Data'!$B$5</f>
        <v>0.6</v>
      </c>
      <c r="P227" s="180">
        <f>'Adjustment Factors'!C28</f>
        <v>1.29</v>
      </c>
      <c r="Q227" s="79">
        <f t="shared" ref="Q227:Q230" si="170">(I227+L227+M227+N227+O227)*P227</f>
        <v>9.8040000000000003</v>
      </c>
      <c r="R227" s="153">
        <f>'Adjustment Factors'!D28</f>
        <v>5.077997925</v>
      </c>
      <c r="S227" s="79">
        <f t="shared" ref="S227:S230" si="171">(I227+L227+M227+N227+O227)*R227</f>
        <v>38.592784229999999</v>
      </c>
    </row>
    <row r="228" spans="1:19" ht="75.75" customHeight="1">
      <c r="A228" s="202"/>
      <c r="B228" s="107" t="s">
        <v>249</v>
      </c>
      <c r="C228" s="49" t="s">
        <v>29</v>
      </c>
      <c r="D228" s="100"/>
      <c r="E228" s="9"/>
      <c r="F228" s="39">
        <v>1</v>
      </c>
      <c r="G228" s="71">
        <v>3</v>
      </c>
      <c r="H228" s="72">
        <v>2</v>
      </c>
      <c r="I228" s="64">
        <f t="shared" si="12"/>
        <v>2</v>
      </c>
      <c r="J228" s="68">
        <f t="shared" ref="J228:J229" si="172">(G228-F228)/6</f>
        <v>0.33333333333333331</v>
      </c>
      <c r="K228" s="69">
        <f t="shared" ref="K228:K229" si="173">J228^2</f>
        <v>0.1111111111111111</v>
      </c>
      <c r="L228" s="60">
        <f>I228*'Input Data'!$B$2</f>
        <v>0.8</v>
      </c>
      <c r="M228" s="60">
        <f>I228*'Input Data'!$B$3</f>
        <v>0.5</v>
      </c>
      <c r="N228" s="61">
        <f>I228*'Input Data'!$B$4</f>
        <v>0.2</v>
      </c>
      <c r="O228" s="62">
        <f>I228*'Input Data'!$B$5</f>
        <v>0.3</v>
      </c>
      <c r="P228" s="180">
        <f>'Adjustment Factors'!C28</f>
        <v>1.29</v>
      </c>
      <c r="Q228" s="79">
        <f t="shared" si="170"/>
        <v>4.9020000000000001</v>
      </c>
      <c r="R228" s="153">
        <f>'Adjustment Factors'!D28</f>
        <v>5.077997925</v>
      </c>
      <c r="S228" s="79">
        <f t="shared" si="171"/>
        <v>19.296392115</v>
      </c>
    </row>
    <row r="229" spans="1:19" ht="115.5" customHeight="1">
      <c r="A229" s="201">
        <v>2</v>
      </c>
      <c r="B229" s="107" t="s">
        <v>250</v>
      </c>
      <c r="C229" s="48" t="s">
        <v>26</v>
      </c>
      <c r="D229" s="100"/>
      <c r="E229" s="9"/>
      <c r="F229" s="39">
        <v>4</v>
      </c>
      <c r="G229" s="71">
        <v>7</v>
      </c>
      <c r="H229" s="72">
        <v>5</v>
      </c>
      <c r="I229" s="64">
        <f t="shared" si="12"/>
        <v>5.166666666666667</v>
      </c>
      <c r="J229" s="68">
        <f t="shared" si="172"/>
        <v>0.5</v>
      </c>
      <c r="K229" s="69">
        <f t="shared" si="173"/>
        <v>0.25</v>
      </c>
      <c r="L229" s="60">
        <f>I229*'Input Data'!$B$2</f>
        <v>2.0666666666666669</v>
      </c>
      <c r="M229" s="60">
        <f>I229*'Input Data'!$B$3</f>
        <v>1.2916666666666667</v>
      </c>
      <c r="N229" s="61">
        <f>I229*'Input Data'!$B$4</f>
        <v>0.51666666666666672</v>
      </c>
      <c r="O229" s="62">
        <f>I229*'Input Data'!$B$5</f>
        <v>0.77500000000000002</v>
      </c>
      <c r="P229" s="180">
        <f>'Adjustment Factors'!C28</f>
        <v>1.29</v>
      </c>
      <c r="Q229" s="79">
        <f t="shared" si="170"/>
        <v>12.663500000000003</v>
      </c>
      <c r="R229" s="153">
        <f>'Adjustment Factors'!D28</f>
        <v>5.077997925</v>
      </c>
      <c r="S229" s="79">
        <f t="shared" si="171"/>
        <v>49.849012963750006</v>
      </c>
    </row>
    <row r="230" spans="1:19" ht="49.5" customHeight="1">
      <c r="A230" s="202"/>
      <c r="B230" s="107" t="s">
        <v>251</v>
      </c>
      <c r="C230" s="49" t="s">
        <v>29</v>
      </c>
      <c r="D230" s="100"/>
      <c r="E230" s="9"/>
      <c r="F230" s="39">
        <v>2</v>
      </c>
      <c r="G230" s="71">
        <v>4.5</v>
      </c>
      <c r="H230" s="72">
        <v>3</v>
      </c>
      <c r="I230" s="64">
        <f t="shared" ref="I230" si="174">(F230+G230+4*H230)/6</f>
        <v>3.0833333333333335</v>
      </c>
      <c r="J230" s="68">
        <f t="shared" ref="J230" si="175">(G230-F230)/6</f>
        <v>0.41666666666666669</v>
      </c>
      <c r="K230" s="69">
        <f t="shared" ref="K230" si="176">J230^2</f>
        <v>0.17361111111111113</v>
      </c>
      <c r="L230" s="60">
        <f>I230*'Input Data'!$B$2</f>
        <v>1.2333333333333334</v>
      </c>
      <c r="M230" s="60">
        <f>I230*'Input Data'!$B$3</f>
        <v>0.77083333333333337</v>
      </c>
      <c r="N230" s="61">
        <f>I230*'Input Data'!$B$4</f>
        <v>0.30833333333333335</v>
      </c>
      <c r="O230" s="62">
        <f>I230*'Input Data'!$B$5</f>
        <v>0.46250000000000002</v>
      </c>
      <c r="P230" s="180">
        <f>'Adjustment Factors'!C28</f>
        <v>1.29</v>
      </c>
      <c r="Q230" s="79">
        <f t="shared" si="170"/>
        <v>7.5572500000000007</v>
      </c>
      <c r="R230" s="153">
        <f>'Adjustment Factors'!D28</f>
        <v>5.077997925</v>
      </c>
      <c r="S230" s="79">
        <f t="shared" si="171"/>
        <v>29.748604510625</v>
      </c>
    </row>
    <row r="231" spans="1:19" ht="15.75">
      <c r="A231" s="39"/>
      <c r="B231" s="177"/>
      <c r="C231" s="178"/>
      <c r="D231" s="101"/>
      <c r="E231" s="10"/>
      <c r="F231" s="15"/>
      <c r="G231" s="16"/>
      <c r="H231" s="17"/>
      <c r="I231" s="83"/>
      <c r="J231" s="84"/>
      <c r="K231" s="85"/>
      <c r="L231" s="86"/>
      <c r="M231" s="86"/>
      <c r="N231" s="87"/>
      <c r="O231" s="88"/>
      <c r="P231" s="89"/>
      <c r="Q231" s="90"/>
      <c r="S231" s="175"/>
    </row>
    <row r="232" spans="1:19" s="81" customFormat="1" ht="15.95" customHeight="1">
      <c r="A232" s="47">
        <v>19</v>
      </c>
      <c r="B232" s="229" t="s">
        <v>252</v>
      </c>
      <c r="C232" s="230"/>
      <c r="D232" s="230"/>
      <c r="E232" s="230"/>
      <c r="F232" s="230"/>
      <c r="G232" s="230"/>
      <c r="H232" s="230"/>
      <c r="I232" s="230"/>
      <c r="J232" s="230"/>
      <c r="K232" s="230"/>
      <c r="L232" s="230"/>
      <c r="M232" s="230"/>
      <c r="N232" s="230"/>
      <c r="O232" s="230"/>
      <c r="P232" s="230"/>
      <c r="Q232" s="230"/>
      <c r="R232" s="230"/>
      <c r="S232" s="231"/>
    </row>
    <row r="233" spans="1:19" ht="89.25" customHeight="1">
      <c r="A233" s="201">
        <v>1</v>
      </c>
      <c r="B233" s="107" t="s">
        <v>253</v>
      </c>
      <c r="C233" s="48" t="s">
        <v>26</v>
      </c>
      <c r="D233" s="100"/>
      <c r="E233" s="9"/>
      <c r="F233" s="39">
        <v>3</v>
      </c>
      <c r="G233" s="71">
        <v>5</v>
      </c>
      <c r="H233" s="72">
        <v>3.5</v>
      </c>
      <c r="I233" s="64">
        <f t="shared" ref="I233" si="177">(F233+G233+4*H233)/6</f>
        <v>3.6666666666666665</v>
      </c>
      <c r="J233" s="68">
        <f t="shared" ref="J233" si="178">(G233-F233)/6</f>
        <v>0.33333333333333331</v>
      </c>
      <c r="K233" s="69">
        <f t="shared" ref="K233" si="179">J233^2</f>
        <v>0.1111111111111111</v>
      </c>
      <c r="L233" s="60">
        <f>I233*'Input Data'!$B$2</f>
        <v>1.4666666666666668</v>
      </c>
      <c r="M233" s="60">
        <f>I233*'Input Data'!$B$3</f>
        <v>0.91666666666666663</v>
      </c>
      <c r="N233" s="61">
        <f>I233*'Input Data'!$B$4</f>
        <v>0.3666666666666667</v>
      </c>
      <c r="O233" s="62">
        <f>I233*'Input Data'!$B$5</f>
        <v>0.54999999999999993</v>
      </c>
      <c r="P233" s="180">
        <f>'Adjustment Factors'!C28</f>
        <v>1.29</v>
      </c>
      <c r="Q233" s="79">
        <f t="shared" ref="Q233:Q254" si="180">(I233+L233+M233+N233+O233)*P233</f>
        <v>8.9870000000000001</v>
      </c>
      <c r="R233" s="153">
        <f>'Adjustment Factors'!D28</f>
        <v>5.077997925</v>
      </c>
      <c r="S233" s="79">
        <f t="shared" ref="S233:S254" si="181">(I233+L233+M233+N233+O233)*R233</f>
        <v>35.376718877499997</v>
      </c>
    </row>
    <row r="234" spans="1:19" ht="78" customHeight="1">
      <c r="A234" s="202"/>
      <c r="B234" s="107" t="s">
        <v>254</v>
      </c>
      <c r="C234" s="49" t="s">
        <v>29</v>
      </c>
      <c r="D234" s="100"/>
      <c r="E234" s="9"/>
      <c r="F234" s="39">
        <v>3</v>
      </c>
      <c r="G234" s="71">
        <v>6</v>
      </c>
      <c r="H234" s="72">
        <v>4.5</v>
      </c>
      <c r="I234" s="64">
        <f t="shared" si="12"/>
        <v>4.5</v>
      </c>
      <c r="J234" s="68">
        <f t="shared" ref="J234:J252" si="182">(G234-F234)/6</f>
        <v>0.5</v>
      </c>
      <c r="K234" s="69">
        <f t="shared" ref="K234:K252" si="183">J234^2</f>
        <v>0.25</v>
      </c>
      <c r="L234" s="60">
        <f>I234*'Input Data'!$B$2</f>
        <v>1.8</v>
      </c>
      <c r="M234" s="60">
        <f>I234*'Input Data'!$B$3</f>
        <v>1.125</v>
      </c>
      <c r="N234" s="61">
        <f>I234*'Input Data'!$B$4</f>
        <v>0.45</v>
      </c>
      <c r="O234" s="62">
        <f>I234*'Input Data'!$B$5</f>
        <v>0.67499999999999993</v>
      </c>
      <c r="P234" s="180">
        <f>'Adjustment Factors'!C28</f>
        <v>1.29</v>
      </c>
      <c r="Q234" s="79">
        <f t="shared" si="180"/>
        <v>11.029500000000001</v>
      </c>
      <c r="R234" s="153">
        <f>'Adjustment Factors'!D28</f>
        <v>5.077997925</v>
      </c>
      <c r="S234" s="79">
        <f t="shared" si="181"/>
        <v>43.41688225875</v>
      </c>
    </row>
    <row r="235" spans="1:19" ht="69">
      <c r="A235" s="201">
        <v>2</v>
      </c>
      <c r="B235" s="107" t="s">
        <v>255</v>
      </c>
      <c r="C235" s="48" t="s">
        <v>26</v>
      </c>
      <c r="D235" s="100"/>
      <c r="E235" s="9"/>
      <c r="F235" s="39">
        <v>1</v>
      </c>
      <c r="G235" s="71">
        <v>3</v>
      </c>
      <c r="H235" s="72">
        <v>2</v>
      </c>
      <c r="I235" s="64">
        <f t="shared" ref="I235:I252" si="184">(F235+G235+4*H235)/6</f>
        <v>2</v>
      </c>
      <c r="J235" s="68">
        <f t="shared" si="182"/>
        <v>0.33333333333333331</v>
      </c>
      <c r="K235" s="69">
        <f t="shared" si="183"/>
        <v>0.1111111111111111</v>
      </c>
      <c r="L235" s="60">
        <f>I235*'Input Data'!$B$2</f>
        <v>0.8</v>
      </c>
      <c r="M235" s="60">
        <f>I235*'Input Data'!$B$3</f>
        <v>0.5</v>
      </c>
      <c r="N235" s="61">
        <f>I235*'Input Data'!$B$4</f>
        <v>0.2</v>
      </c>
      <c r="O235" s="62">
        <f>I235*'Input Data'!$B$5</f>
        <v>0.3</v>
      </c>
      <c r="P235" s="180">
        <f>'Adjustment Factors'!C28</f>
        <v>1.29</v>
      </c>
      <c r="Q235" s="79">
        <f t="shared" si="180"/>
        <v>4.9020000000000001</v>
      </c>
      <c r="R235" s="153">
        <f>'Adjustment Factors'!D28</f>
        <v>5.077997925</v>
      </c>
      <c r="S235" s="79">
        <f t="shared" si="181"/>
        <v>19.296392115</v>
      </c>
    </row>
    <row r="236" spans="1:19" ht="65.25" customHeight="1">
      <c r="A236" s="202"/>
      <c r="B236" s="107" t="s">
        <v>256</v>
      </c>
      <c r="C236" s="49" t="s">
        <v>29</v>
      </c>
      <c r="D236" s="99"/>
      <c r="E236" s="4"/>
      <c r="F236" s="39">
        <v>1</v>
      </c>
      <c r="G236" s="71">
        <v>2</v>
      </c>
      <c r="H236" s="72">
        <v>1.5</v>
      </c>
      <c r="I236" s="64">
        <f t="shared" si="184"/>
        <v>1.5</v>
      </c>
      <c r="J236" s="68">
        <f t="shared" si="182"/>
        <v>0.16666666666666666</v>
      </c>
      <c r="K236" s="69">
        <f t="shared" si="183"/>
        <v>2.7777777777777776E-2</v>
      </c>
      <c r="L236" s="60">
        <f>I236*'Input Data'!$B$2</f>
        <v>0.60000000000000009</v>
      </c>
      <c r="M236" s="60">
        <f>I236*'Input Data'!$B$3</f>
        <v>0.375</v>
      </c>
      <c r="N236" s="61">
        <f>I236*'Input Data'!$B$4</f>
        <v>0.15000000000000002</v>
      </c>
      <c r="O236" s="62">
        <f>I236*'Input Data'!$B$5</f>
        <v>0.22499999999999998</v>
      </c>
      <c r="P236" s="180">
        <f>'Adjustment Factors'!C28</f>
        <v>1.29</v>
      </c>
      <c r="Q236" s="79">
        <f t="shared" si="180"/>
        <v>3.6765000000000003</v>
      </c>
      <c r="R236" s="153">
        <f>'Adjustment Factors'!D28</f>
        <v>5.077997925</v>
      </c>
      <c r="S236" s="79">
        <f t="shared" si="181"/>
        <v>14.472294086250001</v>
      </c>
    </row>
    <row r="237" spans="1:19" ht="69">
      <c r="A237" s="201">
        <v>3</v>
      </c>
      <c r="B237" s="107" t="s">
        <v>257</v>
      </c>
      <c r="C237" s="48" t="s">
        <v>26</v>
      </c>
      <c r="D237" s="99"/>
      <c r="E237" s="4"/>
      <c r="F237" s="39">
        <v>0.5</v>
      </c>
      <c r="G237" s="35">
        <v>1.5</v>
      </c>
      <c r="H237" s="72">
        <v>1</v>
      </c>
      <c r="I237" s="64">
        <f t="shared" si="184"/>
        <v>1</v>
      </c>
      <c r="J237" s="68">
        <f t="shared" si="182"/>
        <v>0.16666666666666666</v>
      </c>
      <c r="K237" s="69">
        <f t="shared" si="183"/>
        <v>2.7777777777777776E-2</v>
      </c>
      <c r="L237" s="60">
        <f>I237*'Input Data'!$B$2</f>
        <v>0.4</v>
      </c>
      <c r="M237" s="60">
        <f>I237*'Input Data'!$B$3</f>
        <v>0.25</v>
      </c>
      <c r="N237" s="61">
        <f>I237*'Input Data'!$B$4</f>
        <v>0.1</v>
      </c>
      <c r="O237" s="62">
        <f>I237*'Input Data'!$B$5</f>
        <v>0.15</v>
      </c>
      <c r="P237" s="180">
        <f>'Adjustment Factors'!C28</f>
        <v>1.29</v>
      </c>
      <c r="Q237" s="79">
        <f t="shared" si="180"/>
        <v>2.4510000000000001</v>
      </c>
      <c r="R237" s="153">
        <f>'Adjustment Factors'!D28</f>
        <v>5.077997925</v>
      </c>
      <c r="S237" s="79">
        <f t="shared" si="181"/>
        <v>9.6481960574999999</v>
      </c>
    </row>
    <row r="238" spans="1:19" ht="68.25" customHeight="1">
      <c r="A238" s="202"/>
      <c r="B238" s="107" t="s">
        <v>258</v>
      </c>
      <c r="C238" s="49" t="s">
        <v>29</v>
      </c>
      <c r="D238" s="99"/>
      <c r="E238" s="4"/>
      <c r="F238" s="34">
        <v>0.5</v>
      </c>
      <c r="G238" s="35">
        <v>1.5</v>
      </c>
      <c r="H238" s="36">
        <v>1</v>
      </c>
      <c r="I238" s="64">
        <f t="shared" si="184"/>
        <v>1</v>
      </c>
      <c r="J238" s="68">
        <f t="shared" si="182"/>
        <v>0.16666666666666666</v>
      </c>
      <c r="K238" s="69">
        <f t="shared" si="183"/>
        <v>2.7777777777777776E-2</v>
      </c>
      <c r="L238" s="60">
        <f>I238*'Input Data'!$B$2</f>
        <v>0.4</v>
      </c>
      <c r="M238" s="60">
        <f>I238*'Input Data'!$B$3</f>
        <v>0.25</v>
      </c>
      <c r="N238" s="61">
        <f>I238*'Input Data'!$B$4</f>
        <v>0.1</v>
      </c>
      <c r="O238" s="62">
        <f>I238*'Input Data'!$B$5</f>
        <v>0.15</v>
      </c>
      <c r="P238" s="180">
        <f>'Adjustment Factors'!C28</f>
        <v>1.29</v>
      </c>
      <c r="Q238" s="79">
        <f t="shared" si="180"/>
        <v>2.4510000000000001</v>
      </c>
      <c r="R238" s="153">
        <f>'Adjustment Factors'!D28</f>
        <v>5.077997925</v>
      </c>
      <c r="S238" s="79">
        <f t="shared" si="181"/>
        <v>9.6481960574999999</v>
      </c>
    </row>
    <row r="239" spans="1:19" ht="69">
      <c r="A239" s="201">
        <v>4</v>
      </c>
      <c r="B239" s="107" t="s">
        <v>259</v>
      </c>
      <c r="C239" s="48" t="s">
        <v>26</v>
      </c>
      <c r="D239" s="99"/>
      <c r="E239" s="4"/>
      <c r="F239" s="34">
        <v>0.5</v>
      </c>
      <c r="G239" s="35">
        <v>1.5</v>
      </c>
      <c r="H239" s="36">
        <v>1</v>
      </c>
      <c r="I239" s="64">
        <f t="shared" si="184"/>
        <v>1</v>
      </c>
      <c r="J239" s="68">
        <f t="shared" si="182"/>
        <v>0.16666666666666666</v>
      </c>
      <c r="K239" s="69">
        <f t="shared" si="183"/>
        <v>2.7777777777777776E-2</v>
      </c>
      <c r="L239" s="60">
        <f>I239*'Input Data'!$B$2</f>
        <v>0.4</v>
      </c>
      <c r="M239" s="60">
        <f>I239*'Input Data'!$B$3</f>
        <v>0.25</v>
      </c>
      <c r="N239" s="61">
        <f>I239*'Input Data'!$B$4</f>
        <v>0.1</v>
      </c>
      <c r="O239" s="62">
        <f>I239*'Input Data'!$B$5</f>
        <v>0.15</v>
      </c>
      <c r="P239" s="180">
        <f>'Adjustment Factors'!C28</f>
        <v>1.29</v>
      </c>
      <c r="Q239" s="79">
        <f t="shared" si="180"/>
        <v>2.4510000000000001</v>
      </c>
      <c r="R239" s="153">
        <f>'Adjustment Factors'!D28</f>
        <v>5.077997925</v>
      </c>
      <c r="S239" s="79">
        <f t="shared" si="181"/>
        <v>9.6481960574999999</v>
      </c>
    </row>
    <row r="240" spans="1:19" ht="63.75" customHeight="1">
      <c r="A240" s="202"/>
      <c r="B240" s="107" t="s">
        <v>260</v>
      </c>
      <c r="C240" s="49" t="s">
        <v>29</v>
      </c>
      <c r="D240" s="99"/>
      <c r="E240" s="4"/>
      <c r="F240" s="34">
        <v>1</v>
      </c>
      <c r="G240" s="35">
        <v>2</v>
      </c>
      <c r="H240" s="36">
        <v>1.5</v>
      </c>
      <c r="I240" s="64">
        <f t="shared" si="184"/>
        <v>1.5</v>
      </c>
      <c r="J240" s="68">
        <f t="shared" si="182"/>
        <v>0.16666666666666666</v>
      </c>
      <c r="K240" s="69">
        <f t="shared" si="183"/>
        <v>2.7777777777777776E-2</v>
      </c>
      <c r="L240" s="60">
        <f>I240*'Input Data'!$B$2</f>
        <v>0.60000000000000009</v>
      </c>
      <c r="M240" s="60">
        <f>I240*'Input Data'!$B$3</f>
        <v>0.375</v>
      </c>
      <c r="N240" s="61">
        <f>I240*'Input Data'!$B$4</f>
        <v>0.15000000000000002</v>
      </c>
      <c r="O240" s="62">
        <f>I240*'Input Data'!$B$5</f>
        <v>0.22499999999999998</v>
      </c>
      <c r="P240" s="180">
        <f>'Adjustment Factors'!C28</f>
        <v>1.29</v>
      </c>
      <c r="Q240" s="79">
        <f t="shared" si="180"/>
        <v>3.6765000000000003</v>
      </c>
      <c r="R240" s="153">
        <f>'Adjustment Factors'!D28</f>
        <v>5.077997925</v>
      </c>
      <c r="S240" s="79">
        <f t="shared" si="181"/>
        <v>14.472294086250001</v>
      </c>
    </row>
    <row r="241" spans="1:19" ht="69">
      <c r="A241" s="201">
        <v>5</v>
      </c>
      <c r="B241" s="107" t="s">
        <v>261</v>
      </c>
      <c r="C241" s="48" t="s">
        <v>26</v>
      </c>
      <c r="D241" s="99"/>
      <c r="E241" s="4"/>
      <c r="F241" s="34">
        <v>0.5</v>
      </c>
      <c r="G241" s="35">
        <v>2</v>
      </c>
      <c r="H241" s="36">
        <v>1</v>
      </c>
      <c r="I241" s="64">
        <f t="shared" si="184"/>
        <v>1.0833333333333333</v>
      </c>
      <c r="J241" s="68">
        <f t="shared" si="182"/>
        <v>0.25</v>
      </c>
      <c r="K241" s="69">
        <f t="shared" si="183"/>
        <v>6.25E-2</v>
      </c>
      <c r="L241" s="60">
        <f>I241*'Input Data'!$B$2</f>
        <v>0.43333333333333335</v>
      </c>
      <c r="M241" s="60">
        <f>I241*'Input Data'!$B$3</f>
        <v>0.27083333333333331</v>
      </c>
      <c r="N241" s="61">
        <f>I241*'Input Data'!$B$4</f>
        <v>0.10833333333333334</v>
      </c>
      <c r="O241" s="62">
        <f>I241*'Input Data'!$B$5</f>
        <v>0.16249999999999998</v>
      </c>
      <c r="P241" s="180">
        <f>'Adjustment Factors'!C28</f>
        <v>1.29</v>
      </c>
      <c r="Q241" s="79">
        <f t="shared" si="180"/>
        <v>2.6552499999999997</v>
      </c>
      <c r="R241" s="153">
        <f>'Adjustment Factors'!D28</f>
        <v>5.077997925</v>
      </c>
      <c r="S241" s="79">
        <f t="shared" si="181"/>
        <v>10.452212395624999</v>
      </c>
    </row>
    <row r="242" spans="1:19" ht="85.5" customHeight="1">
      <c r="A242" s="202"/>
      <c r="B242" s="107" t="s">
        <v>262</v>
      </c>
      <c r="C242" s="49" t="s">
        <v>29</v>
      </c>
      <c r="D242" s="99"/>
      <c r="E242" s="4"/>
      <c r="F242" s="34">
        <v>0.5</v>
      </c>
      <c r="G242" s="35">
        <v>1</v>
      </c>
      <c r="H242" s="36">
        <v>1</v>
      </c>
      <c r="I242" s="64">
        <f t="shared" si="184"/>
        <v>0.91666666666666663</v>
      </c>
      <c r="J242" s="68">
        <f t="shared" si="182"/>
        <v>8.3333333333333329E-2</v>
      </c>
      <c r="K242" s="69">
        <f t="shared" si="183"/>
        <v>6.9444444444444441E-3</v>
      </c>
      <c r="L242" s="60">
        <f>I242*'Input Data'!$B$2</f>
        <v>0.3666666666666667</v>
      </c>
      <c r="M242" s="60">
        <f>I242*'Input Data'!$B$3</f>
        <v>0.22916666666666666</v>
      </c>
      <c r="N242" s="61">
        <f>I242*'Input Data'!$B$4</f>
        <v>9.1666666666666674E-2</v>
      </c>
      <c r="O242" s="62">
        <f>I242*'Input Data'!$B$5</f>
        <v>0.13749999999999998</v>
      </c>
      <c r="P242" s="180">
        <f>'Adjustment Factors'!C28</f>
        <v>1.29</v>
      </c>
      <c r="Q242" s="79">
        <f t="shared" si="180"/>
        <v>2.24675</v>
      </c>
      <c r="R242" s="153">
        <f>'Adjustment Factors'!D28</f>
        <v>5.077997925</v>
      </c>
      <c r="S242" s="79">
        <f t="shared" si="181"/>
        <v>8.8441797193749991</v>
      </c>
    </row>
    <row r="243" spans="1:19" ht="93.75" customHeight="1">
      <c r="A243" s="201">
        <v>6</v>
      </c>
      <c r="B243" s="107" t="s">
        <v>263</v>
      </c>
      <c r="C243" s="48" t="s">
        <v>26</v>
      </c>
      <c r="D243" s="99"/>
      <c r="E243" s="4"/>
      <c r="F243" s="34">
        <v>0.5</v>
      </c>
      <c r="G243" s="35">
        <v>2</v>
      </c>
      <c r="H243" s="36">
        <v>1</v>
      </c>
      <c r="I243" s="64">
        <f t="shared" si="184"/>
        <v>1.0833333333333333</v>
      </c>
      <c r="J243" s="68">
        <f t="shared" si="182"/>
        <v>0.25</v>
      </c>
      <c r="K243" s="69">
        <f t="shared" si="183"/>
        <v>6.25E-2</v>
      </c>
      <c r="L243" s="60">
        <f>I243*'Input Data'!$B$2</f>
        <v>0.43333333333333335</v>
      </c>
      <c r="M243" s="60">
        <f>I243*'Input Data'!$B$3</f>
        <v>0.27083333333333331</v>
      </c>
      <c r="N243" s="61">
        <f>I243*'Input Data'!$B$4</f>
        <v>0.10833333333333334</v>
      </c>
      <c r="O243" s="62">
        <f>I243*'Input Data'!$B$5</f>
        <v>0.16249999999999998</v>
      </c>
      <c r="P243" s="180">
        <f>'Adjustment Factors'!C28</f>
        <v>1.29</v>
      </c>
      <c r="Q243" s="79">
        <f t="shared" si="180"/>
        <v>2.6552499999999997</v>
      </c>
      <c r="R243" s="153">
        <f>'Adjustment Factors'!D28</f>
        <v>5.077997925</v>
      </c>
      <c r="S243" s="79">
        <f t="shared" si="181"/>
        <v>10.452212395624999</v>
      </c>
    </row>
    <row r="244" spans="1:19" ht="69" customHeight="1">
      <c r="A244" s="202"/>
      <c r="B244" s="107" t="s">
        <v>264</v>
      </c>
      <c r="C244" s="49" t="s">
        <v>29</v>
      </c>
      <c r="D244" s="99"/>
      <c r="E244" s="4"/>
      <c r="F244" s="34">
        <v>0.5</v>
      </c>
      <c r="G244" s="35">
        <v>1</v>
      </c>
      <c r="H244" s="36">
        <v>1</v>
      </c>
      <c r="I244" s="64">
        <f t="shared" si="184"/>
        <v>0.91666666666666663</v>
      </c>
      <c r="J244" s="68">
        <f t="shared" si="182"/>
        <v>8.3333333333333329E-2</v>
      </c>
      <c r="K244" s="69">
        <f t="shared" si="183"/>
        <v>6.9444444444444441E-3</v>
      </c>
      <c r="L244" s="60">
        <f>I244*'Input Data'!$B$2</f>
        <v>0.3666666666666667</v>
      </c>
      <c r="M244" s="60">
        <f>I244*'Input Data'!$B$3</f>
        <v>0.22916666666666666</v>
      </c>
      <c r="N244" s="61">
        <f>I244*'Input Data'!$B$4</f>
        <v>9.1666666666666674E-2</v>
      </c>
      <c r="O244" s="62">
        <f>I244*'Input Data'!$B$5</f>
        <v>0.13749999999999998</v>
      </c>
      <c r="P244" s="180">
        <f>'Adjustment Factors'!C28</f>
        <v>1.29</v>
      </c>
      <c r="Q244" s="79">
        <f t="shared" si="180"/>
        <v>2.24675</v>
      </c>
      <c r="R244" s="153">
        <f>'Adjustment Factors'!D28</f>
        <v>5.077997925</v>
      </c>
      <c r="S244" s="79">
        <f t="shared" si="181"/>
        <v>8.8441797193749991</v>
      </c>
    </row>
    <row r="245" spans="1:19" ht="75.75" customHeight="1">
      <c r="A245" s="201">
        <v>7</v>
      </c>
      <c r="B245" s="117" t="s">
        <v>265</v>
      </c>
      <c r="C245" s="48" t="s">
        <v>26</v>
      </c>
      <c r="D245" s="99"/>
      <c r="E245" s="4"/>
      <c r="F245" s="34">
        <v>1.5</v>
      </c>
      <c r="G245" s="35">
        <v>3</v>
      </c>
      <c r="H245" s="36">
        <v>2</v>
      </c>
      <c r="I245" s="64">
        <f t="shared" si="184"/>
        <v>2.0833333333333335</v>
      </c>
      <c r="J245" s="68">
        <f t="shared" si="182"/>
        <v>0.25</v>
      </c>
      <c r="K245" s="69">
        <f t="shared" si="183"/>
        <v>6.25E-2</v>
      </c>
      <c r="L245" s="60">
        <f>I245*'Input Data'!$B$2</f>
        <v>0.83333333333333348</v>
      </c>
      <c r="M245" s="60">
        <f>I245*'Input Data'!$B$3</f>
        <v>0.52083333333333337</v>
      </c>
      <c r="N245" s="61">
        <f>I245*'Input Data'!$B$4</f>
        <v>0.20833333333333337</v>
      </c>
      <c r="O245" s="62">
        <f>I245*'Input Data'!$B$5</f>
        <v>0.3125</v>
      </c>
      <c r="P245" s="180">
        <f>'Adjustment Factors'!C28</f>
        <v>1.29</v>
      </c>
      <c r="Q245" s="79">
        <f t="shared" si="180"/>
        <v>5.1062500000000011</v>
      </c>
      <c r="R245" s="153">
        <f>'Adjustment Factors'!D28</f>
        <v>5.077997925</v>
      </c>
      <c r="S245" s="79">
        <f t="shared" si="181"/>
        <v>20.100408453125002</v>
      </c>
    </row>
    <row r="246" spans="1:19" ht="56.25" customHeight="1">
      <c r="A246" s="202"/>
      <c r="B246" s="117" t="s">
        <v>266</v>
      </c>
      <c r="C246" s="49" t="s">
        <v>29</v>
      </c>
      <c r="D246" s="99"/>
      <c r="E246" s="4"/>
      <c r="F246" s="34">
        <v>2</v>
      </c>
      <c r="G246" s="35">
        <v>4</v>
      </c>
      <c r="H246" s="36">
        <v>3</v>
      </c>
      <c r="I246" s="64">
        <f t="shared" ref="I246:I247" si="185">(F246+G246+4*H246)/6</f>
        <v>3</v>
      </c>
      <c r="J246" s="68">
        <f t="shared" ref="J246:J247" si="186">(G246-F246)/6</f>
        <v>0.33333333333333331</v>
      </c>
      <c r="K246" s="69">
        <f t="shared" ref="K246:K247" si="187">J246^2</f>
        <v>0.1111111111111111</v>
      </c>
      <c r="L246" s="60">
        <f>I246*'Input Data'!$B$2</f>
        <v>1.2000000000000002</v>
      </c>
      <c r="M246" s="60">
        <f>I246*'Input Data'!$B$3</f>
        <v>0.75</v>
      </c>
      <c r="N246" s="61">
        <f>I246*'Input Data'!$B$4</f>
        <v>0.30000000000000004</v>
      </c>
      <c r="O246" s="62">
        <f>I246*'Input Data'!$B$5</f>
        <v>0.44999999999999996</v>
      </c>
      <c r="P246" s="180">
        <f>'Adjustment Factors'!C28</f>
        <v>1.29</v>
      </c>
      <c r="Q246" s="79">
        <f t="shared" si="180"/>
        <v>7.3530000000000006</v>
      </c>
      <c r="R246" s="153">
        <f>'Adjustment Factors'!D28</f>
        <v>5.077997925</v>
      </c>
      <c r="S246" s="79">
        <f t="shared" si="181"/>
        <v>28.944588172500001</v>
      </c>
    </row>
    <row r="247" spans="1:19" ht="78.75" customHeight="1">
      <c r="A247" s="215">
        <v>8</v>
      </c>
      <c r="B247" s="117" t="s">
        <v>267</v>
      </c>
      <c r="C247" s="48" t="s">
        <v>26</v>
      </c>
      <c r="D247" s="99"/>
      <c r="E247" s="129" t="s">
        <v>268</v>
      </c>
      <c r="F247" s="34">
        <v>1</v>
      </c>
      <c r="G247" s="35">
        <v>2</v>
      </c>
      <c r="H247" s="36">
        <v>1.5</v>
      </c>
      <c r="I247" s="64">
        <f t="shared" si="185"/>
        <v>1.5</v>
      </c>
      <c r="J247" s="68">
        <f t="shared" si="186"/>
        <v>0.16666666666666666</v>
      </c>
      <c r="K247" s="69">
        <f t="shared" si="187"/>
        <v>2.7777777777777776E-2</v>
      </c>
      <c r="L247" s="60">
        <f>I247*'Input Data'!$B$2</f>
        <v>0.60000000000000009</v>
      </c>
      <c r="M247" s="60">
        <f>I247*'Input Data'!$B$3</f>
        <v>0.375</v>
      </c>
      <c r="N247" s="61">
        <f>I247*'Input Data'!$B$4</f>
        <v>0.15000000000000002</v>
      </c>
      <c r="O247" s="62">
        <f>I247*'Input Data'!$B$5</f>
        <v>0.22499999999999998</v>
      </c>
      <c r="P247" s="180">
        <f>'Adjustment Factors'!C28</f>
        <v>1.29</v>
      </c>
      <c r="Q247" s="79">
        <f t="shared" si="180"/>
        <v>3.6765000000000003</v>
      </c>
      <c r="R247" s="153">
        <f>'Adjustment Factors'!D28</f>
        <v>5.077997925</v>
      </c>
      <c r="S247" s="79">
        <f t="shared" si="181"/>
        <v>14.472294086250001</v>
      </c>
    </row>
    <row r="248" spans="1:19" ht="77.25" customHeight="1">
      <c r="A248" s="202"/>
      <c r="B248" s="117" t="s">
        <v>269</v>
      </c>
      <c r="C248" s="49" t="s">
        <v>29</v>
      </c>
      <c r="D248" s="99"/>
      <c r="E248" s="4"/>
      <c r="F248" s="34">
        <v>3</v>
      </c>
      <c r="G248" s="35">
        <v>5</v>
      </c>
      <c r="H248" s="36">
        <v>4</v>
      </c>
      <c r="I248" s="64">
        <f t="shared" si="184"/>
        <v>4</v>
      </c>
      <c r="J248" s="68">
        <f t="shared" si="182"/>
        <v>0.33333333333333331</v>
      </c>
      <c r="K248" s="69">
        <f t="shared" si="183"/>
        <v>0.1111111111111111</v>
      </c>
      <c r="L248" s="60">
        <f>I248*'Input Data'!$B$2</f>
        <v>1.6</v>
      </c>
      <c r="M248" s="60">
        <f>I248*'Input Data'!$B$3</f>
        <v>1</v>
      </c>
      <c r="N248" s="61">
        <f>I248*'Input Data'!$B$4</f>
        <v>0.4</v>
      </c>
      <c r="O248" s="62">
        <f>I248*'Input Data'!$B$5</f>
        <v>0.6</v>
      </c>
      <c r="P248" s="180">
        <f>'Adjustment Factors'!C28</f>
        <v>1.29</v>
      </c>
      <c r="Q248" s="79">
        <f t="shared" si="180"/>
        <v>9.8040000000000003</v>
      </c>
      <c r="R248" s="153">
        <f>'Adjustment Factors'!D28</f>
        <v>5.077997925</v>
      </c>
      <c r="S248" s="79">
        <f t="shared" si="181"/>
        <v>38.592784229999999</v>
      </c>
    </row>
    <row r="249" spans="1:19" ht="81">
      <c r="A249" s="201">
        <v>9</v>
      </c>
      <c r="B249" s="107" t="s">
        <v>270</v>
      </c>
      <c r="C249" s="48" t="s">
        <v>26</v>
      </c>
      <c r="D249" s="99"/>
      <c r="E249" s="4"/>
      <c r="F249" s="34">
        <v>1</v>
      </c>
      <c r="G249" s="35">
        <v>3</v>
      </c>
      <c r="H249" s="36">
        <v>2</v>
      </c>
      <c r="I249" s="64">
        <f t="shared" si="184"/>
        <v>2</v>
      </c>
      <c r="J249" s="68">
        <f t="shared" si="182"/>
        <v>0.33333333333333331</v>
      </c>
      <c r="K249" s="69">
        <f t="shared" si="183"/>
        <v>0.1111111111111111</v>
      </c>
      <c r="L249" s="60">
        <f>I249*'Input Data'!$B$2</f>
        <v>0.8</v>
      </c>
      <c r="M249" s="60">
        <f>I249*'Input Data'!$B$3</f>
        <v>0.5</v>
      </c>
      <c r="N249" s="61">
        <f>I249*'Input Data'!$B$4</f>
        <v>0.2</v>
      </c>
      <c r="O249" s="62">
        <f>I249*'Input Data'!$B$5</f>
        <v>0.3</v>
      </c>
      <c r="P249" s="180">
        <f>'Adjustment Factors'!C28</f>
        <v>1.29</v>
      </c>
      <c r="Q249" s="79">
        <f t="shared" si="180"/>
        <v>4.9020000000000001</v>
      </c>
      <c r="R249" s="153">
        <f>'Adjustment Factors'!D28</f>
        <v>5.077997925</v>
      </c>
      <c r="S249" s="79">
        <f t="shared" si="181"/>
        <v>19.296392115</v>
      </c>
    </row>
    <row r="250" spans="1:19" ht="55.5" customHeight="1">
      <c r="A250" s="202"/>
      <c r="B250" s="107" t="s">
        <v>271</v>
      </c>
      <c r="C250" s="49" t="s">
        <v>29</v>
      </c>
      <c r="D250" s="99"/>
      <c r="E250" s="4"/>
      <c r="F250" s="34">
        <v>2</v>
      </c>
      <c r="G250" s="35">
        <v>4</v>
      </c>
      <c r="H250" s="36">
        <v>3</v>
      </c>
      <c r="I250" s="64">
        <f t="shared" si="184"/>
        <v>3</v>
      </c>
      <c r="J250" s="68">
        <f t="shared" si="182"/>
        <v>0.33333333333333331</v>
      </c>
      <c r="K250" s="69">
        <f t="shared" si="183"/>
        <v>0.1111111111111111</v>
      </c>
      <c r="L250" s="60">
        <f>I250*'Input Data'!$B$2</f>
        <v>1.2000000000000002</v>
      </c>
      <c r="M250" s="60">
        <f>I250*'Input Data'!$B$3</f>
        <v>0.75</v>
      </c>
      <c r="N250" s="61">
        <f>I250*'Input Data'!$B$4</f>
        <v>0.30000000000000004</v>
      </c>
      <c r="O250" s="62">
        <f>I250*'Input Data'!$B$5</f>
        <v>0.44999999999999996</v>
      </c>
      <c r="P250" s="180">
        <f>'Adjustment Factors'!C28</f>
        <v>1.29</v>
      </c>
      <c r="Q250" s="79">
        <f t="shared" si="180"/>
        <v>7.3530000000000006</v>
      </c>
      <c r="R250" s="153">
        <f>'Adjustment Factors'!D28</f>
        <v>5.077997925</v>
      </c>
      <c r="S250" s="79">
        <f t="shared" si="181"/>
        <v>28.944588172500001</v>
      </c>
    </row>
    <row r="251" spans="1:19" ht="35.25">
      <c r="A251" s="201">
        <v>10</v>
      </c>
      <c r="B251" s="107" t="s">
        <v>272</v>
      </c>
      <c r="C251" s="48" t="s">
        <v>26</v>
      </c>
      <c r="D251" s="99"/>
      <c r="E251" s="4"/>
      <c r="F251" s="34">
        <v>0</v>
      </c>
      <c r="G251" s="35">
        <v>0</v>
      </c>
      <c r="H251" s="36">
        <v>0</v>
      </c>
      <c r="I251" s="64">
        <f t="shared" si="184"/>
        <v>0</v>
      </c>
      <c r="J251" s="68">
        <f t="shared" si="182"/>
        <v>0</v>
      </c>
      <c r="K251" s="69">
        <f t="shared" si="183"/>
        <v>0</v>
      </c>
      <c r="L251" s="60">
        <f>I251*'Input Data'!$B$2</f>
        <v>0</v>
      </c>
      <c r="M251" s="60">
        <f>I251*'Input Data'!$B$3</f>
        <v>0</v>
      </c>
      <c r="N251" s="61">
        <f>I251*'Input Data'!$B$4</f>
        <v>0</v>
      </c>
      <c r="O251" s="62">
        <f>I251*'Input Data'!$B$5</f>
        <v>0</v>
      </c>
      <c r="P251" s="180">
        <f>'Adjustment Factors'!C28</f>
        <v>1.29</v>
      </c>
      <c r="Q251" s="79">
        <f t="shared" si="180"/>
        <v>0</v>
      </c>
      <c r="R251" s="153">
        <f>'Adjustment Factors'!D28</f>
        <v>5.077997925</v>
      </c>
      <c r="S251" s="79">
        <f t="shared" si="181"/>
        <v>0</v>
      </c>
    </row>
    <row r="252" spans="1:19" ht="48.75" customHeight="1">
      <c r="A252" s="202"/>
      <c r="B252" s="107" t="s">
        <v>273</v>
      </c>
      <c r="C252" s="49" t="s">
        <v>29</v>
      </c>
      <c r="D252" s="99"/>
      <c r="E252" s="4"/>
      <c r="F252" s="34">
        <v>1</v>
      </c>
      <c r="G252" s="35">
        <v>3</v>
      </c>
      <c r="H252" s="36">
        <v>2</v>
      </c>
      <c r="I252" s="64">
        <f t="shared" si="184"/>
        <v>2</v>
      </c>
      <c r="J252" s="68">
        <f t="shared" si="182"/>
        <v>0.33333333333333331</v>
      </c>
      <c r="K252" s="69">
        <f t="shared" si="183"/>
        <v>0.1111111111111111</v>
      </c>
      <c r="L252" s="60">
        <f>I252*'Input Data'!$B$2</f>
        <v>0.8</v>
      </c>
      <c r="M252" s="60">
        <f>I252*'Input Data'!$B$3</f>
        <v>0.5</v>
      </c>
      <c r="N252" s="61">
        <f>I252*'Input Data'!$B$4</f>
        <v>0.2</v>
      </c>
      <c r="O252" s="62">
        <f>I252*'Input Data'!$B$5</f>
        <v>0.3</v>
      </c>
      <c r="P252" s="180">
        <f>'Adjustment Factors'!C28</f>
        <v>1.29</v>
      </c>
      <c r="Q252" s="79">
        <f t="shared" si="180"/>
        <v>4.9020000000000001</v>
      </c>
      <c r="R252" s="153">
        <f>'Adjustment Factors'!D28</f>
        <v>5.077997925</v>
      </c>
      <c r="S252" s="79">
        <f t="shared" si="181"/>
        <v>19.296392115</v>
      </c>
    </row>
    <row r="253" spans="1:19" ht="35.25">
      <c r="A253" s="201">
        <v>11</v>
      </c>
      <c r="B253" s="107" t="s">
        <v>274</v>
      </c>
      <c r="C253" s="48" t="s">
        <v>26</v>
      </c>
      <c r="D253" s="99"/>
      <c r="E253" s="4"/>
      <c r="F253" s="34">
        <v>0</v>
      </c>
      <c r="G253" s="35">
        <v>0</v>
      </c>
      <c r="H253" s="36">
        <v>0</v>
      </c>
      <c r="I253" s="64">
        <f t="shared" ref="I253:I254" si="188">(F253+G253+4*H253)/6</f>
        <v>0</v>
      </c>
      <c r="J253" s="68">
        <f t="shared" ref="J253:J254" si="189">(G253-F253)/6</f>
        <v>0</v>
      </c>
      <c r="K253" s="69">
        <f t="shared" ref="K253:K254" si="190">J253^2</f>
        <v>0</v>
      </c>
      <c r="L253" s="60">
        <f>I253*'Input Data'!$B$2</f>
        <v>0</v>
      </c>
      <c r="M253" s="60">
        <f>I253*'Input Data'!$B$3</f>
        <v>0</v>
      </c>
      <c r="N253" s="61">
        <f>I253*'Input Data'!$B$4</f>
        <v>0</v>
      </c>
      <c r="O253" s="62">
        <f>I253*'Input Data'!$B$5</f>
        <v>0</v>
      </c>
      <c r="P253" s="180">
        <f>'Adjustment Factors'!C28</f>
        <v>1.29</v>
      </c>
      <c r="Q253" s="79">
        <f t="shared" si="180"/>
        <v>0</v>
      </c>
      <c r="R253" s="153">
        <f>'Adjustment Factors'!D28</f>
        <v>5.077997925</v>
      </c>
      <c r="S253" s="79">
        <f t="shared" si="181"/>
        <v>0</v>
      </c>
    </row>
    <row r="254" spans="1:19" ht="38.25" customHeight="1">
      <c r="A254" s="202"/>
      <c r="B254" s="107" t="s">
        <v>275</v>
      </c>
      <c r="C254" s="49" t="s">
        <v>29</v>
      </c>
      <c r="D254" s="99"/>
      <c r="E254" s="4"/>
      <c r="F254" s="34">
        <v>2</v>
      </c>
      <c r="G254" s="35">
        <v>5</v>
      </c>
      <c r="H254" s="36">
        <v>3.5</v>
      </c>
      <c r="I254" s="64">
        <f t="shared" si="188"/>
        <v>3.5</v>
      </c>
      <c r="J254" s="68">
        <f t="shared" si="189"/>
        <v>0.5</v>
      </c>
      <c r="K254" s="69">
        <f t="shared" si="190"/>
        <v>0.25</v>
      </c>
      <c r="L254" s="60">
        <f>I254*'Input Data'!$B$2</f>
        <v>1.4000000000000001</v>
      </c>
      <c r="M254" s="60">
        <f>I254*'Input Data'!$B$3</f>
        <v>0.875</v>
      </c>
      <c r="N254" s="61">
        <f>I254*'Input Data'!$B$4</f>
        <v>0.35000000000000003</v>
      </c>
      <c r="O254" s="62">
        <f>I254*'Input Data'!$B$5</f>
        <v>0.52500000000000002</v>
      </c>
      <c r="P254" s="180">
        <f>'Adjustment Factors'!C28</f>
        <v>1.29</v>
      </c>
      <c r="Q254" s="79">
        <f t="shared" si="180"/>
        <v>8.5785</v>
      </c>
      <c r="R254" s="153">
        <f>'Adjustment Factors'!D28</f>
        <v>5.077997925</v>
      </c>
      <c r="S254" s="79">
        <f t="shared" si="181"/>
        <v>33.768686201249999</v>
      </c>
    </row>
    <row r="255" spans="1:19" ht="15.75">
      <c r="A255" s="39"/>
      <c r="B255" s="173"/>
      <c r="C255" s="174"/>
      <c r="D255" s="101"/>
      <c r="E255" s="10"/>
      <c r="F255" s="15"/>
      <c r="G255" s="16"/>
      <c r="H255" s="17"/>
      <c r="I255" s="83"/>
      <c r="J255" s="84"/>
      <c r="K255" s="85"/>
      <c r="L255" s="86"/>
      <c r="M255" s="86"/>
      <c r="N255" s="87"/>
      <c r="O255" s="88"/>
      <c r="P255" s="89"/>
      <c r="Q255" s="90"/>
      <c r="S255" s="175"/>
    </row>
    <row r="256" spans="1:19" s="81" customFormat="1" ht="15.95" customHeight="1">
      <c r="A256" s="47">
        <v>20</v>
      </c>
      <c r="B256" s="229" t="s">
        <v>276</v>
      </c>
      <c r="C256" s="230"/>
      <c r="D256" s="230"/>
      <c r="E256" s="230"/>
      <c r="F256" s="230"/>
      <c r="G256" s="230"/>
      <c r="H256" s="230"/>
      <c r="I256" s="230"/>
      <c r="J256" s="230"/>
      <c r="K256" s="230"/>
      <c r="L256" s="230"/>
      <c r="M256" s="230"/>
      <c r="N256" s="230"/>
      <c r="O256" s="230"/>
      <c r="P256" s="230"/>
      <c r="Q256" s="230"/>
      <c r="R256" s="230"/>
      <c r="S256" s="231"/>
    </row>
    <row r="257" spans="1:19" ht="114" customHeight="1">
      <c r="A257" s="201">
        <v>1</v>
      </c>
      <c r="B257" s="117" t="s">
        <v>277</v>
      </c>
      <c r="C257" s="48" t="s">
        <v>278</v>
      </c>
      <c r="D257" s="100"/>
      <c r="E257" s="9"/>
      <c r="F257" s="39">
        <v>3</v>
      </c>
      <c r="G257" s="71">
        <v>5</v>
      </c>
      <c r="H257" s="72">
        <v>4</v>
      </c>
      <c r="I257" s="64">
        <f t="shared" ref="I257" si="191">(F257+G257+4*H257)/6</f>
        <v>4</v>
      </c>
      <c r="J257" s="68">
        <f t="shared" ref="J257" si="192">(G257-F257)/6</f>
        <v>0.33333333333333331</v>
      </c>
      <c r="K257" s="69">
        <f t="shared" ref="K257" si="193">J257^2</f>
        <v>0.1111111111111111</v>
      </c>
      <c r="L257" s="60">
        <f>I257*'Input Data'!$B$2</f>
        <v>1.6</v>
      </c>
      <c r="M257" s="60">
        <f>I257*'Input Data'!$B$3</f>
        <v>1</v>
      </c>
      <c r="N257" s="61">
        <f>I257*'Input Data'!$B$4</f>
        <v>0.4</v>
      </c>
      <c r="O257" s="62">
        <f>I257*'Input Data'!$B$5</f>
        <v>0.6</v>
      </c>
      <c r="P257" s="180">
        <f>'Adjustment Factors'!C28</f>
        <v>1.29</v>
      </c>
      <c r="Q257" s="79">
        <f t="shared" ref="Q257:Q266" si="194">(I257+L257+M257+N257+O257)*P257</f>
        <v>9.8040000000000003</v>
      </c>
      <c r="R257" s="153">
        <f>'Adjustment Factors'!D28</f>
        <v>5.077997925</v>
      </c>
      <c r="S257" s="79">
        <f t="shared" ref="S257:S266" si="195">(I257+L257+M257+N257+O257)*R257</f>
        <v>38.592784229999999</v>
      </c>
    </row>
    <row r="258" spans="1:19" ht="111" customHeight="1">
      <c r="A258" s="202"/>
      <c r="B258" s="117" t="s">
        <v>279</v>
      </c>
      <c r="C258" s="49" t="s">
        <v>29</v>
      </c>
      <c r="D258" s="100" t="s">
        <v>280</v>
      </c>
      <c r="E258" s="9"/>
      <c r="F258" s="39">
        <v>5</v>
      </c>
      <c r="G258" s="71">
        <v>8</v>
      </c>
      <c r="H258" s="72">
        <v>6</v>
      </c>
      <c r="I258" s="64">
        <f t="shared" si="12"/>
        <v>6.166666666666667</v>
      </c>
      <c r="J258" s="68">
        <f t="shared" ref="J258:J260" si="196">(G258-F258)/6</f>
        <v>0.5</v>
      </c>
      <c r="K258" s="69">
        <f t="shared" ref="K258:K260" si="197">J258^2</f>
        <v>0.25</v>
      </c>
      <c r="L258" s="60">
        <f>I258*'Input Data'!$B$2</f>
        <v>2.4666666666666668</v>
      </c>
      <c r="M258" s="60">
        <f>I258*'Input Data'!$B$3</f>
        <v>1.5416666666666667</v>
      </c>
      <c r="N258" s="61">
        <f>I258*'Input Data'!$B$4</f>
        <v>0.6166666666666667</v>
      </c>
      <c r="O258" s="62">
        <f>I258*'Input Data'!$B$5</f>
        <v>0.92500000000000004</v>
      </c>
      <c r="P258" s="180">
        <f>'Adjustment Factors'!C28</f>
        <v>1.29</v>
      </c>
      <c r="Q258" s="79">
        <f t="shared" si="194"/>
        <v>15.114500000000001</v>
      </c>
      <c r="R258" s="153">
        <f>'Adjustment Factors'!D28</f>
        <v>5.077997925</v>
      </c>
      <c r="S258" s="79">
        <f t="shared" si="195"/>
        <v>59.497209021250001</v>
      </c>
    </row>
    <row r="259" spans="1:19" ht="69">
      <c r="A259" s="201">
        <v>2</v>
      </c>
      <c r="B259" s="107" t="s">
        <v>281</v>
      </c>
      <c r="C259" s="48" t="s">
        <v>26</v>
      </c>
      <c r="D259" s="100"/>
      <c r="E259" s="9"/>
      <c r="F259" s="39">
        <v>2</v>
      </c>
      <c r="G259" s="71">
        <v>4</v>
      </c>
      <c r="H259" s="72">
        <v>3</v>
      </c>
      <c r="I259" s="64">
        <f t="shared" ref="I259:I260" si="198">(F259+G259+4*H259)/6</f>
        <v>3</v>
      </c>
      <c r="J259" s="68">
        <f t="shared" si="196"/>
        <v>0.33333333333333331</v>
      </c>
      <c r="K259" s="69">
        <f t="shared" si="197"/>
        <v>0.1111111111111111</v>
      </c>
      <c r="L259" s="60">
        <f>I259*'Input Data'!$B$2</f>
        <v>1.2000000000000002</v>
      </c>
      <c r="M259" s="60">
        <f>I259*'Input Data'!$B$3</f>
        <v>0.75</v>
      </c>
      <c r="N259" s="61">
        <f>I259*'Input Data'!$B$4</f>
        <v>0.30000000000000004</v>
      </c>
      <c r="O259" s="62">
        <f>I259*'Input Data'!$B$5</f>
        <v>0.44999999999999996</v>
      </c>
      <c r="P259" s="180">
        <f>'Adjustment Factors'!C28</f>
        <v>1.29</v>
      </c>
      <c r="Q259" s="79">
        <f t="shared" si="194"/>
        <v>7.3530000000000006</v>
      </c>
      <c r="R259" s="153">
        <f>'Adjustment Factors'!D28</f>
        <v>5.077997925</v>
      </c>
      <c r="S259" s="79">
        <f t="shared" si="195"/>
        <v>28.944588172500001</v>
      </c>
    </row>
    <row r="260" spans="1:19" ht="64.5" customHeight="1">
      <c r="A260" s="202"/>
      <c r="B260" s="107" t="s">
        <v>282</v>
      </c>
      <c r="C260" s="49" t="s">
        <v>29</v>
      </c>
      <c r="D260" s="99"/>
      <c r="E260" s="4"/>
      <c r="F260" s="34">
        <v>1</v>
      </c>
      <c r="G260" s="35">
        <v>3</v>
      </c>
      <c r="H260" s="36">
        <v>2</v>
      </c>
      <c r="I260" s="64">
        <f t="shared" si="198"/>
        <v>2</v>
      </c>
      <c r="J260" s="68">
        <f t="shared" si="196"/>
        <v>0.33333333333333331</v>
      </c>
      <c r="K260" s="69">
        <f t="shared" si="197"/>
        <v>0.1111111111111111</v>
      </c>
      <c r="L260" s="60">
        <f>I260*'Input Data'!$B$2</f>
        <v>0.8</v>
      </c>
      <c r="M260" s="60">
        <f>I260*'Input Data'!$B$3</f>
        <v>0.5</v>
      </c>
      <c r="N260" s="61">
        <f>I260*'Input Data'!$B$4</f>
        <v>0.2</v>
      </c>
      <c r="O260" s="62">
        <f>I260*'Input Data'!$B$5</f>
        <v>0.3</v>
      </c>
      <c r="P260" s="180">
        <f>'Adjustment Factors'!C28</f>
        <v>1.29</v>
      </c>
      <c r="Q260" s="79">
        <f t="shared" si="194"/>
        <v>4.9020000000000001</v>
      </c>
      <c r="R260" s="153">
        <f>'Adjustment Factors'!D28</f>
        <v>5.077997925</v>
      </c>
      <c r="S260" s="79">
        <f t="shared" si="195"/>
        <v>19.296392115</v>
      </c>
    </row>
    <row r="261" spans="1:19" ht="46.5">
      <c r="A261" s="201">
        <v>3</v>
      </c>
      <c r="B261" s="107" t="s">
        <v>283</v>
      </c>
      <c r="C261" s="48" t="s">
        <v>26</v>
      </c>
      <c r="D261" s="100"/>
      <c r="E261" s="9"/>
      <c r="F261" s="39">
        <v>1</v>
      </c>
      <c r="G261" s="71">
        <v>2</v>
      </c>
      <c r="H261" s="72">
        <v>1.5</v>
      </c>
      <c r="I261" s="64">
        <f t="shared" ref="I261:I264" si="199">(F261+G261+4*H261)/6</f>
        <v>1.5</v>
      </c>
      <c r="J261" s="68">
        <f t="shared" ref="J261:J264" si="200">(G261-F261)/6</f>
        <v>0.16666666666666666</v>
      </c>
      <c r="K261" s="69">
        <f t="shared" ref="K261:K264" si="201">J261^2</f>
        <v>2.7777777777777776E-2</v>
      </c>
      <c r="L261" s="60">
        <f>I261*'Input Data'!$B$2</f>
        <v>0.60000000000000009</v>
      </c>
      <c r="M261" s="60">
        <f>I261*'Input Data'!$B$3</f>
        <v>0.375</v>
      </c>
      <c r="N261" s="61">
        <f>I261*'Input Data'!$B$4</f>
        <v>0.15000000000000002</v>
      </c>
      <c r="O261" s="62">
        <f>I261*'Input Data'!$B$5</f>
        <v>0.22499999999999998</v>
      </c>
      <c r="P261" s="180">
        <f>'Adjustment Factors'!C28</f>
        <v>1.29</v>
      </c>
      <c r="Q261" s="79">
        <f t="shared" si="194"/>
        <v>3.6765000000000003</v>
      </c>
      <c r="R261" s="153">
        <f>'Adjustment Factors'!D28</f>
        <v>5.077997925</v>
      </c>
      <c r="S261" s="79">
        <f t="shared" si="195"/>
        <v>14.472294086250001</v>
      </c>
    </row>
    <row r="262" spans="1:19" ht="108" customHeight="1">
      <c r="A262" s="202"/>
      <c r="B262" s="107" t="s">
        <v>284</v>
      </c>
      <c r="C262" s="49" t="s">
        <v>29</v>
      </c>
      <c r="D262" s="99"/>
      <c r="E262" s="4"/>
      <c r="F262" s="34">
        <v>3</v>
      </c>
      <c r="G262" s="35">
        <v>6</v>
      </c>
      <c r="H262" s="36">
        <v>4</v>
      </c>
      <c r="I262" s="64">
        <f t="shared" si="199"/>
        <v>4.166666666666667</v>
      </c>
      <c r="J262" s="68">
        <f t="shared" si="200"/>
        <v>0.5</v>
      </c>
      <c r="K262" s="69">
        <f t="shared" si="201"/>
        <v>0.25</v>
      </c>
      <c r="L262" s="60">
        <f>I262*'Input Data'!$B$2</f>
        <v>1.666666666666667</v>
      </c>
      <c r="M262" s="60">
        <f>I262*'Input Data'!$B$3</f>
        <v>1.0416666666666667</v>
      </c>
      <c r="N262" s="61">
        <f>I262*'Input Data'!$B$4</f>
        <v>0.41666666666666674</v>
      </c>
      <c r="O262" s="62">
        <f>I262*'Input Data'!$B$5</f>
        <v>0.625</v>
      </c>
      <c r="P262" s="180">
        <f>'Adjustment Factors'!C28</f>
        <v>1.29</v>
      </c>
      <c r="Q262" s="79">
        <f t="shared" si="194"/>
        <v>10.212500000000002</v>
      </c>
      <c r="R262" s="153">
        <f>'Adjustment Factors'!D28</f>
        <v>5.077997925</v>
      </c>
      <c r="S262" s="79">
        <f t="shared" si="195"/>
        <v>40.200816906250004</v>
      </c>
    </row>
    <row r="263" spans="1:19" ht="58.5">
      <c r="A263" s="201">
        <v>4</v>
      </c>
      <c r="B263" s="107" t="s">
        <v>285</v>
      </c>
      <c r="C263" s="48" t="s">
        <v>26</v>
      </c>
      <c r="D263" s="100"/>
      <c r="E263" s="9"/>
      <c r="F263" s="39">
        <v>1</v>
      </c>
      <c r="G263" s="71">
        <v>3</v>
      </c>
      <c r="H263" s="72">
        <v>2</v>
      </c>
      <c r="I263" s="64">
        <f t="shared" si="199"/>
        <v>2</v>
      </c>
      <c r="J263" s="68">
        <f t="shared" si="200"/>
        <v>0.33333333333333331</v>
      </c>
      <c r="K263" s="69">
        <f t="shared" si="201"/>
        <v>0.1111111111111111</v>
      </c>
      <c r="L263" s="60">
        <f>I263*'Input Data'!$B$2</f>
        <v>0.8</v>
      </c>
      <c r="M263" s="60">
        <f>I263*'Input Data'!$B$3</f>
        <v>0.5</v>
      </c>
      <c r="N263" s="61">
        <f>I263*'Input Data'!$B$4</f>
        <v>0.2</v>
      </c>
      <c r="O263" s="62">
        <f>I263*'Input Data'!$B$5</f>
        <v>0.3</v>
      </c>
      <c r="P263" s="180">
        <f>'Adjustment Factors'!C28</f>
        <v>1.29</v>
      </c>
      <c r="Q263" s="79">
        <f t="shared" si="194"/>
        <v>4.9020000000000001</v>
      </c>
      <c r="R263" s="153">
        <f>'Adjustment Factors'!D28</f>
        <v>5.077997925</v>
      </c>
      <c r="S263" s="79">
        <f t="shared" si="195"/>
        <v>19.296392115</v>
      </c>
    </row>
    <row r="264" spans="1:19" ht="66.75" customHeight="1">
      <c r="A264" s="202"/>
      <c r="B264" s="107" t="s">
        <v>286</v>
      </c>
      <c r="C264" s="49" t="s">
        <v>29</v>
      </c>
      <c r="D264" s="99"/>
      <c r="E264" s="4"/>
      <c r="F264" s="34">
        <v>2</v>
      </c>
      <c r="G264" s="35">
        <v>5</v>
      </c>
      <c r="H264" s="36">
        <v>3.5</v>
      </c>
      <c r="I264" s="64">
        <f t="shared" si="199"/>
        <v>3.5</v>
      </c>
      <c r="J264" s="68">
        <f t="shared" si="200"/>
        <v>0.5</v>
      </c>
      <c r="K264" s="69">
        <f t="shared" si="201"/>
        <v>0.25</v>
      </c>
      <c r="L264" s="60">
        <f>I264*'Input Data'!$B$2</f>
        <v>1.4000000000000001</v>
      </c>
      <c r="M264" s="60">
        <f>I264*'Input Data'!$B$3</f>
        <v>0.875</v>
      </c>
      <c r="N264" s="61">
        <f>I264*'Input Data'!$B$4</f>
        <v>0.35000000000000003</v>
      </c>
      <c r="O264" s="62">
        <f>I264*'Input Data'!$B$5</f>
        <v>0.52500000000000002</v>
      </c>
      <c r="P264" s="180">
        <f>'Adjustment Factors'!C28</f>
        <v>1.29</v>
      </c>
      <c r="Q264" s="79">
        <f t="shared" si="194"/>
        <v>8.5785</v>
      </c>
      <c r="R264" s="153">
        <f>'Adjustment Factors'!D28</f>
        <v>5.077997925</v>
      </c>
      <c r="S264" s="79">
        <f t="shared" si="195"/>
        <v>33.768686201249999</v>
      </c>
    </row>
    <row r="265" spans="1:19" ht="126.75" customHeight="1">
      <c r="A265" s="201">
        <v>5</v>
      </c>
      <c r="B265" s="107" t="s">
        <v>287</v>
      </c>
      <c r="C265" s="48" t="s">
        <v>26</v>
      </c>
      <c r="D265" s="100"/>
      <c r="E265" s="9"/>
      <c r="F265" s="39">
        <v>4</v>
      </c>
      <c r="G265" s="71">
        <v>7</v>
      </c>
      <c r="H265" s="72">
        <v>5.5</v>
      </c>
      <c r="I265" s="64">
        <f t="shared" ref="I265:I266" si="202">(F265+G265+4*H265)/6</f>
        <v>5.5</v>
      </c>
      <c r="J265" s="68">
        <f t="shared" ref="J265:J266" si="203">(G265-F265)/6</f>
        <v>0.5</v>
      </c>
      <c r="K265" s="69">
        <f t="shared" ref="K265:K266" si="204">J265^2</f>
        <v>0.25</v>
      </c>
      <c r="L265" s="60">
        <f>I265*'Input Data'!$B$2</f>
        <v>2.2000000000000002</v>
      </c>
      <c r="M265" s="60">
        <f>I265*'Input Data'!$B$3</f>
        <v>1.375</v>
      </c>
      <c r="N265" s="61">
        <f>I265*'Input Data'!$B$4</f>
        <v>0.55000000000000004</v>
      </c>
      <c r="O265" s="62">
        <f>I265*'Input Data'!$B$5</f>
        <v>0.82499999999999996</v>
      </c>
      <c r="P265" s="180">
        <f>'Adjustment Factors'!C28</f>
        <v>1.29</v>
      </c>
      <c r="Q265" s="79">
        <f t="shared" si="194"/>
        <v>13.480499999999999</v>
      </c>
      <c r="R265" s="153">
        <f>'Adjustment Factors'!D28</f>
        <v>5.077997925</v>
      </c>
      <c r="S265" s="79">
        <f t="shared" si="195"/>
        <v>53.065078316249995</v>
      </c>
    </row>
    <row r="266" spans="1:19" ht="112.5" customHeight="1">
      <c r="A266" s="202"/>
      <c r="B266" s="107" t="s">
        <v>288</v>
      </c>
      <c r="C266" s="49" t="s">
        <v>29</v>
      </c>
      <c r="D266" s="99"/>
      <c r="E266" s="4"/>
      <c r="F266" s="34">
        <v>3</v>
      </c>
      <c r="G266" s="35">
        <v>6</v>
      </c>
      <c r="H266" s="36">
        <v>4</v>
      </c>
      <c r="I266" s="64">
        <f t="shared" si="202"/>
        <v>4.166666666666667</v>
      </c>
      <c r="J266" s="68">
        <f t="shared" si="203"/>
        <v>0.5</v>
      </c>
      <c r="K266" s="69">
        <f t="shared" si="204"/>
        <v>0.25</v>
      </c>
      <c r="L266" s="60">
        <f>I266*'Input Data'!$B$2</f>
        <v>1.666666666666667</v>
      </c>
      <c r="M266" s="60">
        <f>I266*'Input Data'!$B$3</f>
        <v>1.0416666666666667</v>
      </c>
      <c r="N266" s="61">
        <f>I266*'Input Data'!$B$4</f>
        <v>0.41666666666666674</v>
      </c>
      <c r="O266" s="62">
        <f>I266*'Input Data'!$B$5</f>
        <v>0.625</v>
      </c>
      <c r="P266" s="180">
        <f>'Adjustment Factors'!C28</f>
        <v>1.29</v>
      </c>
      <c r="Q266" s="79">
        <f t="shared" si="194"/>
        <v>10.212500000000002</v>
      </c>
      <c r="R266" s="153">
        <f>'Adjustment Factors'!D28</f>
        <v>5.077997925</v>
      </c>
      <c r="S266" s="79">
        <f t="shared" si="195"/>
        <v>40.200816906250004</v>
      </c>
    </row>
    <row r="267" spans="1:19" ht="15.75">
      <c r="A267" s="39"/>
      <c r="B267" s="173"/>
      <c r="C267" s="174"/>
      <c r="D267" s="101"/>
      <c r="E267" s="10"/>
      <c r="F267" s="15"/>
      <c r="G267" s="16"/>
      <c r="H267" s="17"/>
      <c r="I267" s="83"/>
      <c r="J267" s="84"/>
      <c r="K267" s="85"/>
      <c r="L267" s="86"/>
      <c r="M267" s="86"/>
      <c r="N267" s="87"/>
      <c r="O267" s="88"/>
      <c r="P267" s="89"/>
      <c r="Q267" s="90"/>
      <c r="S267" s="175"/>
    </row>
    <row r="268" spans="1:19" s="81" customFormat="1" ht="15.95" customHeight="1">
      <c r="A268" s="47">
        <v>21</v>
      </c>
      <c r="B268" s="229" t="s">
        <v>289</v>
      </c>
      <c r="C268" s="230"/>
      <c r="D268" s="230"/>
      <c r="E268" s="230"/>
      <c r="F268" s="230"/>
      <c r="G268" s="230"/>
      <c r="H268" s="230"/>
      <c r="I268" s="230"/>
      <c r="J268" s="230"/>
      <c r="K268" s="230"/>
      <c r="L268" s="230"/>
      <c r="M268" s="230"/>
      <c r="N268" s="230"/>
      <c r="O268" s="230"/>
      <c r="P268" s="230"/>
      <c r="Q268" s="230"/>
      <c r="R268" s="230"/>
      <c r="S268" s="231"/>
    </row>
    <row r="269" spans="1:19" ht="119.25" customHeight="1">
      <c r="A269" s="201">
        <v>1</v>
      </c>
      <c r="B269" s="107" t="s">
        <v>290</v>
      </c>
      <c r="C269" s="48" t="s">
        <v>26</v>
      </c>
      <c r="D269" s="96"/>
      <c r="E269" s="9"/>
      <c r="F269" s="39">
        <v>3</v>
      </c>
      <c r="G269" s="78">
        <v>7</v>
      </c>
      <c r="H269" s="36">
        <v>4</v>
      </c>
      <c r="I269" s="64">
        <f t="shared" ref="I269" si="205">(F269+G269+4*H269)/6</f>
        <v>4.333333333333333</v>
      </c>
      <c r="J269" s="68">
        <f t="shared" ref="J269" si="206">(G269-F269)/6</f>
        <v>0.66666666666666663</v>
      </c>
      <c r="K269" s="69">
        <f t="shared" ref="K269" si="207">J269^2</f>
        <v>0.44444444444444442</v>
      </c>
      <c r="L269" s="60">
        <f>I269*'Input Data'!$B$2</f>
        <v>1.7333333333333334</v>
      </c>
      <c r="M269" s="60">
        <f>I269*'Input Data'!$B$3</f>
        <v>1.0833333333333333</v>
      </c>
      <c r="N269" s="61">
        <f>I269*'Input Data'!$B$4</f>
        <v>0.43333333333333335</v>
      </c>
      <c r="O269" s="62">
        <f>I269*'Input Data'!$B$5</f>
        <v>0.64999999999999991</v>
      </c>
      <c r="P269" s="180">
        <f>'Adjustment Factors'!C28</f>
        <v>1.29</v>
      </c>
      <c r="Q269" s="79">
        <f t="shared" ref="Q269:Q272" si="208">(I269+L269+M269+N269+O269)*P269</f>
        <v>10.620999999999999</v>
      </c>
      <c r="R269" s="153">
        <f>'Adjustment Factors'!D28</f>
        <v>5.077997925</v>
      </c>
      <c r="S269" s="79">
        <f t="shared" ref="S269:S272" si="209">(I269+L269+M269+N269+O269)*R269</f>
        <v>41.808849582499995</v>
      </c>
    </row>
    <row r="270" spans="1:19" ht="141" customHeight="1">
      <c r="A270" s="202"/>
      <c r="B270" s="107" t="s">
        <v>291</v>
      </c>
      <c r="C270" s="49" t="s">
        <v>29</v>
      </c>
      <c r="D270" s="108" t="s">
        <v>292</v>
      </c>
      <c r="E270" s="9"/>
      <c r="F270" s="39">
        <v>3</v>
      </c>
      <c r="G270" s="71">
        <v>6</v>
      </c>
      <c r="H270" s="72">
        <v>4</v>
      </c>
      <c r="I270" s="64">
        <f t="shared" si="12"/>
        <v>4.166666666666667</v>
      </c>
      <c r="J270" s="68">
        <f t="shared" ref="J270:J271" si="210">(G270-F270)/6</f>
        <v>0.5</v>
      </c>
      <c r="K270" s="69">
        <f t="shared" ref="K270:K271" si="211">J270^2</f>
        <v>0.25</v>
      </c>
      <c r="L270" s="60">
        <f>I270*'Input Data'!$B$2</f>
        <v>1.666666666666667</v>
      </c>
      <c r="M270" s="60">
        <f>I270*'Input Data'!$B$3</f>
        <v>1.0416666666666667</v>
      </c>
      <c r="N270" s="61">
        <f>I270*'Input Data'!$B$4</f>
        <v>0.41666666666666674</v>
      </c>
      <c r="O270" s="62">
        <f>I270*'Input Data'!$B$5</f>
        <v>0.625</v>
      </c>
      <c r="P270" s="180">
        <f>'Adjustment Factors'!C28</f>
        <v>1.29</v>
      </c>
      <c r="Q270" s="79">
        <f t="shared" si="208"/>
        <v>10.212500000000002</v>
      </c>
      <c r="R270" s="153">
        <f>'Adjustment Factors'!D28</f>
        <v>5.077997925</v>
      </c>
      <c r="S270" s="79">
        <f t="shared" si="209"/>
        <v>40.200816906250004</v>
      </c>
    </row>
    <row r="271" spans="1:19" ht="74.25" customHeight="1">
      <c r="A271" s="201">
        <v>2</v>
      </c>
      <c r="B271" s="107" t="s">
        <v>293</v>
      </c>
      <c r="C271" s="48" t="s">
        <v>26</v>
      </c>
      <c r="D271" s="96"/>
      <c r="E271" s="9"/>
      <c r="F271" s="39">
        <v>2</v>
      </c>
      <c r="G271" s="78">
        <v>4</v>
      </c>
      <c r="H271" s="36">
        <v>3</v>
      </c>
      <c r="I271" s="64">
        <f t="shared" si="12"/>
        <v>3</v>
      </c>
      <c r="J271" s="68">
        <f t="shared" si="210"/>
        <v>0.33333333333333331</v>
      </c>
      <c r="K271" s="69">
        <f t="shared" si="211"/>
        <v>0.1111111111111111</v>
      </c>
      <c r="L271" s="60">
        <f>I271*'Input Data'!$B$2</f>
        <v>1.2000000000000002</v>
      </c>
      <c r="M271" s="60">
        <f>I271*'Input Data'!$B$3</f>
        <v>0.75</v>
      </c>
      <c r="N271" s="61">
        <f>I271*'Input Data'!$B$4</f>
        <v>0.30000000000000004</v>
      </c>
      <c r="O271" s="62">
        <f>I271*'Input Data'!$B$5</f>
        <v>0.44999999999999996</v>
      </c>
      <c r="P271" s="180">
        <f>'Adjustment Factors'!C28</f>
        <v>1.29</v>
      </c>
      <c r="Q271" s="79">
        <f t="shared" si="208"/>
        <v>7.3530000000000006</v>
      </c>
      <c r="R271" s="153">
        <f>'Adjustment Factors'!D28</f>
        <v>5.077997925</v>
      </c>
      <c r="S271" s="79">
        <f t="shared" si="209"/>
        <v>28.944588172500001</v>
      </c>
    </row>
    <row r="272" spans="1:19" ht="109.5" customHeight="1">
      <c r="A272" s="202"/>
      <c r="B272" s="107" t="s">
        <v>294</v>
      </c>
      <c r="C272" s="49" t="s">
        <v>29</v>
      </c>
      <c r="D272" s="100"/>
      <c r="E272" s="9"/>
      <c r="F272" s="39">
        <v>3</v>
      </c>
      <c r="G272" s="71">
        <v>6</v>
      </c>
      <c r="H272" s="72">
        <v>4</v>
      </c>
      <c r="I272" s="64">
        <f t="shared" ref="I272" si="212">(F272+G272+4*H272)/6</f>
        <v>4.166666666666667</v>
      </c>
      <c r="J272" s="68">
        <f t="shared" ref="J272" si="213">(G272-F272)/6</f>
        <v>0.5</v>
      </c>
      <c r="K272" s="69">
        <f t="shared" ref="K272" si="214">J272^2</f>
        <v>0.25</v>
      </c>
      <c r="L272" s="60">
        <f>I272*'Input Data'!$B$2</f>
        <v>1.666666666666667</v>
      </c>
      <c r="M272" s="60">
        <f>I272*'Input Data'!$B$3</f>
        <v>1.0416666666666667</v>
      </c>
      <c r="N272" s="61">
        <f>I272*'Input Data'!$B$4</f>
        <v>0.41666666666666674</v>
      </c>
      <c r="O272" s="62">
        <f>I272*'Input Data'!$B$5</f>
        <v>0.625</v>
      </c>
      <c r="P272" s="180">
        <f>'Adjustment Factors'!C28</f>
        <v>1.29</v>
      </c>
      <c r="Q272" s="79">
        <f t="shared" si="208"/>
        <v>10.212500000000002</v>
      </c>
      <c r="R272" s="153">
        <f>'Adjustment Factors'!D28</f>
        <v>5.077997925</v>
      </c>
      <c r="S272" s="79">
        <f t="shared" si="209"/>
        <v>40.200816906250004</v>
      </c>
    </row>
    <row r="273" spans="1:19" ht="15.75">
      <c r="A273" s="39"/>
      <c r="B273" s="173"/>
      <c r="C273" s="174"/>
      <c r="D273" s="101"/>
      <c r="E273" s="10"/>
      <c r="F273" s="15"/>
      <c r="G273" s="16"/>
      <c r="H273" s="17"/>
      <c r="I273" s="83"/>
      <c r="J273" s="84"/>
      <c r="K273" s="85"/>
      <c r="L273" s="86"/>
      <c r="M273" s="86"/>
      <c r="N273" s="87"/>
      <c r="O273" s="88"/>
      <c r="P273" s="89"/>
      <c r="Q273" s="90"/>
      <c r="S273" s="175"/>
    </row>
    <row r="274" spans="1:19" s="81" customFormat="1" ht="15.95" customHeight="1">
      <c r="A274" s="47">
        <v>22</v>
      </c>
      <c r="B274" s="229" t="s">
        <v>295</v>
      </c>
      <c r="C274" s="230"/>
      <c r="D274" s="230"/>
      <c r="E274" s="230"/>
      <c r="F274" s="230"/>
      <c r="G274" s="230"/>
      <c r="H274" s="230"/>
      <c r="I274" s="230"/>
      <c r="J274" s="230"/>
      <c r="K274" s="230"/>
      <c r="L274" s="230"/>
      <c r="M274" s="230"/>
      <c r="N274" s="230"/>
      <c r="O274" s="230"/>
      <c r="P274" s="230"/>
      <c r="Q274" s="230"/>
      <c r="R274" s="230"/>
      <c r="S274" s="231"/>
    </row>
    <row r="275" spans="1:19" ht="86.25" customHeight="1">
      <c r="A275" s="201">
        <v>1</v>
      </c>
      <c r="B275" s="107" t="s">
        <v>296</v>
      </c>
      <c r="C275" s="48" t="s">
        <v>26</v>
      </c>
      <c r="D275" s="100"/>
      <c r="E275" s="9"/>
      <c r="F275" s="39">
        <v>2</v>
      </c>
      <c r="G275" s="71">
        <v>4</v>
      </c>
      <c r="H275" s="72">
        <v>3</v>
      </c>
      <c r="I275" s="64">
        <f t="shared" ref="I275" si="215">(F275+G275+4*H275)/6</f>
        <v>3</v>
      </c>
      <c r="J275" s="68">
        <f t="shared" ref="J275" si="216">(G275-F275)/6</f>
        <v>0.33333333333333331</v>
      </c>
      <c r="K275" s="69">
        <f t="shared" ref="K275" si="217">J275^2</f>
        <v>0.1111111111111111</v>
      </c>
      <c r="L275" s="60">
        <f>I275*'Input Data'!$B$2</f>
        <v>1.2000000000000002</v>
      </c>
      <c r="M275" s="60">
        <f>I275*'Input Data'!$B$3</f>
        <v>0.75</v>
      </c>
      <c r="N275" s="61">
        <f>I275*'Input Data'!$B$4</f>
        <v>0.30000000000000004</v>
      </c>
      <c r="O275" s="62">
        <f>I275*'Input Data'!$B$5</f>
        <v>0.44999999999999996</v>
      </c>
      <c r="P275" s="180">
        <f>'Adjustment Factors'!C28</f>
        <v>1.29</v>
      </c>
      <c r="Q275" s="79">
        <f t="shared" ref="Q275:Q288" si="218">(I275+L275+M275+N275+O275)*P275</f>
        <v>7.3530000000000006</v>
      </c>
      <c r="R275" s="153">
        <f>'Adjustment Factors'!D28</f>
        <v>5.077997925</v>
      </c>
      <c r="S275" s="79">
        <f t="shared" ref="S275:S288" si="219">(I275+L275+M275+N275+O275)*R275</f>
        <v>28.944588172500001</v>
      </c>
    </row>
    <row r="276" spans="1:19" ht="147" customHeight="1">
      <c r="A276" s="202"/>
      <c r="B276" s="107" t="s">
        <v>297</v>
      </c>
      <c r="C276" s="49" t="s">
        <v>29</v>
      </c>
      <c r="D276" s="100"/>
      <c r="E276" s="9"/>
      <c r="F276" s="39">
        <v>6</v>
      </c>
      <c r="G276" s="71">
        <v>13</v>
      </c>
      <c r="H276" s="72">
        <v>11</v>
      </c>
      <c r="I276" s="64">
        <f t="shared" si="12"/>
        <v>10.5</v>
      </c>
      <c r="J276" s="68">
        <f t="shared" ref="J276:J284" si="220">(G276-F276)/6</f>
        <v>1.1666666666666667</v>
      </c>
      <c r="K276" s="69">
        <f t="shared" ref="K276:K284" si="221">J276^2</f>
        <v>1.3611111111111114</v>
      </c>
      <c r="L276" s="60">
        <f>I276*'Input Data'!$B$2</f>
        <v>4.2</v>
      </c>
      <c r="M276" s="60">
        <f>I276*'Input Data'!$B$3</f>
        <v>2.625</v>
      </c>
      <c r="N276" s="61">
        <f>I276*'Input Data'!$B$4</f>
        <v>1.05</v>
      </c>
      <c r="O276" s="62">
        <f>I276*'Input Data'!$B$5</f>
        <v>1.575</v>
      </c>
      <c r="P276" s="180">
        <f>'Adjustment Factors'!C28</f>
        <v>1.29</v>
      </c>
      <c r="Q276" s="79">
        <f t="shared" si="218"/>
        <v>25.735499999999998</v>
      </c>
      <c r="R276" s="153">
        <f>'Adjustment Factors'!D28</f>
        <v>5.077997925</v>
      </c>
      <c r="S276" s="79">
        <f t="shared" si="219"/>
        <v>101.30605860375</v>
      </c>
    </row>
    <row r="277" spans="1:19" ht="46.5">
      <c r="A277" s="201">
        <v>2</v>
      </c>
      <c r="B277" s="107" t="s">
        <v>298</v>
      </c>
      <c r="C277" s="48" t="s">
        <v>26</v>
      </c>
      <c r="D277" s="100"/>
      <c r="E277" s="9"/>
      <c r="F277" s="39">
        <v>1</v>
      </c>
      <c r="G277" s="71">
        <v>3</v>
      </c>
      <c r="H277" s="72">
        <v>2</v>
      </c>
      <c r="I277" s="64">
        <f t="shared" ref="I277:I284" si="222">(F277+G277+4*H277)/6</f>
        <v>2</v>
      </c>
      <c r="J277" s="68">
        <f t="shared" si="220"/>
        <v>0.33333333333333331</v>
      </c>
      <c r="K277" s="69">
        <f t="shared" si="221"/>
        <v>0.1111111111111111</v>
      </c>
      <c r="L277" s="60">
        <f>I277*'Input Data'!$B$2</f>
        <v>0.8</v>
      </c>
      <c r="M277" s="60">
        <f>I277*'Input Data'!$B$3</f>
        <v>0.5</v>
      </c>
      <c r="N277" s="61">
        <f>I277*'Input Data'!$B$4</f>
        <v>0.2</v>
      </c>
      <c r="O277" s="62">
        <f>I277*'Input Data'!$B$5</f>
        <v>0.3</v>
      </c>
      <c r="P277" s="180">
        <f>'Adjustment Factors'!C28</f>
        <v>1.29</v>
      </c>
      <c r="Q277" s="79">
        <f t="shared" si="218"/>
        <v>4.9020000000000001</v>
      </c>
      <c r="R277" s="153">
        <f>'Adjustment Factors'!D28</f>
        <v>5.077997925</v>
      </c>
      <c r="S277" s="79">
        <f t="shared" si="219"/>
        <v>19.296392115</v>
      </c>
    </row>
    <row r="278" spans="1:19" ht="47.25" customHeight="1">
      <c r="A278" s="202"/>
      <c r="B278" s="107" t="s">
        <v>299</v>
      </c>
      <c r="C278" s="49" t="s">
        <v>29</v>
      </c>
      <c r="D278" s="99"/>
      <c r="E278" s="4"/>
      <c r="F278" s="34">
        <v>2.5</v>
      </c>
      <c r="G278" s="35">
        <v>7</v>
      </c>
      <c r="H278" s="36">
        <v>5</v>
      </c>
      <c r="I278" s="64">
        <f t="shared" si="222"/>
        <v>4.916666666666667</v>
      </c>
      <c r="J278" s="68">
        <f t="shared" si="220"/>
        <v>0.75</v>
      </c>
      <c r="K278" s="69">
        <f t="shared" si="221"/>
        <v>0.5625</v>
      </c>
      <c r="L278" s="60">
        <f>I278*'Input Data'!$B$2</f>
        <v>1.9666666666666668</v>
      </c>
      <c r="M278" s="60">
        <f>I278*'Input Data'!$B$3</f>
        <v>1.2291666666666667</v>
      </c>
      <c r="N278" s="61">
        <f>I278*'Input Data'!$B$4</f>
        <v>0.4916666666666667</v>
      </c>
      <c r="O278" s="62">
        <f>I278*'Input Data'!$B$5</f>
        <v>0.73750000000000004</v>
      </c>
      <c r="P278" s="180">
        <f>'Adjustment Factors'!C28</f>
        <v>1.29</v>
      </c>
      <c r="Q278" s="79">
        <f t="shared" si="218"/>
        <v>12.050750000000003</v>
      </c>
      <c r="R278" s="153">
        <f>'Adjustment Factors'!D28</f>
        <v>5.077997925</v>
      </c>
      <c r="S278" s="79">
        <f t="shared" si="219"/>
        <v>47.436963949375013</v>
      </c>
    </row>
    <row r="279" spans="1:19" ht="46.5">
      <c r="A279" s="201">
        <v>3</v>
      </c>
      <c r="B279" s="107" t="s">
        <v>300</v>
      </c>
      <c r="C279" s="48" t="s">
        <v>26</v>
      </c>
      <c r="D279" s="99"/>
      <c r="E279" s="4"/>
      <c r="F279" s="34">
        <v>0.5</v>
      </c>
      <c r="G279" s="35">
        <v>2</v>
      </c>
      <c r="H279" s="36">
        <v>1</v>
      </c>
      <c r="I279" s="64">
        <f t="shared" si="222"/>
        <v>1.0833333333333333</v>
      </c>
      <c r="J279" s="68">
        <f t="shared" si="220"/>
        <v>0.25</v>
      </c>
      <c r="K279" s="69">
        <f t="shared" si="221"/>
        <v>6.25E-2</v>
      </c>
      <c r="L279" s="60">
        <f>I279*'Input Data'!$B$2</f>
        <v>0.43333333333333335</v>
      </c>
      <c r="M279" s="60">
        <f>I279*'Input Data'!$B$3</f>
        <v>0.27083333333333331</v>
      </c>
      <c r="N279" s="61">
        <f>I279*'Input Data'!$B$4</f>
        <v>0.10833333333333334</v>
      </c>
      <c r="O279" s="62">
        <f>I279*'Input Data'!$B$5</f>
        <v>0.16249999999999998</v>
      </c>
      <c r="P279" s="180">
        <f>'Adjustment Factors'!C28</f>
        <v>1.29</v>
      </c>
      <c r="Q279" s="79">
        <f t="shared" si="218"/>
        <v>2.6552499999999997</v>
      </c>
      <c r="R279" s="153">
        <f>'Adjustment Factors'!D28</f>
        <v>5.077997925</v>
      </c>
      <c r="S279" s="79">
        <f t="shared" si="219"/>
        <v>10.452212395624999</v>
      </c>
    </row>
    <row r="280" spans="1:19" ht="107.25" customHeight="1">
      <c r="A280" s="202"/>
      <c r="B280" s="107" t="s">
        <v>301</v>
      </c>
      <c r="C280" s="49" t="s">
        <v>29</v>
      </c>
      <c r="D280" s="99" t="s">
        <v>302</v>
      </c>
      <c r="E280" s="4"/>
      <c r="F280" s="34">
        <v>1.5</v>
      </c>
      <c r="G280" s="35">
        <v>4</v>
      </c>
      <c r="H280" s="36">
        <v>3</v>
      </c>
      <c r="I280" s="64">
        <f t="shared" si="222"/>
        <v>2.9166666666666665</v>
      </c>
      <c r="J280" s="68">
        <f t="shared" si="220"/>
        <v>0.41666666666666669</v>
      </c>
      <c r="K280" s="69">
        <f t="shared" si="221"/>
        <v>0.17361111111111113</v>
      </c>
      <c r="L280" s="60">
        <f>I280*'Input Data'!$B$2</f>
        <v>1.1666666666666667</v>
      </c>
      <c r="M280" s="60">
        <f>I280*'Input Data'!$B$3</f>
        <v>0.72916666666666663</v>
      </c>
      <c r="N280" s="61">
        <f>I280*'Input Data'!$B$4</f>
        <v>0.29166666666666669</v>
      </c>
      <c r="O280" s="62">
        <f>I280*'Input Data'!$B$5</f>
        <v>0.43749999999999994</v>
      </c>
      <c r="P280" s="180">
        <f>'Adjustment Factors'!C28</f>
        <v>1.29</v>
      </c>
      <c r="Q280" s="79">
        <f t="shared" si="218"/>
        <v>7.1487500000000006</v>
      </c>
      <c r="R280" s="153">
        <f>'Adjustment Factors'!D28</f>
        <v>5.077997925</v>
      </c>
      <c r="S280" s="79">
        <f t="shared" si="219"/>
        <v>28.140571834375002</v>
      </c>
    </row>
    <row r="281" spans="1:19" ht="62.25" customHeight="1">
      <c r="A281" s="201">
        <v>4</v>
      </c>
      <c r="B281" s="107" t="s">
        <v>303</v>
      </c>
      <c r="C281" s="48" t="s">
        <v>26</v>
      </c>
      <c r="D281" s="99"/>
      <c r="E281" s="4"/>
      <c r="F281" s="34">
        <v>2</v>
      </c>
      <c r="G281" s="35">
        <v>4</v>
      </c>
      <c r="H281" s="36">
        <v>3</v>
      </c>
      <c r="I281" s="64">
        <f t="shared" si="222"/>
        <v>3</v>
      </c>
      <c r="J281" s="68">
        <f t="shared" si="220"/>
        <v>0.33333333333333331</v>
      </c>
      <c r="K281" s="69">
        <f t="shared" si="221"/>
        <v>0.1111111111111111</v>
      </c>
      <c r="L281" s="60">
        <f>I281*'Input Data'!$B$2</f>
        <v>1.2000000000000002</v>
      </c>
      <c r="M281" s="60">
        <f>I281*'Input Data'!$B$3</f>
        <v>0.75</v>
      </c>
      <c r="N281" s="61">
        <f>I281*'Input Data'!$B$4</f>
        <v>0.30000000000000004</v>
      </c>
      <c r="O281" s="62">
        <f>I281*'Input Data'!$B$5</f>
        <v>0.44999999999999996</v>
      </c>
      <c r="P281" s="180">
        <f>'Adjustment Factors'!C28</f>
        <v>1.29</v>
      </c>
      <c r="Q281" s="79">
        <f t="shared" si="218"/>
        <v>7.3530000000000006</v>
      </c>
      <c r="R281" s="153">
        <f>'Adjustment Factors'!D28</f>
        <v>5.077997925</v>
      </c>
      <c r="S281" s="79">
        <f t="shared" si="219"/>
        <v>28.944588172500001</v>
      </c>
    </row>
    <row r="282" spans="1:19" ht="83.25" customHeight="1">
      <c r="A282" s="202"/>
      <c r="B282" s="107" t="s">
        <v>304</v>
      </c>
      <c r="C282" s="49" t="s">
        <v>29</v>
      </c>
      <c r="D282" s="99"/>
      <c r="E282" s="4"/>
      <c r="F282" s="34">
        <v>2</v>
      </c>
      <c r="G282" s="35">
        <v>4</v>
      </c>
      <c r="H282" s="36">
        <v>2.5</v>
      </c>
      <c r="I282" s="64">
        <f t="shared" si="222"/>
        <v>2.6666666666666665</v>
      </c>
      <c r="J282" s="68">
        <f t="shared" si="220"/>
        <v>0.33333333333333331</v>
      </c>
      <c r="K282" s="69">
        <f t="shared" si="221"/>
        <v>0.1111111111111111</v>
      </c>
      <c r="L282" s="60">
        <f>I282*'Input Data'!$B$2</f>
        <v>1.0666666666666667</v>
      </c>
      <c r="M282" s="60">
        <f>I282*'Input Data'!$B$3</f>
        <v>0.66666666666666663</v>
      </c>
      <c r="N282" s="61">
        <f>I282*'Input Data'!$B$4</f>
        <v>0.26666666666666666</v>
      </c>
      <c r="O282" s="62">
        <f>I282*'Input Data'!$B$5</f>
        <v>0.39999999999999997</v>
      </c>
      <c r="P282" s="180">
        <f>'Adjustment Factors'!C28</f>
        <v>1.29</v>
      </c>
      <c r="Q282" s="79">
        <f t="shared" si="218"/>
        <v>6.5360000000000014</v>
      </c>
      <c r="R282" s="153">
        <f>'Adjustment Factors'!D28</f>
        <v>5.077997925</v>
      </c>
      <c r="S282" s="79">
        <f t="shared" si="219"/>
        <v>25.728522820000002</v>
      </c>
    </row>
    <row r="283" spans="1:19" ht="35.25">
      <c r="A283" s="201">
        <v>4</v>
      </c>
      <c r="B283" s="107" t="s">
        <v>305</v>
      </c>
      <c r="C283" s="48" t="s">
        <v>26</v>
      </c>
      <c r="D283" s="99"/>
      <c r="E283" s="129">
        <v>22.4</v>
      </c>
      <c r="F283" s="34">
        <v>0</v>
      </c>
      <c r="G283" s="35">
        <v>0</v>
      </c>
      <c r="H283" s="36">
        <v>0</v>
      </c>
      <c r="I283" s="64">
        <f t="shared" ref="I283:I288" si="223">(F283+G283+4*H283)/6</f>
        <v>0</v>
      </c>
      <c r="J283" s="68">
        <f t="shared" ref="J283:J288" si="224">(G283-F283)/6</f>
        <v>0</v>
      </c>
      <c r="K283" s="69">
        <f t="shared" ref="K283:K288" si="225">J283^2</f>
        <v>0</v>
      </c>
      <c r="L283" s="60">
        <f>I283*'Input Data'!$B$2</f>
        <v>0</v>
      </c>
      <c r="M283" s="60">
        <f>I283*'Input Data'!$B$3</f>
        <v>0</v>
      </c>
      <c r="N283" s="61">
        <f>I283*'Input Data'!$B$4</f>
        <v>0</v>
      </c>
      <c r="O283" s="62">
        <f>I283*'Input Data'!$B$5</f>
        <v>0</v>
      </c>
      <c r="P283" s="180">
        <f>'Adjustment Factors'!C28</f>
        <v>1.29</v>
      </c>
      <c r="Q283" s="79">
        <f t="shared" si="218"/>
        <v>0</v>
      </c>
      <c r="R283" s="153">
        <f>'Adjustment Factors'!D28</f>
        <v>5.077997925</v>
      </c>
      <c r="S283" s="79">
        <f t="shared" si="219"/>
        <v>0</v>
      </c>
    </row>
    <row r="284" spans="1:19" ht="142.5" customHeight="1">
      <c r="A284" s="202"/>
      <c r="B284" s="107" t="s">
        <v>306</v>
      </c>
      <c r="C284" s="49" t="s">
        <v>29</v>
      </c>
      <c r="D284" s="99"/>
      <c r="E284" s="4"/>
      <c r="F284" s="34">
        <v>3</v>
      </c>
      <c r="G284" s="35">
        <v>5</v>
      </c>
      <c r="H284" s="36">
        <v>3.5</v>
      </c>
      <c r="I284" s="64">
        <f t="shared" si="223"/>
        <v>3.6666666666666665</v>
      </c>
      <c r="J284" s="68">
        <f t="shared" si="224"/>
        <v>0.33333333333333331</v>
      </c>
      <c r="K284" s="69">
        <f t="shared" si="225"/>
        <v>0.1111111111111111</v>
      </c>
      <c r="L284" s="60">
        <f>I284*'Input Data'!$B$2</f>
        <v>1.4666666666666668</v>
      </c>
      <c r="M284" s="60">
        <f>I284*'Input Data'!$B$3</f>
        <v>0.91666666666666663</v>
      </c>
      <c r="N284" s="61">
        <f>I284*'Input Data'!$B$4</f>
        <v>0.3666666666666667</v>
      </c>
      <c r="O284" s="62">
        <f>I284*'Input Data'!$B$5</f>
        <v>0.54999999999999993</v>
      </c>
      <c r="P284" s="180">
        <f>'Adjustment Factors'!C28</f>
        <v>1.29</v>
      </c>
      <c r="Q284" s="79">
        <f t="shared" si="218"/>
        <v>8.9870000000000001</v>
      </c>
      <c r="R284" s="153">
        <f>'Adjustment Factors'!D28</f>
        <v>5.077997925</v>
      </c>
      <c r="S284" s="79">
        <f t="shared" si="219"/>
        <v>35.376718877499997</v>
      </c>
    </row>
    <row r="285" spans="1:19" ht="93.75" customHeight="1">
      <c r="A285" s="201">
        <v>5</v>
      </c>
      <c r="B285" s="107" t="s">
        <v>307</v>
      </c>
      <c r="C285" s="48" t="s">
        <v>26</v>
      </c>
      <c r="D285" s="99"/>
      <c r="E285" s="4"/>
      <c r="F285" s="34">
        <v>2</v>
      </c>
      <c r="G285" s="35">
        <v>5</v>
      </c>
      <c r="H285" s="36">
        <v>3</v>
      </c>
      <c r="I285" s="64">
        <f t="shared" si="223"/>
        <v>3.1666666666666665</v>
      </c>
      <c r="J285" s="68">
        <f t="shared" si="224"/>
        <v>0.5</v>
      </c>
      <c r="K285" s="69">
        <f t="shared" si="225"/>
        <v>0.25</v>
      </c>
      <c r="L285" s="60">
        <f>I285*'Input Data'!$B$2</f>
        <v>1.2666666666666666</v>
      </c>
      <c r="M285" s="60">
        <f>I285*'Input Data'!$B$3</f>
        <v>0.79166666666666663</v>
      </c>
      <c r="N285" s="61">
        <f>I285*'Input Data'!$B$4</f>
        <v>0.31666666666666665</v>
      </c>
      <c r="O285" s="62">
        <f>I285*'Input Data'!$B$5</f>
        <v>0.47499999999999998</v>
      </c>
      <c r="P285" s="180">
        <f>'Adjustment Factors'!C28</f>
        <v>1.29</v>
      </c>
      <c r="Q285" s="79">
        <f t="shared" si="218"/>
        <v>7.7614999999999998</v>
      </c>
      <c r="R285" s="153">
        <f>'Adjustment Factors'!D28</f>
        <v>5.077997925</v>
      </c>
      <c r="S285" s="79">
        <f t="shared" si="219"/>
        <v>30.552620848749999</v>
      </c>
    </row>
    <row r="286" spans="1:19" ht="63" customHeight="1">
      <c r="A286" s="202"/>
      <c r="B286" s="107" t="s">
        <v>308</v>
      </c>
      <c r="C286" s="49" t="s">
        <v>29</v>
      </c>
      <c r="D286" s="99"/>
      <c r="E286" s="4"/>
      <c r="F286" s="34">
        <v>3</v>
      </c>
      <c r="G286" s="35">
        <v>5</v>
      </c>
      <c r="H286" s="36">
        <v>4</v>
      </c>
      <c r="I286" s="64">
        <f t="shared" si="223"/>
        <v>4</v>
      </c>
      <c r="J286" s="68">
        <f t="shared" si="224"/>
        <v>0.33333333333333331</v>
      </c>
      <c r="K286" s="69">
        <f t="shared" si="225"/>
        <v>0.1111111111111111</v>
      </c>
      <c r="L286" s="60">
        <f>I286*'Input Data'!$B$2</f>
        <v>1.6</v>
      </c>
      <c r="M286" s="60">
        <f>I286*'Input Data'!$B$3</f>
        <v>1</v>
      </c>
      <c r="N286" s="61">
        <f>I286*'Input Data'!$B$4</f>
        <v>0.4</v>
      </c>
      <c r="O286" s="62">
        <f>I286*'Input Data'!$B$5</f>
        <v>0.6</v>
      </c>
      <c r="P286" s="180">
        <f>'Adjustment Factors'!C28</f>
        <v>1.29</v>
      </c>
      <c r="Q286" s="79">
        <f t="shared" si="218"/>
        <v>9.8040000000000003</v>
      </c>
      <c r="R286" s="153">
        <f>'Adjustment Factors'!D28</f>
        <v>5.077997925</v>
      </c>
      <c r="S286" s="79">
        <f t="shared" si="219"/>
        <v>38.592784229999999</v>
      </c>
    </row>
    <row r="287" spans="1:19" ht="35.25">
      <c r="A287" s="201">
        <v>6</v>
      </c>
      <c r="B287" s="107" t="s">
        <v>309</v>
      </c>
      <c r="C287" s="48" t="s">
        <v>26</v>
      </c>
      <c r="D287" s="99"/>
      <c r="E287" s="4"/>
      <c r="F287" s="34">
        <v>0</v>
      </c>
      <c r="G287" s="35">
        <v>0</v>
      </c>
      <c r="H287" s="36">
        <v>0</v>
      </c>
      <c r="I287" s="64">
        <f t="shared" si="223"/>
        <v>0</v>
      </c>
      <c r="J287" s="68">
        <f t="shared" si="224"/>
        <v>0</v>
      </c>
      <c r="K287" s="69">
        <f t="shared" si="225"/>
        <v>0</v>
      </c>
      <c r="L287" s="60">
        <f>I287*'Input Data'!$B$2</f>
        <v>0</v>
      </c>
      <c r="M287" s="60">
        <f>I287*'Input Data'!$B$3</f>
        <v>0</v>
      </c>
      <c r="N287" s="61">
        <f>I287*'Input Data'!$B$4</f>
        <v>0</v>
      </c>
      <c r="O287" s="62">
        <f>I287*'Input Data'!$B$5</f>
        <v>0</v>
      </c>
      <c r="P287" s="180">
        <f>'Adjustment Factors'!C28</f>
        <v>1.29</v>
      </c>
      <c r="Q287" s="79">
        <f t="shared" si="218"/>
        <v>0</v>
      </c>
      <c r="R287" s="153">
        <f>'Adjustment Factors'!D28</f>
        <v>5.077997925</v>
      </c>
      <c r="S287" s="79">
        <f t="shared" si="219"/>
        <v>0</v>
      </c>
    </row>
    <row r="288" spans="1:19" ht="51.75" customHeight="1">
      <c r="A288" s="202"/>
      <c r="B288" s="107" t="s">
        <v>310</v>
      </c>
      <c r="C288" s="49" t="s">
        <v>29</v>
      </c>
      <c r="D288" s="99"/>
      <c r="E288" s="4"/>
      <c r="F288" s="34">
        <v>1</v>
      </c>
      <c r="G288" s="35">
        <v>3</v>
      </c>
      <c r="H288" s="36">
        <v>2</v>
      </c>
      <c r="I288" s="64">
        <f t="shared" si="223"/>
        <v>2</v>
      </c>
      <c r="J288" s="68">
        <f t="shared" si="224"/>
        <v>0.33333333333333331</v>
      </c>
      <c r="K288" s="69">
        <f t="shared" si="225"/>
        <v>0.1111111111111111</v>
      </c>
      <c r="L288" s="60">
        <f>I288*'Input Data'!$B$2</f>
        <v>0.8</v>
      </c>
      <c r="M288" s="60">
        <f>I288*'Input Data'!$B$3</f>
        <v>0.5</v>
      </c>
      <c r="N288" s="61">
        <f>I288*'Input Data'!$B$4</f>
        <v>0.2</v>
      </c>
      <c r="O288" s="62">
        <f>I288*'Input Data'!$B$5</f>
        <v>0.3</v>
      </c>
      <c r="P288" s="180">
        <f>'Adjustment Factors'!C28</f>
        <v>1.29</v>
      </c>
      <c r="Q288" s="79">
        <f t="shared" si="218"/>
        <v>4.9020000000000001</v>
      </c>
      <c r="R288" s="153">
        <f>'Adjustment Factors'!D28</f>
        <v>5.077997925</v>
      </c>
      <c r="S288" s="79">
        <f t="shared" si="219"/>
        <v>19.296392115</v>
      </c>
    </row>
    <row r="289" spans="1:19" ht="15.95" customHeight="1">
      <c r="A289" s="166"/>
      <c r="B289" s="232"/>
      <c r="C289" s="233"/>
      <c r="D289" s="233"/>
      <c r="E289" s="233"/>
      <c r="F289" s="233"/>
      <c r="G289" s="233"/>
      <c r="H289" s="233"/>
      <c r="I289" s="233"/>
      <c r="J289" s="233"/>
      <c r="K289" s="233"/>
      <c r="L289" s="233"/>
      <c r="M289" s="233"/>
      <c r="N289" s="233"/>
      <c r="O289" s="233"/>
      <c r="P289" s="233"/>
      <c r="Q289" s="233"/>
      <c r="R289" s="233"/>
      <c r="S289" s="234"/>
    </row>
    <row r="290" spans="1:19" s="24" customFormat="1" ht="18.75">
      <c r="A290" s="209" t="s">
        <v>311</v>
      </c>
      <c r="B290" s="210"/>
      <c r="C290" s="210"/>
      <c r="D290" s="211"/>
      <c r="E290" s="210"/>
      <c r="F290" s="21">
        <f>SUM(F3:F288)</f>
        <v>418.1</v>
      </c>
      <c r="G290" s="22">
        <f>SUM(G3:G288)</f>
        <v>900</v>
      </c>
      <c r="H290" s="23">
        <f>SUM(H3:H288)</f>
        <v>619.5</v>
      </c>
      <c r="I290" s="65">
        <f>SUM(I3:I288)</f>
        <v>632.68333333333328</v>
      </c>
      <c r="J290" s="167">
        <f>SUM(J3:J288)</f>
        <v>80.316666666666649</v>
      </c>
      <c r="K290" s="70">
        <f>SUM(K3:K288)</f>
        <v>35.676527777777792</v>
      </c>
      <c r="L290" s="168">
        <f>SUM(L3:L288)</f>
        <v>253.0733333333333</v>
      </c>
      <c r="M290" s="169">
        <f>SUM(M3:M288)</f>
        <v>158.17083333333332</v>
      </c>
      <c r="N290" s="169">
        <f>SUM(N3:N288)</f>
        <v>63.268333333333324</v>
      </c>
      <c r="O290" s="169">
        <f>SUM(O3:O288)</f>
        <v>94.902500000000018</v>
      </c>
      <c r="P290" s="170"/>
      <c r="Q290" s="171">
        <f>SUM(Q3:Q288)</f>
        <v>1550.7068500000037</v>
      </c>
      <c r="R290" s="172"/>
      <c r="S290" s="171">
        <f>SUM(S3:S288)</f>
        <v>6104.2528423126223</v>
      </c>
    </row>
    <row r="291" spans="1:19" ht="15" customHeight="1">
      <c r="A291" s="206" t="s">
        <v>312</v>
      </c>
      <c r="B291" s="207"/>
      <c r="C291" s="207"/>
      <c r="D291" s="208"/>
      <c r="E291" s="207"/>
      <c r="F291" s="207"/>
      <c r="G291" s="207"/>
      <c r="H291" s="207"/>
      <c r="I291" s="207"/>
      <c r="J291" s="207"/>
      <c r="K291" s="207"/>
      <c r="L291" s="207"/>
      <c r="M291" s="207"/>
      <c r="N291" s="207"/>
      <c r="O291" s="207"/>
      <c r="P291" s="212">
        <f>SQRT(K290)</f>
        <v>5.9729831556583006</v>
      </c>
      <c r="Q291" s="213"/>
      <c r="R291" s="213"/>
      <c r="S291" s="214"/>
    </row>
    <row r="292" spans="1:19" ht="15.75">
      <c r="A292" s="206" t="s">
        <v>313</v>
      </c>
      <c r="B292" s="207"/>
      <c r="C292" s="207"/>
      <c r="D292" s="208"/>
      <c r="E292" s="207"/>
      <c r="F292" s="207"/>
      <c r="G292" s="207"/>
      <c r="H292" s="207"/>
      <c r="I292" s="207"/>
      <c r="J292" s="207"/>
      <c r="K292" s="207"/>
      <c r="L292" s="207"/>
      <c r="M292" s="207"/>
      <c r="N292" s="207"/>
      <c r="O292" s="207"/>
      <c r="P292" s="164"/>
      <c r="Q292" s="163">
        <f>Q290+(2*P291)</f>
        <v>1562.6528163113203</v>
      </c>
      <c r="R292" s="165"/>
      <c r="S292" s="163">
        <f>S290+(2*P291)</f>
        <v>6116.1988086239389</v>
      </c>
    </row>
    <row r="293" spans="1:19" ht="15.75">
      <c r="A293" s="206" t="s">
        <v>314</v>
      </c>
      <c r="B293" s="207"/>
      <c r="C293" s="207"/>
      <c r="D293" s="208"/>
      <c r="E293" s="207"/>
      <c r="F293" s="207"/>
      <c r="G293" s="207"/>
      <c r="H293" s="207"/>
      <c r="I293" s="207"/>
      <c r="J293" s="207"/>
      <c r="K293" s="207"/>
      <c r="L293" s="207"/>
      <c r="M293" s="207"/>
      <c r="N293" s="207"/>
      <c r="O293" s="207"/>
      <c r="P293" s="190">
        <f>F290+F290*'Input Data'!B2+F290*'Input Data'!B3+F290*'Input Data'!B4+F290*'Input Data'!B5</f>
        <v>794.39</v>
      </c>
      <c r="Q293" s="191"/>
      <c r="R293" s="192"/>
      <c r="S293" s="193"/>
    </row>
    <row r="294" spans="1:19" ht="15.75">
      <c r="A294" s="206" t="s">
        <v>315</v>
      </c>
      <c r="B294" s="207"/>
      <c r="C294" s="207"/>
      <c r="D294" s="208"/>
      <c r="E294" s="207"/>
      <c r="F294" s="207"/>
      <c r="G294" s="207"/>
      <c r="H294" s="207"/>
      <c r="I294" s="207"/>
      <c r="J294" s="207"/>
      <c r="K294" s="207"/>
      <c r="L294" s="207"/>
      <c r="M294" s="207"/>
      <c r="N294" s="207"/>
      <c r="O294" s="207"/>
      <c r="P294" s="194">
        <f>G290+F290*'Input Data'!B2+G290*'Input Data'!B3+G290*'Input Data'!B4+G290*'Input Data'!B5</f>
        <v>1517.24</v>
      </c>
      <c r="Q294" s="191"/>
      <c r="R294" s="191"/>
      <c r="S294" s="193"/>
    </row>
  </sheetData>
  <mergeCells count="142">
    <mergeCell ref="A285:A286"/>
    <mergeCell ref="A170:A171"/>
    <mergeCell ref="A197:A198"/>
    <mergeCell ref="A229:A230"/>
    <mergeCell ref="A213:A214"/>
    <mergeCell ref="A191:A192"/>
    <mergeCell ref="A176:A177"/>
    <mergeCell ref="A245:A246"/>
    <mergeCell ref="A247:A248"/>
    <mergeCell ref="A233:A234"/>
    <mergeCell ref="A235:A236"/>
    <mergeCell ref="A239:A240"/>
    <mergeCell ref="A237:A238"/>
    <mergeCell ref="A227:A228"/>
    <mergeCell ref="A223:A224"/>
    <mergeCell ref="B151:S151"/>
    <mergeCell ref="B155:S155"/>
    <mergeCell ref="B161:S161"/>
    <mergeCell ref="A287:A288"/>
    <mergeCell ref="A253:A254"/>
    <mergeCell ref="A261:A262"/>
    <mergeCell ref="A263:A264"/>
    <mergeCell ref="A265:A266"/>
    <mergeCell ref="A271:A272"/>
    <mergeCell ref="A178:A179"/>
    <mergeCell ref="A221:A222"/>
    <mergeCell ref="A211:A212"/>
    <mergeCell ref="A259:A260"/>
    <mergeCell ref="A249:A250"/>
    <mergeCell ref="A251:A252"/>
    <mergeCell ref="A241:A242"/>
    <mergeCell ref="A243:A244"/>
    <mergeCell ref="A207:A208"/>
    <mergeCell ref="A209:A210"/>
    <mergeCell ref="A283:A284"/>
    <mergeCell ref="A275:A276"/>
    <mergeCell ref="A277:A278"/>
    <mergeCell ref="A279:A280"/>
    <mergeCell ref="A269:A270"/>
    <mergeCell ref="A146:A147"/>
    <mergeCell ref="A168:A169"/>
    <mergeCell ref="A164:A165"/>
    <mergeCell ref="A193:A194"/>
    <mergeCell ref="A195:A196"/>
    <mergeCell ref="A172:A173"/>
    <mergeCell ref="A126:A127"/>
    <mergeCell ref="A132:A133"/>
    <mergeCell ref="A156:A157"/>
    <mergeCell ref="A158:A159"/>
    <mergeCell ref="A152:A153"/>
    <mergeCell ref="A162:A163"/>
    <mergeCell ref="A181:A182"/>
    <mergeCell ref="A183:A184"/>
    <mergeCell ref="A185:A186"/>
    <mergeCell ref="A166:A167"/>
    <mergeCell ref="A96:A97"/>
    <mergeCell ref="A98:A99"/>
    <mergeCell ref="A136:A137"/>
    <mergeCell ref="A142:A143"/>
    <mergeCell ref="A118:A119"/>
    <mergeCell ref="A120:A121"/>
    <mergeCell ref="A110:A111"/>
    <mergeCell ref="A112:A113"/>
    <mergeCell ref="A114:A115"/>
    <mergeCell ref="A124:A125"/>
    <mergeCell ref="A122:A123"/>
    <mergeCell ref="A104:A105"/>
    <mergeCell ref="A106:A107"/>
    <mergeCell ref="A108:A109"/>
    <mergeCell ref="B7:S7"/>
    <mergeCell ref="A199:A200"/>
    <mergeCell ref="A201:A202"/>
    <mergeCell ref="A84:A85"/>
    <mergeCell ref="A70:A71"/>
    <mergeCell ref="A72:A73"/>
    <mergeCell ref="A138:A139"/>
    <mergeCell ref="A76:A77"/>
    <mergeCell ref="A78:A79"/>
    <mergeCell ref="A80:A81"/>
    <mergeCell ref="A94:A95"/>
    <mergeCell ref="A144:A145"/>
    <mergeCell ref="A148:A149"/>
    <mergeCell ref="A102:A103"/>
    <mergeCell ref="A74:A75"/>
    <mergeCell ref="A82:A83"/>
    <mergeCell ref="A86:A87"/>
    <mergeCell ref="A189:A190"/>
    <mergeCell ref="A88:A89"/>
    <mergeCell ref="A90:A91"/>
    <mergeCell ref="A128:A129"/>
    <mergeCell ref="A130:A131"/>
    <mergeCell ref="A30:A31"/>
    <mergeCell ref="A32:A33"/>
    <mergeCell ref="A34:A35"/>
    <mergeCell ref="A36:A37"/>
    <mergeCell ref="A50:A51"/>
    <mergeCell ref="A48:A49"/>
    <mergeCell ref="A46:A47"/>
    <mergeCell ref="A28:A29"/>
    <mergeCell ref="A66:A67"/>
    <mergeCell ref="A42:A43"/>
    <mergeCell ref="A60:A61"/>
    <mergeCell ref="A62:A63"/>
    <mergeCell ref="A64:A65"/>
    <mergeCell ref="A38:A39"/>
    <mergeCell ref="A40:A41"/>
    <mergeCell ref="A52:A53"/>
    <mergeCell ref="A54:A55"/>
    <mergeCell ref="A56:A57"/>
    <mergeCell ref="B27:S27"/>
    <mergeCell ref="B45:S45"/>
    <mergeCell ref="B59:S59"/>
    <mergeCell ref="B69:S69"/>
    <mergeCell ref="B93:S93"/>
    <mergeCell ref="B101:S101"/>
    <mergeCell ref="B117:S117"/>
    <mergeCell ref="B135:S135"/>
    <mergeCell ref="B141:S141"/>
    <mergeCell ref="P293:S293"/>
    <mergeCell ref="P294:S294"/>
    <mergeCell ref="B175:S175"/>
    <mergeCell ref="B180:S180"/>
    <mergeCell ref="B188:S188"/>
    <mergeCell ref="B204:S204"/>
    <mergeCell ref="B226:S226"/>
    <mergeCell ref="B232:S232"/>
    <mergeCell ref="B256:S256"/>
    <mergeCell ref="B268:S268"/>
    <mergeCell ref="B274:S274"/>
    <mergeCell ref="A293:O293"/>
    <mergeCell ref="A294:O294"/>
    <mergeCell ref="A290:E290"/>
    <mergeCell ref="A291:O291"/>
    <mergeCell ref="A292:O292"/>
    <mergeCell ref="A217:A218"/>
    <mergeCell ref="A219:A220"/>
    <mergeCell ref="A215:A216"/>
    <mergeCell ref="A205:A206"/>
    <mergeCell ref="B289:S289"/>
    <mergeCell ref="P291:S291"/>
    <mergeCell ref="A257:A258"/>
    <mergeCell ref="A281:A28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F12" sqref="F12"/>
    </sheetView>
  </sheetViews>
  <sheetFormatPr defaultColWidth="8.85546875" defaultRowHeight="15"/>
  <cols>
    <col min="1" max="2" width="20.7109375" customWidth="1"/>
  </cols>
  <sheetData>
    <row r="1" spans="1:2">
      <c r="A1" s="216" t="s">
        <v>316</v>
      </c>
      <c r="B1" s="216"/>
    </row>
    <row r="2" spans="1:2">
      <c r="A2" s="216"/>
      <c r="B2" s="216"/>
    </row>
    <row r="3" spans="1:2" ht="37.5">
      <c r="A3" s="155" t="s">
        <v>317</v>
      </c>
      <c r="B3" s="155" t="s">
        <v>318</v>
      </c>
    </row>
    <row r="4" spans="1:2" ht="18.75">
      <c r="A4" s="156">
        <f>'Development Efforts'!Q292</f>
        <v>1562.6528163113203</v>
      </c>
      <c r="B4" s="156">
        <f>A4*'Input Data'!B11</f>
        <v>468.79584489339607</v>
      </c>
    </row>
    <row r="5" spans="1:2" ht="18.75">
      <c r="A5" s="157"/>
      <c r="B5" s="157"/>
    </row>
    <row r="6" spans="1:2">
      <c r="A6" s="217" t="s">
        <v>319</v>
      </c>
      <c r="B6" s="217"/>
    </row>
    <row r="7" spans="1:2">
      <c r="A7" s="218"/>
      <c r="B7" s="218"/>
    </row>
    <row r="8" spans="1:2" ht="37.5">
      <c r="A8" s="155" t="s">
        <v>317</v>
      </c>
      <c r="B8" s="155" t="s">
        <v>318</v>
      </c>
    </row>
    <row r="9" spans="1:2" ht="18.75">
      <c r="A9" s="156">
        <f>'Development Efforts'!S292</f>
        <v>6116.1988086239389</v>
      </c>
      <c r="B9" s="156">
        <f>A9*'Input Data'!B11</f>
        <v>1834.8596425871817</v>
      </c>
    </row>
  </sheetData>
  <mergeCells count="2">
    <mergeCell ref="A1:B2"/>
    <mergeCell ref="A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11"/>
  <sheetViews>
    <sheetView tabSelected="1" workbookViewId="0">
      <selection activeCell="I37" sqref="I37"/>
    </sheetView>
  </sheetViews>
  <sheetFormatPr defaultColWidth="8.85546875" defaultRowHeight="15"/>
  <cols>
    <col min="1" max="1" width="30.7109375" customWidth="1"/>
    <col min="2" max="2" width="23.85546875" customWidth="1"/>
  </cols>
  <sheetData>
    <row r="1" spans="1:2" ht="32.1">
      <c r="A1" s="5" t="s">
        <v>320</v>
      </c>
      <c r="B1" s="6" t="s">
        <v>321</v>
      </c>
    </row>
    <row r="2" spans="1:2">
      <c r="A2" s="11" t="s">
        <v>322</v>
      </c>
      <c r="B2" s="33">
        <v>0.4</v>
      </c>
    </row>
    <row r="3" spans="1:2">
      <c r="A3" s="2" t="s">
        <v>323</v>
      </c>
      <c r="B3" s="7">
        <v>0.25</v>
      </c>
    </row>
    <row r="4" spans="1:2">
      <c r="A4" s="2" t="s">
        <v>324</v>
      </c>
      <c r="B4" s="7">
        <v>0.1</v>
      </c>
    </row>
    <row r="5" spans="1:2" ht="15.95" thickBot="1">
      <c r="A5" s="3" t="s">
        <v>325</v>
      </c>
      <c r="B5" s="8">
        <v>0.15</v>
      </c>
    </row>
    <row r="8" spans="1:2" ht="15.95" thickBot="1"/>
    <row r="9" spans="1:2" ht="15.95">
      <c r="A9" s="5" t="s">
        <v>320</v>
      </c>
      <c r="B9" s="6" t="s">
        <v>326</v>
      </c>
    </row>
    <row r="10" spans="1:2">
      <c r="A10" s="2" t="s">
        <v>322</v>
      </c>
      <c r="B10" s="7">
        <v>0.2</v>
      </c>
    </row>
    <row r="11" spans="1:2" ht="15.95" thickBot="1">
      <c r="A11" s="12" t="s">
        <v>327</v>
      </c>
      <c r="B11" s="37">
        <f>30%</f>
        <v>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E0D3-BA1E-4B7B-BF2C-49D83E9D9DA0}">
  <dimension ref="A1:E30"/>
  <sheetViews>
    <sheetView topLeftCell="A12" zoomScale="188" workbookViewId="0">
      <selection activeCell="A36" sqref="A36"/>
    </sheetView>
  </sheetViews>
  <sheetFormatPr defaultColWidth="9.140625" defaultRowHeight="15"/>
  <cols>
    <col min="1" max="1" width="40.7109375" customWidth="1"/>
    <col min="2" max="2" width="13" bestFit="1" customWidth="1"/>
    <col min="3" max="4" width="23.85546875" customWidth="1"/>
    <col min="5" max="5" width="74.85546875" customWidth="1"/>
  </cols>
  <sheetData>
    <row r="1" spans="1:5" ht="15.75">
      <c r="A1" s="31" t="s">
        <v>328</v>
      </c>
      <c r="B1" s="185" t="s">
        <v>329</v>
      </c>
      <c r="C1" s="219" t="s">
        <v>330</v>
      </c>
      <c r="D1" s="220"/>
      <c r="E1" s="32" t="s">
        <v>331</v>
      </c>
    </row>
    <row r="2" spans="1:5" ht="15.75">
      <c r="A2" s="139"/>
      <c r="B2" s="140"/>
      <c r="C2" s="158" t="s">
        <v>316</v>
      </c>
      <c r="D2" s="159" t="s">
        <v>319</v>
      </c>
      <c r="E2" s="141"/>
    </row>
    <row r="3" spans="1:5" ht="30.75">
      <c r="A3" s="29" t="s">
        <v>332</v>
      </c>
      <c r="B3" s="186">
        <v>1.51</v>
      </c>
      <c r="C3" s="142" t="s">
        <v>333</v>
      </c>
      <c r="D3" s="142" t="s">
        <v>333</v>
      </c>
      <c r="E3" s="28" t="s">
        <v>334</v>
      </c>
    </row>
    <row r="4" spans="1:5" ht="30.75">
      <c r="A4" s="27" t="s">
        <v>335</v>
      </c>
      <c r="B4" s="187">
        <v>1.38</v>
      </c>
      <c r="C4" s="142" t="s">
        <v>333</v>
      </c>
      <c r="D4" s="142" t="s">
        <v>333</v>
      </c>
      <c r="E4" s="26" t="s">
        <v>336</v>
      </c>
    </row>
    <row r="5" spans="1:5" ht="30.75">
      <c r="A5" s="27" t="s">
        <v>337</v>
      </c>
      <c r="B5" s="188">
        <v>1.42</v>
      </c>
      <c r="C5" s="142" t="s">
        <v>333</v>
      </c>
      <c r="D5" s="142" t="s">
        <v>333</v>
      </c>
      <c r="E5" s="26" t="s">
        <v>338</v>
      </c>
    </row>
    <row r="6" spans="1:5" ht="45.75">
      <c r="A6" s="27" t="s">
        <v>339</v>
      </c>
      <c r="B6" s="188">
        <v>1.31</v>
      </c>
      <c r="C6" s="142" t="s">
        <v>333</v>
      </c>
      <c r="D6" s="142" t="s">
        <v>333</v>
      </c>
      <c r="E6" s="26" t="s">
        <v>340</v>
      </c>
    </row>
    <row r="7" spans="1:5" ht="30.75">
      <c r="A7" s="27" t="s">
        <v>341</v>
      </c>
      <c r="B7" s="188">
        <v>1.52</v>
      </c>
      <c r="C7" s="142" t="s">
        <v>333</v>
      </c>
      <c r="D7" s="142" t="s">
        <v>333</v>
      </c>
      <c r="E7" s="26" t="s">
        <v>342</v>
      </c>
    </row>
    <row r="8" spans="1:5" ht="45.75">
      <c r="A8" s="27" t="s">
        <v>343</v>
      </c>
      <c r="B8" s="188">
        <v>1.43</v>
      </c>
      <c r="C8" s="142" t="s">
        <v>333</v>
      </c>
      <c r="D8" s="142" t="s">
        <v>344</v>
      </c>
      <c r="E8" s="26" t="s">
        <v>345</v>
      </c>
    </row>
    <row r="9" spans="1:5" ht="60.75">
      <c r="A9" s="27" t="s">
        <v>346</v>
      </c>
      <c r="B9" s="188">
        <v>1.56</v>
      </c>
      <c r="C9" s="142" t="s">
        <v>333</v>
      </c>
      <c r="D9" s="142" t="s">
        <v>333</v>
      </c>
      <c r="E9" s="26" t="s">
        <v>347</v>
      </c>
    </row>
    <row r="10" spans="1:5">
      <c r="A10" s="27" t="s">
        <v>348</v>
      </c>
      <c r="B10" s="188">
        <v>1.59</v>
      </c>
      <c r="C10" s="142" t="s">
        <v>333</v>
      </c>
      <c r="D10" s="142" t="s">
        <v>333</v>
      </c>
      <c r="E10" s="26" t="s">
        <v>349</v>
      </c>
    </row>
    <row r="11" spans="1:5" ht="30.75">
      <c r="A11" s="27" t="s">
        <v>350</v>
      </c>
      <c r="B11" s="188">
        <v>1.4</v>
      </c>
      <c r="C11" s="142" t="s">
        <v>333</v>
      </c>
      <c r="D11" s="142" t="s">
        <v>344</v>
      </c>
      <c r="E11" s="26" t="s">
        <v>351</v>
      </c>
    </row>
    <row r="12" spans="1:5" ht="45.75">
      <c r="A12" s="27" t="s">
        <v>352</v>
      </c>
      <c r="B12" s="188">
        <v>1.49</v>
      </c>
      <c r="C12" s="142" t="s">
        <v>333</v>
      </c>
      <c r="D12" s="142" t="s">
        <v>333</v>
      </c>
      <c r="E12" s="26" t="s">
        <v>353</v>
      </c>
    </row>
    <row r="13" spans="1:5" ht="30.75">
      <c r="A13" s="27" t="s">
        <v>354</v>
      </c>
      <c r="B13" s="187">
        <v>1.33</v>
      </c>
      <c r="C13" s="142" t="s">
        <v>333</v>
      </c>
      <c r="D13" s="142" t="s">
        <v>333</v>
      </c>
      <c r="E13" s="26" t="s">
        <v>355</v>
      </c>
    </row>
    <row r="14" spans="1:5" ht="45.75">
      <c r="A14" s="27" t="s">
        <v>356</v>
      </c>
      <c r="B14" s="187">
        <v>1.43</v>
      </c>
      <c r="C14" s="142" t="s">
        <v>333</v>
      </c>
      <c r="D14" s="142" t="s">
        <v>344</v>
      </c>
      <c r="E14" s="26" t="s">
        <v>357</v>
      </c>
    </row>
    <row r="15" spans="1:5" ht="45.75">
      <c r="A15" s="27" t="s">
        <v>358</v>
      </c>
      <c r="B15" s="188">
        <v>2.38</v>
      </c>
      <c r="C15" s="142" t="s">
        <v>333</v>
      </c>
      <c r="D15" s="142" t="s">
        <v>333</v>
      </c>
      <c r="E15" s="26" t="s">
        <v>359</v>
      </c>
    </row>
    <row r="16" spans="1:5" ht="30.75">
      <c r="A16" s="27" t="s">
        <v>360</v>
      </c>
      <c r="B16" s="188">
        <v>1.76</v>
      </c>
      <c r="C16" s="142" t="s">
        <v>333</v>
      </c>
      <c r="D16" s="142" t="s">
        <v>333</v>
      </c>
      <c r="E16" s="26" t="s">
        <v>361</v>
      </c>
    </row>
    <row r="17" spans="1:5" ht="60.75">
      <c r="A17" s="27" t="s">
        <v>362</v>
      </c>
      <c r="B17" s="188">
        <v>1.54</v>
      </c>
      <c r="C17" s="142" t="s">
        <v>333</v>
      </c>
      <c r="D17" s="142" t="s">
        <v>333</v>
      </c>
      <c r="E17" s="26" t="s">
        <v>363</v>
      </c>
    </row>
    <row r="18" spans="1:5" ht="60.75">
      <c r="A18" s="27" t="s">
        <v>364</v>
      </c>
      <c r="B18" s="188">
        <v>2</v>
      </c>
      <c r="C18" s="142" t="s">
        <v>333</v>
      </c>
      <c r="D18" s="142" t="s">
        <v>333</v>
      </c>
      <c r="E18" s="26" t="s">
        <v>365</v>
      </c>
    </row>
    <row r="19" spans="1:5" ht="45.75">
      <c r="A19" s="27" t="s">
        <v>366</v>
      </c>
      <c r="B19" s="187">
        <v>1.26</v>
      </c>
      <c r="C19" s="142" t="s">
        <v>333</v>
      </c>
      <c r="D19" s="142" t="s">
        <v>333</v>
      </c>
      <c r="E19" s="26" t="s">
        <v>367</v>
      </c>
    </row>
    <row r="20" spans="1:5" ht="30.75">
      <c r="A20" s="27" t="s">
        <v>368</v>
      </c>
      <c r="B20" s="188">
        <v>1.46</v>
      </c>
      <c r="C20" s="142" t="s">
        <v>333</v>
      </c>
      <c r="D20" s="142" t="s">
        <v>333</v>
      </c>
      <c r="E20" s="26" t="s">
        <v>369</v>
      </c>
    </row>
    <row r="21" spans="1:5" ht="30.75">
      <c r="A21" s="27" t="s">
        <v>370</v>
      </c>
      <c r="B21" s="187">
        <v>1.29</v>
      </c>
      <c r="C21" s="142" t="s">
        <v>344</v>
      </c>
      <c r="D21" s="142" t="s">
        <v>344</v>
      </c>
      <c r="E21" s="26" t="s">
        <v>371</v>
      </c>
    </row>
    <row r="22" spans="1:5" ht="45.75">
      <c r="A22" s="27" t="s">
        <v>372</v>
      </c>
      <c r="B22" s="188">
        <v>1.63</v>
      </c>
      <c r="C22" s="142" t="s">
        <v>333</v>
      </c>
      <c r="D22" s="142" t="s">
        <v>333</v>
      </c>
      <c r="E22" s="26" t="s">
        <v>373</v>
      </c>
    </row>
    <row r="23" spans="1:5">
      <c r="A23" s="27" t="s">
        <v>374</v>
      </c>
      <c r="B23" s="188">
        <v>1.5</v>
      </c>
      <c r="C23" s="142" t="s">
        <v>333</v>
      </c>
      <c r="D23" s="142" t="s">
        <v>333</v>
      </c>
      <c r="E23" s="26" t="s">
        <v>375</v>
      </c>
    </row>
    <row r="24" spans="1:5">
      <c r="A24" s="27" t="s">
        <v>376</v>
      </c>
      <c r="B24" s="188">
        <v>1.1000000000000001</v>
      </c>
      <c r="C24" s="142" t="s">
        <v>333</v>
      </c>
      <c r="D24" s="142" t="s">
        <v>344</v>
      </c>
      <c r="E24" s="26" t="s">
        <v>377</v>
      </c>
    </row>
    <row r="25" spans="1:5" ht="30.75">
      <c r="A25" s="144" t="s">
        <v>378</v>
      </c>
      <c r="B25" s="189">
        <v>1.25</v>
      </c>
      <c r="C25" s="142" t="s">
        <v>333</v>
      </c>
      <c r="D25" s="142" t="s">
        <v>344</v>
      </c>
      <c r="E25" s="25" t="s">
        <v>379</v>
      </c>
    </row>
    <row r="26" spans="1:5" ht="15.75">
      <c r="A26" s="225"/>
      <c r="B26" s="227"/>
      <c r="C26" s="219" t="s">
        <v>330</v>
      </c>
      <c r="D26" s="220"/>
      <c r="E26" s="221" t="s">
        <v>331</v>
      </c>
    </row>
    <row r="27" spans="1:5" ht="15.75">
      <c r="A27" s="226"/>
      <c r="B27" s="228"/>
      <c r="C27" s="158" t="s">
        <v>316</v>
      </c>
      <c r="D27" s="159" t="s">
        <v>319</v>
      </c>
      <c r="E27" s="222"/>
    </row>
    <row r="28" spans="1:5">
      <c r="A28" s="223" t="s">
        <v>380</v>
      </c>
      <c r="B28" s="224"/>
      <c r="C28" s="160" cm="1">
        <f t="array" ref="C28">AVERAGE(_xlfn._xlws.FILTER(B3:B25, C3:C25="YES"))</f>
        <v>1.29</v>
      </c>
      <c r="D28" s="161" cm="1">
        <f t="array" ref="D28">PRODUCT(_xlfn._xlws.FILTER(B3:B25, D3:D25="YES"))</f>
        <v>5.077997925</v>
      </c>
      <c r="E28" s="143"/>
    </row>
    <row r="29" spans="1:5" ht="91.5">
      <c r="C29" s="162" t="s">
        <v>381</v>
      </c>
      <c r="D29" s="162" t="s">
        <v>382</v>
      </c>
    </row>
    <row r="30" spans="1:5">
      <c r="E30" s="30"/>
    </row>
  </sheetData>
  <mergeCells count="6">
    <mergeCell ref="C1:D1"/>
    <mergeCell ref="E26:E27"/>
    <mergeCell ref="A28:B28"/>
    <mergeCell ref="C26:D26"/>
    <mergeCell ref="A26:A27"/>
    <mergeCell ref="B26:B27"/>
  </mergeCells>
  <conditionalFormatting sqref="C3:C25">
    <cfRule type="containsText" dxfId="1" priority="2" operator="containsText" text="YES">
      <formula>NOT(ISERROR(SEARCH("YES",C3)))</formula>
    </cfRule>
  </conditionalFormatting>
  <conditionalFormatting sqref="D3:D25">
    <cfRule type="containsText" dxfId="0" priority="1" operator="containsText" text="YES">
      <formula>NOT(ISERROR(SEARCH("YES",D3)))</formula>
    </cfRule>
  </conditionalFormatting>
  <dataValidations count="1">
    <dataValidation type="list" allowBlank="1" showInputMessage="1" showErrorMessage="1" sqref="C3:C25 D3:D25" xr:uid="{3A917D57-DB37-418F-AE3B-A62F4F96AD87}">
      <formula1>"YES, NO"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C451AB812A56546A59B67B449AEB894" ma:contentTypeVersion="19" ma:contentTypeDescription="Create a new document." ma:contentTypeScope="" ma:versionID="79e2b54cb25853501099a3c0cde09786">
  <xsd:schema xmlns:xsd="http://www.w3.org/2001/XMLSchema" xmlns:xs="http://www.w3.org/2001/XMLSchema" xmlns:p="http://schemas.microsoft.com/office/2006/metadata/properties" xmlns:ns2="9a643d9e-8fd5-448f-b86a-ffb296f5d380" xmlns:ns3="dba1e48c-b158-4bc6-a088-e30c4bb5e571" targetNamespace="http://schemas.microsoft.com/office/2006/metadata/properties" ma:root="true" ma:fieldsID="78c13268cbd3f19b0c306c2a33cfa9a2" ns2:_="" ns3:_="">
    <xsd:import namespace="9a643d9e-8fd5-448f-b86a-ffb296f5d380"/>
    <xsd:import namespace="dba1e48c-b158-4bc6-a088-e30c4bb5e57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643d9e-8fd5-448f-b86a-ffb296f5d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265ef5-b97d-40e9-861a-64405a6b752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Status" ma:index="26" nillable="true" ma:displayName="Status" ma:format="Dropdown" ma:internalName="Status">
      <xsd:simpleType>
        <xsd:union memberTypes="dms:Text">
          <xsd:simpleType>
            <xsd:restriction base="dms:Choice">
              <xsd:enumeration value="In progress"/>
              <xsd:enumeration value="Done"/>
              <xsd:enumeration value="Choice 3"/>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dba1e48c-b158-4bc6-a088-e30c4bb5e57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6757b71-d64e-41a5-a951-87b8b8ab82a9}" ma:internalName="TaxCatchAll" ma:showField="CatchAllData" ma:web="dba1e48c-b158-4bc6-a088-e30c4bb5e5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a643d9e-8fd5-448f-b86a-ffb296f5d380">
      <Terms xmlns="http://schemas.microsoft.com/office/infopath/2007/PartnerControls"/>
    </lcf76f155ced4ddcb4097134ff3c332f>
    <TaxCatchAll xmlns="dba1e48c-b158-4bc6-a088-e30c4bb5e571" xsi:nil="true"/>
    <SharedWithUsers xmlns="dba1e48c-b158-4bc6-a088-e30c4bb5e571">
      <UserInfo>
        <DisplayName>Vasyl Mazur</DisplayName>
        <AccountId>903</AccountId>
        <AccountType/>
      </UserInfo>
      <UserInfo>
        <DisplayName>Oleksandr Vershynin</DisplayName>
        <AccountId>3986</AccountId>
        <AccountType/>
      </UserInfo>
      <UserInfo>
        <DisplayName>Mariia Humenna</DisplayName>
        <AccountId>627</AccountId>
        <AccountType/>
      </UserInfo>
    </SharedWithUsers>
    <MediaLengthInSeconds xmlns="9a643d9e-8fd5-448f-b86a-ffb296f5d380" xsi:nil="true"/>
    <Status xmlns="9a643d9e-8fd5-448f-b86a-ffb296f5d380" xsi:nil="true"/>
  </documentManagement>
</p:properties>
</file>

<file path=customXml/itemProps1.xml><?xml version="1.0" encoding="utf-8"?>
<ds:datastoreItem xmlns:ds="http://schemas.openxmlformats.org/officeDocument/2006/customXml" ds:itemID="{2DFF6527-3D63-4A80-B8AD-3BED7AE2E563}"/>
</file>

<file path=customXml/itemProps2.xml><?xml version="1.0" encoding="utf-8"?>
<ds:datastoreItem xmlns:ds="http://schemas.openxmlformats.org/officeDocument/2006/customXml" ds:itemID="{81A96FB9-EB70-4DBE-9E1F-4562D3D75A4E}"/>
</file>

<file path=customXml/itemProps3.xml><?xml version="1.0" encoding="utf-8"?>
<ds:datastoreItem xmlns:ds="http://schemas.openxmlformats.org/officeDocument/2006/customXml" ds:itemID="{4A24F62E-DA97-49F4-85D5-CFA607DBB88C}"/>
</file>

<file path=docProps/app.xml><?xml version="1.0" encoding="utf-8"?>
<Properties xmlns="http://schemas.openxmlformats.org/officeDocument/2006/extended-properties" xmlns:vt="http://schemas.openxmlformats.org/officeDocument/2006/docPropsVTypes">
  <Application>Microsoft Excel Online</Application>
  <Manager/>
  <Company>Softserve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 Zagorodniy</dc:creator>
  <cp:keywords/>
  <dc:description/>
  <cp:lastModifiedBy/>
  <cp:revision/>
  <dcterms:created xsi:type="dcterms:W3CDTF">2013-06-17T08:05:34Z</dcterms:created>
  <dcterms:modified xsi:type="dcterms:W3CDTF">2025-06-14T18:40:13Z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0x010100CC451AB812A56546A59B67B449AEB894</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