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lphi\Opdracht4\"/>
    </mc:Choice>
  </mc:AlternateContent>
  <xr:revisionPtr revIDLastSave="0" documentId="13_ncr:1_{F1A068F4-D9B2-4BBF-805E-5C88678CA090}" xr6:coauthVersionLast="45" xr6:coauthVersionMax="45" xr10:uidLastSave="{00000000-0000-0000-0000-000000000000}"/>
  <bookViews>
    <workbookView xWindow="-98" yWindow="-98" windowWidth="28996" windowHeight="15796" xr2:uid="{507BAA95-B1BA-4040-99EB-53B54E4312F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E42" i="1"/>
  <c r="F42" i="1"/>
  <c r="G42" i="1"/>
  <c r="H42" i="1"/>
  <c r="I42" i="1"/>
  <c r="C42" i="1"/>
  <c r="K23" i="1"/>
  <c r="D48" i="1" s="1"/>
  <c r="C23" i="1"/>
  <c r="I23" i="1"/>
  <c r="D47" i="1"/>
  <c r="I47" i="1"/>
  <c r="C47" i="1"/>
  <c r="D46" i="1"/>
  <c r="E46" i="1"/>
  <c r="C46" i="1"/>
  <c r="D37" i="1"/>
  <c r="E37" i="1"/>
  <c r="E47" i="1" s="1"/>
  <c r="F37" i="1"/>
  <c r="F47" i="1" s="1"/>
  <c r="G37" i="1"/>
  <c r="G47" i="1" s="1"/>
  <c r="H37" i="1"/>
  <c r="H47" i="1" s="1"/>
  <c r="I37" i="1"/>
  <c r="C37" i="1"/>
  <c r="D18" i="1"/>
  <c r="D23" i="1" s="1"/>
  <c r="E18" i="1"/>
  <c r="E23" i="1" s="1"/>
  <c r="F18" i="1"/>
  <c r="F46" i="1" s="1"/>
  <c r="G18" i="1"/>
  <c r="G46" i="1" s="1"/>
  <c r="H18" i="1"/>
  <c r="H23" i="1" s="1"/>
  <c r="I18" i="1"/>
  <c r="I46" i="1" s="1"/>
  <c r="C18" i="1"/>
  <c r="C48" i="1" l="1"/>
  <c r="I48" i="1"/>
  <c r="H48" i="1"/>
  <c r="G48" i="1"/>
  <c r="E48" i="1"/>
  <c r="F48" i="1"/>
  <c r="K42" i="1"/>
  <c r="F23" i="1"/>
  <c r="H46" i="1"/>
  <c r="G23" i="1"/>
  <c r="H49" i="1" l="1"/>
  <c r="I49" i="1"/>
  <c r="C49" i="1"/>
  <c r="E49" i="1"/>
  <c r="F49" i="1"/>
  <c r="G49" i="1"/>
  <c r="D49" i="1"/>
</calcChain>
</file>

<file path=xl/sharedStrings.xml><?xml version="1.0" encoding="utf-8"?>
<sst xmlns="http://schemas.openxmlformats.org/spreadsheetml/2006/main" count="66" uniqueCount="33">
  <si>
    <t>N</t>
  </si>
  <si>
    <t>Selection Sort</t>
  </si>
  <si>
    <t>Quick Sort</t>
  </si>
  <si>
    <t>1000</t>
  </si>
  <si>
    <t>2000</t>
  </si>
  <si>
    <t>4000</t>
  </si>
  <si>
    <t>8000</t>
  </si>
  <si>
    <t>16000</t>
  </si>
  <si>
    <t>32000</t>
  </si>
  <si>
    <t>64000</t>
  </si>
  <si>
    <t>Gem.</t>
  </si>
  <si>
    <t>Resultaat</t>
  </si>
  <si>
    <t>Selection</t>
  </si>
  <si>
    <t>Quick</t>
  </si>
  <si>
    <t>Opdracht 4 - Sorteren</t>
  </si>
  <si>
    <t>Lars Rotgers, 550035, lars.rotgers@student.nhlstenden.com</t>
  </si>
  <si>
    <r>
      <t>CPU:</t>
    </r>
    <r>
      <rPr>
        <sz val="11"/>
        <color theme="1"/>
        <rFont val="Calibri"/>
        <family val="2"/>
        <scheme val="minor"/>
      </rPr>
      <t xml:space="preserve"> Intel® Core™ i7-6700HQ CPU @ 2.60Ghz</t>
    </r>
  </si>
  <si>
    <t>De theoretische rekentijd voor selection sort is:</t>
  </si>
  <si>
    <t>c_1</t>
  </si>
  <si>
    <t>Selection (c = 1.73e-9)</t>
  </si>
  <si>
    <t>De theoretische rekentijd voor quick sort is:</t>
  </si>
  <si>
    <t>c_2</t>
  </si>
  <si>
    <t>Quick (c = 6.82e-8)</t>
  </si>
  <si>
    <t>`</t>
  </si>
  <si>
    <t>Conclusie</t>
  </si>
  <si>
    <t>Het is duidelijk te zien dat het quick sort algortime een stuk sneller is dan het selection sort algoritme.</t>
  </si>
  <si>
    <t>Bij de waarnemingen van de selection sort wordt een rechte lijn verwacht, maar ik denk dat mijn laptop</t>
  </si>
  <si>
    <t xml:space="preserve">op de achtergrond nog een aantal dingen doet waardoor de tijden worden beinvloedt. </t>
  </si>
  <si>
    <t>zal de invloed van achtergrondprocessen ook minder zijn.</t>
  </si>
  <si>
    <t>De waarnemingen voor de quick sort liggen wel mooi op een rechte lijn, maar aangezien dit algoritme veel sneller is</t>
  </si>
  <si>
    <t>Als c = 1.73e-9 wordt gebruikt, dan zal voor grote N ( N &gt; 8000 ) de tijd altijd lager uitvallen dan de theorie.</t>
  </si>
  <si>
    <t>Dit model geeft wel een accuraat beeldt van de rekentijden.</t>
  </si>
  <si>
    <t>Dus bij het sorteren kan er beter gebruik worden gemaakt van quick sort, want dit is een stuk sneller.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</si>
</sst>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11" fontId="2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ard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Rekentijden</a:t>
            </a:r>
            <a:r>
              <a:rPr lang="en-US" baseline="0"/>
              <a:t> Sorteeralgoritmen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Blad1!$B$46</c:f>
              <c:strCache>
                <c:ptCount val="1"/>
                <c:pt idx="0">
                  <c:v>Selection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Blad1!$C$45:$I$45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strCache>
            </c:strRef>
          </c:cat>
          <c:val>
            <c:numRef>
              <c:f>Blad1!$C$46:$I$46</c:f>
              <c:numCache>
                <c:formatCode>General</c:formatCode>
                <c:ptCount val="7"/>
                <c:pt idx="0">
                  <c:v>3.0829899999999999E-3</c:v>
                </c:pt>
                <c:pt idx="1">
                  <c:v>1.2396679999999998E-2</c:v>
                </c:pt>
                <c:pt idx="2">
                  <c:v>3.5325330000000002E-2</c:v>
                </c:pt>
                <c:pt idx="3">
                  <c:v>8.0333280000000021E-2</c:v>
                </c:pt>
                <c:pt idx="4">
                  <c:v>0.23320623999999998</c:v>
                </c:pt>
                <c:pt idx="5">
                  <c:v>0.82587313000000007</c:v>
                </c:pt>
                <c:pt idx="6">
                  <c:v>3.2896370099999999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2-4DB7-972B-AA3868542AA8}"/>
            </c:ext>
          </c:extLst>
        </c:ser>
        <c:ser>
          <c:idx val="1"/>
          <c:order val="1"/>
          <c:tx>
            <c:strRef>
              <c:f>Blad1!$B$47</c:f>
              <c:strCache>
                <c:ptCount val="1"/>
                <c:pt idx="0">
                  <c:v>Quick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Blad1!$C$45:$I$45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strCache>
            </c:strRef>
          </c:cat>
          <c:val>
            <c:numRef>
              <c:f>Blad1!$C$47:$I$47</c:f>
              <c:numCache>
                <c:formatCode>General</c:formatCode>
                <c:ptCount val="7"/>
                <c:pt idx="0">
                  <c:v>2.4707E-4</c:v>
                </c:pt>
                <c:pt idx="1">
                  <c:v>5.0513000000000001E-4</c:v>
                </c:pt>
                <c:pt idx="2">
                  <c:v>1.0215399999999998E-3</c:v>
                </c:pt>
                <c:pt idx="3">
                  <c:v>2.1166600000000002E-3</c:v>
                </c:pt>
                <c:pt idx="4">
                  <c:v>4.6165899999999994E-3</c:v>
                </c:pt>
                <c:pt idx="5">
                  <c:v>8.6475300000000005E-3</c:v>
                </c:pt>
                <c:pt idx="6">
                  <c:v>1.5881050000000001E-2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2-4DB7-972B-AA3868542AA8}"/>
            </c:ext>
          </c:extLst>
        </c:ser>
        <c:ser>
          <c:idx val="2"/>
          <c:order val="2"/>
          <c:tx>
            <c:strRef>
              <c:f>Blad1!$B$48</c:f>
              <c:strCache>
                <c:ptCount val="1"/>
                <c:pt idx="0">
                  <c:v>Selection (c = 1.73e-9)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Blad1!$C$45:$I$45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strCache>
            </c:strRef>
          </c:cat>
          <c:val>
            <c:numRef>
              <c:f>Blad1!$C$48:$I$48</c:f>
              <c:numCache>
                <c:formatCode>General</c:formatCode>
                <c:ptCount val="7"/>
                <c:pt idx="0">
                  <c:v>1.7379733234514508E-3</c:v>
                </c:pt>
                <c:pt idx="1">
                  <c:v>6.9518932938058033E-3</c:v>
                </c:pt>
                <c:pt idx="2">
                  <c:v>2.7807573175223213E-2</c:v>
                </c:pt>
                <c:pt idx="3">
                  <c:v>0.11123029270089285</c:v>
                </c:pt>
                <c:pt idx="4">
                  <c:v>0.44492117080357141</c:v>
                </c:pt>
                <c:pt idx="5">
                  <c:v>1.7796846832142856</c:v>
                </c:pt>
                <c:pt idx="6">
                  <c:v>7.1187387328571425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A2-4DB7-972B-AA3868542AA8}"/>
            </c:ext>
          </c:extLst>
        </c:ser>
        <c:ser>
          <c:idx val="3"/>
          <c:order val="3"/>
          <c:tx>
            <c:strRef>
              <c:f>Blad1!$B$49</c:f>
              <c:strCache>
                <c:ptCount val="1"/>
                <c:pt idx="0">
                  <c:v>Quick (c = 6.82e-8)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Blad1!$C$45:$I$45</c:f>
              <c:strCach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strCache>
            </c:strRef>
          </c:cat>
          <c:val>
            <c:numRef>
              <c:f>Blad1!$C$49:$I$49</c:f>
              <c:numCache>
                <c:formatCode>General</c:formatCode>
                <c:ptCount val="7"/>
                <c:pt idx="0">
                  <c:v>2.047716553192982E-4</c:v>
                </c:pt>
                <c:pt idx="1">
                  <c:v>4.506382509805128E-4</c:v>
                </c:pt>
                <c:pt idx="2">
                  <c:v>9.834663826448584E-4</c:v>
                </c:pt>
                <c:pt idx="3">
                  <c:v>2.1313125266573824E-3</c:v>
                </c:pt>
                <c:pt idx="4">
                  <c:v>4.5913845760500961E-3</c:v>
                </c:pt>
                <c:pt idx="5">
                  <c:v>9.8402881975708546E-3</c:v>
                </c:pt>
                <c:pt idx="6">
                  <c:v>2.0995614486083034E-2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A2-4DB7-972B-AA386854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588799"/>
        <c:axId val="1277253887"/>
      </c:lineChart>
      <c:catAx>
        <c:axId val="118558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elementen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53887"/>
        <c:crosses val="autoZero"/>
        <c:auto val="1"/>
        <c:lblAlgn val="ctr"/>
        <c:lblOffset val="100"/>
        <c:noMultiLvlLbl val="0"/>
      </c:catAx>
      <c:valAx>
        <c:axId val="1277253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Uitvoertijd</a:t>
                </a:r>
                <a:r>
                  <a:rPr lang="en-US" baseline="0"/>
                  <a:t> in sec. (logaritmisch)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49</xdr:row>
      <xdr:rowOff>180974</xdr:rowOff>
    </xdr:from>
    <xdr:to>
      <xdr:col>14</xdr:col>
      <xdr:colOff>0</xdr:colOff>
      <xdr:row>78</xdr:row>
      <xdr:rowOff>180974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4E26FD1-5FAC-4802-A36F-5FBBA451E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397668</xdr:colOff>
      <xdr:row>19</xdr:row>
      <xdr:rowOff>2381</xdr:rowOff>
    </xdr:from>
    <xdr:ext cx="171771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D2E5EA85-E981-4641-9540-0F8BBCCC468D}"/>
                </a:ext>
              </a:extLst>
            </xdr:cNvPr>
            <xdr:cNvSpPr txBox="1"/>
          </xdr:nvSpPr>
          <xdr:spPr>
            <a:xfrm>
              <a:off x="3193256" y="3526631"/>
              <a:ext cx="17177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D2E5EA85-E981-4641-9540-0F8BBCCC468D}"/>
                </a:ext>
              </a:extLst>
            </xdr:cNvPr>
            <xdr:cNvSpPr txBox="1"/>
          </xdr:nvSpPr>
          <xdr:spPr>
            <a:xfrm>
              <a:off x="3193256" y="3526631"/>
              <a:ext cx="17177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𝑇(𝑛)=𝑐_1⋅𝑛^2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⇔𝑐_1=𝑡/𝑛^2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150018</xdr:colOff>
      <xdr:row>38</xdr:row>
      <xdr:rowOff>7143</xdr:rowOff>
    </xdr:from>
    <xdr:ext cx="26822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E573FDFD-A8EC-4DF7-A65A-1CAE639DC7AD}"/>
                </a:ext>
              </a:extLst>
            </xdr:cNvPr>
            <xdr:cNvSpPr txBox="1"/>
          </xdr:nvSpPr>
          <xdr:spPr>
            <a:xfrm>
              <a:off x="3155156" y="6969918"/>
              <a:ext cx="268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⋅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log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 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⋅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log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E573FDFD-A8EC-4DF7-A65A-1CAE639DC7AD}"/>
                </a:ext>
              </a:extLst>
            </xdr:cNvPr>
            <xdr:cNvSpPr txBox="1"/>
          </xdr:nvSpPr>
          <xdr:spPr>
            <a:xfrm>
              <a:off x="3155156" y="6969918"/>
              <a:ext cx="268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𝑇(𝑛)=𝑐_2⋅𝑛⋅log⁡(𝑛)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⇔𝑐_2=𝑡/(𝑛⋅log⁡(𝑛))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330994</xdr:colOff>
      <xdr:row>56</xdr:row>
      <xdr:rowOff>154781</xdr:rowOff>
    </xdr:from>
    <xdr:ext cx="179780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F51AA458-E4D4-484F-ACDC-CE2F116F7D7F}"/>
                </a:ext>
              </a:extLst>
            </xdr:cNvPr>
            <xdr:cNvSpPr txBox="1"/>
          </xdr:nvSpPr>
          <xdr:spPr>
            <a:xfrm>
              <a:off x="5536407" y="10375106"/>
              <a:ext cx="17978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𝑠𝑒𝑙𝑒𝑐𝑡𝑖𝑜𝑛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=(1.73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−9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)⋅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F51AA458-E4D4-484F-ACDC-CE2F116F7D7F}"/>
                </a:ext>
              </a:extLst>
            </xdr:cNvPr>
            <xdr:cNvSpPr txBox="1"/>
          </xdr:nvSpPr>
          <xdr:spPr>
            <a:xfrm>
              <a:off x="5536407" y="10375106"/>
              <a:ext cx="17978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𝑇_𝑠𝑒𝑙𝑒𝑐𝑡𝑖𝑜𝑛 (𝑛)=(1.73𝑒^(−9))⋅𝑛^2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10</xdr:col>
      <xdr:colOff>11907</xdr:colOff>
      <xdr:row>70</xdr:row>
      <xdr:rowOff>2381</xdr:rowOff>
    </xdr:from>
    <xdr:ext cx="2042482" cy="1857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275CAD11-75BB-4230-A806-B5C20A3B8C67}"/>
                </a:ext>
              </a:extLst>
            </xdr:cNvPr>
            <xdr:cNvSpPr txBox="1"/>
          </xdr:nvSpPr>
          <xdr:spPr>
            <a:xfrm>
              <a:off x="6260307" y="12756356"/>
              <a:ext cx="2042482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𝑞𝑢𝑖𝑐𝑘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=(6.82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−8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⋅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log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275CAD11-75BB-4230-A806-B5C20A3B8C67}"/>
                </a:ext>
              </a:extLst>
            </xdr:cNvPr>
            <xdr:cNvSpPr txBox="1"/>
          </xdr:nvSpPr>
          <xdr:spPr>
            <a:xfrm>
              <a:off x="6260307" y="12756356"/>
              <a:ext cx="2042482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𝑇_𝑞𝑢𝑖𝑐𝑘 (𝑛)=(6.82𝑒^(−8))⋅𝑛⋅log⁡(𝑛)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69056</xdr:colOff>
      <xdr:row>22</xdr:row>
      <xdr:rowOff>2381</xdr:rowOff>
    </xdr:from>
    <xdr:ext cx="3000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FB5C421A-F9E4-46E0-AD32-1AC193EC77B8}"/>
                </a:ext>
              </a:extLst>
            </xdr:cNvPr>
            <xdr:cNvSpPr txBox="1"/>
          </xdr:nvSpPr>
          <xdr:spPr>
            <a:xfrm>
              <a:off x="6007894" y="4069556"/>
              <a:ext cx="30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FB5C421A-F9E4-46E0-AD32-1AC193EC77B8}"/>
                </a:ext>
              </a:extLst>
            </xdr:cNvPr>
            <xdr:cNvSpPr txBox="1"/>
          </xdr:nvSpPr>
          <xdr:spPr>
            <a:xfrm>
              <a:off x="6007894" y="4069556"/>
              <a:ext cx="30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78581</xdr:colOff>
      <xdr:row>41</xdr:row>
      <xdr:rowOff>2381</xdr:rowOff>
    </xdr:from>
    <xdr:ext cx="30328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FD9A81D7-9F67-434F-8A06-3EB86EAB9877}"/>
                </a:ext>
              </a:extLst>
            </xdr:cNvPr>
            <xdr:cNvSpPr txBox="1"/>
          </xdr:nvSpPr>
          <xdr:spPr>
            <a:xfrm>
              <a:off x="6017419" y="7508081"/>
              <a:ext cx="3032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FD9A81D7-9F67-434F-8A06-3EB86EAB9877}"/>
                </a:ext>
              </a:extLst>
            </xdr:cNvPr>
            <xdr:cNvSpPr txBox="1"/>
          </xdr:nvSpPr>
          <xdr:spPr>
            <a:xfrm>
              <a:off x="6017419" y="7508081"/>
              <a:ext cx="3032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𝑐_2=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DB3F2-BE25-4B82-9799-85AAF3BC3A0F}" name="Tabel1" displayName="Tabel1" ref="B7:I18" totalsRowShown="0">
  <autoFilter ref="B7:I18" xr:uid="{80F1E92A-89FE-415B-BE5B-4F6695865ABB}"/>
  <tableColumns count="8">
    <tableColumn id="1" xr3:uid="{E112208C-3672-4AF0-8FB8-5E99EE656530}" name="N" dataDxfId="26"/>
    <tableColumn id="2" xr3:uid="{E9A0ED5F-0C32-497A-8C48-1051A1BEE9DF}" name="1000"/>
    <tableColumn id="3" xr3:uid="{204D6417-7875-4EA4-A104-85CF0D505C9E}" name="2000"/>
    <tableColumn id="4" xr3:uid="{AD859F0B-5DB2-4544-AECF-CCC92A8121A9}" name="4000"/>
    <tableColumn id="5" xr3:uid="{050D2F7F-DBB8-45DE-BC50-D817C9DB171D}" name="8000"/>
    <tableColumn id="6" xr3:uid="{92291803-F551-4633-A776-51E0344AF82B}" name="16000"/>
    <tableColumn id="7" xr3:uid="{F0091031-3D0C-47A1-8E67-2B25940CC3F4}" name="32000"/>
    <tableColumn id="8" xr3:uid="{7EDCFB3E-2B06-4263-9D40-711D76E10A36}" name="6400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6E46-0533-42FE-8A7D-42E298C98612}" name="Tabel2" displayName="Tabel2" ref="B26:I37" totalsRowShown="0">
  <autoFilter ref="B26:I37" xr:uid="{25300519-3C3F-4B7F-90CD-7B1186E0FA04}"/>
  <tableColumns count="8">
    <tableColumn id="1" xr3:uid="{23C04559-448B-4E5C-8F4B-43A67A26983C}" name="N" dataDxfId="25"/>
    <tableColumn id="2" xr3:uid="{8321CA37-BE10-48F0-9440-7601EE0F1560}" name="1000"/>
    <tableColumn id="3" xr3:uid="{12C0B818-2BAD-4C08-BF71-AC736E186684}" name="2000"/>
    <tableColumn id="4" xr3:uid="{C98A6D9F-E5BB-4EC2-B027-EC1075800AAE}" name="4000"/>
    <tableColumn id="5" xr3:uid="{EBA3111B-767F-427A-90B9-77C28EAE3D57}" name="8000"/>
    <tableColumn id="6" xr3:uid="{35CB8E93-B0A2-4014-B215-7C2BC12DCB37}" name="16000"/>
    <tableColumn id="7" xr3:uid="{EFCC33EE-CAB2-4F89-AFB8-02DB7736281F}" name="32000"/>
    <tableColumn id="8" xr3:uid="{7DE67CB6-9B18-4C19-B9C9-DE9A9E0DF639}" name="6400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761AF5-4C41-440F-9E42-899047E7E5D4}" name="Tabel3" displayName="Tabel3" ref="B45:I49" totalsRowShown="0">
  <autoFilter ref="B45:I49" xr:uid="{4CC869E9-AE6A-4400-9F10-3AE2639CD90D}"/>
  <tableColumns count="8">
    <tableColumn id="1" xr3:uid="{FCD27100-1842-4512-9DBB-1E4C9B3CAE7A}" name="N" dataDxfId="24"/>
    <tableColumn id="2" xr3:uid="{2A39B3D3-841A-455F-B0A1-C93EB3EBE417}" name="1000">
      <calculatedColumnFormula>C36</calculatedColumnFormula>
    </tableColumn>
    <tableColumn id="3" xr3:uid="{1AD8D849-8123-42C6-9463-3481FF4567FF}" name="2000">
      <calculatedColumnFormula>D36</calculatedColumnFormula>
    </tableColumn>
    <tableColumn id="4" xr3:uid="{B0220D2D-5DDE-458B-B819-90562752B0DE}" name="4000">
      <calculatedColumnFormula>E36</calculatedColumnFormula>
    </tableColumn>
    <tableColumn id="5" xr3:uid="{4234E2CD-85C5-4A7A-8AB5-5F7D7BC92EDC}" name="8000">
      <calculatedColumnFormula>F36</calculatedColumnFormula>
    </tableColumn>
    <tableColumn id="6" xr3:uid="{6DA86E26-FBEF-4D4D-A513-9779D21A3234}" name="16000">
      <calculatedColumnFormula>G36</calculatedColumnFormula>
    </tableColumn>
    <tableColumn id="7" xr3:uid="{481E7676-ECA6-4842-8C6F-D7236A900F95}" name="32000">
      <calculatedColumnFormula>H36</calculatedColumnFormula>
    </tableColumn>
    <tableColumn id="8" xr3:uid="{3D9C7075-005D-45AF-94F1-057AC837E2AA}" name="64000">
      <calculatedColumnFormula>I36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31231-00DB-41E4-B275-F931B4C6A95A}" name="Tabel4" displayName="Tabel4" ref="B22:I23" totalsRowShown="0" headerRowDxfId="13" dataDxfId="14" headerRowBorderDxfId="22" tableBorderDxfId="23">
  <autoFilter ref="B22:I23" xr:uid="{225F1E6E-0955-4962-B835-733C2A16A189}"/>
  <tableColumns count="8">
    <tableColumn id="1" xr3:uid="{96949F74-FEE4-41F9-8C4D-6B0F9296E0D9}" name="N" dataDxfId="21"/>
    <tableColumn id="2" xr3:uid="{97075D26-62B6-438C-A128-EFA56887B4C8}" name="1000" dataDxfId="12">
      <calculatedColumnFormula>C18/(C22*C22)</calculatedColumnFormula>
    </tableColumn>
    <tableColumn id="3" xr3:uid="{4204509D-CA2D-4FBB-8DFA-67A52137AC10}" name="2000" dataDxfId="20">
      <calculatedColumnFormula>D18/(D22*D22)</calculatedColumnFormula>
    </tableColumn>
    <tableColumn id="4" xr3:uid="{FC6F7357-5D28-4AEB-91BB-0FAD7292B583}" name="4000" dataDxfId="19">
      <calculatedColumnFormula>E18/(E22*E22)</calculatedColumnFormula>
    </tableColumn>
    <tableColumn id="5" xr3:uid="{F0605F16-D33C-4A02-9507-B7F7F40D2864}" name="8000" dataDxfId="18">
      <calculatedColumnFormula>F18/(F22*F22)</calculatedColumnFormula>
    </tableColumn>
    <tableColumn id="6" xr3:uid="{08D8E64D-F79F-4367-8E81-5F21B01425C1}" name="16000" dataDxfId="17">
      <calculatedColumnFormula>G18/(G22*G22)</calculatedColumnFormula>
    </tableColumn>
    <tableColumn id="7" xr3:uid="{BAC221EF-0A3C-4733-BEFC-E783CE9A33E7}" name="32000" dataDxfId="16">
      <calculatedColumnFormula>H18/(H22*H22)</calculatedColumnFormula>
    </tableColumn>
    <tableColumn id="8" xr3:uid="{7CD12432-B055-4B56-AD54-817439971A9E}" name="64000" dataDxfId="15">
      <calculatedColumnFormula>I18/(I22*I22)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E31F60-E6E2-4213-9970-3647AA3B4AE5}" name="Tabel46" displayName="Tabel46" ref="B41:I42" totalsRowShown="0" headerRowDxfId="11" dataDxfId="10" headerRowBorderDxfId="8" tableBorderDxfId="9">
  <autoFilter ref="B41:I42" xr:uid="{084330D9-261D-4415-A009-2BCB627B1BC3}"/>
  <tableColumns count="8">
    <tableColumn id="1" xr3:uid="{F722414C-B609-4A21-92A3-E4646CB3086D}" name="N" dataDxfId="7"/>
    <tableColumn id="2" xr3:uid="{5C0B3029-2F41-428B-AAEF-0E4EFC60D539}" name="1000" dataDxfId="6">
      <calculatedColumnFormula>C37/(C41*LOG(C41))</calculatedColumnFormula>
    </tableColumn>
    <tableColumn id="3" xr3:uid="{3AB0136E-334A-4596-9AE1-E04365873B22}" name="2000" dataDxfId="5">
      <calculatedColumnFormula>D37/(D41*LOG(D41))</calculatedColumnFormula>
    </tableColumn>
    <tableColumn id="4" xr3:uid="{AEA4A876-9824-4170-86B6-C23F6E5C3BB4}" name="4000" dataDxfId="4">
      <calculatedColumnFormula>E37/(E41*LOG(E41))</calculatedColumnFormula>
    </tableColumn>
    <tableColumn id="5" xr3:uid="{728B55D2-2BFA-4E5C-A8B2-968E86F92A4E}" name="8000" dataDxfId="3">
      <calculatedColumnFormula>F37/(F41*LOG(F41))</calculatedColumnFormula>
    </tableColumn>
    <tableColumn id="6" xr3:uid="{1C64507F-F584-44B5-83C1-762BD517D1B0}" name="16000" dataDxfId="2">
      <calculatedColumnFormula>G37/(G41*LOG(G41))</calculatedColumnFormula>
    </tableColumn>
    <tableColumn id="7" xr3:uid="{1149D402-1281-4546-8528-7694E27636DE}" name="32000" dataDxfId="1">
      <calculatedColumnFormula>H37/(H41*LOG(H41))</calculatedColumnFormula>
    </tableColumn>
    <tableColumn id="8" xr3:uid="{FAC34545-6EF9-4FF0-87D1-F2EC5BAD14DD}" name="64000" dataDxfId="0">
      <calculatedColumnFormula>I37/(I41*LOG(I41))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1B5B-C862-4D06-9D24-90245A66FFC2}">
  <dimension ref="B2:Q93"/>
  <sheetViews>
    <sheetView tabSelected="1" topLeftCell="A58" zoomScaleNormal="100" workbookViewId="0">
      <selection activeCell="N89" sqref="N89"/>
    </sheetView>
  </sheetViews>
  <sheetFormatPr defaultRowHeight="14.25" x14ac:dyDescent="0.45"/>
  <cols>
    <col min="1" max="1" width="2.86328125" customWidth="1"/>
    <col min="2" max="2" width="9.06640625" style="1"/>
    <col min="3" max="3" width="9.59765625" customWidth="1"/>
    <col min="4" max="9" width="10.265625" bestFit="1" customWidth="1"/>
    <col min="10" max="10" width="4.33203125" customWidth="1"/>
    <col min="11" max="11" width="11.59765625" bestFit="1" customWidth="1"/>
  </cols>
  <sheetData>
    <row r="2" spans="2:9" ht="21" x14ac:dyDescent="0.65">
      <c r="B2" s="2" t="s">
        <v>14</v>
      </c>
    </row>
    <row r="3" spans="2:9" x14ac:dyDescent="0.45">
      <c r="B3" s="1" t="s">
        <v>15</v>
      </c>
    </row>
    <row r="4" spans="2:9" x14ac:dyDescent="0.45">
      <c r="B4" s="1" t="s">
        <v>16</v>
      </c>
    </row>
    <row r="6" spans="2:9" x14ac:dyDescent="0.45">
      <c r="B6" s="1" t="s">
        <v>1</v>
      </c>
    </row>
    <row r="7" spans="2:9" x14ac:dyDescent="0.45">
      <c r="B7" s="1" t="s">
        <v>0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2:9" x14ac:dyDescent="0.45">
      <c r="B8" s="1">
        <v>1</v>
      </c>
      <c r="C8">
        <v>1.9097999999999999E-3</v>
      </c>
      <c r="D8">
        <v>8.5415000000000005E-3</v>
      </c>
      <c r="E8">
        <v>2.1388899999999999E-2</v>
      </c>
      <c r="F8">
        <v>8.0173400000000006E-2</v>
      </c>
      <c r="G8">
        <v>0.22561100000000001</v>
      </c>
      <c r="H8">
        <v>0.83297270000000001</v>
      </c>
      <c r="I8">
        <v>3.3284557000000001</v>
      </c>
    </row>
    <row r="9" spans="2:9" x14ac:dyDescent="0.45">
      <c r="B9" s="1">
        <v>2</v>
      </c>
      <c r="C9">
        <v>2.0398999999999999E-3</v>
      </c>
      <c r="D9">
        <v>8.5097000000000003E-3</v>
      </c>
      <c r="E9">
        <v>4.5189399999999998E-2</v>
      </c>
      <c r="F9">
        <v>9.1021299999999999E-2</v>
      </c>
      <c r="G9">
        <v>0.2388921</v>
      </c>
      <c r="H9">
        <v>0.83550749999999996</v>
      </c>
      <c r="I9">
        <v>3.3841139</v>
      </c>
    </row>
    <row r="10" spans="2:9" x14ac:dyDescent="0.45">
      <c r="B10" s="1">
        <v>3</v>
      </c>
      <c r="C10">
        <v>3.5639000000000001E-3</v>
      </c>
      <c r="D10">
        <v>1.2437800000000001E-2</v>
      </c>
      <c r="E10">
        <v>3.4668600000000001E-2</v>
      </c>
      <c r="F10">
        <v>7.4027800000000005E-2</v>
      </c>
      <c r="G10">
        <v>0.22073519999999999</v>
      </c>
      <c r="H10">
        <v>0.82899009999999995</v>
      </c>
      <c r="I10">
        <v>3.2741207000000001</v>
      </c>
    </row>
    <row r="11" spans="2:9" x14ac:dyDescent="0.45">
      <c r="B11" s="1">
        <v>4</v>
      </c>
      <c r="C11">
        <v>3.6338999999999998E-3</v>
      </c>
      <c r="D11">
        <v>1.27099E-2</v>
      </c>
      <c r="E11">
        <v>3.9405099999999998E-2</v>
      </c>
      <c r="F11">
        <v>9.2030399999999998E-2</v>
      </c>
      <c r="G11">
        <v>0.23350199999999999</v>
      </c>
      <c r="H11">
        <v>0.82256099999999999</v>
      </c>
      <c r="I11">
        <v>3.2567702000000001</v>
      </c>
    </row>
    <row r="12" spans="2:9" x14ac:dyDescent="0.45">
      <c r="B12" s="1">
        <v>5</v>
      </c>
      <c r="C12">
        <v>3.5739000000000001E-3</v>
      </c>
      <c r="D12">
        <v>1.3596799999999999E-2</v>
      </c>
      <c r="E12">
        <v>4.0614499999999998E-2</v>
      </c>
      <c r="F12">
        <v>8.65813E-2</v>
      </c>
      <c r="G12">
        <v>0.23234859999999999</v>
      </c>
      <c r="H12">
        <v>0.81967610000000002</v>
      </c>
      <c r="I12">
        <v>3.2731697999999998</v>
      </c>
    </row>
    <row r="13" spans="2:9" x14ac:dyDescent="0.45">
      <c r="B13" s="1">
        <v>6</v>
      </c>
      <c r="C13">
        <v>3.5944000000000002E-3</v>
      </c>
      <c r="D13">
        <v>1.3966900000000001E-2</v>
      </c>
      <c r="E13">
        <v>2.2897799999999999E-2</v>
      </c>
      <c r="F13">
        <v>8.5239899999999993E-2</v>
      </c>
      <c r="G13">
        <v>0.24256330000000001</v>
      </c>
      <c r="H13">
        <v>0.81780200000000003</v>
      </c>
      <c r="I13">
        <v>3.2754818000000001</v>
      </c>
    </row>
    <row r="14" spans="2:9" x14ac:dyDescent="0.45">
      <c r="B14" s="1">
        <v>7</v>
      </c>
      <c r="C14">
        <v>3.5966000000000001E-3</v>
      </c>
      <c r="D14">
        <v>1.3939E-2</v>
      </c>
      <c r="E14">
        <v>3.5578100000000001E-2</v>
      </c>
      <c r="F14">
        <v>8.1144400000000005E-2</v>
      </c>
      <c r="G14">
        <v>0.23774719999999999</v>
      </c>
      <c r="H14">
        <v>0.81688159999999999</v>
      </c>
      <c r="I14">
        <v>3.2637917000000001</v>
      </c>
    </row>
    <row r="15" spans="2:9" x14ac:dyDescent="0.45">
      <c r="B15" s="1">
        <v>8</v>
      </c>
      <c r="C15">
        <v>3.5685000000000001E-3</v>
      </c>
      <c r="D15">
        <v>1.3881900000000001E-2</v>
      </c>
      <c r="E15">
        <v>3.6654899999999997E-2</v>
      </c>
      <c r="F15">
        <v>7.7896499999999994E-2</v>
      </c>
      <c r="G15">
        <v>0.2281581</v>
      </c>
      <c r="H15">
        <v>0.83193439999999996</v>
      </c>
      <c r="I15">
        <v>3.2551245</v>
      </c>
    </row>
    <row r="16" spans="2:9" x14ac:dyDescent="0.45">
      <c r="B16" s="1">
        <v>9</v>
      </c>
      <c r="C16">
        <v>3.5647000000000001E-3</v>
      </c>
      <c r="D16">
        <v>1.4036699999999999E-2</v>
      </c>
      <c r="E16">
        <v>3.91957E-2</v>
      </c>
      <c r="F16">
        <v>6.0759800000000003E-2</v>
      </c>
      <c r="G16">
        <v>0.23933299999999999</v>
      </c>
      <c r="H16">
        <v>0.8361191</v>
      </c>
      <c r="I16">
        <v>3.2812717</v>
      </c>
    </row>
    <row r="17" spans="2:11" x14ac:dyDescent="0.45">
      <c r="B17" s="1">
        <v>10</v>
      </c>
      <c r="C17">
        <v>1.7842999999999999E-3</v>
      </c>
      <c r="D17">
        <v>1.2346599999999999E-2</v>
      </c>
      <c r="E17">
        <v>3.7660300000000001E-2</v>
      </c>
      <c r="F17">
        <v>7.4457999999999996E-2</v>
      </c>
      <c r="G17">
        <v>0.23317189999999999</v>
      </c>
      <c r="H17">
        <v>0.81628679999999998</v>
      </c>
      <c r="I17">
        <v>3.3040701000000001</v>
      </c>
    </row>
    <row r="18" spans="2:11" s="1" customFormat="1" x14ac:dyDescent="0.45">
      <c r="B18" s="1" t="s">
        <v>10</v>
      </c>
      <c r="C18" s="1">
        <f>AVERAGE(C8:C17)</f>
        <v>3.0829899999999999E-3</v>
      </c>
      <c r="D18" s="1">
        <f t="shared" ref="D18:I18" si="0">AVERAGE(D8:D17)</f>
        <v>1.2396679999999998E-2</v>
      </c>
      <c r="E18" s="1">
        <f t="shared" si="0"/>
        <v>3.5325330000000002E-2</v>
      </c>
      <c r="F18" s="1">
        <f t="shared" si="0"/>
        <v>8.0333280000000021E-2</v>
      </c>
      <c r="G18" s="1">
        <f t="shared" si="0"/>
        <v>0.23320623999999998</v>
      </c>
      <c r="H18" s="1">
        <f t="shared" si="0"/>
        <v>0.82587313000000007</v>
      </c>
      <c r="I18" s="1">
        <f t="shared" si="0"/>
        <v>3.2896370099999999</v>
      </c>
    </row>
    <row r="19" spans="2:11" s="1" customFormat="1" x14ac:dyDescent="0.45"/>
    <row r="20" spans="2:11" s="1" customFormat="1" x14ac:dyDescent="0.45">
      <c r="B20" s="3" t="s">
        <v>17</v>
      </c>
    </row>
    <row r="21" spans="2:11" s="1" customFormat="1" x14ac:dyDescent="0.45"/>
    <row r="22" spans="2:11" s="1" customFormat="1" x14ac:dyDescent="0.45">
      <c r="B22" s="5" t="s">
        <v>0</v>
      </c>
      <c r="C22" s="6" t="s">
        <v>3</v>
      </c>
      <c r="D22" s="6" t="s">
        <v>4</v>
      </c>
      <c r="E22" s="6" t="s">
        <v>5</v>
      </c>
      <c r="F22" s="6" t="s">
        <v>6</v>
      </c>
      <c r="G22" s="6" t="s">
        <v>7</v>
      </c>
      <c r="H22" s="6" t="s">
        <v>8</v>
      </c>
      <c r="I22" s="7" t="s">
        <v>9</v>
      </c>
      <c r="K22" s="3"/>
    </row>
    <row r="23" spans="2:11" s="1" customFormat="1" x14ac:dyDescent="0.45">
      <c r="B23" s="1" t="s">
        <v>18</v>
      </c>
      <c r="C23" s="4">
        <f t="shared" ref="C23:I23" si="1">C18/(C22*C22)</f>
        <v>3.0829899999999999E-9</v>
      </c>
      <c r="D23" s="4">
        <f t="shared" si="1"/>
        <v>3.0991699999999998E-9</v>
      </c>
      <c r="E23" s="4">
        <f t="shared" si="1"/>
        <v>2.207833125E-9</v>
      </c>
      <c r="F23" s="4">
        <f t="shared" si="1"/>
        <v>1.2552075000000003E-9</v>
      </c>
      <c r="G23" s="4">
        <f t="shared" si="1"/>
        <v>9.109618749999999E-10</v>
      </c>
      <c r="H23" s="4">
        <f t="shared" si="1"/>
        <v>8.0651672851562505E-10</v>
      </c>
      <c r="I23" s="4">
        <f t="shared" si="1"/>
        <v>8.0313403564453126E-10</v>
      </c>
      <c r="K23" s="1">
        <f>AVERAGE(Tabel4[[#This Row],[1000]:[64000]])</f>
        <v>1.7379733234514509E-9</v>
      </c>
    </row>
    <row r="24" spans="2:11" s="1" customFormat="1" x14ac:dyDescent="0.45">
      <c r="C24"/>
      <c r="D24"/>
      <c r="E24"/>
      <c r="F24"/>
      <c r="G24"/>
      <c r="H24"/>
      <c r="I24"/>
    </row>
    <row r="25" spans="2:11" x14ac:dyDescent="0.45">
      <c r="B25" s="1" t="s">
        <v>2</v>
      </c>
    </row>
    <row r="26" spans="2:11" x14ac:dyDescent="0.45">
      <c r="B26" s="1" t="s">
        <v>0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2:11" x14ac:dyDescent="0.45">
      <c r="B27" s="1">
        <v>1</v>
      </c>
      <c r="C27">
        <v>2.7769999999999997E-4</v>
      </c>
      <c r="D27">
        <v>2.3460000000000001E-4</v>
      </c>
      <c r="E27">
        <v>1.1115999999999999E-3</v>
      </c>
      <c r="F27">
        <v>2.2442E-3</v>
      </c>
      <c r="G27">
        <v>4.4917999999999998E-3</v>
      </c>
      <c r="H27">
        <v>9.3080999999999997E-3</v>
      </c>
      <c r="I27">
        <v>1.6479799999999999E-2</v>
      </c>
    </row>
    <row r="28" spans="2:11" x14ac:dyDescent="0.45">
      <c r="B28" s="1">
        <v>2</v>
      </c>
      <c r="C28">
        <v>1.184E-4</v>
      </c>
      <c r="D28">
        <v>5.842E-4</v>
      </c>
      <c r="E28">
        <v>5.9869999999999997E-4</v>
      </c>
      <c r="F28">
        <v>2.2165000000000002E-3</v>
      </c>
      <c r="G28">
        <v>4.3647E-3</v>
      </c>
      <c r="H28">
        <v>7.5535999999999997E-3</v>
      </c>
      <c r="I28">
        <v>1.27344E-2</v>
      </c>
    </row>
    <row r="29" spans="2:11" x14ac:dyDescent="0.45">
      <c r="B29" s="1">
        <v>3</v>
      </c>
      <c r="C29">
        <v>2.8909999999999998E-4</v>
      </c>
      <c r="D29">
        <v>3.256E-4</v>
      </c>
      <c r="E29">
        <v>1.1428E-3</v>
      </c>
      <c r="F29">
        <v>2.2166999999999998E-3</v>
      </c>
      <c r="G29">
        <v>5.3121000000000002E-3</v>
      </c>
      <c r="H29">
        <v>5.8896E-3</v>
      </c>
      <c r="I29">
        <v>8.4317999999999997E-3</v>
      </c>
    </row>
    <row r="30" spans="2:11" x14ac:dyDescent="0.45">
      <c r="B30" s="1">
        <v>4</v>
      </c>
      <c r="C30">
        <v>7.6699999999999994E-5</v>
      </c>
      <c r="D30">
        <v>5.5860000000000003E-4</v>
      </c>
      <c r="E30">
        <v>1.1215999999999999E-3</v>
      </c>
      <c r="F30">
        <v>2.2742000000000001E-3</v>
      </c>
      <c r="G30">
        <v>4.6309000000000003E-3</v>
      </c>
      <c r="H30">
        <v>9.2645999999999996E-3</v>
      </c>
      <c r="I30">
        <v>1.89397E-2</v>
      </c>
    </row>
    <row r="31" spans="2:11" x14ac:dyDescent="0.45">
      <c r="B31" s="1">
        <v>5</v>
      </c>
      <c r="C31">
        <v>2.8390000000000002E-4</v>
      </c>
      <c r="D31">
        <v>5.6019999999999996E-4</v>
      </c>
      <c r="E31">
        <v>1.1173000000000001E-3</v>
      </c>
      <c r="F31">
        <v>2.3278999999999999E-3</v>
      </c>
      <c r="G31">
        <v>4.5113000000000002E-3</v>
      </c>
      <c r="H31">
        <v>8.3072000000000007E-3</v>
      </c>
      <c r="I31">
        <v>1.7846299999999999E-2</v>
      </c>
    </row>
    <row r="32" spans="2:11" x14ac:dyDescent="0.45">
      <c r="B32" s="1">
        <v>6</v>
      </c>
      <c r="C32">
        <v>2.9E-4</v>
      </c>
      <c r="D32">
        <v>5.7059999999999999E-4</v>
      </c>
      <c r="E32">
        <v>6.4150000000000003E-4</v>
      </c>
      <c r="F32">
        <v>8.4840000000000002E-4</v>
      </c>
      <c r="G32">
        <v>4.4897000000000001E-3</v>
      </c>
      <c r="H32">
        <v>9.3363999999999999E-3</v>
      </c>
      <c r="I32">
        <v>1.56189E-2</v>
      </c>
    </row>
    <row r="33" spans="2:11" x14ac:dyDescent="0.45">
      <c r="B33" s="1">
        <v>7</v>
      </c>
      <c r="C33">
        <v>2.8420000000000002E-4</v>
      </c>
      <c r="D33">
        <v>5.9540000000000005E-4</v>
      </c>
      <c r="E33">
        <v>1.1195000000000001E-3</v>
      </c>
      <c r="F33">
        <v>2.2239999999999998E-3</v>
      </c>
      <c r="G33">
        <v>4.6601000000000004E-3</v>
      </c>
      <c r="H33">
        <v>9.2086000000000008E-3</v>
      </c>
      <c r="I33">
        <v>1.8039099999999999E-2</v>
      </c>
    </row>
    <row r="34" spans="2:11" x14ac:dyDescent="0.45">
      <c r="B34" s="1">
        <v>8</v>
      </c>
      <c r="C34">
        <v>2.8830000000000001E-4</v>
      </c>
      <c r="D34">
        <v>5.6420000000000005E-4</v>
      </c>
      <c r="E34">
        <v>1.1372999999999999E-3</v>
      </c>
      <c r="F34">
        <v>2.2501999999999999E-3</v>
      </c>
      <c r="G34">
        <v>4.5779999999999996E-3</v>
      </c>
      <c r="H34">
        <v>9.2945000000000007E-3</v>
      </c>
      <c r="I34">
        <v>1.6612499999999999E-2</v>
      </c>
    </row>
    <row r="35" spans="2:11" x14ac:dyDescent="0.45">
      <c r="B35" s="1">
        <v>9</v>
      </c>
      <c r="C35">
        <v>2.7740000000000002E-4</v>
      </c>
      <c r="D35">
        <v>5.0449999999999996E-4</v>
      </c>
      <c r="E35">
        <v>1.1127000000000001E-3</v>
      </c>
      <c r="F35">
        <v>2.2395000000000002E-3</v>
      </c>
      <c r="G35">
        <v>4.6661000000000003E-3</v>
      </c>
      <c r="H35">
        <v>9.2066000000000005E-3</v>
      </c>
      <c r="I35">
        <v>1.9674899999999999E-2</v>
      </c>
    </row>
    <row r="36" spans="2:11" x14ac:dyDescent="0.45">
      <c r="B36" s="1">
        <v>10</v>
      </c>
      <c r="C36">
        <v>2.8499999999999999E-4</v>
      </c>
      <c r="D36">
        <v>5.5340000000000001E-4</v>
      </c>
      <c r="E36">
        <v>1.1123999999999999E-3</v>
      </c>
      <c r="F36">
        <v>2.3249999999999998E-3</v>
      </c>
      <c r="G36">
        <v>4.4612000000000002E-3</v>
      </c>
      <c r="H36">
        <v>9.1061000000000007E-3</v>
      </c>
      <c r="I36">
        <v>1.4433100000000001E-2</v>
      </c>
    </row>
    <row r="37" spans="2:11" x14ac:dyDescent="0.45">
      <c r="B37" s="1" t="s">
        <v>10</v>
      </c>
      <c r="C37" s="1">
        <f>AVERAGE(C27:C36)</f>
        <v>2.4707E-4</v>
      </c>
      <c r="D37" s="1">
        <f t="shared" ref="D37:I37" si="2">AVERAGE(D27:D36)</f>
        <v>5.0513000000000001E-4</v>
      </c>
      <c r="E37" s="1">
        <f t="shared" si="2"/>
        <v>1.0215399999999998E-3</v>
      </c>
      <c r="F37" s="1">
        <f t="shared" si="2"/>
        <v>2.1166600000000002E-3</v>
      </c>
      <c r="G37" s="1">
        <f t="shared" si="2"/>
        <v>4.6165899999999994E-3</v>
      </c>
      <c r="H37" s="1">
        <f t="shared" si="2"/>
        <v>8.6475300000000005E-3</v>
      </c>
      <c r="I37" s="1">
        <f t="shared" si="2"/>
        <v>1.5881050000000001E-2</v>
      </c>
    </row>
    <row r="38" spans="2:11" s="1" customFormat="1" x14ac:dyDescent="0.45"/>
    <row r="39" spans="2:11" s="1" customFormat="1" x14ac:dyDescent="0.45">
      <c r="B39" s="3" t="s">
        <v>20</v>
      </c>
    </row>
    <row r="40" spans="2:11" s="1" customFormat="1" x14ac:dyDescent="0.45"/>
    <row r="41" spans="2:11" s="1" customFormat="1" x14ac:dyDescent="0.45">
      <c r="B41" s="5" t="s">
        <v>0</v>
      </c>
      <c r="C41" s="6" t="s">
        <v>3</v>
      </c>
      <c r="D41" s="6" t="s">
        <v>4</v>
      </c>
      <c r="E41" s="6" t="s">
        <v>5</v>
      </c>
      <c r="F41" s="6" t="s">
        <v>6</v>
      </c>
      <c r="G41" s="6" t="s">
        <v>7</v>
      </c>
      <c r="H41" s="6" t="s">
        <v>8</v>
      </c>
      <c r="I41" s="7" t="s">
        <v>9</v>
      </c>
      <c r="K41" s="3"/>
    </row>
    <row r="42" spans="2:11" s="1" customFormat="1" x14ac:dyDescent="0.45">
      <c r="B42" s="1" t="s">
        <v>21</v>
      </c>
      <c r="C42" s="4">
        <f>C37/(C41*LOG(C41))</f>
        <v>8.2356666666666672E-8</v>
      </c>
      <c r="D42" s="4">
        <f t="shared" ref="D42:I42" si="3">D37/(D41*LOG(D41))</f>
        <v>7.6510967889341517E-8</v>
      </c>
      <c r="E42" s="4">
        <f t="shared" si="3"/>
        <v>7.0899707560352928E-8</v>
      </c>
      <c r="F42" s="4">
        <f t="shared" si="3"/>
        <v>6.7787957972219335E-8</v>
      </c>
      <c r="G42" s="4">
        <f t="shared" si="3"/>
        <v>6.8631931579107482E-8</v>
      </c>
      <c r="H42" s="4">
        <f t="shared" si="3"/>
        <v>5.9983644007513853E-8</v>
      </c>
      <c r="I42" s="4">
        <f t="shared" si="3"/>
        <v>5.1629653403160695E-8</v>
      </c>
      <c r="K42" s="1">
        <f>AVERAGE(Tabel46[[#This Row],[1000]:[64000]])</f>
        <v>6.825721843976607E-8</v>
      </c>
    </row>
    <row r="43" spans="2:11" s="1" customFormat="1" x14ac:dyDescent="0.45">
      <c r="C43"/>
      <c r="D43"/>
      <c r="E43"/>
      <c r="F43"/>
      <c r="G43"/>
      <c r="H43"/>
      <c r="I43"/>
    </row>
    <row r="44" spans="2:11" x14ac:dyDescent="0.45">
      <c r="B44" s="1" t="s">
        <v>11</v>
      </c>
    </row>
    <row r="45" spans="2:11" x14ac:dyDescent="0.45">
      <c r="B45" s="1" t="s">
        <v>0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</row>
    <row r="46" spans="2:11" x14ac:dyDescent="0.45">
      <c r="B46" s="1" t="s">
        <v>12</v>
      </c>
      <c r="C46">
        <f>C18</f>
        <v>3.0829899999999999E-3</v>
      </c>
      <c r="D46">
        <f>D18</f>
        <v>1.2396679999999998E-2</v>
      </c>
      <c r="E46">
        <f>E18</f>
        <v>3.5325330000000002E-2</v>
      </c>
      <c r="F46">
        <f>F18</f>
        <v>8.0333280000000021E-2</v>
      </c>
      <c r="G46">
        <f>G18</f>
        <v>0.23320623999999998</v>
      </c>
      <c r="H46">
        <f>H18</f>
        <v>0.82587313000000007</v>
      </c>
      <c r="I46">
        <f>I18</f>
        <v>3.2896370099999999</v>
      </c>
    </row>
    <row r="47" spans="2:11" x14ac:dyDescent="0.45">
      <c r="B47" s="1" t="s">
        <v>13</v>
      </c>
      <c r="C47">
        <f>C37</f>
        <v>2.4707E-4</v>
      </c>
      <c r="D47">
        <f t="shared" ref="D47:I47" si="4">D37</f>
        <v>5.0513000000000001E-4</v>
      </c>
      <c r="E47">
        <f t="shared" si="4"/>
        <v>1.0215399999999998E-3</v>
      </c>
      <c r="F47">
        <f t="shared" si="4"/>
        <v>2.1166600000000002E-3</v>
      </c>
      <c r="G47">
        <f t="shared" si="4"/>
        <v>4.6165899999999994E-3</v>
      </c>
      <c r="H47">
        <f t="shared" si="4"/>
        <v>8.6475300000000005E-3</v>
      </c>
      <c r="I47">
        <f t="shared" si="4"/>
        <v>1.5881050000000001E-2</v>
      </c>
    </row>
    <row r="48" spans="2:11" x14ac:dyDescent="0.45">
      <c r="B48" s="1" t="s">
        <v>19</v>
      </c>
      <c r="C48">
        <f>$K$23*Tabel3[[#Headers],[1000]]*Tabel3[[#Headers],[1000]]</f>
        <v>1.7379733234514508E-3</v>
      </c>
      <c r="D48">
        <f>$K$23*Tabel3[[#Headers],[2000]]*Tabel3[[#Headers],[2000]]</f>
        <v>6.9518932938058033E-3</v>
      </c>
      <c r="E48">
        <f>$K$23*Tabel3[[#Headers],[4000]]*Tabel3[[#Headers],[4000]]</f>
        <v>2.7807573175223213E-2</v>
      </c>
      <c r="F48">
        <f>$K$23*Tabel3[[#Headers],[8000]]*Tabel3[[#Headers],[8000]]</f>
        <v>0.11123029270089285</v>
      </c>
      <c r="G48">
        <f>$K$23*Tabel3[[#Headers],[16000]]*Tabel3[[#Headers],[16000]]</f>
        <v>0.44492117080357141</v>
      </c>
      <c r="H48">
        <f>$K$23*Tabel3[[#Headers],[32000]]*Tabel3[[#Headers],[32000]]</f>
        <v>1.7796846832142856</v>
      </c>
      <c r="I48">
        <f>$K$23*Tabel3[[#Headers],[64000]]*Tabel3[[#Headers],[64000]]</f>
        <v>7.1187387328571425</v>
      </c>
    </row>
    <row r="49" spans="2:17" x14ac:dyDescent="0.45">
      <c r="B49" s="1" t="s">
        <v>22</v>
      </c>
      <c r="C49">
        <f>$K$42*Tabel3[[#Headers],[1000]]*LOG(Tabel3[[#Headers],[1000]])</f>
        <v>2.047716553192982E-4</v>
      </c>
      <c r="D49">
        <f>$K$42*Tabel3[[#Headers],[2000]]*LOG(Tabel3[[#Headers],[2000]])</f>
        <v>4.506382509805128E-4</v>
      </c>
      <c r="E49">
        <f>$K$42*Tabel3[[#Headers],[4000]]*LOG(Tabel3[[#Headers],[4000]])</f>
        <v>9.834663826448584E-4</v>
      </c>
      <c r="F49">
        <f>$K$42*Tabel3[[#Headers],[8000]]*LOG(Tabel3[[#Headers],[8000]])</f>
        <v>2.1313125266573824E-3</v>
      </c>
      <c r="G49">
        <f>$K$42*Tabel3[[#Headers],[16000]]*LOG(Tabel3[[#Headers],[16000]])</f>
        <v>4.5913845760500961E-3</v>
      </c>
      <c r="H49">
        <f>$K$42*Tabel3[[#Headers],[32000]]*LOG(Tabel3[[#Headers],[32000]])</f>
        <v>9.8402881975708546E-3</v>
      </c>
      <c r="I49">
        <f>$K$42*Tabel3[[#Headers],[64000]]*LOG(Tabel3[[#Headers],[64000]])</f>
        <v>2.0995614486083034E-2</v>
      </c>
    </row>
    <row r="55" spans="2:17" x14ac:dyDescent="0.45">
      <c r="Q55" t="s">
        <v>23</v>
      </c>
    </row>
    <row r="81" spans="2:2" ht="21" x14ac:dyDescent="0.65">
      <c r="B81" s="2" t="s">
        <v>24</v>
      </c>
    </row>
    <row r="83" spans="2:2" x14ac:dyDescent="0.45">
      <c r="B83" s="3" t="s">
        <v>25</v>
      </c>
    </row>
    <row r="85" spans="2:2" x14ac:dyDescent="0.45">
      <c r="B85" s="3" t="s">
        <v>26</v>
      </c>
    </row>
    <row r="86" spans="2:2" x14ac:dyDescent="0.45">
      <c r="B86" s="3" t="s">
        <v>27</v>
      </c>
    </row>
    <row r="87" spans="2:2" x14ac:dyDescent="0.45">
      <c r="B87" s="3" t="s">
        <v>30</v>
      </c>
    </row>
    <row r="89" spans="2:2" x14ac:dyDescent="0.45">
      <c r="B89" s="3" t="s">
        <v>29</v>
      </c>
    </row>
    <row r="90" spans="2:2" x14ac:dyDescent="0.45">
      <c r="B90" s="3" t="s">
        <v>28</v>
      </c>
    </row>
    <row r="91" spans="2:2" x14ac:dyDescent="0.45">
      <c r="B91" s="3" t="s">
        <v>31</v>
      </c>
    </row>
    <row r="93" spans="2:2" x14ac:dyDescent="0.45">
      <c r="B93" s="3" t="s">
        <v>32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2019-11-22T09:28:00Z</dcterms:created>
  <dcterms:modified xsi:type="dcterms:W3CDTF">2019-11-22T10:25:18Z</dcterms:modified>
</cp:coreProperties>
</file>