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esth\OneDrive\Documentos\Universidade\Engenius\Documentação\Excel\"/>
    </mc:Choice>
  </mc:AlternateContent>
  <xr:revisionPtr revIDLastSave="0" documentId="8_{797AF48E-98E1-4908-ABA2-3571B0C1B294}" xr6:coauthVersionLast="47" xr6:coauthVersionMax="47" xr10:uidLastSave="{00000000-0000-0000-0000-000000000000}"/>
  <bookViews>
    <workbookView xWindow="-108" yWindow="-108" windowWidth="23256" windowHeight="12456" activeTab="4" xr2:uid="{3D383BC8-316F-4B2E-ABFE-676D1068385D}"/>
  </bookViews>
  <sheets>
    <sheet name="Param1" sheetId="1" r:id="rId1"/>
    <sheet name="Param2" sheetId="5" r:id="rId2"/>
    <sheet name="Placa frente" sheetId="2" r:id="rId3"/>
    <sheet name="Placa base" sheetId="4" r:id="rId4"/>
    <sheet name="Placa lateral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6" l="1"/>
  <c r="A12" i="6"/>
  <c r="L36" i="6"/>
  <c r="M36" i="6" s="1"/>
  <c r="K36" i="6"/>
  <c r="J36" i="6"/>
  <c r="L35" i="6"/>
  <c r="K35" i="6"/>
  <c r="J35" i="6"/>
  <c r="M35" i="6" s="1"/>
  <c r="L34" i="6"/>
  <c r="K34" i="6"/>
  <c r="J34" i="6"/>
  <c r="M34" i="6" s="1"/>
  <c r="L33" i="6"/>
  <c r="K33" i="6"/>
  <c r="J33" i="6"/>
  <c r="M33" i="6" s="1"/>
  <c r="L32" i="6"/>
  <c r="K32" i="6"/>
  <c r="J32" i="6"/>
  <c r="M32" i="6" s="1"/>
  <c r="L31" i="6"/>
  <c r="K31" i="6"/>
  <c r="J31" i="6"/>
  <c r="M31" i="6" s="1"/>
  <c r="L30" i="6"/>
  <c r="K30" i="6"/>
  <c r="J30" i="6"/>
  <c r="M30" i="6" s="1"/>
  <c r="L29" i="6"/>
  <c r="K29" i="6"/>
  <c r="J29" i="6"/>
  <c r="M29" i="6" s="1"/>
  <c r="L28" i="6"/>
  <c r="K28" i="6"/>
  <c r="J28" i="6"/>
  <c r="M28" i="6" s="1"/>
  <c r="L27" i="6"/>
  <c r="K27" i="6"/>
  <c r="J27" i="6"/>
  <c r="M27" i="6" s="1"/>
  <c r="L26" i="6"/>
  <c r="K26" i="6"/>
  <c r="J26" i="6"/>
  <c r="M26" i="6" s="1"/>
  <c r="L25" i="6"/>
  <c r="K25" i="6"/>
  <c r="J25" i="6"/>
  <c r="M25" i="6" s="1"/>
  <c r="L24" i="6"/>
  <c r="K24" i="6"/>
  <c r="J24" i="6"/>
  <c r="M24" i="6" s="1"/>
  <c r="L23" i="6"/>
  <c r="K23" i="6"/>
  <c r="J23" i="6"/>
  <c r="M23" i="6" s="1"/>
  <c r="L22" i="6"/>
  <c r="K22" i="6"/>
  <c r="J22" i="6"/>
  <c r="M22" i="6" s="1"/>
  <c r="L21" i="6"/>
  <c r="K21" i="6"/>
  <c r="J21" i="6"/>
  <c r="M21" i="6" s="1"/>
  <c r="L20" i="6"/>
  <c r="K20" i="6"/>
  <c r="J20" i="6"/>
  <c r="M20" i="6" s="1"/>
  <c r="L19" i="6"/>
  <c r="K19" i="6"/>
  <c r="J19" i="6"/>
  <c r="M19" i="6" s="1"/>
  <c r="L18" i="6"/>
  <c r="K18" i="6"/>
  <c r="J18" i="6"/>
  <c r="M18" i="6" s="1"/>
  <c r="L17" i="6"/>
  <c r="K17" i="6"/>
  <c r="J17" i="6"/>
  <c r="M17" i="6" s="1"/>
  <c r="L16" i="6"/>
  <c r="K16" i="6"/>
  <c r="J16" i="6"/>
  <c r="M16" i="6" s="1"/>
  <c r="L15" i="6"/>
  <c r="K15" i="6"/>
  <c r="J15" i="6"/>
  <c r="M15" i="6" s="1"/>
  <c r="L14" i="6"/>
  <c r="K14" i="6"/>
  <c r="J14" i="6"/>
  <c r="M14" i="6" s="1"/>
  <c r="A16" i="6"/>
  <c r="L13" i="6"/>
  <c r="M13" i="6" s="1"/>
  <c r="K13" i="6"/>
  <c r="J13" i="6"/>
  <c r="L12" i="6"/>
  <c r="K12" i="6"/>
  <c r="J12" i="6"/>
  <c r="M12" i="6" s="1"/>
  <c r="L11" i="6"/>
  <c r="K11" i="6"/>
  <c r="J11" i="6"/>
  <c r="M11" i="6" s="1"/>
  <c r="M10" i="6"/>
  <c r="L10" i="6"/>
  <c r="K10" i="6"/>
  <c r="J10" i="6"/>
  <c r="L9" i="6"/>
  <c r="K9" i="6"/>
  <c r="J9" i="6"/>
  <c r="M9" i="6" s="1"/>
  <c r="L8" i="6"/>
  <c r="K8" i="6"/>
  <c r="J8" i="6"/>
  <c r="M8" i="6" s="1"/>
  <c r="M7" i="6"/>
  <c r="L7" i="6"/>
  <c r="K7" i="6"/>
  <c r="J7" i="6"/>
  <c r="L6" i="6"/>
  <c r="K6" i="6"/>
  <c r="J6" i="6"/>
  <c r="M6" i="6" s="1"/>
  <c r="C6" i="6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L5" i="6"/>
  <c r="K5" i="6"/>
  <c r="J5" i="6"/>
  <c r="M5" i="6" s="1"/>
  <c r="C5" i="6"/>
  <c r="M4" i="6"/>
  <c r="L4" i="6"/>
  <c r="K4" i="6"/>
  <c r="J4" i="6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4" i="4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4" i="2"/>
  <c r="B25" i="5"/>
  <c r="B26" i="5" s="1"/>
  <c r="B18" i="5"/>
  <c r="B19" i="5" s="1"/>
  <c r="B20" i="5" s="1"/>
  <c r="B21" i="5" s="1"/>
  <c r="B22" i="5" s="1"/>
  <c r="B23" i="5" s="1"/>
  <c r="B24" i="5" s="1"/>
  <c r="B17" i="5"/>
  <c r="A14" i="4"/>
  <c r="A12" i="4"/>
  <c r="M36" i="4"/>
  <c r="L36" i="4"/>
  <c r="K36" i="4"/>
  <c r="J36" i="4"/>
  <c r="L35" i="4"/>
  <c r="K35" i="4"/>
  <c r="J35" i="4"/>
  <c r="M35" i="4" s="1"/>
  <c r="M34" i="4"/>
  <c r="L34" i="4"/>
  <c r="K34" i="4"/>
  <c r="J34" i="4"/>
  <c r="L33" i="4"/>
  <c r="K33" i="4"/>
  <c r="J33" i="4"/>
  <c r="M33" i="4" s="1"/>
  <c r="L32" i="4"/>
  <c r="K32" i="4"/>
  <c r="J32" i="4"/>
  <c r="M32" i="4" s="1"/>
  <c r="M31" i="4"/>
  <c r="L31" i="4"/>
  <c r="K31" i="4"/>
  <c r="J31" i="4"/>
  <c r="L30" i="4"/>
  <c r="K30" i="4"/>
  <c r="J30" i="4"/>
  <c r="M30" i="4" s="1"/>
  <c r="L29" i="4"/>
  <c r="K29" i="4"/>
  <c r="J29" i="4"/>
  <c r="M29" i="4" s="1"/>
  <c r="M28" i="4"/>
  <c r="L28" i="4"/>
  <c r="K28" i="4"/>
  <c r="J28" i="4"/>
  <c r="L27" i="4"/>
  <c r="K27" i="4"/>
  <c r="J27" i="4"/>
  <c r="M27" i="4" s="1"/>
  <c r="L26" i="4"/>
  <c r="K26" i="4"/>
  <c r="J26" i="4"/>
  <c r="M26" i="4" s="1"/>
  <c r="L25" i="4"/>
  <c r="K25" i="4"/>
  <c r="M25" i="4" s="1"/>
  <c r="J25" i="4"/>
  <c r="L24" i="4"/>
  <c r="K24" i="4"/>
  <c r="J24" i="4"/>
  <c r="M24" i="4" s="1"/>
  <c r="L23" i="4"/>
  <c r="K23" i="4"/>
  <c r="J23" i="4"/>
  <c r="M23" i="4" s="1"/>
  <c r="M22" i="4"/>
  <c r="L22" i="4"/>
  <c r="K22" i="4"/>
  <c r="J22" i="4"/>
  <c r="L21" i="4"/>
  <c r="K21" i="4"/>
  <c r="J21" i="4"/>
  <c r="M21" i="4" s="1"/>
  <c r="L20" i="4"/>
  <c r="K20" i="4"/>
  <c r="J20" i="4"/>
  <c r="M20" i="4" s="1"/>
  <c r="M19" i="4"/>
  <c r="L19" i="4"/>
  <c r="K19" i="4"/>
  <c r="J19" i="4"/>
  <c r="L18" i="4"/>
  <c r="K18" i="4"/>
  <c r="J18" i="4"/>
  <c r="M18" i="4" s="1"/>
  <c r="L17" i="4"/>
  <c r="K17" i="4"/>
  <c r="J17" i="4"/>
  <c r="M17" i="4" s="1"/>
  <c r="M16" i="4"/>
  <c r="L16" i="4"/>
  <c r="K16" i="4"/>
  <c r="J16" i="4"/>
  <c r="L15" i="4"/>
  <c r="K15" i="4"/>
  <c r="M15" i="4" s="1"/>
  <c r="J15" i="4"/>
  <c r="L14" i="4"/>
  <c r="K14" i="4"/>
  <c r="J14" i="4"/>
  <c r="M14" i="4" s="1"/>
  <c r="M13" i="4"/>
  <c r="L13" i="4"/>
  <c r="K13" i="4"/>
  <c r="J13" i="4"/>
  <c r="L12" i="4"/>
  <c r="M12" i="4" s="1"/>
  <c r="K12" i="4"/>
  <c r="J12" i="4"/>
  <c r="L11" i="4"/>
  <c r="K11" i="4"/>
  <c r="J11" i="4"/>
  <c r="M11" i="4" s="1"/>
  <c r="L10" i="4"/>
  <c r="K10" i="4"/>
  <c r="J10" i="4"/>
  <c r="M10" i="4" s="1"/>
  <c r="M9" i="4"/>
  <c r="L9" i="4"/>
  <c r="K9" i="4"/>
  <c r="J9" i="4"/>
  <c r="L8" i="4"/>
  <c r="K8" i="4"/>
  <c r="J8" i="4"/>
  <c r="M8" i="4" s="1"/>
  <c r="L7" i="4"/>
  <c r="K7" i="4"/>
  <c r="J7" i="4"/>
  <c r="M7" i="4" s="1"/>
  <c r="M6" i="4"/>
  <c r="L6" i="4"/>
  <c r="K6" i="4"/>
  <c r="J6" i="4"/>
  <c r="L5" i="4"/>
  <c r="K5" i="4"/>
  <c r="J5" i="4"/>
  <c r="M5" i="4" s="1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L4" i="4"/>
  <c r="K4" i="4"/>
  <c r="J4" i="4"/>
  <c r="M4" i="4" s="1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5" i="2"/>
  <c r="P18" i="2"/>
  <c r="P19" i="2"/>
  <c r="P20" i="2"/>
  <c r="P21" i="2"/>
  <c r="P22" i="2"/>
  <c r="N22" i="2" s="1"/>
  <c r="P23" i="2"/>
  <c r="P24" i="2"/>
  <c r="P25" i="2"/>
  <c r="N25" i="2" s="1"/>
  <c r="P26" i="2"/>
  <c r="P27" i="2"/>
  <c r="N27" i="2" s="1"/>
  <c r="P28" i="2"/>
  <c r="N28" i="2" s="1"/>
  <c r="P29" i="2"/>
  <c r="N29" i="2" s="1"/>
  <c r="P30" i="2"/>
  <c r="P31" i="2"/>
  <c r="N31" i="2" s="1"/>
  <c r="P32" i="2"/>
  <c r="P33" i="2"/>
  <c r="P34" i="2"/>
  <c r="N34" i="2" s="1"/>
  <c r="P35" i="2"/>
  <c r="P36" i="2"/>
  <c r="J29" i="2"/>
  <c r="J30" i="2"/>
  <c r="J31" i="2"/>
  <c r="J32" i="2"/>
  <c r="J33" i="2"/>
  <c r="J34" i="2"/>
  <c r="M34" i="2" s="1"/>
  <c r="J35" i="2"/>
  <c r="J36" i="2"/>
  <c r="K29" i="2"/>
  <c r="K30" i="2"/>
  <c r="K31" i="2"/>
  <c r="K32" i="2"/>
  <c r="K33" i="2"/>
  <c r="K34" i="2"/>
  <c r="K35" i="2"/>
  <c r="K36" i="2"/>
  <c r="L30" i="2"/>
  <c r="L31" i="2"/>
  <c r="L32" i="2"/>
  <c r="L33" i="2"/>
  <c r="L34" i="2"/>
  <c r="L35" i="2"/>
  <c r="L36" i="2"/>
  <c r="N35" i="2"/>
  <c r="N36" i="2"/>
  <c r="N32" i="2"/>
  <c r="N33" i="2"/>
  <c r="N30" i="2"/>
  <c r="M30" i="2"/>
  <c r="L29" i="2"/>
  <c r="K28" i="2"/>
  <c r="L28" i="2"/>
  <c r="J28" i="2"/>
  <c r="K27" i="2"/>
  <c r="L27" i="2"/>
  <c r="J27" i="2"/>
  <c r="N26" i="2"/>
  <c r="K26" i="2"/>
  <c r="L26" i="2"/>
  <c r="J26" i="2"/>
  <c r="K25" i="2"/>
  <c r="L25" i="2"/>
  <c r="J25" i="2"/>
  <c r="N24" i="2"/>
  <c r="K24" i="2"/>
  <c r="L24" i="2"/>
  <c r="J24" i="2"/>
  <c r="N23" i="2"/>
  <c r="K23" i="2"/>
  <c r="L23" i="2"/>
  <c r="M23" i="2"/>
  <c r="J23" i="2"/>
  <c r="K22" i="2"/>
  <c r="L22" i="2"/>
  <c r="J22" i="2"/>
  <c r="N21" i="2"/>
  <c r="K21" i="2"/>
  <c r="L21" i="2"/>
  <c r="J21" i="2"/>
  <c r="M21" i="2" s="1"/>
  <c r="M14" i="2"/>
  <c r="M15" i="2"/>
  <c r="L5" i="2"/>
  <c r="L6" i="2"/>
  <c r="L7" i="2"/>
  <c r="L8" i="2"/>
  <c r="L9" i="2"/>
  <c r="M9" i="2" s="1"/>
  <c r="L10" i="2"/>
  <c r="M10" i="2" s="1"/>
  <c r="L11" i="2"/>
  <c r="M11" i="2" s="1"/>
  <c r="L12" i="2"/>
  <c r="M12" i="2" s="1"/>
  <c r="L13" i="2"/>
  <c r="M13" i="2" s="1"/>
  <c r="L14" i="2"/>
  <c r="L15" i="2"/>
  <c r="L16" i="2"/>
  <c r="L17" i="2"/>
  <c r="L18" i="2"/>
  <c r="L19" i="2"/>
  <c r="L20" i="2"/>
  <c r="L4" i="2"/>
  <c r="K5" i="2"/>
  <c r="M5" i="2" s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J5" i="2"/>
  <c r="J6" i="2"/>
  <c r="J7" i="2"/>
  <c r="J8" i="2"/>
  <c r="J9" i="2"/>
  <c r="J10" i="2"/>
  <c r="J11" i="2"/>
  <c r="J12" i="2"/>
  <c r="J13" i="2"/>
  <c r="J14" i="2"/>
  <c r="J15" i="2"/>
  <c r="J16" i="2"/>
  <c r="M16" i="2" s="1"/>
  <c r="J17" i="2"/>
  <c r="M17" i="2" s="1"/>
  <c r="J18" i="2"/>
  <c r="J19" i="2"/>
  <c r="J20" i="2"/>
  <c r="A14" i="2"/>
  <c r="A12" i="2"/>
  <c r="K4" i="2"/>
  <c r="J4" i="2"/>
  <c r="M4" i="2" s="1"/>
  <c r="P36" i="6" l="1"/>
  <c r="N36" i="6" s="1"/>
  <c r="O36" i="6" s="1"/>
  <c r="P33" i="6"/>
  <c r="N33" i="6" s="1"/>
  <c r="O33" i="6" s="1"/>
  <c r="P30" i="6"/>
  <c r="N30" i="6" s="1"/>
  <c r="O30" i="6" s="1"/>
  <c r="P27" i="6"/>
  <c r="N27" i="6" s="1"/>
  <c r="O27" i="6" s="1"/>
  <c r="P24" i="6"/>
  <c r="N24" i="6" s="1"/>
  <c r="O24" i="6" s="1"/>
  <c r="P21" i="6"/>
  <c r="N21" i="6" s="1"/>
  <c r="O21" i="6" s="1"/>
  <c r="P18" i="6"/>
  <c r="N18" i="6" s="1"/>
  <c r="O18" i="6" s="1"/>
  <c r="P15" i="6"/>
  <c r="N15" i="6" s="1"/>
  <c r="O15" i="6" s="1"/>
  <c r="P12" i="6"/>
  <c r="N12" i="6" s="1"/>
  <c r="O12" i="6" s="1"/>
  <c r="P4" i="6"/>
  <c r="N4" i="6" s="1"/>
  <c r="O4" i="6" s="1"/>
  <c r="P9" i="6"/>
  <c r="N9" i="6" s="1"/>
  <c r="O9" i="6" s="1"/>
  <c r="P6" i="6"/>
  <c r="N6" i="6" s="1"/>
  <c r="O6" i="6" s="1"/>
  <c r="P34" i="6"/>
  <c r="N34" i="6" s="1"/>
  <c r="O34" i="6" s="1"/>
  <c r="P31" i="6"/>
  <c r="N31" i="6" s="1"/>
  <c r="O31" i="6" s="1"/>
  <c r="P28" i="6"/>
  <c r="N28" i="6" s="1"/>
  <c r="O28" i="6" s="1"/>
  <c r="P25" i="6"/>
  <c r="N25" i="6" s="1"/>
  <c r="O25" i="6" s="1"/>
  <c r="P22" i="6"/>
  <c r="N22" i="6" s="1"/>
  <c r="O22" i="6" s="1"/>
  <c r="P19" i="6"/>
  <c r="N19" i="6" s="1"/>
  <c r="O19" i="6" s="1"/>
  <c r="P16" i="6"/>
  <c r="N16" i="6" s="1"/>
  <c r="P7" i="6"/>
  <c r="N7" i="6" s="1"/>
  <c r="O7" i="6" s="1"/>
  <c r="P10" i="6"/>
  <c r="N10" i="6" s="1"/>
  <c r="O10" i="6" s="1"/>
  <c r="P13" i="6"/>
  <c r="N13" i="6" s="1"/>
  <c r="O13" i="6" s="1"/>
  <c r="P35" i="6"/>
  <c r="N35" i="6" s="1"/>
  <c r="O35" i="6" s="1"/>
  <c r="P32" i="6"/>
  <c r="N32" i="6" s="1"/>
  <c r="O32" i="6" s="1"/>
  <c r="P29" i="6"/>
  <c r="N29" i="6" s="1"/>
  <c r="O29" i="6" s="1"/>
  <c r="P26" i="6"/>
  <c r="N26" i="6" s="1"/>
  <c r="O26" i="6" s="1"/>
  <c r="P23" i="6"/>
  <c r="N23" i="6" s="1"/>
  <c r="O23" i="6" s="1"/>
  <c r="P20" i="6"/>
  <c r="N20" i="6" s="1"/>
  <c r="O20" i="6" s="1"/>
  <c r="P17" i="6"/>
  <c r="N17" i="6" s="1"/>
  <c r="O17" i="6" s="1"/>
  <c r="P14" i="6"/>
  <c r="N14" i="6" s="1"/>
  <c r="O14" i="6" s="1"/>
  <c r="P11" i="6"/>
  <c r="N11" i="6" s="1"/>
  <c r="O11" i="6" s="1"/>
  <c r="P8" i="6"/>
  <c r="N8" i="6" s="1"/>
  <c r="O8" i="6" s="1"/>
  <c r="P5" i="6"/>
  <c r="N5" i="6" s="1"/>
  <c r="O5" i="6" s="1"/>
  <c r="O16" i="6"/>
  <c r="A16" i="4"/>
  <c r="P36" i="4" s="1"/>
  <c r="N36" i="4" s="1"/>
  <c r="M27" i="2"/>
  <c r="M20" i="2"/>
  <c r="M19" i="2"/>
  <c r="M33" i="2"/>
  <c r="M18" i="2"/>
  <c r="M6" i="2"/>
  <c r="M8" i="2"/>
  <c r="M7" i="2"/>
  <c r="M32" i="2"/>
  <c r="M25" i="2"/>
  <c r="M31" i="2"/>
  <c r="M29" i="2"/>
  <c r="M36" i="2"/>
  <c r="M35" i="2"/>
  <c r="M24" i="2"/>
  <c r="M22" i="2"/>
  <c r="M26" i="2"/>
  <c r="M28" i="2"/>
  <c r="A16" i="2"/>
  <c r="P15" i="4" l="1"/>
  <c r="N15" i="4" s="1"/>
  <c r="P4" i="4"/>
  <c r="N4" i="4" s="1"/>
  <c r="P28" i="4"/>
  <c r="N28" i="4" s="1"/>
  <c r="P7" i="4"/>
  <c r="N7" i="4" s="1"/>
  <c r="P12" i="4"/>
  <c r="N12" i="4" s="1"/>
  <c r="P19" i="4"/>
  <c r="N19" i="4" s="1"/>
  <c r="P14" i="4"/>
  <c r="N14" i="4" s="1"/>
  <c r="P25" i="4"/>
  <c r="N25" i="4" s="1"/>
  <c r="P22" i="4"/>
  <c r="N22" i="4" s="1"/>
  <c r="P20" i="4"/>
  <c r="N20" i="4" s="1"/>
  <c r="P5" i="4"/>
  <c r="N5" i="4" s="1"/>
  <c r="P21" i="4"/>
  <c r="N21" i="4" s="1"/>
  <c r="P24" i="4"/>
  <c r="N24" i="4" s="1"/>
  <c r="P29" i="4"/>
  <c r="N29" i="4" s="1"/>
  <c r="P13" i="4"/>
  <c r="N13" i="4" s="1"/>
  <c r="P30" i="4"/>
  <c r="N30" i="4" s="1"/>
  <c r="P6" i="4"/>
  <c r="N6" i="4" s="1"/>
  <c r="P35" i="4"/>
  <c r="N35" i="4" s="1"/>
  <c r="P33" i="4"/>
  <c r="N33" i="4" s="1"/>
  <c r="P10" i="4"/>
  <c r="N10" i="4" s="1"/>
  <c r="P16" i="4"/>
  <c r="N16" i="4" s="1"/>
  <c r="P17" i="4"/>
  <c r="N17" i="4" s="1"/>
  <c r="P31" i="4"/>
  <c r="N31" i="4" s="1"/>
  <c r="P18" i="4"/>
  <c r="N18" i="4" s="1"/>
  <c r="P23" i="4"/>
  <c r="N23" i="4" s="1"/>
  <c r="P8" i="4"/>
  <c r="N8" i="4" s="1"/>
  <c r="P26" i="4"/>
  <c r="N26" i="4" s="1"/>
  <c r="P11" i="4"/>
  <c r="N11" i="4" s="1"/>
  <c r="P27" i="4"/>
  <c r="N27" i="4" s="1"/>
  <c r="P32" i="4"/>
  <c r="N32" i="4" s="1"/>
  <c r="P9" i="4"/>
  <c r="N9" i="4" s="1"/>
  <c r="P34" i="4"/>
  <c r="N34" i="4" s="1"/>
  <c r="P11" i="2"/>
  <c r="N11" i="2" s="1"/>
  <c r="P13" i="2"/>
  <c r="N13" i="2" s="1"/>
  <c r="P15" i="2"/>
  <c r="N15" i="2" s="1"/>
  <c r="P16" i="2"/>
  <c r="N16" i="2" s="1"/>
  <c r="P5" i="2"/>
  <c r="N5" i="2" s="1"/>
  <c r="P17" i="2"/>
  <c r="N17" i="2" s="1"/>
  <c r="P6" i="2"/>
  <c r="N6" i="2" s="1"/>
  <c r="N18" i="2"/>
  <c r="P7" i="2"/>
  <c r="N7" i="2" s="1"/>
  <c r="P8" i="2"/>
  <c r="N8" i="2" s="1"/>
  <c r="P9" i="2"/>
  <c r="N9" i="2" s="1"/>
  <c r="P12" i="2"/>
  <c r="N12" i="2" s="1"/>
  <c r="P14" i="2"/>
  <c r="N14" i="2" s="1"/>
  <c r="N19" i="2"/>
  <c r="N20" i="2"/>
  <c r="P10" i="2"/>
  <c r="N10" i="2" s="1"/>
  <c r="P4" i="2"/>
  <c r="N4" i="2" s="1"/>
</calcChain>
</file>

<file path=xl/sharedStrings.xml><?xml version="1.0" encoding="utf-8"?>
<sst xmlns="http://schemas.openxmlformats.org/spreadsheetml/2006/main" count="194" uniqueCount="73">
  <si>
    <t>tensão beta2</t>
  </si>
  <si>
    <t>tensão beta3</t>
  </si>
  <si>
    <t>momento beta1</t>
  </si>
  <si>
    <t>momento beta2</t>
  </si>
  <si>
    <t>Deformação alpha1</t>
  </si>
  <si>
    <t>Deformação alpha2</t>
  </si>
  <si>
    <t>momento beta2linha</t>
  </si>
  <si>
    <t>E - Young´s Module</t>
  </si>
  <si>
    <t>Cm - cost per unit mass</t>
  </si>
  <si>
    <t>M1</t>
  </si>
  <si>
    <t>M2</t>
  </si>
  <si>
    <t xml:space="preserve">Material </t>
  </si>
  <si>
    <t>E (Pa)</t>
  </si>
  <si>
    <t>Cm (euro/kg)</t>
  </si>
  <si>
    <t>force (N)</t>
  </si>
  <si>
    <t>pressure (Pa)</t>
  </si>
  <si>
    <t>alpha1</t>
  </si>
  <si>
    <t>D</t>
  </si>
  <si>
    <t>D - flexural rigidity</t>
  </si>
  <si>
    <t>area m^2</t>
  </si>
  <si>
    <t>a (m)</t>
  </si>
  <si>
    <t>b (m)</t>
  </si>
  <si>
    <t>Minimum thickness (mm)</t>
  </si>
  <si>
    <t>Maximum deflection (mm)</t>
  </si>
  <si>
    <t>tensão beta1</t>
  </si>
  <si>
    <t>beta1</t>
  </si>
  <si>
    <t>Aluminium 5052, H32</t>
  </si>
  <si>
    <t>Aluminium 6061 T6</t>
  </si>
  <si>
    <t>Aluminium 2219 T62</t>
  </si>
  <si>
    <t>Aluminium 2519 T87</t>
  </si>
  <si>
    <t>Aluminium 3004 H11</t>
  </si>
  <si>
    <t>Aluminium 3105 H14</t>
  </si>
  <si>
    <t>Aluminium 5005 H14</t>
  </si>
  <si>
    <t>Aluminium 5083 H111</t>
  </si>
  <si>
    <t>Aluminium 5086 H111</t>
  </si>
  <si>
    <t>Aluminium 5251 O</t>
  </si>
  <si>
    <t>Aluminium 5456 H111</t>
  </si>
  <si>
    <t>Aluminium 5754 H12</t>
  </si>
  <si>
    <t>Aluminium 6005 T1</t>
  </si>
  <si>
    <t>Aluminium 6063 T1</t>
  </si>
  <si>
    <t>Aluminium 6082 T6</t>
  </si>
  <si>
    <t>Aluminium 6111 T4</t>
  </si>
  <si>
    <t>M3</t>
  </si>
  <si>
    <t>M1*M2*M3</t>
  </si>
  <si>
    <t>ν</t>
  </si>
  <si>
    <t>ν - poisson ratio</t>
  </si>
  <si>
    <t>ρ - density</t>
  </si>
  <si>
    <t>σy - yield strength</t>
  </si>
  <si>
    <r>
      <t xml:space="preserve"> </t>
    </r>
    <r>
      <rPr>
        <sz val="11"/>
        <color theme="1"/>
        <rFont val="Aptos Narrow"/>
        <family val="2"/>
      </rPr>
      <t xml:space="preserve">σy </t>
    </r>
    <r>
      <rPr>
        <sz val="11"/>
        <color theme="1"/>
        <rFont val="Aptos Narrow"/>
        <family val="2"/>
        <scheme val="minor"/>
      </rPr>
      <t>(Mpa)</t>
    </r>
  </si>
  <si>
    <t>Aluminium purity 1080</t>
  </si>
  <si>
    <t>Aluminium A413.0, die cast, F</t>
  </si>
  <si>
    <t>Aluminium 309.0</t>
  </si>
  <si>
    <t>Aluminium C355.0, cast, T6</t>
  </si>
  <si>
    <t>Aluminium A332.0, cast, T5</t>
  </si>
  <si>
    <t>Aluminium 6463 T6</t>
  </si>
  <si>
    <t>Aluminium 6151 T6</t>
  </si>
  <si>
    <t>Aluminium 6013 T6</t>
  </si>
  <si>
    <t>Aluminium 5754 O</t>
  </si>
  <si>
    <t>Aluminium 5456 O</t>
  </si>
  <si>
    <t>Aluminium 5454 O</t>
  </si>
  <si>
    <t>Aluminium 5454 H111</t>
  </si>
  <si>
    <t>Aluminium 443.0, sand cast, F</t>
  </si>
  <si>
    <t>Aluminium 413.0, die cast, F</t>
  </si>
  <si>
    <t>Aluminium 3103 O</t>
  </si>
  <si>
    <t>Aluminium 3103 H14</t>
  </si>
  <si>
    <r>
      <rPr>
        <sz val="11"/>
        <color theme="1"/>
        <rFont val="Aptos Narrow"/>
        <family val="2"/>
      </rPr>
      <t>ρ</t>
    </r>
    <r>
      <rPr>
        <sz val="11"/>
        <color theme="1"/>
        <rFont val="Aptos Narrow"/>
        <family val="2"/>
        <scheme val="minor"/>
      </rPr>
      <t>(kg/dm3)</t>
    </r>
  </si>
  <si>
    <t>stress1</t>
  </si>
  <si>
    <t>a/b = 3,5</t>
  </si>
  <si>
    <t>a/b = 1,34</t>
  </si>
  <si>
    <t>def1</t>
  </si>
  <si>
    <t>b/a= 0,74</t>
  </si>
  <si>
    <t>safety factor</t>
  </si>
  <si>
    <t>b/a = 0,29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</si>
</sst>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1" fontId="0" fillId="0" borderId="1" xfId="0" applyNumberFormat="1" applyBorder="1"/>
    <xf numFmtId="2" fontId="0" fillId="0" borderId="1" xfId="0" applyNumberFormat="1" applyBorder="1"/>
    <xf numFmtId="0" fontId="0" fillId="2" borderId="1" xfId="0" applyFill="1" applyBorder="1"/>
    <xf numFmtId="11" fontId="0" fillId="0" borderId="2" xfId="0" applyNumberFormat="1" applyBorder="1"/>
    <xf numFmtId="0" fontId="2" fillId="0" borderId="1" xfId="0" applyFont="1" applyBorder="1"/>
    <xf numFmtId="0" fontId="0" fillId="0" borderId="2" xfId="0" applyBorder="1"/>
    <xf numFmtId="2" fontId="0" fillId="0" borderId="2" xfId="0" applyNumberFormat="1" applyBorder="1"/>
    <xf numFmtId="0" fontId="0" fillId="3" borderId="1" xfId="0" applyFill="1" applyBorder="1"/>
    <xf numFmtId="0" fontId="0" fillId="0" borderId="5" xfId="0" applyBorder="1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Stress2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7.2992344706911641E-2"/>
                  <c:y val="-0.162605229467777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11166885389326334"/>
                  <c:y val="0.299992837142434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Param1!$C$14:$C$20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Param1!$D$14:$D$20</c:f>
              <c:numCache>
                <c:formatCode>General</c:formatCode>
                <c:ptCount val="7"/>
                <c:pt idx="0">
                  <c:v>1.6E-2</c:v>
                </c:pt>
                <c:pt idx="1">
                  <c:v>6.6000000000000003E-2</c:v>
                </c:pt>
                <c:pt idx="2">
                  <c:v>0.14799999999999999</c:v>
                </c:pt>
                <c:pt idx="3">
                  <c:v>0.25900000000000001</c:v>
                </c:pt>
                <c:pt idx="4">
                  <c:v>0.48399999999999999</c:v>
                </c:pt>
                <c:pt idx="5">
                  <c:v>0.60499999999999998</c:v>
                </c:pt>
                <c:pt idx="6">
                  <c:v>0.51900000000000002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4C-4FFF-9868-DF3FD9E12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353536"/>
        <c:axId val="2054352096"/>
      </c:scatterChart>
      <c:valAx>
        <c:axId val="205435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54352096"/>
        <c:crosses val="autoZero"/>
        <c:crossBetween val="midCat"/>
      </c:valAx>
      <c:valAx>
        <c:axId val="205435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5435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Def1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177811626848662"/>
                  <c:y val="-2.79797856199812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Param2!$B$16:$B$26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</c:numCache>
            </c:numRef>
          </c:xVal>
          <c:yVal>
            <c:numRef>
              <c:f>Param2!$C$16:$C$26</c:f>
              <c:numCache>
                <c:formatCode>General</c:formatCode>
                <c:ptCount val="11"/>
                <c:pt idx="0">
                  <c:v>1.2600000000000001E-3</c:v>
                </c:pt>
                <c:pt idx="1">
                  <c:v>1.5E-3</c:v>
                </c:pt>
                <c:pt idx="2">
                  <c:v>1.72E-3</c:v>
                </c:pt>
                <c:pt idx="3">
                  <c:v>1.91E-3</c:v>
                </c:pt>
                <c:pt idx="4">
                  <c:v>2.0699999999999998E-3</c:v>
                </c:pt>
                <c:pt idx="5">
                  <c:v>2.2000000000000001E-3</c:v>
                </c:pt>
                <c:pt idx="6">
                  <c:v>2.3E-3</c:v>
                </c:pt>
                <c:pt idx="7">
                  <c:v>2.3800000000000002E-3</c:v>
                </c:pt>
                <c:pt idx="8">
                  <c:v>2.4499999999999999E-3</c:v>
                </c:pt>
                <c:pt idx="9">
                  <c:v>2.49E-3</c:v>
                </c:pt>
                <c:pt idx="10">
                  <c:v>2.5400000000000002E-3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71-43C5-8A2A-D0F90699A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438031"/>
        <c:axId val="1710438511"/>
      </c:scatterChart>
      <c:valAx>
        <c:axId val="171043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10438511"/>
        <c:crosses val="autoZero"/>
        <c:crossBetween val="midCat"/>
      </c:valAx>
      <c:valAx>
        <c:axId val="171043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1043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Stress3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6.087729658792651E-2"/>
                  <c:y val="-7.58220326625838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7477559055118111"/>
                  <c:y val="5.85752538826203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Param1!$F$14:$F$20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Param1!$G$14:$G$20</c:f>
              <c:numCache>
                <c:formatCode>General</c:formatCode>
                <c:ptCount val="7"/>
                <c:pt idx="0">
                  <c:v>3.1E-2</c:v>
                </c:pt>
                <c:pt idx="1">
                  <c:v>0.126</c:v>
                </c:pt>
                <c:pt idx="2">
                  <c:v>0.28599999999999998</c:v>
                </c:pt>
                <c:pt idx="3">
                  <c:v>0.51100000000000001</c:v>
                </c:pt>
                <c:pt idx="4">
                  <c:v>1.073</c:v>
                </c:pt>
                <c:pt idx="5">
                  <c:v>1.5680000000000001</c:v>
                </c:pt>
                <c:pt idx="6">
                  <c:v>1.982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9-42A3-B410-B2B5D5D6D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453248"/>
        <c:axId val="2081455168"/>
      </c:scatterChart>
      <c:valAx>
        <c:axId val="208145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81455168"/>
        <c:crosses val="autoZero"/>
        <c:crossBetween val="midCat"/>
      </c:valAx>
      <c:valAx>
        <c:axId val="20814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8145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Def</a:t>
            </a:r>
            <a:r>
              <a:rPr lang="pt-PT" baseline="0"/>
              <a:t> w1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8134011373578305"/>
                  <c:y val="0.276111111111111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Param1!$C$4:$C$10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</c:numCache>
            </c:numRef>
          </c:xVal>
          <c:yVal>
            <c:numRef>
              <c:f>Param1!$D$4:$D$10</c:f>
              <c:numCache>
                <c:formatCode>General</c:formatCode>
                <c:ptCount val="7"/>
                <c:pt idx="0">
                  <c:v>2.7100000000000002E-3</c:v>
                </c:pt>
                <c:pt idx="1">
                  <c:v>2.9199999999999999E-3</c:v>
                </c:pt>
                <c:pt idx="2">
                  <c:v>3.0799999999999998E-3</c:v>
                </c:pt>
                <c:pt idx="3">
                  <c:v>3.2299999999999998E-3</c:v>
                </c:pt>
                <c:pt idx="4">
                  <c:v>3.3300000000000001E-3</c:v>
                </c:pt>
                <c:pt idx="5">
                  <c:v>3.4499999999999999E-3</c:v>
                </c:pt>
                <c:pt idx="6">
                  <c:v>3.3500000000000001E-3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F-4D26-928E-C430A6CF8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209039"/>
        <c:axId val="1914209519"/>
      </c:scatterChart>
      <c:valAx>
        <c:axId val="191420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14209519"/>
        <c:crosses val="autoZero"/>
        <c:crossBetween val="midCat"/>
      </c:valAx>
      <c:valAx>
        <c:axId val="191420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1420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Def w2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5857633420822398"/>
                  <c:y val="-9.34033245844269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Param1!$F$4:$F$10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</c:numCache>
            </c:numRef>
          </c:xVal>
          <c:yVal>
            <c:numRef>
              <c:f>Param1!$G$4:$G$10</c:f>
              <c:numCache>
                <c:formatCode>General</c:formatCode>
                <c:ptCount val="7"/>
                <c:pt idx="0">
                  <c:v>1.2899999999999999E-3</c:v>
                </c:pt>
                <c:pt idx="1">
                  <c:v>1.5900000000000001E-3</c:v>
                </c:pt>
                <c:pt idx="2">
                  <c:v>1.8500000000000001E-3</c:v>
                </c:pt>
                <c:pt idx="3">
                  <c:v>2.0899999999999998E-3</c:v>
                </c:pt>
                <c:pt idx="4">
                  <c:v>2.3E-3</c:v>
                </c:pt>
                <c:pt idx="5">
                  <c:v>2.6900000000000001E-3</c:v>
                </c:pt>
                <c:pt idx="6">
                  <c:v>2.8999999999999998E-3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9A-48D8-A9C1-0D58C5CC0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062351"/>
        <c:axId val="2098064751"/>
      </c:scatterChart>
      <c:valAx>
        <c:axId val="209806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98064751"/>
        <c:crosses val="autoZero"/>
        <c:crossBetween val="midCat"/>
      </c:valAx>
      <c:valAx>
        <c:axId val="209806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9806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215223097112862E-2"/>
                  <c:y val="0.331643700787401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Param1!$C$23:$C$29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</c:numCache>
            </c:numRef>
          </c:xVal>
          <c:yVal>
            <c:numRef>
              <c:f>Param1!$D$23:$D$29</c:f>
              <c:numCache>
                <c:formatCode>General</c:formatCode>
                <c:ptCount val="7"/>
                <c:pt idx="0">
                  <c:v>3.3599999999999998E-2</c:v>
                </c:pt>
                <c:pt idx="1">
                  <c:v>3.7100000000000001E-2</c:v>
                </c:pt>
                <c:pt idx="2">
                  <c:v>4.0099999999999997E-2</c:v>
                </c:pt>
                <c:pt idx="3">
                  <c:v>4.2500000000000003E-2</c:v>
                </c:pt>
                <c:pt idx="4">
                  <c:v>4.4400000000000002E-2</c:v>
                </c:pt>
                <c:pt idx="5">
                  <c:v>4.6699999999999998E-2</c:v>
                </c:pt>
                <c:pt idx="6">
                  <c:v>4.5400000000000003E-2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51-4FEA-AE47-8718ED0AC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877648"/>
        <c:axId val="529864688"/>
      </c:scatterChart>
      <c:valAx>
        <c:axId val="52987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9864688"/>
        <c:crosses val="autoZero"/>
        <c:crossBetween val="midCat"/>
      </c:valAx>
      <c:valAx>
        <c:axId val="5298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987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5778477690288715"/>
                  <c:y val="3.83931175269757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Param1!$F$23:$F$29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</c:numCache>
            </c:numRef>
          </c:xVal>
          <c:yVal>
            <c:numRef>
              <c:f>Param1!$G$23:$G$29</c:f>
              <c:numCache>
                <c:formatCode>General</c:formatCode>
                <c:ptCount val="7"/>
                <c:pt idx="0">
                  <c:v>1.6799999999999999E-2</c:v>
                </c:pt>
                <c:pt idx="1">
                  <c:v>2.12E-2</c:v>
                </c:pt>
                <c:pt idx="2">
                  <c:v>2.52E-2</c:v>
                </c:pt>
                <c:pt idx="3">
                  <c:v>2.87E-2</c:v>
                </c:pt>
                <c:pt idx="4">
                  <c:v>3.1699999999999999E-2</c:v>
                </c:pt>
                <c:pt idx="5">
                  <c:v>3.7400000000000003E-2</c:v>
                </c:pt>
                <c:pt idx="6">
                  <c:v>4.02E-2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7B-44ED-BCBB-49846579F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703360"/>
        <c:axId val="534721120"/>
      </c:scatterChart>
      <c:valAx>
        <c:axId val="53470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4721120"/>
        <c:crosses val="autoZero"/>
        <c:crossBetween val="midCat"/>
      </c:valAx>
      <c:valAx>
        <c:axId val="53472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470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M2</a:t>
            </a:r>
            <a:r>
              <a:rPr lang="pt-PT" baseline="0"/>
              <a:t> linha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1.889588801399825E-2"/>
                  <c:y val="0.221810659084281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Param1!$I$23:$I$29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</c:numCache>
            </c:numRef>
          </c:xVal>
          <c:yVal>
            <c:numRef>
              <c:f>Param1!$J$23:$J$29</c:f>
              <c:numCache>
                <c:formatCode>General</c:formatCode>
                <c:ptCount val="7"/>
                <c:pt idx="0">
                  <c:v>7.4000000000000003E-3</c:v>
                </c:pt>
                <c:pt idx="1">
                  <c:v>9.7000000000000003E-3</c:v>
                </c:pt>
                <c:pt idx="2">
                  <c:v>1.1599999999999999E-2</c:v>
                </c:pt>
                <c:pt idx="3">
                  <c:v>1.29E-2</c:v>
                </c:pt>
                <c:pt idx="4">
                  <c:v>1.38E-2</c:v>
                </c:pt>
                <c:pt idx="5">
                  <c:v>1.4200000000000001E-2</c:v>
                </c:pt>
                <c:pt idx="6">
                  <c:v>1.18E-2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1-4E37-893D-910682FE9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724480"/>
        <c:axId val="534724960"/>
      </c:scatterChart>
      <c:valAx>
        <c:axId val="53472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4724960"/>
        <c:crosses val="autoZero"/>
        <c:crossBetween val="midCat"/>
      </c:valAx>
      <c:valAx>
        <c:axId val="5347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472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Stress1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6.1108923884514436E-2"/>
                  <c:y val="1.553295421405657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Param1!$I$14:$I$20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Param1!$J$14:$J$20</c:f>
              <c:numCache>
                <c:formatCode>General</c:formatCode>
                <c:ptCount val="7"/>
                <c:pt idx="0">
                  <c:v>0.02</c:v>
                </c:pt>
                <c:pt idx="1">
                  <c:v>8.1000000000000003E-2</c:v>
                </c:pt>
                <c:pt idx="2">
                  <c:v>0.17299999999999999</c:v>
                </c:pt>
                <c:pt idx="3">
                  <c:v>0.32100000000000001</c:v>
                </c:pt>
                <c:pt idx="4">
                  <c:v>0.72699999999999998</c:v>
                </c:pt>
                <c:pt idx="5">
                  <c:v>1.226</c:v>
                </c:pt>
                <c:pt idx="6">
                  <c:v>2.105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CF-4596-856E-D5C4FADFF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997823"/>
        <c:axId val="1908003583"/>
      </c:scatterChart>
      <c:valAx>
        <c:axId val="190799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08003583"/>
        <c:crosses val="autoZero"/>
        <c:crossBetween val="midCat"/>
      </c:valAx>
      <c:valAx>
        <c:axId val="19080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0799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stress1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0434689413823273"/>
                  <c:y val="-2.65642315543890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Param2!$B$8:$B$14</c:f>
              <c:numCache>
                <c:formatCode>General</c:formatCode>
                <c:ptCount val="7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</c:numCache>
            </c:numRef>
          </c:xVal>
          <c:yVal>
            <c:numRef>
              <c:f>Param2!$C$8:$C$14</c:f>
              <c:numCache>
                <c:formatCode>General</c:formatCode>
                <c:ptCount val="7"/>
                <c:pt idx="0">
                  <c:v>0.30780000000000002</c:v>
                </c:pt>
                <c:pt idx="1">
                  <c:v>0.38340000000000002</c:v>
                </c:pt>
                <c:pt idx="2">
                  <c:v>0.43559999999999999</c:v>
                </c:pt>
                <c:pt idx="3">
                  <c:v>0.46800000000000003</c:v>
                </c:pt>
                <c:pt idx="4">
                  <c:v>0.48720000000000002</c:v>
                </c:pt>
                <c:pt idx="5">
                  <c:v>0.49740000000000001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EC-4B9F-A3A4-F8579F104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80639"/>
        <c:axId val="22980159"/>
      </c:scatterChart>
      <c:valAx>
        <c:axId val="2298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980159"/>
        <c:crosses val="autoZero"/>
        <c:crossBetween val="midCat"/>
      </c:valAx>
      <c:valAx>
        <c:axId val="2298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98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18</xdr:row>
      <xdr:rowOff>146678</xdr:rowOff>
    </xdr:from>
    <xdr:to>
      <xdr:col>19</xdr:col>
      <xdr:colOff>76200</xdr:colOff>
      <xdr:row>33</xdr:row>
      <xdr:rowOff>114021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41A9BED-9F6A-FD9C-0ADA-8D41244C7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333647</xdr:colOff>
      <xdr:row>18</xdr:row>
      <xdr:rowOff>65971</xdr:rowOff>
    </xdr:from>
    <xdr:to>
      <xdr:col>27</xdr:col>
      <xdr:colOff>32755</xdr:colOff>
      <xdr:row>33</xdr:row>
      <xdr:rowOff>119759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321E22B-BD38-80CF-0B84-6E840B6D7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339820</xdr:colOff>
      <xdr:row>2</xdr:row>
      <xdr:rowOff>129275</xdr:rowOff>
    </xdr:from>
    <xdr:to>
      <xdr:col>19</xdr:col>
      <xdr:colOff>52432</xdr:colOff>
      <xdr:row>17</xdr:row>
      <xdr:rowOff>123488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5722B26-A4CB-4667-22B2-1DF107F5F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324363</xdr:colOff>
      <xdr:row>2</xdr:row>
      <xdr:rowOff>51120</xdr:rowOff>
    </xdr:from>
    <xdr:to>
      <xdr:col>27</xdr:col>
      <xdr:colOff>36975</xdr:colOff>
      <xdr:row>17</xdr:row>
      <xdr:rowOff>45333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4D5AF1D-4C30-5F5A-0F4F-8769D7211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442149</xdr:colOff>
      <xdr:row>34</xdr:row>
      <xdr:rowOff>63030</xdr:rowOff>
    </xdr:from>
    <xdr:to>
      <xdr:col>19</xdr:col>
      <xdr:colOff>122297</xdr:colOff>
      <xdr:row>49</xdr:row>
      <xdr:rowOff>125119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A5B3E1F-6F19-04B2-E294-A38512F9F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409223</xdr:colOff>
      <xdr:row>34</xdr:row>
      <xdr:rowOff>138290</xdr:rowOff>
    </xdr:from>
    <xdr:to>
      <xdr:col>27</xdr:col>
      <xdr:colOff>89371</xdr:colOff>
      <xdr:row>50</xdr:row>
      <xdr:rowOff>21638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A778E15-926E-8950-A653-076E76A15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277519</xdr:colOff>
      <xdr:row>34</xdr:row>
      <xdr:rowOff>157104</xdr:rowOff>
    </xdr:from>
    <xdr:to>
      <xdr:col>34</xdr:col>
      <xdr:colOff>569149</xdr:colOff>
      <xdr:row>50</xdr:row>
      <xdr:rowOff>40452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59BAD01-7B95-F93D-3FEB-1E6ADE9FA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235186</xdr:colOff>
      <xdr:row>18</xdr:row>
      <xdr:rowOff>44216</xdr:rowOff>
    </xdr:from>
    <xdr:to>
      <xdr:col>34</xdr:col>
      <xdr:colOff>526816</xdr:colOff>
      <xdr:row>33</xdr:row>
      <xdr:rowOff>106305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C5357B-430D-8F43-D520-C43532E7E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583259</xdr:colOff>
      <xdr:row>32</xdr:row>
      <xdr:rowOff>37629</xdr:rowOff>
    </xdr:from>
    <xdr:to>
      <xdr:col>8</xdr:col>
      <xdr:colOff>329259</xdr:colOff>
      <xdr:row>35</xdr:row>
      <xdr:rowOff>0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C7C2B741-F53E-4623-B200-0991393F0C10}"/>
            </a:ext>
          </a:extLst>
        </xdr:cNvPr>
        <xdr:cNvSpPr txBox="1"/>
      </xdr:nvSpPr>
      <xdr:spPr>
        <a:xfrm>
          <a:off x="1194740" y="5757333"/>
          <a:ext cx="4026371" cy="4985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600" b="1"/>
            <a:t>Parameters</a:t>
          </a:r>
          <a:r>
            <a:rPr lang="pt-PT" sz="1600" b="1" baseline="0"/>
            <a:t> for 3 fixed edges and a fixed one</a:t>
          </a:r>
          <a:endParaRPr lang="pt-PT" sz="16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</xdr:row>
      <xdr:rowOff>0</xdr:rowOff>
    </xdr:from>
    <xdr:to>
      <xdr:col>5</xdr:col>
      <xdr:colOff>190501</xdr:colOff>
      <xdr:row>4</xdr:row>
      <xdr:rowOff>132833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36FE1849-0881-4732-A933-70774EC206DE}"/>
            </a:ext>
          </a:extLst>
        </xdr:cNvPr>
        <xdr:cNvSpPr txBox="1"/>
      </xdr:nvSpPr>
      <xdr:spPr>
        <a:xfrm>
          <a:off x="609601" y="365760"/>
          <a:ext cx="2628900" cy="4985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600" b="1"/>
            <a:t>Parameters</a:t>
          </a:r>
          <a:r>
            <a:rPr lang="pt-PT" sz="1600" b="1" baseline="0"/>
            <a:t> for 4 fixed edges</a:t>
          </a:r>
          <a:endParaRPr lang="pt-PT" sz="1600" b="1"/>
        </a:p>
      </xdr:txBody>
    </xdr:sp>
    <xdr:clientData/>
  </xdr:twoCellAnchor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4AD4616-0001-6817-4D22-D19E3E59F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33600</xdr:colOff>
      <xdr:row>22</xdr:row>
      <xdr:rowOff>118436</xdr:rowOff>
    </xdr:from>
    <xdr:to>
      <xdr:col>15</xdr:col>
      <xdr:colOff>336586</xdr:colOff>
      <xdr:row>37</xdr:row>
      <xdr:rowOff>118437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11DA1FA-5E8B-4550-9EDD-BD5A2F6E4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807720</xdr:colOff>
      <xdr:row>16</xdr:row>
      <xdr:rowOff>26670</xdr:rowOff>
    </xdr:from>
    <xdr:ext cx="65" cy="172227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97B12B0-8A6C-8C9B-FA4A-096EF204CA40}"/>
            </a:ext>
          </a:extLst>
        </xdr:cNvPr>
        <xdr:cNvSpPr txBox="1"/>
      </xdr:nvSpPr>
      <xdr:spPr>
        <a:xfrm>
          <a:off x="6629400" y="20535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807720</xdr:colOff>
      <xdr:row>16</xdr:row>
      <xdr:rowOff>26670</xdr:rowOff>
    </xdr:from>
    <xdr:ext cx="65" cy="172227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1BF12F23-06DC-4403-9EA6-C05F054D1B28}"/>
            </a:ext>
          </a:extLst>
        </xdr:cNvPr>
        <xdr:cNvSpPr txBox="1"/>
      </xdr:nvSpPr>
      <xdr:spPr>
        <a:xfrm>
          <a:off x="7322820" y="29679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807720</xdr:colOff>
      <xdr:row>16</xdr:row>
      <xdr:rowOff>26670</xdr:rowOff>
    </xdr:from>
    <xdr:ext cx="65" cy="172227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A1891A2-B9E2-4BC4-BFE7-39BBE91C9813}"/>
            </a:ext>
          </a:extLst>
        </xdr:cNvPr>
        <xdr:cNvSpPr txBox="1"/>
      </xdr:nvSpPr>
      <xdr:spPr>
        <a:xfrm>
          <a:off x="7322820" y="29679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A42E6-CB77-406E-8A91-6746EC198B00}">
  <dimension ref="C3:J29"/>
  <sheetViews>
    <sheetView zoomScale="81" zoomScaleNormal="115" workbookViewId="0">
      <selection activeCell="J5" sqref="J5"/>
    </sheetView>
  </sheetViews>
  <sheetFormatPr defaultRowHeight="14.4" x14ac:dyDescent="0.3"/>
  <sheetData>
    <row r="3" spans="3:10" x14ac:dyDescent="0.3">
      <c r="C3" s="12" t="s">
        <v>4</v>
      </c>
      <c r="D3" s="12"/>
      <c r="F3" s="12" t="s">
        <v>5</v>
      </c>
      <c r="G3" s="12"/>
      <c r="I3" s="11" t="s">
        <v>67</v>
      </c>
      <c r="J3">
        <v>2.6</v>
      </c>
    </row>
    <row r="4" spans="3:10" x14ac:dyDescent="0.3">
      <c r="C4" s="1">
        <v>0.6</v>
      </c>
      <c r="D4" s="1">
        <v>2.7100000000000002E-3</v>
      </c>
      <c r="F4" s="1">
        <v>0.6</v>
      </c>
      <c r="G4" s="1">
        <v>1.2899999999999999E-3</v>
      </c>
      <c r="I4" s="11" t="s">
        <v>72</v>
      </c>
      <c r="J4">
        <v>0.39</v>
      </c>
    </row>
    <row r="5" spans="3:10" x14ac:dyDescent="0.3">
      <c r="C5" s="1">
        <v>0.7</v>
      </c>
      <c r="D5" s="1">
        <v>2.9199999999999999E-3</v>
      </c>
      <c r="F5" s="1">
        <v>0.7</v>
      </c>
      <c r="G5" s="1">
        <v>1.5900000000000001E-3</v>
      </c>
    </row>
    <row r="6" spans="3:10" x14ac:dyDescent="0.3">
      <c r="C6" s="1">
        <v>0.8</v>
      </c>
      <c r="D6" s="1">
        <v>3.0799999999999998E-3</v>
      </c>
      <c r="F6" s="1">
        <v>0.8</v>
      </c>
      <c r="G6" s="1">
        <v>1.8500000000000001E-3</v>
      </c>
    </row>
    <row r="7" spans="3:10" x14ac:dyDescent="0.3">
      <c r="C7" s="1">
        <v>0.9</v>
      </c>
      <c r="D7" s="1">
        <v>3.2299999999999998E-3</v>
      </c>
      <c r="F7" s="1">
        <v>0.9</v>
      </c>
      <c r="G7" s="1">
        <v>2.0899999999999998E-3</v>
      </c>
    </row>
    <row r="8" spans="3:10" x14ac:dyDescent="0.3">
      <c r="C8" s="1">
        <v>1</v>
      </c>
      <c r="D8" s="1">
        <v>3.3300000000000001E-3</v>
      </c>
      <c r="F8" s="1">
        <v>1</v>
      </c>
      <c r="G8" s="1">
        <v>2.3E-3</v>
      </c>
    </row>
    <row r="9" spans="3:10" x14ac:dyDescent="0.3">
      <c r="C9" s="1">
        <v>1.25</v>
      </c>
      <c r="D9" s="1">
        <v>3.4499999999999999E-3</v>
      </c>
      <c r="F9" s="1">
        <v>1.25</v>
      </c>
      <c r="G9" s="1">
        <v>2.6900000000000001E-3</v>
      </c>
    </row>
    <row r="10" spans="3:10" x14ac:dyDescent="0.3">
      <c r="C10" s="1">
        <v>1.5</v>
      </c>
      <c r="D10" s="1">
        <v>3.3500000000000001E-3</v>
      </c>
      <c r="F10" s="1">
        <v>1.5</v>
      </c>
      <c r="G10" s="1">
        <v>2.8999999999999998E-3</v>
      </c>
    </row>
    <row r="13" spans="3:10" x14ac:dyDescent="0.3">
      <c r="C13" s="12" t="s">
        <v>0</v>
      </c>
      <c r="D13" s="12"/>
      <c r="F13" s="12" t="s">
        <v>1</v>
      </c>
      <c r="G13" s="12"/>
      <c r="I13" s="12" t="s">
        <v>24</v>
      </c>
      <c r="J13" s="12"/>
    </row>
    <row r="14" spans="3:10" x14ac:dyDescent="0.3">
      <c r="C14" s="1">
        <v>0.25</v>
      </c>
      <c r="D14" s="1">
        <v>1.6E-2</v>
      </c>
      <c r="F14" s="1">
        <v>0.25</v>
      </c>
      <c r="G14" s="1">
        <v>3.1E-2</v>
      </c>
      <c r="I14" s="1">
        <v>0.25</v>
      </c>
      <c r="J14" s="1">
        <v>0.02</v>
      </c>
    </row>
    <row r="15" spans="3:10" x14ac:dyDescent="0.3">
      <c r="C15" s="1">
        <v>0.5</v>
      </c>
      <c r="D15" s="1">
        <v>6.6000000000000003E-2</v>
      </c>
      <c r="F15" s="1">
        <v>0.5</v>
      </c>
      <c r="G15" s="1">
        <v>0.126</v>
      </c>
      <c r="I15" s="1">
        <v>0.5</v>
      </c>
      <c r="J15" s="1">
        <v>8.1000000000000003E-2</v>
      </c>
    </row>
    <row r="16" spans="3:10" x14ac:dyDescent="0.3">
      <c r="C16" s="1">
        <v>0.75</v>
      </c>
      <c r="D16" s="1">
        <v>0.14799999999999999</v>
      </c>
      <c r="F16" s="1">
        <v>0.75</v>
      </c>
      <c r="G16" s="1">
        <v>0.28599999999999998</v>
      </c>
      <c r="I16" s="1">
        <v>0.75</v>
      </c>
      <c r="J16" s="1">
        <v>0.17299999999999999</v>
      </c>
    </row>
    <row r="17" spans="3:10" x14ac:dyDescent="0.3">
      <c r="C17" s="1">
        <v>1</v>
      </c>
      <c r="D17" s="1">
        <v>0.25900000000000001</v>
      </c>
      <c r="F17" s="1">
        <v>1</v>
      </c>
      <c r="G17" s="1">
        <v>0.51100000000000001</v>
      </c>
      <c r="I17" s="1">
        <v>1</v>
      </c>
      <c r="J17" s="1">
        <v>0.32100000000000001</v>
      </c>
    </row>
    <row r="18" spans="3:10" x14ac:dyDescent="0.3">
      <c r="C18" s="1">
        <v>1.5</v>
      </c>
      <c r="D18" s="1">
        <v>0.48399999999999999</v>
      </c>
      <c r="F18" s="1">
        <v>1.5</v>
      </c>
      <c r="G18" s="1">
        <v>1.073</v>
      </c>
      <c r="I18" s="1">
        <v>1.5</v>
      </c>
      <c r="J18" s="1">
        <v>0.72699999999999998</v>
      </c>
    </row>
    <row r="19" spans="3:10" x14ac:dyDescent="0.3">
      <c r="C19" s="1">
        <v>2</v>
      </c>
      <c r="D19" s="1">
        <v>0.60499999999999998</v>
      </c>
      <c r="F19" s="1">
        <v>2</v>
      </c>
      <c r="G19" s="1">
        <v>1.5680000000000001</v>
      </c>
      <c r="I19" s="1">
        <v>2</v>
      </c>
      <c r="J19" s="1">
        <v>1.226</v>
      </c>
    </row>
    <row r="20" spans="3:10" x14ac:dyDescent="0.3">
      <c r="C20" s="1">
        <v>3</v>
      </c>
      <c r="D20" s="1">
        <v>0.51900000000000002</v>
      </c>
      <c r="F20" s="1">
        <v>3</v>
      </c>
      <c r="G20" s="1">
        <v>1.982</v>
      </c>
      <c r="I20" s="1">
        <v>3</v>
      </c>
      <c r="J20" s="1">
        <v>2.105</v>
      </c>
    </row>
    <row r="22" spans="3:10" x14ac:dyDescent="0.3">
      <c r="C22" s="12" t="s">
        <v>2</v>
      </c>
      <c r="D22" s="12"/>
      <c r="F22" s="12" t="s">
        <v>3</v>
      </c>
      <c r="G22" s="12"/>
      <c r="I22" s="12" t="s">
        <v>6</v>
      </c>
      <c r="J22" s="12"/>
    </row>
    <row r="23" spans="3:10" x14ac:dyDescent="0.3">
      <c r="C23" s="1">
        <v>0.6</v>
      </c>
      <c r="D23" s="1">
        <v>3.3599999999999998E-2</v>
      </c>
      <c r="F23" s="1">
        <v>0.6</v>
      </c>
      <c r="G23" s="1">
        <v>1.6799999999999999E-2</v>
      </c>
      <c r="I23" s="1">
        <v>0.6</v>
      </c>
      <c r="J23" s="1">
        <v>7.4000000000000003E-3</v>
      </c>
    </row>
    <row r="24" spans="3:10" x14ac:dyDescent="0.3">
      <c r="C24" s="1">
        <v>0.7</v>
      </c>
      <c r="D24" s="1">
        <v>3.7100000000000001E-2</v>
      </c>
      <c r="F24" s="1">
        <v>0.7</v>
      </c>
      <c r="G24" s="1">
        <v>2.12E-2</v>
      </c>
      <c r="I24" s="1">
        <v>0.7</v>
      </c>
      <c r="J24" s="1">
        <v>9.7000000000000003E-3</v>
      </c>
    </row>
    <row r="25" spans="3:10" x14ac:dyDescent="0.3">
      <c r="C25" s="1">
        <v>0.8</v>
      </c>
      <c r="D25" s="1">
        <v>4.0099999999999997E-2</v>
      </c>
      <c r="F25" s="1">
        <v>0.8</v>
      </c>
      <c r="G25" s="1">
        <v>2.52E-2</v>
      </c>
      <c r="I25" s="1">
        <v>0.8</v>
      </c>
      <c r="J25" s="1">
        <v>1.1599999999999999E-2</v>
      </c>
    </row>
    <row r="26" spans="3:10" x14ac:dyDescent="0.3">
      <c r="C26" s="1">
        <v>0.9</v>
      </c>
      <c r="D26" s="1">
        <v>4.2500000000000003E-2</v>
      </c>
      <c r="F26" s="1">
        <v>0.9</v>
      </c>
      <c r="G26" s="1">
        <v>2.87E-2</v>
      </c>
      <c r="I26" s="1">
        <v>0.9</v>
      </c>
      <c r="J26" s="1">
        <v>1.29E-2</v>
      </c>
    </row>
    <row r="27" spans="3:10" x14ac:dyDescent="0.3">
      <c r="C27" s="1">
        <v>1</v>
      </c>
      <c r="D27" s="1">
        <v>4.4400000000000002E-2</v>
      </c>
      <c r="F27" s="1">
        <v>1</v>
      </c>
      <c r="G27" s="1">
        <v>3.1699999999999999E-2</v>
      </c>
      <c r="I27" s="1">
        <v>1</v>
      </c>
      <c r="J27" s="1">
        <v>1.38E-2</v>
      </c>
    </row>
    <row r="28" spans="3:10" x14ac:dyDescent="0.3">
      <c r="C28" s="1">
        <v>1.25</v>
      </c>
      <c r="D28" s="1">
        <v>4.6699999999999998E-2</v>
      </c>
      <c r="F28" s="1">
        <v>1.25</v>
      </c>
      <c r="G28" s="1">
        <v>3.7400000000000003E-2</v>
      </c>
      <c r="I28" s="1">
        <v>1.25</v>
      </c>
      <c r="J28" s="1">
        <v>1.4200000000000001E-2</v>
      </c>
    </row>
    <row r="29" spans="3:10" x14ac:dyDescent="0.3">
      <c r="C29" s="1">
        <v>1.5</v>
      </c>
      <c r="D29" s="1">
        <v>4.5400000000000003E-2</v>
      </c>
      <c r="F29" s="1">
        <v>1.5</v>
      </c>
      <c r="G29" s="1">
        <v>4.02E-2</v>
      </c>
      <c r="I29" s="1">
        <v>1.5</v>
      </c>
      <c r="J29" s="1">
        <v>1.18E-2</v>
      </c>
    </row>
  </sheetData>
  <mergeCells count="8">
    <mergeCell ref="I22:J22"/>
    <mergeCell ref="C3:D3"/>
    <mergeCell ref="F3:G3"/>
    <mergeCell ref="F13:G13"/>
    <mergeCell ref="C13:D13"/>
    <mergeCell ref="C22:D22"/>
    <mergeCell ref="F22:G22"/>
    <mergeCell ref="I13:J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CB331-BB43-42B4-814E-20BE4C8BCE02}">
  <dimension ref="B3:G26"/>
  <sheetViews>
    <sheetView zoomScale="82" zoomScaleNormal="115" workbookViewId="0">
      <selection activeCell="F14" sqref="F14"/>
    </sheetView>
  </sheetViews>
  <sheetFormatPr defaultRowHeight="14.4" x14ac:dyDescent="0.3"/>
  <sheetData>
    <row r="3" spans="2:7" x14ac:dyDescent="0.3">
      <c r="G3" s="11" t="s">
        <v>68</v>
      </c>
    </row>
    <row r="4" spans="2:7" x14ac:dyDescent="0.3">
      <c r="G4" s="11" t="s">
        <v>70</v>
      </c>
    </row>
    <row r="7" spans="2:7" x14ac:dyDescent="0.3">
      <c r="B7" s="13" t="s">
        <v>66</v>
      </c>
      <c r="C7" s="14"/>
    </row>
    <row r="8" spans="2:7" x14ac:dyDescent="0.3">
      <c r="B8" s="1">
        <v>1</v>
      </c>
      <c r="C8" s="1">
        <v>0.30780000000000002</v>
      </c>
    </row>
    <row r="9" spans="2:7" x14ac:dyDescent="0.3">
      <c r="B9" s="1">
        <v>1.2</v>
      </c>
      <c r="C9" s="1">
        <v>0.38340000000000002</v>
      </c>
    </row>
    <row r="10" spans="2:7" x14ac:dyDescent="0.3">
      <c r="B10" s="1">
        <v>1.4</v>
      </c>
      <c r="C10" s="1">
        <v>0.43559999999999999</v>
      </c>
    </row>
    <row r="11" spans="2:7" x14ac:dyDescent="0.3">
      <c r="B11" s="1">
        <v>1.6</v>
      </c>
      <c r="C11" s="1">
        <v>0.46800000000000003</v>
      </c>
    </row>
    <row r="12" spans="2:7" x14ac:dyDescent="0.3">
      <c r="B12" s="1">
        <v>1.8</v>
      </c>
      <c r="C12" s="1">
        <v>0.48720000000000002</v>
      </c>
    </row>
    <row r="13" spans="2:7" x14ac:dyDescent="0.3">
      <c r="B13" s="7">
        <v>2</v>
      </c>
      <c r="C13" s="7">
        <v>0.49740000000000001</v>
      </c>
    </row>
    <row r="14" spans="2:7" x14ac:dyDescent="0.3">
      <c r="B14" s="10"/>
      <c r="C14" s="10"/>
    </row>
    <row r="15" spans="2:7" x14ac:dyDescent="0.3">
      <c r="B15" s="12" t="s">
        <v>69</v>
      </c>
      <c r="C15" s="12"/>
    </row>
    <row r="16" spans="2:7" x14ac:dyDescent="0.3">
      <c r="B16" s="1">
        <v>1</v>
      </c>
      <c r="C16" s="1">
        <v>1.2600000000000001E-3</v>
      </c>
    </row>
    <row r="17" spans="2:3" x14ac:dyDescent="0.3">
      <c r="B17" s="1">
        <f>B16+0.1</f>
        <v>1.1000000000000001</v>
      </c>
      <c r="C17" s="1">
        <v>1.5E-3</v>
      </c>
    </row>
    <row r="18" spans="2:3" x14ac:dyDescent="0.3">
      <c r="B18" s="1">
        <f t="shared" ref="B18:B26" si="0">B17+0.1</f>
        <v>1.2000000000000002</v>
      </c>
      <c r="C18" s="1">
        <v>1.72E-3</v>
      </c>
    </row>
    <row r="19" spans="2:3" x14ac:dyDescent="0.3">
      <c r="B19" s="1">
        <f t="shared" si="0"/>
        <v>1.3000000000000003</v>
      </c>
      <c r="C19" s="1">
        <v>1.91E-3</v>
      </c>
    </row>
    <row r="20" spans="2:3" x14ac:dyDescent="0.3">
      <c r="B20" s="1">
        <f t="shared" si="0"/>
        <v>1.4000000000000004</v>
      </c>
      <c r="C20" s="1">
        <v>2.0699999999999998E-3</v>
      </c>
    </row>
    <row r="21" spans="2:3" x14ac:dyDescent="0.3">
      <c r="B21" s="1">
        <f t="shared" si="0"/>
        <v>1.5000000000000004</v>
      </c>
      <c r="C21" s="1">
        <v>2.2000000000000001E-3</v>
      </c>
    </row>
    <row r="22" spans="2:3" x14ac:dyDescent="0.3">
      <c r="B22" s="1">
        <f t="shared" si="0"/>
        <v>1.6000000000000005</v>
      </c>
      <c r="C22" s="1">
        <v>2.3E-3</v>
      </c>
    </row>
    <row r="23" spans="2:3" x14ac:dyDescent="0.3">
      <c r="B23" s="1">
        <f t="shared" si="0"/>
        <v>1.7000000000000006</v>
      </c>
      <c r="C23" s="1">
        <v>2.3800000000000002E-3</v>
      </c>
    </row>
    <row r="24" spans="2:3" x14ac:dyDescent="0.3">
      <c r="B24" s="1">
        <f t="shared" si="0"/>
        <v>1.8000000000000007</v>
      </c>
      <c r="C24" s="1">
        <v>2.4499999999999999E-3</v>
      </c>
    </row>
    <row r="25" spans="2:3" x14ac:dyDescent="0.3">
      <c r="B25" s="1">
        <f>B24+0.1</f>
        <v>1.9000000000000008</v>
      </c>
      <c r="C25" s="1">
        <v>2.49E-3</v>
      </c>
    </row>
    <row r="26" spans="2:3" x14ac:dyDescent="0.3">
      <c r="B26" s="1">
        <f t="shared" si="0"/>
        <v>2.0000000000000009</v>
      </c>
      <c r="C26" s="1">
        <v>2.5400000000000002E-3</v>
      </c>
    </row>
  </sheetData>
  <mergeCells count="2">
    <mergeCell ref="B7:C7"/>
    <mergeCell ref="B15:C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FEE9A-A493-4726-90D1-F5051FAC9219}">
  <dimension ref="A1:P36"/>
  <sheetViews>
    <sheetView topLeftCell="A7" zoomScale="80" zoomScaleNormal="80" workbookViewId="0">
      <selection activeCell="P26" sqref="P26"/>
    </sheetView>
  </sheetViews>
  <sheetFormatPr defaultRowHeight="14.4" x14ac:dyDescent="0.3"/>
  <cols>
    <col min="1" max="1" width="21.5546875" customWidth="1"/>
    <col min="4" max="4" width="25.6640625" customWidth="1"/>
    <col min="5" max="5" width="11.44140625" customWidth="1"/>
    <col min="6" max="7" width="18.5546875" customWidth="1"/>
    <col min="8" max="8" width="12.109375" customWidth="1"/>
    <col min="9" max="9" width="13.109375" customWidth="1"/>
    <col min="10" max="11" width="12.44140625" customWidth="1"/>
    <col min="12" max="12" width="9.109375" customWidth="1"/>
    <col min="13" max="13" width="17.6640625" customWidth="1"/>
    <col min="14" max="14" width="21.77734375" customWidth="1"/>
    <col min="15" max="15" width="24.6640625" customWidth="1"/>
    <col min="16" max="16" width="23.21875" customWidth="1"/>
  </cols>
  <sheetData>
    <row r="1" spans="1:16" x14ac:dyDescent="0.3">
      <c r="A1" s="4" t="s">
        <v>18</v>
      </c>
    </row>
    <row r="2" spans="1:16" x14ac:dyDescent="0.3">
      <c r="A2" s="4" t="s">
        <v>7</v>
      </c>
    </row>
    <row r="3" spans="1:16" x14ac:dyDescent="0.3">
      <c r="A3" s="4" t="s">
        <v>47</v>
      </c>
      <c r="D3" s="1" t="s">
        <v>11</v>
      </c>
      <c r="E3" s="1" t="s">
        <v>12</v>
      </c>
      <c r="F3" s="1" t="s">
        <v>48</v>
      </c>
      <c r="G3" s="6" t="s">
        <v>44</v>
      </c>
      <c r="H3" s="1" t="s">
        <v>65</v>
      </c>
      <c r="I3" s="1" t="s">
        <v>13</v>
      </c>
      <c r="J3" s="1" t="s">
        <v>9</v>
      </c>
      <c r="K3" s="1" t="s">
        <v>10</v>
      </c>
      <c r="L3" s="1" t="s">
        <v>42</v>
      </c>
      <c r="M3" s="1" t="s">
        <v>43</v>
      </c>
      <c r="N3" s="1" t="s">
        <v>17</v>
      </c>
      <c r="O3" s="1" t="s">
        <v>23</v>
      </c>
      <c r="P3" s="1" t="s">
        <v>22</v>
      </c>
    </row>
    <row r="4" spans="1:16" x14ac:dyDescent="0.3">
      <c r="A4" s="4" t="s">
        <v>46</v>
      </c>
      <c r="C4">
        <v>1</v>
      </c>
      <c r="D4" s="1" t="s">
        <v>28</v>
      </c>
      <c r="E4" s="2">
        <v>74000000000</v>
      </c>
      <c r="F4" s="1">
        <v>261</v>
      </c>
      <c r="G4" s="1">
        <v>0.35</v>
      </c>
      <c r="H4" s="1">
        <v>2.85</v>
      </c>
      <c r="I4" s="1">
        <v>3.66</v>
      </c>
      <c r="J4" s="2">
        <f t="shared" ref="J4:J28" si="0">(E4^(1/3))/(H4*I4)</f>
        <v>402.48647817164232</v>
      </c>
      <c r="K4" s="2">
        <f t="shared" ref="K4:K28" si="1">(F4^(1/2))/(H4*I4)</f>
        <v>1.5487963207174296</v>
      </c>
      <c r="L4" s="1">
        <f>SQRT(F4)</f>
        <v>16.15549442140351</v>
      </c>
      <c r="M4" s="2">
        <f>J4*K4*L4</f>
        <v>10070.843716115292</v>
      </c>
      <c r="N4" s="3">
        <f t="shared" ref="N4:N30" si="2">(E4*((P4)/1000)^3)/(12*(1-G4^2))</f>
        <v>3136.1943655691543</v>
      </c>
      <c r="O4" s="3">
        <f>($A$20*$A$14*($A$8)^4)/N4 * 1000 * $A$22</f>
        <v>2.6699900191548736</v>
      </c>
      <c r="P4" s="1">
        <f t="shared" ref="P4:P17" si="3">SQRT($A$18*$A$16*($A$10^2)/F4)</f>
        <v>7.6418740207170837</v>
      </c>
    </row>
    <row r="5" spans="1:16" x14ac:dyDescent="0.3">
      <c r="A5" s="4" t="s">
        <v>8</v>
      </c>
      <c r="C5">
        <f>C4+1</f>
        <v>2</v>
      </c>
      <c r="D5" s="1" t="s">
        <v>28</v>
      </c>
      <c r="E5" s="2">
        <v>73850000000</v>
      </c>
      <c r="F5" s="1">
        <v>261</v>
      </c>
      <c r="G5" s="1">
        <v>0.33500000000000002</v>
      </c>
      <c r="H5" s="1">
        <v>2.86</v>
      </c>
      <c r="I5" s="1">
        <v>3.66</v>
      </c>
      <c r="J5" s="2">
        <f t="shared" si="0"/>
        <v>400.80800003137023</v>
      </c>
      <c r="K5" s="2">
        <f t="shared" si="1"/>
        <v>1.5433809489666697</v>
      </c>
      <c r="L5" s="1">
        <f t="shared" ref="L5:L36" si="4">SQRT(F5)</f>
        <v>16.15549442140351</v>
      </c>
      <c r="M5" s="2">
        <f t="shared" ref="M5:M36" si="5">J5*K5*L5</f>
        <v>9993.7796637421761</v>
      </c>
      <c r="N5" s="3">
        <f t="shared" si="2"/>
        <v>3093.6128591272445</v>
      </c>
      <c r="O5" s="3">
        <f t="shared" ref="O5:O36" si="6">($A$20*$A$14*($A$8)^4)/N5 * 1000 * $A$22</f>
        <v>2.7067406412842865</v>
      </c>
      <c r="P5" s="1">
        <f t="shared" si="3"/>
        <v>7.6418740207170837</v>
      </c>
    </row>
    <row r="6" spans="1:16" x14ac:dyDescent="0.3">
      <c r="A6" s="4" t="s">
        <v>45</v>
      </c>
      <c r="C6">
        <f t="shared" ref="C6:C36" si="7">C5+1</f>
        <v>3</v>
      </c>
      <c r="D6" s="1" t="s">
        <v>29</v>
      </c>
      <c r="E6" s="2">
        <v>73900000000</v>
      </c>
      <c r="F6" s="1">
        <v>400</v>
      </c>
      <c r="G6" s="1">
        <v>0.33500000000000002</v>
      </c>
      <c r="H6" s="1">
        <v>2.82</v>
      </c>
      <c r="I6" s="1">
        <v>3.65</v>
      </c>
      <c r="J6" s="2">
        <f t="shared" si="0"/>
        <v>407.69886901345734</v>
      </c>
      <c r="K6" s="2">
        <f t="shared" si="1"/>
        <v>1.9430681045370641</v>
      </c>
      <c r="L6" s="1">
        <f t="shared" si="4"/>
        <v>20</v>
      </c>
      <c r="M6" s="2">
        <f t="shared" si="5"/>
        <v>15843.733372717668</v>
      </c>
      <c r="N6" s="3">
        <f t="shared" si="2"/>
        <v>1631.6637948932614</v>
      </c>
      <c r="O6" s="3">
        <f t="shared" si="6"/>
        <v>5.1319442647479772</v>
      </c>
      <c r="P6" s="1">
        <f t="shared" si="3"/>
        <v>6.1729126555381635</v>
      </c>
    </row>
    <row r="7" spans="1:16" x14ac:dyDescent="0.3">
      <c r="A7" s="4" t="s">
        <v>20</v>
      </c>
      <c r="C7">
        <f t="shared" si="7"/>
        <v>4</v>
      </c>
      <c r="D7" s="1" t="s">
        <v>30</v>
      </c>
      <c r="E7" s="2">
        <v>69000000000</v>
      </c>
      <c r="F7" s="1">
        <v>58.6</v>
      </c>
      <c r="G7" s="1">
        <v>0.33</v>
      </c>
      <c r="H7" s="1">
        <v>2.71</v>
      </c>
      <c r="I7" s="1">
        <v>3.25</v>
      </c>
      <c r="J7" s="2">
        <f t="shared" si="0"/>
        <v>465.69014245839867</v>
      </c>
      <c r="K7" s="2">
        <f t="shared" si="1"/>
        <v>0.86915284514355451</v>
      </c>
      <c r="L7" s="1">
        <f t="shared" si="4"/>
        <v>7.6550636836018553</v>
      </c>
      <c r="M7" s="2">
        <f t="shared" si="5"/>
        <v>3098.4322847643675</v>
      </c>
      <c r="N7" s="3">
        <f t="shared" si="2"/>
        <v>27067.949632949058</v>
      </c>
      <c r="O7" s="3">
        <f t="shared" si="6"/>
        <v>0.30935507741622348</v>
      </c>
      <c r="P7" s="1">
        <f t="shared" si="3"/>
        <v>16.127658529507332</v>
      </c>
    </row>
    <row r="8" spans="1:16" ht="15" customHeight="1" x14ac:dyDescent="0.3">
      <c r="A8" s="4">
        <v>0.55800000000000005</v>
      </c>
      <c r="C8">
        <f t="shared" si="7"/>
        <v>5</v>
      </c>
      <c r="D8" s="1" t="s">
        <v>51</v>
      </c>
      <c r="E8" s="2">
        <v>74000000000</v>
      </c>
      <c r="F8" s="1">
        <v>165</v>
      </c>
      <c r="G8" s="1">
        <v>0.33</v>
      </c>
      <c r="H8" s="1">
        <v>2.8</v>
      </c>
      <c r="I8" s="1">
        <v>3.44</v>
      </c>
      <c r="J8" s="2">
        <f t="shared" si="0"/>
        <v>435.87380126748354</v>
      </c>
      <c r="K8" s="2">
        <f t="shared" si="1"/>
        <v>1.3335997278514462</v>
      </c>
      <c r="L8" s="1">
        <f t="shared" si="4"/>
        <v>12.845232578665129</v>
      </c>
      <c r="M8" s="2">
        <f t="shared" si="5"/>
        <v>7466.6919859982136</v>
      </c>
      <c r="N8" s="3">
        <f t="shared" si="2"/>
        <v>6144.1031241784449</v>
      </c>
      <c r="O8" s="3">
        <f t="shared" si="6"/>
        <v>1.3628689956793434</v>
      </c>
      <c r="P8" s="1">
        <f t="shared" si="3"/>
        <v>9.6112119694755265</v>
      </c>
    </row>
    <row r="9" spans="1:16" ht="15" customHeight="1" x14ac:dyDescent="0.3">
      <c r="A9" s="4" t="s">
        <v>21</v>
      </c>
      <c r="C9">
        <f t="shared" si="7"/>
        <v>6</v>
      </c>
      <c r="D9" s="1" t="s">
        <v>64</v>
      </c>
      <c r="E9" s="2">
        <v>71250000000</v>
      </c>
      <c r="F9" s="1">
        <v>140</v>
      </c>
      <c r="G9" s="1">
        <v>0.33</v>
      </c>
      <c r="H9" s="1">
        <v>2.73</v>
      </c>
      <c r="I9" s="1">
        <v>3.21</v>
      </c>
      <c r="J9" s="2">
        <f t="shared" si="0"/>
        <v>473.072035754208</v>
      </c>
      <c r="K9" s="2">
        <f t="shared" si="1"/>
        <v>1.3501945119075272</v>
      </c>
      <c r="L9" s="1">
        <f t="shared" si="4"/>
        <v>11.832159566199232</v>
      </c>
      <c r="M9" s="2">
        <f t="shared" si="5"/>
        <v>7557.6649213868204</v>
      </c>
      <c r="N9" s="3">
        <f t="shared" si="2"/>
        <v>7569.1220495440348</v>
      </c>
      <c r="O9" s="3">
        <f t="shared" si="6"/>
        <v>1.1062851938956144</v>
      </c>
      <c r="P9" s="1">
        <f t="shared" si="3"/>
        <v>10.43412678979117</v>
      </c>
    </row>
    <row r="10" spans="1:16" x14ac:dyDescent="0.3">
      <c r="A10" s="4">
        <v>0.16</v>
      </c>
      <c r="C10">
        <f t="shared" si="7"/>
        <v>7</v>
      </c>
      <c r="D10" s="1" t="s">
        <v>63</v>
      </c>
      <c r="E10" s="2">
        <v>71300000000</v>
      </c>
      <c r="F10" s="1">
        <v>45</v>
      </c>
      <c r="G10" s="1">
        <v>0.33</v>
      </c>
      <c r="H10" s="1">
        <v>2.73</v>
      </c>
      <c r="I10" s="1">
        <v>3.21</v>
      </c>
      <c r="J10" s="2">
        <f t="shared" si="0"/>
        <v>473.18267000420792</v>
      </c>
      <c r="K10" s="2">
        <f t="shared" si="1"/>
        <v>0.76548833572961894</v>
      </c>
      <c r="L10" s="1">
        <f t="shared" si="4"/>
        <v>6.7082039324993694</v>
      </c>
      <c r="M10" s="2">
        <f t="shared" si="5"/>
        <v>2429.8175516288798</v>
      </c>
      <c r="N10" s="3">
        <f t="shared" si="2"/>
        <v>41564.58533579496</v>
      </c>
      <c r="O10" s="3">
        <f t="shared" si="6"/>
        <v>0.20146015138970086</v>
      </c>
      <c r="P10" s="1">
        <f t="shared" si="3"/>
        <v>18.404069755936103</v>
      </c>
    </row>
    <row r="11" spans="1:16" x14ac:dyDescent="0.3">
      <c r="A11" s="4" t="s">
        <v>19</v>
      </c>
      <c r="C11">
        <f t="shared" si="7"/>
        <v>8</v>
      </c>
      <c r="D11" s="1" t="s">
        <v>31</v>
      </c>
      <c r="E11" s="2">
        <v>70500000000</v>
      </c>
      <c r="F11" s="1">
        <v>150.5</v>
      </c>
      <c r="G11" s="1">
        <v>0.33</v>
      </c>
      <c r="H11" s="1">
        <v>2.7</v>
      </c>
      <c r="I11" s="1">
        <v>3.22</v>
      </c>
      <c r="J11" s="2">
        <f t="shared" si="0"/>
        <v>475.1638616094628</v>
      </c>
      <c r="K11" s="2">
        <f t="shared" si="1"/>
        <v>1.411070180168541</v>
      </c>
      <c r="L11" s="1">
        <f t="shared" si="4"/>
        <v>12.267844146385297</v>
      </c>
      <c r="M11" s="2">
        <f t="shared" si="5"/>
        <v>8225.4613724665451</v>
      </c>
      <c r="N11" s="3">
        <f t="shared" si="2"/>
        <v>6719.5015751538676</v>
      </c>
      <c r="O11" s="3">
        <f t="shared" si="6"/>
        <v>1.2461649961005701</v>
      </c>
      <c r="P11" s="1">
        <f t="shared" si="3"/>
        <v>10.063565499985591</v>
      </c>
    </row>
    <row r="12" spans="1:16" x14ac:dyDescent="0.3">
      <c r="A12" s="4">
        <f>0.558*0.16</f>
        <v>8.9280000000000012E-2</v>
      </c>
      <c r="C12">
        <f t="shared" si="7"/>
        <v>9</v>
      </c>
      <c r="D12" s="1" t="s">
        <v>62</v>
      </c>
      <c r="E12" s="2">
        <v>71000000000</v>
      </c>
      <c r="F12" s="1">
        <v>145</v>
      </c>
      <c r="G12" s="1">
        <v>0.33</v>
      </c>
      <c r="H12" s="1">
        <v>2.66</v>
      </c>
      <c r="I12" s="1">
        <v>3.26</v>
      </c>
      <c r="J12" s="2">
        <f t="shared" si="0"/>
        <v>477.51484725112419</v>
      </c>
      <c r="K12" s="2">
        <f t="shared" si="1"/>
        <v>1.3886243114064643</v>
      </c>
      <c r="L12" s="1">
        <f t="shared" si="4"/>
        <v>12.041594578792296</v>
      </c>
      <c r="M12" s="2">
        <f t="shared" si="5"/>
        <v>7984.645607663293</v>
      </c>
      <c r="N12" s="3">
        <f t="shared" si="2"/>
        <v>7155.8139152869608</v>
      </c>
      <c r="O12" s="3">
        <f t="shared" si="6"/>
        <v>1.1701824213610224</v>
      </c>
      <c r="P12" s="1">
        <f t="shared" si="3"/>
        <v>10.252649871487822</v>
      </c>
    </row>
    <row r="13" spans="1:16" x14ac:dyDescent="0.3">
      <c r="A13" s="4" t="s">
        <v>14</v>
      </c>
      <c r="C13">
        <f t="shared" si="7"/>
        <v>10</v>
      </c>
      <c r="D13" s="1" t="s">
        <v>61</v>
      </c>
      <c r="E13" s="2">
        <v>71000000000</v>
      </c>
      <c r="F13" s="1">
        <v>55.1</v>
      </c>
      <c r="G13" s="1">
        <v>0.33</v>
      </c>
      <c r="H13" s="1">
        <v>2.69</v>
      </c>
      <c r="I13" s="1">
        <v>3.22</v>
      </c>
      <c r="J13" s="2">
        <f t="shared" si="0"/>
        <v>478.05510972579009</v>
      </c>
      <c r="K13" s="2">
        <f t="shared" si="1"/>
        <v>0.85697400355102349</v>
      </c>
      <c r="L13" s="1">
        <f t="shared" si="4"/>
        <v>7.4229374239582544</v>
      </c>
      <c r="M13" s="2">
        <f t="shared" si="5"/>
        <v>3041.0349518450025</v>
      </c>
      <c r="N13" s="3">
        <f t="shared" si="2"/>
        <v>30548.060596977273</v>
      </c>
      <c r="O13" s="3">
        <f t="shared" si="6"/>
        <v>0.27411257836210923</v>
      </c>
      <c r="P13" s="1">
        <f t="shared" si="3"/>
        <v>16.631994325088844</v>
      </c>
    </row>
    <row r="14" spans="1:16" x14ac:dyDescent="0.3">
      <c r="A14" s="4">
        <f>40*9.81*57.712</f>
        <v>22646.188800000004</v>
      </c>
      <c r="C14">
        <f t="shared" si="7"/>
        <v>11</v>
      </c>
      <c r="D14" s="1" t="s">
        <v>32</v>
      </c>
      <c r="E14" s="2">
        <v>712500000000</v>
      </c>
      <c r="F14" s="1">
        <v>145</v>
      </c>
      <c r="G14" s="1">
        <v>0.33</v>
      </c>
      <c r="H14" s="1">
        <v>2.69</v>
      </c>
      <c r="I14" s="1">
        <v>3.22</v>
      </c>
      <c r="J14" s="2">
        <f t="shared" si="0"/>
        <v>1031.1459440924841</v>
      </c>
      <c r="K14" s="2">
        <f t="shared" si="1"/>
        <v>1.3901954072816616</v>
      </c>
      <c r="L14" s="1">
        <f t="shared" si="4"/>
        <v>12.041594578792296</v>
      </c>
      <c r="M14" s="2">
        <f t="shared" si="5"/>
        <v>17261.557862500889</v>
      </c>
      <c r="N14" s="3">
        <f t="shared" si="2"/>
        <v>71810.104431576896</v>
      </c>
      <c r="O14" s="3">
        <f t="shared" si="6"/>
        <v>0.11660765181281765</v>
      </c>
      <c r="P14" s="1">
        <f t="shared" si="3"/>
        <v>10.252649871487822</v>
      </c>
    </row>
    <row r="15" spans="1:16" x14ac:dyDescent="0.3">
      <c r="A15" s="4" t="s">
        <v>15</v>
      </c>
      <c r="C15">
        <f t="shared" si="7"/>
        <v>12</v>
      </c>
      <c r="D15" s="1" t="s">
        <v>26</v>
      </c>
      <c r="E15" s="2">
        <v>72000000000</v>
      </c>
      <c r="F15" s="3">
        <v>160</v>
      </c>
      <c r="G15" s="3">
        <v>0.37</v>
      </c>
      <c r="H15" s="1">
        <v>2.6850000000000001</v>
      </c>
      <c r="I15" s="1">
        <v>3.5</v>
      </c>
      <c r="J15" s="2">
        <f t="shared" si="0"/>
        <v>442.68876255427597</v>
      </c>
      <c r="K15" s="2">
        <f t="shared" si="1"/>
        <v>1.3460080490208584</v>
      </c>
      <c r="L15" s="1">
        <f t="shared" si="4"/>
        <v>12.649110640673518</v>
      </c>
      <c r="M15" s="2">
        <f t="shared" si="5"/>
        <v>7537.1324297615492</v>
      </c>
      <c r="N15" s="3">
        <f t="shared" si="2"/>
        <v>6463.5415132675489</v>
      </c>
      <c r="O15" s="3">
        <f t="shared" si="6"/>
        <v>1.2955138660455883</v>
      </c>
      <c r="P15" s="1">
        <f t="shared" si="3"/>
        <v>9.7602318943895003</v>
      </c>
    </row>
    <row r="16" spans="1:16" x14ac:dyDescent="0.3">
      <c r="A16" s="4">
        <f>A14/A12</f>
        <v>253653.54838709679</v>
      </c>
      <c r="C16">
        <f t="shared" si="7"/>
        <v>13</v>
      </c>
      <c r="D16" s="1" t="s">
        <v>33</v>
      </c>
      <c r="E16" s="2">
        <v>71600000000</v>
      </c>
      <c r="F16" s="1">
        <v>148</v>
      </c>
      <c r="G16" s="1">
        <v>0.33500000000000002</v>
      </c>
      <c r="H16" s="1">
        <v>2.66</v>
      </c>
      <c r="I16" s="1">
        <v>3.37</v>
      </c>
      <c r="J16" s="2">
        <f t="shared" si="0"/>
        <v>463.22586745662818</v>
      </c>
      <c r="K16" s="2">
        <f t="shared" si="1"/>
        <v>1.3571233418036679</v>
      </c>
      <c r="L16" s="1">
        <f t="shared" si="4"/>
        <v>12.165525060596439</v>
      </c>
      <c r="M16" s="2">
        <f t="shared" si="5"/>
        <v>7647.9137439571814</v>
      </c>
      <c r="N16" s="3">
        <f t="shared" si="2"/>
        <v>7024.1968642921447</v>
      </c>
      <c r="O16" s="3">
        <f t="shared" si="6"/>
        <v>1.1921089081040774</v>
      </c>
      <c r="P16" s="1">
        <f t="shared" si="3"/>
        <v>10.14820589294898</v>
      </c>
    </row>
    <row r="17" spans="1:16" x14ac:dyDescent="0.3">
      <c r="A17" s="4" t="s">
        <v>25</v>
      </c>
      <c r="C17">
        <f t="shared" si="7"/>
        <v>14</v>
      </c>
      <c r="D17" s="1" t="s">
        <v>34</v>
      </c>
      <c r="E17" s="2">
        <v>71600000000</v>
      </c>
      <c r="F17" s="1">
        <v>152.5</v>
      </c>
      <c r="G17" s="1">
        <v>0.33500000000000002</v>
      </c>
      <c r="H17" s="1">
        <v>2.6549999999999998</v>
      </c>
      <c r="I17" s="1">
        <v>3.35</v>
      </c>
      <c r="J17" s="2">
        <f t="shared" si="0"/>
        <v>466.86896827216532</v>
      </c>
      <c r="K17" s="2">
        <f t="shared" si="1"/>
        <v>1.3884351165335436</v>
      </c>
      <c r="L17" s="1">
        <f t="shared" si="4"/>
        <v>12.349089035228468</v>
      </c>
      <c r="M17" s="2">
        <f t="shared" si="5"/>
        <v>8004.8927859578052</v>
      </c>
      <c r="N17" s="3">
        <f t="shared" si="2"/>
        <v>6715.5947733268958</v>
      </c>
      <c r="O17" s="3">
        <f t="shared" si="6"/>
        <v>1.2468899534346263</v>
      </c>
      <c r="P17" s="1">
        <f t="shared" si="3"/>
        <v>9.9973571134333632</v>
      </c>
    </row>
    <row r="18" spans="1:16" x14ac:dyDescent="0.3">
      <c r="A18" s="4">
        <v>2.3472499999999998</v>
      </c>
      <c r="C18">
        <f t="shared" si="7"/>
        <v>15</v>
      </c>
      <c r="D18" s="1" t="s">
        <v>35</v>
      </c>
      <c r="E18" s="2">
        <v>72000000000</v>
      </c>
      <c r="F18" s="1">
        <v>68</v>
      </c>
      <c r="G18" s="1">
        <v>0.33</v>
      </c>
      <c r="H18" s="1">
        <v>2.69</v>
      </c>
      <c r="I18" s="1">
        <v>3.26</v>
      </c>
      <c r="J18" s="2">
        <f t="shared" si="0"/>
        <v>474.39592744130829</v>
      </c>
      <c r="K18" s="2">
        <f t="shared" si="1"/>
        <v>0.94033927648816584</v>
      </c>
      <c r="L18" s="1">
        <f t="shared" si="4"/>
        <v>8.2462112512353212</v>
      </c>
      <c r="M18" s="2">
        <f t="shared" si="5"/>
        <v>3678.5781314581345</v>
      </c>
      <c r="N18" s="3">
        <f t="shared" si="2"/>
        <v>22595.49294409078</v>
      </c>
      <c r="O18" s="3">
        <f t="shared" si="6"/>
        <v>0.37058751826829595</v>
      </c>
      <c r="P18" s="1">
        <f t="shared" ref="P18:P36" si="8">SQRT($A$18*$A$16*($A$10^2)/F18)</f>
        <v>14.971512292056385</v>
      </c>
    </row>
    <row r="19" spans="1:16" x14ac:dyDescent="0.3">
      <c r="A19" s="4" t="s">
        <v>16</v>
      </c>
      <c r="C19">
        <f t="shared" si="7"/>
        <v>16</v>
      </c>
      <c r="D19" s="1" t="s">
        <v>60</v>
      </c>
      <c r="E19" s="2">
        <v>71800000000</v>
      </c>
      <c r="F19" s="1">
        <v>138</v>
      </c>
      <c r="G19" s="1">
        <v>0.33500000000000002</v>
      </c>
      <c r="H19" s="1">
        <v>2.69</v>
      </c>
      <c r="I19" s="1">
        <v>3.31</v>
      </c>
      <c r="J19" s="2">
        <f t="shared" si="0"/>
        <v>466.79680441565154</v>
      </c>
      <c r="K19" s="2">
        <f t="shared" si="1"/>
        <v>1.3193477155483249</v>
      </c>
      <c r="L19" s="1">
        <f t="shared" si="4"/>
        <v>11.74734012447073</v>
      </c>
      <c r="M19" s="2">
        <f t="shared" si="5"/>
        <v>7234.8026156358337</v>
      </c>
      <c r="N19" s="3">
        <f t="shared" si="2"/>
        <v>7823.1568966220948</v>
      </c>
      <c r="O19" s="3">
        <f t="shared" si="6"/>
        <v>1.0703617177631928</v>
      </c>
      <c r="P19" s="1">
        <f t="shared" si="8"/>
        <v>10.509464423660383</v>
      </c>
    </row>
    <row r="20" spans="1:16" x14ac:dyDescent="0.3">
      <c r="A20" s="4">
        <v>1.9070000000000001E-3</v>
      </c>
      <c r="C20">
        <f t="shared" si="7"/>
        <v>17</v>
      </c>
      <c r="D20" s="7" t="s">
        <v>59</v>
      </c>
      <c r="E20" s="5">
        <v>71800000000</v>
      </c>
      <c r="F20" s="7">
        <v>87.35</v>
      </c>
      <c r="G20" s="7">
        <v>0.33500000000000002</v>
      </c>
      <c r="H20" s="7">
        <v>2.69</v>
      </c>
      <c r="I20" s="7">
        <v>3.31</v>
      </c>
      <c r="J20" s="5">
        <f t="shared" si="0"/>
        <v>466.79680441565154</v>
      </c>
      <c r="K20" s="5">
        <f t="shared" si="1"/>
        <v>1.049666122767891</v>
      </c>
      <c r="L20" s="7">
        <f t="shared" si="4"/>
        <v>9.3461221905130252</v>
      </c>
      <c r="M20" s="5">
        <f t="shared" si="5"/>
        <v>4579.4203512738404</v>
      </c>
      <c r="N20" s="8">
        <f t="shared" si="2"/>
        <v>15534.8228761462</v>
      </c>
      <c r="O20" s="3">
        <f t="shared" si="6"/>
        <v>0.53902176554951986</v>
      </c>
      <c r="P20" s="7">
        <f t="shared" si="8"/>
        <v>13.209569765317442</v>
      </c>
    </row>
    <row r="21" spans="1:16" x14ac:dyDescent="0.3">
      <c r="A21" s="4" t="s">
        <v>71</v>
      </c>
      <c r="C21">
        <f t="shared" si="7"/>
        <v>18</v>
      </c>
      <c r="D21" s="1" t="s">
        <v>36</v>
      </c>
      <c r="E21" s="2">
        <v>71600000000</v>
      </c>
      <c r="F21" s="1">
        <v>188.5</v>
      </c>
      <c r="G21" s="1">
        <v>0.33500000000000002</v>
      </c>
      <c r="H21" s="1">
        <v>2.6549999999999998</v>
      </c>
      <c r="I21" s="1">
        <v>3.4</v>
      </c>
      <c r="J21" s="2">
        <f t="shared" si="0"/>
        <v>460.00324815051584</v>
      </c>
      <c r="K21" s="2">
        <f t="shared" si="1"/>
        <v>1.5209405359195727</v>
      </c>
      <c r="L21" s="1">
        <f t="shared" si="4"/>
        <v>13.729530217745982</v>
      </c>
      <c r="M21" s="2">
        <f t="shared" si="5"/>
        <v>9605.6953889855158</v>
      </c>
      <c r="N21" s="3">
        <f t="shared" si="2"/>
        <v>4886.773567774947</v>
      </c>
      <c r="O21" s="3">
        <f t="shared" si="6"/>
        <v>1.7135247905525683</v>
      </c>
      <c r="P21" s="1">
        <f t="shared" si="8"/>
        <v>8.9921687889355759</v>
      </c>
    </row>
    <row r="22" spans="1:16" x14ac:dyDescent="0.3">
      <c r="A22" s="4">
        <v>2</v>
      </c>
      <c r="C22">
        <f t="shared" si="7"/>
        <v>19</v>
      </c>
      <c r="D22" s="1" t="s">
        <v>58</v>
      </c>
      <c r="E22" s="2">
        <v>71800000000</v>
      </c>
      <c r="F22" s="1">
        <v>117</v>
      </c>
      <c r="G22" s="1">
        <v>0.33600000000000002</v>
      </c>
      <c r="H22" s="1">
        <v>2.66</v>
      </c>
      <c r="I22" s="1">
        <v>3.4</v>
      </c>
      <c r="J22" s="2">
        <f t="shared" si="0"/>
        <v>459.56568629329053</v>
      </c>
      <c r="K22" s="2">
        <f t="shared" si="1"/>
        <v>1.1960032979203856</v>
      </c>
      <c r="L22" s="1">
        <f t="shared" si="4"/>
        <v>10.816653826391969</v>
      </c>
      <c r="M22" s="2">
        <f t="shared" si="5"/>
        <v>5945.2880690308484</v>
      </c>
      <c r="N22" s="3">
        <f t="shared" si="2"/>
        <v>10028.829565259748</v>
      </c>
      <c r="O22" s="3">
        <f t="shared" si="6"/>
        <v>0.83495363040228465</v>
      </c>
      <c r="P22" s="1">
        <f t="shared" si="8"/>
        <v>11.413719537694066</v>
      </c>
    </row>
    <row r="23" spans="1:16" x14ac:dyDescent="0.3">
      <c r="C23">
        <f t="shared" si="7"/>
        <v>20</v>
      </c>
      <c r="D23" s="1" t="s">
        <v>37</v>
      </c>
      <c r="E23" s="2">
        <v>70500000000</v>
      </c>
      <c r="F23" s="1">
        <v>166</v>
      </c>
      <c r="G23" s="1">
        <v>0.33</v>
      </c>
      <c r="H23" s="1">
        <v>2.68</v>
      </c>
      <c r="I23" s="1">
        <v>3.3</v>
      </c>
      <c r="J23" s="2">
        <f t="shared" si="0"/>
        <v>467.10477304756563</v>
      </c>
      <c r="K23" s="2">
        <f t="shared" si="1"/>
        <v>1.4568180378477078</v>
      </c>
      <c r="L23" s="1">
        <f t="shared" si="4"/>
        <v>12.884098726725126</v>
      </c>
      <c r="M23" s="2">
        <f t="shared" si="5"/>
        <v>8767.4572960081314</v>
      </c>
      <c r="N23" s="3">
        <f t="shared" si="2"/>
        <v>5800.6902852494886</v>
      </c>
      <c r="O23" s="3">
        <f t="shared" si="6"/>
        <v>1.4435536535181936</v>
      </c>
      <c r="P23" s="1">
        <f t="shared" si="8"/>
        <v>9.5822188054704416</v>
      </c>
    </row>
    <row r="24" spans="1:16" x14ac:dyDescent="0.3">
      <c r="C24">
        <f t="shared" si="7"/>
        <v>21</v>
      </c>
      <c r="D24" s="1" t="s">
        <v>57</v>
      </c>
      <c r="E24" s="2">
        <v>70750000000</v>
      </c>
      <c r="F24" s="1">
        <v>100</v>
      </c>
      <c r="G24" s="1">
        <v>0.33</v>
      </c>
      <c r="H24" s="1">
        <v>2.68</v>
      </c>
      <c r="I24" s="1">
        <v>3.31</v>
      </c>
      <c r="J24" s="2">
        <f t="shared" si="0"/>
        <v>466.24339621549865</v>
      </c>
      <c r="K24" s="2">
        <f t="shared" si="1"/>
        <v>1.1272940433782748</v>
      </c>
      <c r="L24" s="1">
        <f t="shared" si="4"/>
        <v>10</v>
      </c>
      <c r="M24" s="2">
        <f t="shared" si="5"/>
        <v>5255.9340331818848</v>
      </c>
      <c r="N24" s="3">
        <f t="shared" si="2"/>
        <v>12450.280532984238</v>
      </c>
      <c r="O24" s="3">
        <f t="shared" si="6"/>
        <v>0.67256377332345163</v>
      </c>
      <c r="P24" s="1">
        <f t="shared" si="8"/>
        <v>12.345825311076327</v>
      </c>
    </row>
    <row r="25" spans="1:16" x14ac:dyDescent="0.3">
      <c r="C25">
        <f t="shared" si="7"/>
        <v>22</v>
      </c>
      <c r="D25" s="1" t="s">
        <v>38</v>
      </c>
      <c r="E25" s="2">
        <v>69250000000</v>
      </c>
      <c r="F25" s="1">
        <v>113.5</v>
      </c>
      <c r="G25" s="1">
        <v>0.33</v>
      </c>
      <c r="H25" s="1">
        <v>2.71</v>
      </c>
      <c r="I25" s="1">
        <v>3.22</v>
      </c>
      <c r="J25" s="2">
        <f t="shared" si="0"/>
        <v>470.59585399936697</v>
      </c>
      <c r="K25" s="2">
        <f t="shared" si="1"/>
        <v>1.2208794064233295</v>
      </c>
      <c r="L25" s="1">
        <f t="shared" si="4"/>
        <v>10.653637876331258</v>
      </c>
      <c r="M25" s="2">
        <f t="shared" si="5"/>
        <v>6120.9494887726778</v>
      </c>
      <c r="N25" s="3">
        <f t="shared" si="2"/>
        <v>10078.10035029318</v>
      </c>
      <c r="O25" s="3">
        <f t="shared" si="6"/>
        <v>0.83087162889341526</v>
      </c>
      <c r="P25" s="1">
        <f t="shared" si="8"/>
        <v>11.588365828075057</v>
      </c>
    </row>
    <row r="26" spans="1:16" x14ac:dyDescent="0.3">
      <c r="C26">
        <f t="shared" si="7"/>
        <v>23</v>
      </c>
      <c r="D26" s="9" t="s">
        <v>56</v>
      </c>
      <c r="E26" s="2">
        <v>68300000000</v>
      </c>
      <c r="F26" s="1">
        <v>351</v>
      </c>
      <c r="G26" s="1">
        <v>0.33</v>
      </c>
      <c r="H26" s="1">
        <v>2.71</v>
      </c>
      <c r="I26" s="1">
        <v>3.29</v>
      </c>
      <c r="J26" s="2">
        <f t="shared" si="0"/>
        <v>458.46731461250243</v>
      </c>
      <c r="K26" s="2">
        <f t="shared" si="1"/>
        <v>2.1013014945429167</v>
      </c>
      <c r="L26" s="1">
        <f t="shared" si="4"/>
        <v>18.734993995195193</v>
      </c>
      <c r="M26" s="2">
        <f t="shared" si="5"/>
        <v>18048.882045445585</v>
      </c>
      <c r="N26" s="3">
        <f t="shared" si="2"/>
        <v>1827.7328687113586</v>
      </c>
      <c r="O26" s="3">
        <f t="shared" si="6"/>
        <v>4.5814176664137998</v>
      </c>
      <c r="P26" s="1">
        <f t="shared" si="8"/>
        <v>6.5897140475425591</v>
      </c>
    </row>
    <row r="27" spans="1:16" x14ac:dyDescent="0.3">
      <c r="C27">
        <f t="shared" si="7"/>
        <v>24</v>
      </c>
      <c r="D27" s="1" t="s">
        <v>27</v>
      </c>
      <c r="E27" s="2">
        <v>69000000000</v>
      </c>
      <c r="F27" s="3">
        <v>260</v>
      </c>
      <c r="G27" s="3">
        <v>0.33</v>
      </c>
      <c r="H27" s="1">
        <v>2.71</v>
      </c>
      <c r="I27" s="1">
        <v>3.26</v>
      </c>
      <c r="J27" s="2">
        <f t="shared" si="0"/>
        <v>464.26164508889434</v>
      </c>
      <c r="K27" s="2">
        <f t="shared" si="1"/>
        <v>1.8251551283133474</v>
      </c>
      <c r="L27" s="1">
        <f t="shared" si="4"/>
        <v>16.124515496597098</v>
      </c>
      <c r="M27" s="2">
        <f t="shared" si="5"/>
        <v>13663.100505185579</v>
      </c>
      <c r="N27" s="3">
        <f t="shared" si="2"/>
        <v>2896.2881125692393</v>
      </c>
      <c r="O27" s="3">
        <f t="shared" si="6"/>
        <v>2.8911514769058431</v>
      </c>
      <c r="P27" s="1">
        <f t="shared" si="8"/>
        <v>7.6565558287204212</v>
      </c>
    </row>
    <row r="28" spans="1:16" x14ac:dyDescent="0.3">
      <c r="C28">
        <f t="shared" si="7"/>
        <v>25</v>
      </c>
      <c r="D28" s="1" t="s">
        <v>39</v>
      </c>
      <c r="E28" s="2">
        <v>68900000000</v>
      </c>
      <c r="F28" s="1">
        <v>65</v>
      </c>
      <c r="G28" s="1">
        <v>0.33</v>
      </c>
      <c r="H28" s="1">
        <v>2.69</v>
      </c>
      <c r="I28" s="1">
        <v>3.22</v>
      </c>
      <c r="J28" s="2">
        <f t="shared" si="0"/>
        <v>473.29464301885247</v>
      </c>
      <c r="K28" s="2">
        <f t="shared" si="1"/>
        <v>0.93078317997397186</v>
      </c>
      <c r="L28" s="1">
        <f t="shared" si="4"/>
        <v>8.0622577482985491</v>
      </c>
      <c r="M28" s="2">
        <f t="shared" si="5"/>
        <v>3551.7042411768234</v>
      </c>
      <c r="N28" s="3">
        <f t="shared" si="2"/>
        <v>23136.724748524128</v>
      </c>
      <c r="O28" s="3">
        <f t="shared" si="6"/>
        <v>0.36191845411194334</v>
      </c>
      <c r="P28" s="1">
        <f t="shared" si="8"/>
        <v>15.313111657440842</v>
      </c>
    </row>
    <row r="29" spans="1:16" x14ac:dyDescent="0.3">
      <c r="C29">
        <f t="shared" si="7"/>
        <v>26</v>
      </c>
      <c r="D29" s="1" t="s">
        <v>40</v>
      </c>
      <c r="E29" s="2">
        <v>72000000000</v>
      </c>
      <c r="F29" s="1">
        <v>260</v>
      </c>
      <c r="G29" s="1">
        <v>0.33</v>
      </c>
      <c r="H29" s="1">
        <v>2.7</v>
      </c>
      <c r="I29" s="1">
        <v>3.24</v>
      </c>
      <c r="J29" s="2">
        <f t="shared" ref="J29:J36" si="9">(E29^(1/3))/(H29*I29)</f>
        <v>475.55642959577142</v>
      </c>
      <c r="K29" s="2">
        <f t="shared" ref="K29:K36" si="10">(F29^(1/2))/(H29*I29)</f>
        <v>1.8432230791720503</v>
      </c>
      <c r="L29" s="1">
        <f t="shared" si="4"/>
        <v>16.124515496597098</v>
      </c>
      <c r="M29" s="2">
        <f t="shared" si="5"/>
        <v>14134.050262334309</v>
      </c>
      <c r="N29" s="3">
        <f t="shared" si="2"/>
        <v>3022.2136826809456</v>
      </c>
      <c r="O29" s="3">
        <f t="shared" si="6"/>
        <v>2.7706868320347664</v>
      </c>
      <c r="P29" s="1">
        <f t="shared" si="8"/>
        <v>7.6565558287204212</v>
      </c>
    </row>
    <row r="30" spans="1:16" x14ac:dyDescent="0.3">
      <c r="C30">
        <f t="shared" si="7"/>
        <v>27</v>
      </c>
      <c r="D30" s="1" t="s">
        <v>41</v>
      </c>
      <c r="E30" s="2">
        <v>69000000000</v>
      </c>
      <c r="F30" s="1">
        <v>154.5</v>
      </c>
      <c r="G30" s="1">
        <v>0.33</v>
      </c>
      <c r="H30" s="1">
        <v>2.71</v>
      </c>
      <c r="I30" s="1">
        <v>3.27</v>
      </c>
      <c r="J30" s="2">
        <f t="shared" si="9"/>
        <v>462.84188470635945</v>
      </c>
      <c r="K30" s="2">
        <f t="shared" si="10"/>
        <v>1.4026431604157275</v>
      </c>
      <c r="L30" s="1">
        <f t="shared" si="4"/>
        <v>12.429802894656053</v>
      </c>
      <c r="M30" s="2">
        <f t="shared" si="5"/>
        <v>8069.4529477563592</v>
      </c>
      <c r="N30" s="3">
        <f t="shared" si="2"/>
        <v>6322.7943724254856</v>
      </c>
      <c r="O30" s="3">
        <f t="shared" si="6"/>
        <v>1.3243523608355454</v>
      </c>
      <c r="P30" s="1">
        <f t="shared" si="8"/>
        <v>9.9324385235297417</v>
      </c>
    </row>
    <row r="31" spans="1:16" x14ac:dyDescent="0.3">
      <c r="C31">
        <f t="shared" si="7"/>
        <v>28</v>
      </c>
      <c r="D31" s="1" t="s">
        <v>55</v>
      </c>
      <c r="E31" s="2">
        <v>69600000000</v>
      </c>
      <c r="F31" s="1">
        <v>276</v>
      </c>
      <c r="G31" s="1">
        <v>0.33</v>
      </c>
      <c r="H31" s="1">
        <v>2.71</v>
      </c>
      <c r="I31" s="1">
        <v>3.23</v>
      </c>
      <c r="J31" s="2">
        <f t="shared" si="9"/>
        <v>469.92793945276895</v>
      </c>
      <c r="K31" s="2">
        <f t="shared" si="10"/>
        <v>1.8979410880280752</v>
      </c>
      <c r="L31" s="1">
        <f t="shared" si="4"/>
        <v>16.61324772583615</v>
      </c>
      <c r="M31" s="2">
        <f t="shared" si="5"/>
        <v>14817.28162966701</v>
      </c>
      <c r="N31" s="3">
        <f t="shared" ref="N31:N36" si="11">(E31*((P31)/1000)^3)/(12*(1-G31^2))</f>
        <v>2671.1502012900987</v>
      </c>
      <c r="O31" s="3">
        <f t="shared" si="6"/>
        <v>3.1348321970644517</v>
      </c>
      <c r="P31" s="1">
        <f t="shared" si="8"/>
        <v>7.4313135606090279</v>
      </c>
    </row>
    <row r="32" spans="1:16" x14ac:dyDescent="0.3">
      <c r="C32">
        <f t="shared" si="7"/>
        <v>29</v>
      </c>
      <c r="D32" s="1" t="s">
        <v>54</v>
      </c>
      <c r="E32" s="2">
        <v>74000000000</v>
      </c>
      <c r="F32" s="1">
        <v>173.5</v>
      </c>
      <c r="G32" s="1">
        <v>0.33</v>
      </c>
      <c r="H32" s="1">
        <v>2.69</v>
      </c>
      <c r="I32" s="1">
        <v>3.22</v>
      </c>
      <c r="J32" s="2">
        <f t="shared" si="9"/>
        <v>484.69561220628526</v>
      </c>
      <c r="K32" s="2">
        <f t="shared" si="10"/>
        <v>1.520693143725264</v>
      </c>
      <c r="L32" s="1">
        <f t="shared" si="4"/>
        <v>13.171939872319491</v>
      </c>
      <c r="M32" s="2">
        <f t="shared" si="5"/>
        <v>9708.6851136935165</v>
      </c>
      <c r="N32" s="3">
        <f t="shared" si="11"/>
        <v>5698.1672725645667</v>
      </c>
      <c r="O32" s="3">
        <f t="shared" si="6"/>
        <v>1.469526472926916</v>
      </c>
      <c r="P32" s="1">
        <f t="shared" si="8"/>
        <v>9.3728224018246369</v>
      </c>
    </row>
    <row r="33" spans="3:16" x14ac:dyDescent="0.3">
      <c r="C33">
        <f t="shared" si="7"/>
        <v>30</v>
      </c>
      <c r="D33" s="1" t="s">
        <v>53</v>
      </c>
      <c r="E33" s="2">
        <v>73000000000</v>
      </c>
      <c r="F33" s="1">
        <v>130.5</v>
      </c>
      <c r="G33" s="1">
        <v>0.34</v>
      </c>
      <c r="H33" s="1">
        <v>2.7</v>
      </c>
      <c r="I33" s="1">
        <v>3.85</v>
      </c>
      <c r="J33" s="2">
        <f t="shared" si="9"/>
        <v>402.05283274470685</v>
      </c>
      <c r="K33" s="2">
        <f t="shared" si="10"/>
        <v>1.09895715813332</v>
      </c>
      <c r="L33" s="1">
        <f t="shared" si="4"/>
        <v>11.423659658795863</v>
      </c>
      <c r="M33" s="2">
        <f t="shared" si="5"/>
        <v>5047.4165149768387</v>
      </c>
      <c r="N33" s="3">
        <f t="shared" si="11"/>
        <v>8682.3541255793953</v>
      </c>
      <c r="O33" s="3">
        <f t="shared" si="6"/>
        <v>0.96443977440745088</v>
      </c>
      <c r="P33" s="1">
        <f t="shared" si="8"/>
        <v>10.807241882044714</v>
      </c>
    </row>
    <row r="34" spans="3:16" x14ac:dyDescent="0.3">
      <c r="C34">
        <f t="shared" si="7"/>
        <v>31</v>
      </c>
      <c r="D34" s="1" t="s">
        <v>50</v>
      </c>
      <c r="E34" s="2">
        <v>71000000000</v>
      </c>
      <c r="F34" s="1">
        <v>110.5</v>
      </c>
      <c r="G34" s="1">
        <v>0.33</v>
      </c>
      <c r="H34" s="1">
        <v>2.66</v>
      </c>
      <c r="I34" s="1">
        <v>3.25</v>
      </c>
      <c r="J34" s="2">
        <f t="shared" si="9"/>
        <v>478.98412370420459</v>
      </c>
      <c r="K34" s="2">
        <f t="shared" si="10"/>
        <v>1.2159511880641203</v>
      </c>
      <c r="L34" s="1">
        <f t="shared" si="4"/>
        <v>10.51189802081432</v>
      </c>
      <c r="M34" s="2">
        <f t="shared" si="5"/>
        <v>6122.3534608808113</v>
      </c>
      <c r="N34" s="3">
        <f t="shared" si="11"/>
        <v>10756.416857755234</v>
      </c>
      <c r="O34" s="3">
        <f t="shared" si="6"/>
        <v>0.77847556160508358</v>
      </c>
      <c r="P34" s="1">
        <f t="shared" si="8"/>
        <v>11.744620511567653</v>
      </c>
    </row>
    <row r="35" spans="3:16" x14ac:dyDescent="0.3">
      <c r="C35">
        <f t="shared" si="7"/>
        <v>32</v>
      </c>
      <c r="D35" s="1" t="s">
        <v>52</v>
      </c>
      <c r="E35" s="2">
        <v>71800000000</v>
      </c>
      <c r="F35" s="1">
        <v>230.5</v>
      </c>
      <c r="G35" s="1">
        <v>0.33500000000000002</v>
      </c>
      <c r="H35" s="1">
        <v>2.7149999999999999</v>
      </c>
      <c r="I35" s="1">
        <v>3.31</v>
      </c>
      <c r="J35" s="2">
        <f t="shared" si="9"/>
        <v>462.49849129948541</v>
      </c>
      <c r="K35" s="2">
        <f t="shared" si="10"/>
        <v>1.6894200231108341</v>
      </c>
      <c r="L35" s="1">
        <f t="shared" si="4"/>
        <v>15.182226450688976</v>
      </c>
      <c r="M35" s="2">
        <f t="shared" si="5"/>
        <v>11862.69658265665</v>
      </c>
      <c r="N35" s="3">
        <f t="shared" si="11"/>
        <v>3624.0507878690914</v>
      </c>
      <c r="O35" s="3">
        <f t="shared" si="6"/>
        <v>2.3105657575850356</v>
      </c>
      <c r="P35" s="1">
        <f t="shared" si="8"/>
        <v>8.1317620647899549</v>
      </c>
    </row>
    <row r="36" spans="3:16" x14ac:dyDescent="0.3">
      <c r="C36">
        <f t="shared" si="7"/>
        <v>33</v>
      </c>
      <c r="D36" s="1" t="s">
        <v>49</v>
      </c>
      <c r="E36" s="2">
        <v>70500000000</v>
      </c>
      <c r="F36" s="1">
        <v>50.5</v>
      </c>
      <c r="G36" s="1">
        <v>0.33</v>
      </c>
      <c r="H36" s="1">
        <v>2.7</v>
      </c>
      <c r="I36" s="1">
        <v>2.95</v>
      </c>
      <c r="J36" s="2">
        <f t="shared" si="9"/>
        <v>518.65343538388822</v>
      </c>
      <c r="K36" s="2">
        <f t="shared" si="10"/>
        <v>0.89219525446025694</v>
      </c>
      <c r="L36" s="1">
        <f t="shared" si="4"/>
        <v>7.1063352017759476</v>
      </c>
      <c r="M36" s="2">
        <f t="shared" si="5"/>
        <v>3288.3865018061956</v>
      </c>
      <c r="N36" s="3">
        <f t="shared" si="11"/>
        <v>34570.426919602811</v>
      </c>
      <c r="O36" s="3">
        <f t="shared" si="6"/>
        <v>0.24221880955283268</v>
      </c>
      <c r="P36" s="1">
        <f t="shared" si="8"/>
        <v>17.37298475308479</v>
      </c>
    </row>
  </sheetData>
  <sortState xmlns:xlrd2="http://schemas.microsoft.com/office/spreadsheetml/2017/richdata2" ref="D4:I36">
    <sortCondition ref="D4:D36"/>
  </sortState>
  <phoneticPr fontId="1" type="noConversion"/>
  <conditionalFormatting sqref="J4:J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3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P3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8A3BA-EFF9-4954-B31A-1B2F488898E5}">
  <dimension ref="A1:P36"/>
  <sheetViews>
    <sheetView topLeftCell="A4" zoomScale="80" zoomScaleNormal="80" workbookViewId="0">
      <selection activeCell="P26" sqref="P26"/>
    </sheetView>
  </sheetViews>
  <sheetFormatPr defaultRowHeight="14.4" x14ac:dyDescent="0.3"/>
  <cols>
    <col min="1" max="1" width="21.5546875" customWidth="1"/>
    <col min="4" max="4" width="25.6640625" customWidth="1"/>
    <col min="5" max="5" width="11.44140625" customWidth="1"/>
    <col min="6" max="7" width="18.5546875" customWidth="1"/>
    <col min="8" max="8" width="12.109375" customWidth="1"/>
    <col min="9" max="9" width="13.109375" customWidth="1"/>
    <col min="10" max="11" width="12.44140625" customWidth="1"/>
    <col min="12" max="12" width="9.109375" customWidth="1"/>
    <col min="13" max="13" width="17.6640625" customWidth="1"/>
    <col min="14" max="14" width="21.77734375" customWidth="1"/>
    <col min="15" max="15" width="24.6640625" customWidth="1"/>
    <col min="16" max="16" width="23.21875" customWidth="1"/>
  </cols>
  <sheetData>
    <row r="1" spans="1:16" x14ac:dyDescent="0.3">
      <c r="A1" s="4" t="s">
        <v>18</v>
      </c>
    </row>
    <row r="2" spans="1:16" x14ac:dyDescent="0.3">
      <c r="A2" s="4" t="s">
        <v>7</v>
      </c>
    </row>
    <row r="3" spans="1:16" x14ac:dyDescent="0.3">
      <c r="A3" s="4" t="s">
        <v>47</v>
      </c>
      <c r="D3" s="1" t="s">
        <v>11</v>
      </c>
      <c r="E3" s="1" t="s">
        <v>12</v>
      </c>
      <c r="F3" s="1" t="s">
        <v>48</v>
      </c>
      <c r="G3" s="6" t="s">
        <v>44</v>
      </c>
      <c r="H3" s="1" t="s">
        <v>65</v>
      </c>
      <c r="I3" s="1" t="s">
        <v>13</v>
      </c>
      <c r="J3" s="1" t="s">
        <v>9</v>
      </c>
      <c r="K3" s="1" t="s">
        <v>10</v>
      </c>
      <c r="L3" s="1" t="s">
        <v>42</v>
      </c>
      <c r="M3" s="1" t="s">
        <v>43</v>
      </c>
      <c r="N3" s="1" t="s">
        <v>17</v>
      </c>
      <c r="O3" s="1" t="s">
        <v>23</v>
      </c>
      <c r="P3" s="1" t="s">
        <v>22</v>
      </c>
    </row>
    <row r="4" spans="1:16" x14ac:dyDescent="0.3">
      <c r="A4" s="4" t="s">
        <v>46</v>
      </c>
      <c r="C4">
        <v>1</v>
      </c>
      <c r="D4" s="1" t="s">
        <v>28</v>
      </c>
      <c r="E4" s="2">
        <v>74000000000</v>
      </c>
      <c r="F4" s="1">
        <v>261</v>
      </c>
      <c r="G4" s="1">
        <v>0.35</v>
      </c>
      <c r="H4" s="1">
        <v>2.85</v>
      </c>
      <c r="I4" s="1">
        <v>3.66</v>
      </c>
      <c r="J4" s="2">
        <f t="shared" ref="J4:J36" si="0">(E4^(1/3))/(H4*I4)</f>
        <v>402.48647817164232</v>
      </c>
      <c r="K4" s="2">
        <f t="shared" ref="K4:K36" si="1">(F4^(1/2))/(H4*I4)</f>
        <v>1.5487963207174296</v>
      </c>
      <c r="L4" s="1">
        <f>SQRT(F4)</f>
        <v>16.15549442140351</v>
      </c>
      <c r="M4" s="2">
        <f>J4*K4*L4</f>
        <v>10070.843716115292</v>
      </c>
      <c r="N4" s="3">
        <f t="shared" ref="N4:N36" si="2">(E4*((P4)/1000)^3)/(12*(1-G4^2))</f>
        <v>353.30390401146855</v>
      </c>
      <c r="O4" s="3">
        <f>($A$20*$A$14*($A$8)^4)/N4 * 1000 * $A$22</f>
        <v>2.7437571386669921</v>
      </c>
      <c r="P4" s="1">
        <f t="shared" ref="P4:P36" si="3">SQRT($A$18*$A$16*($A$10^2)/F4)</f>
        <v>3.6907534066636059</v>
      </c>
    </row>
    <row r="5" spans="1:16" x14ac:dyDescent="0.3">
      <c r="A5" s="4" t="s">
        <v>8</v>
      </c>
      <c r="C5">
        <f>C4+1</f>
        <v>2</v>
      </c>
      <c r="D5" s="1" t="s">
        <v>28</v>
      </c>
      <c r="E5" s="2">
        <v>73850000000</v>
      </c>
      <c r="F5" s="1">
        <v>261</v>
      </c>
      <c r="G5" s="1">
        <v>0.33500000000000002</v>
      </c>
      <c r="H5" s="1">
        <v>2.86</v>
      </c>
      <c r="I5" s="1">
        <v>3.66</v>
      </c>
      <c r="J5" s="2">
        <f t="shared" si="0"/>
        <v>400.80800003137023</v>
      </c>
      <c r="K5" s="2">
        <f t="shared" si="1"/>
        <v>1.5433809489666697</v>
      </c>
      <c r="L5" s="1">
        <f t="shared" ref="L5:L36" si="4">SQRT(F5)</f>
        <v>16.15549442140351</v>
      </c>
      <c r="M5" s="2">
        <f t="shared" ref="M5:M36" si="5">J5*K5*L5</f>
        <v>9993.7796637421761</v>
      </c>
      <c r="N5" s="3">
        <f t="shared" si="2"/>
        <v>348.50693969389317</v>
      </c>
      <c r="O5" s="3">
        <f t="shared" ref="O5:O36" si="6">($A$20*$A$14*($A$8)^4)/N5 * 1000 * $A$22</f>
        <v>2.7815231157285645</v>
      </c>
      <c r="P5" s="1">
        <f t="shared" si="3"/>
        <v>3.6907534066636059</v>
      </c>
    </row>
    <row r="6" spans="1:16" x14ac:dyDescent="0.3">
      <c r="A6" s="4" t="s">
        <v>45</v>
      </c>
      <c r="C6">
        <f t="shared" ref="C6:C36" si="7">C5+1</f>
        <v>3</v>
      </c>
      <c r="D6" s="1" t="s">
        <v>29</v>
      </c>
      <c r="E6" s="2">
        <v>73900000000</v>
      </c>
      <c r="F6" s="1">
        <v>400</v>
      </c>
      <c r="G6" s="1">
        <v>0.33500000000000002</v>
      </c>
      <c r="H6" s="1">
        <v>2.82</v>
      </c>
      <c r="I6" s="1">
        <v>3.65</v>
      </c>
      <c r="J6" s="2">
        <f t="shared" si="0"/>
        <v>407.69886901345734</v>
      </c>
      <c r="K6" s="2">
        <f t="shared" si="1"/>
        <v>1.9430681045370641</v>
      </c>
      <c r="L6" s="1">
        <f t="shared" si="4"/>
        <v>20</v>
      </c>
      <c r="M6" s="2">
        <f t="shared" si="5"/>
        <v>15843.733372717668</v>
      </c>
      <c r="N6" s="3">
        <f t="shared" si="2"/>
        <v>183.81296615375408</v>
      </c>
      <c r="O6" s="3">
        <f t="shared" si="6"/>
        <v>5.2737308419229088</v>
      </c>
      <c r="P6" s="1">
        <f t="shared" si="3"/>
        <v>2.9812973036064947</v>
      </c>
    </row>
    <row r="7" spans="1:16" x14ac:dyDescent="0.3">
      <c r="A7" s="4" t="s">
        <v>20</v>
      </c>
      <c r="C7">
        <f t="shared" si="7"/>
        <v>4</v>
      </c>
      <c r="D7" s="1" t="s">
        <v>30</v>
      </c>
      <c r="E7" s="2">
        <v>69000000000</v>
      </c>
      <c r="F7" s="1">
        <v>58.6</v>
      </c>
      <c r="G7" s="1">
        <v>0.33</v>
      </c>
      <c r="H7" s="1">
        <v>2.71</v>
      </c>
      <c r="I7" s="1">
        <v>3.25</v>
      </c>
      <c r="J7" s="2">
        <f t="shared" si="0"/>
        <v>465.69014245839867</v>
      </c>
      <c r="K7" s="2">
        <f t="shared" si="1"/>
        <v>0.86915284514355451</v>
      </c>
      <c r="L7" s="1">
        <f t="shared" si="4"/>
        <v>7.6550636836018553</v>
      </c>
      <c r="M7" s="2">
        <f t="shared" si="5"/>
        <v>3098.4322847643675</v>
      </c>
      <c r="N7" s="3">
        <f t="shared" si="2"/>
        <v>3049.3047190878328</v>
      </c>
      <c r="O7" s="3">
        <f t="shared" si="6"/>
        <v>0.31790201309902688</v>
      </c>
      <c r="P7" s="1">
        <f t="shared" si="3"/>
        <v>7.7890855695761809</v>
      </c>
    </row>
    <row r="8" spans="1:16" ht="15" customHeight="1" x14ac:dyDescent="0.3">
      <c r="A8" s="4">
        <v>0.55800000000000005</v>
      </c>
      <c r="C8">
        <f t="shared" si="7"/>
        <v>5</v>
      </c>
      <c r="D8" s="1" t="s">
        <v>51</v>
      </c>
      <c r="E8" s="2">
        <v>74000000000</v>
      </c>
      <c r="F8" s="1">
        <v>165</v>
      </c>
      <c r="G8" s="1">
        <v>0.33</v>
      </c>
      <c r="H8" s="1">
        <v>2.8</v>
      </c>
      <c r="I8" s="1">
        <v>3.44</v>
      </c>
      <c r="J8" s="2">
        <f t="shared" si="0"/>
        <v>435.87380126748354</v>
      </c>
      <c r="K8" s="2">
        <f t="shared" si="1"/>
        <v>1.3335997278514462</v>
      </c>
      <c r="L8" s="1">
        <f t="shared" si="4"/>
        <v>12.845232578665129</v>
      </c>
      <c r="M8" s="2">
        <f t="shared" si="5"/>
        <v>7466.6919859982136</v>
      </c>
      <c r="N8" s="3">
        <f t="shared" si="2"/>
        <v>692.15595954537184</v>
      </c>
      <c r="O8" s="3">
        <f t="shared" si="6"/>
        <v>1.4005226645554012</v>
      </c>
      <c r="P8" s="1">
        <f t="shared" si="3"/>
        <v>4.6418736061785033</v>
      </c>
    </row>
    <row r="9" spans="1:16" ht="15" customHeight="1" x14ac:dyDescent="0.3">
      <c r="A9" s="4" t="s">
        <v>21</v>
      </c>
      <c r="C9">
        <f t="shared" si="7"/>
        <v>6</v>
      </c>
      <c r="D9" s="1" t="s">
        <v>64</v>
      </c>
      <c r="E9" s="2">
        <v>71250000000</v>
      </c>
      <c r="F9" s="1">
        <v>140</v>
      </c>
      <c r="G9" s="1">
        <v>0.33</v>
      </c>
      <c r="H9" s="1">
        <v>2.73</v>
      </c>
      <c r="I9" s="1">
        <v>3.21</v>
      </c>
      <c r="J9" s="2">
        <f t="shared" si="0"/>
        <v>473.072035754208</v>
      </c>
      <c r="K9" s="2">
        <f t="shared" si="1"/>
        <v>1.3501945119075272</v>
      </c>
      <c r="L9" s="1">
        <f t="shared" si="4"/>
        <v>11.832159566199232</v>
      </c>
      <c r="M9" s="2">
        <f t="shared" si="5"/>
        <v>7557.6649213868204</v>
      </c>
      <c r="N9" s="3">
        <f t="shared" si="2"/>
        <v>852.68961624382109</v>
      </c>
      <c r="O9" s="3">
        <f t="shared" si="6"/>
        <v>1.1368499044477594</v>
      </c>
      <c r="P9" s="1">
        <f t="shared" si="3"/>
        <v>5.0393122015073661</v>
      </c>
    </row>
    <row r="10" spans="1:16" x14ac:dyDescent="0.3">
      <c r="A10" s="4">
        <v>0.41499999999999998</v>
      </c>
      <c r="C10">
        <f t="shared" si="7"/>
        <v>7</v>
      </c>
      <c r="D10" s="1" t="s">
        <v>63</v>
      </c>
      <c r="E10" s="2">
        <v>71300000000</v>
      </c>
      <c r="F10" s="1">
        <v>45</v>
      </c>
      <c r="G10" s="1">
        <v>0.33</v>
      </c>
      <c r="H10" s="1">
        <v>2.73</v>
      </c>
      <c r="I10" s="1">
        <v>3.21</v>
      </c>
      <c r="J10" s="2">
        <f t="shared" si="0"/>
        <v>473.18267000420792</v>
      </c>
      <c r="K10" s="2">
        <f t="shared" si="1"/>
        <v>0.76548833572961894</v>
      </c>
      <c r="L10" s="1">
        <f t="shared" si="4"/>
        <v>6.7082039324993694</v>
      </c>
      <c r="M10" s="2">
        <f t="shared" si="5"/>
        <v>2429.8175516288798</v>
      </c>
      <c r="N10" s="3">
        <f t="shared" si="2"/>
        <v>4682.4043908034973</v>
      </c>
      <c r="O10" s="3">
        <f t="shared" si="6"/>
        <v>0.20702614038511946</v>
      </c>
      <c r="P10" s="1">
        <f t="shared" si="3"/>
        <v>8.8885112426679349</v>
      </c>
    </row>
    <row r="11" spans="1:16" x14ac:dyDescent="0.3">
      <c r="A11" s="4" t="s">
        <v>19</v>
      </c>
      <c r="C11">
        <f t="shared" si="7"/>
        <v>8</v>
      </c>
      <c r="D11" s="1" t="s">
        <v>31</v>
      </c>
      <c r="E11" s="2">
        <v>70500000000</v>
      </c>
      <c r="F11" s="1">
        <v>150.5</v>
      </c>
      <c r="G11" s="1">
        <v>0.33</v>
      </c>
      <c r="H11" s="1">
        <v>2.7</v>
      </c>
      <c r="I11" s="1">
        <v>3.22</v>
      </c>
      <c r="J11" s="2">
        <f t="shared" si="0"/>
        <v>475.1638616094628</v>
      </c>
      <c r="K11" s="2">
        <f t="shared" si="1"/>
        <v>1.411070180168541</v>
      </c>
      <c r="L11" s="1">
        <f t="shared" si="4"/>
        <v>12.267844146385297</v>
      </c>
      <c r="M11" s="2">
        <f t="shared" si="5"/>
        <v>8225.4613724665451</v>
      </c>
      <c r="N11" s="3">
        <f t="shared" si="2"/>
        <v>756.9767249046879</v>
      </c>
      <c r="O11" s="3">
        <f t="shared" si="6"/>
        <v>1.2805943391092252</v>
      </c>
      <c r="P11" s="1">
        <f t="shared" si="3"/>
        <v>4.8603442757054092</v>
      </c>
    </row>
    <row r="12" spans="1:16" x14ac:dyDescent="0.3">
      <c r="A12" s="4">
        <f>0.558*0.415</f>
        <v>0.23157</v>
      </c>
      <c r="C12">
        <f t="shared" si="7"/>
        <v>9</v>
      </c>
      <c r="D12" s="1" t="s">
        <v>62</v>
      </c>
      <c r="E12" s="2">
        <v>71000000000</v>
      </c>
      <c r="F12" s="1">
        <v>145</v>
      </c>
      <c r="G12" s="1">
        <v>0.33</v>
      </c>
      <c r="H12" s="1">
        <v>2.66</v>
      </c>
      <c r="I12" s="1">
        <v>3.26</v>
      </c>
      <c r="J12" s="2">
        <f t="shared" si="0"/>
        <v>477.51484725112419</v>
      </c>
      <c r="K12" s="2">
        <f t="shared" si="1"/>
        <v>1.3886243114064643</v>
      </c>
      <c r="L12" s="1">
        <f t="shared" si="4"/>
        <v>12.041594578792296</v>
      </c>
      <c r="M12" s="2">
        <f t="shared" si="5"/>
        <v>7984.645607663293</v>
      </c>
      <c r="N12" s="3">
        <f t="shared" si="2"/>
        <v>806.12892504564604</v>
      </c>
      <c r="O12" s="3">
        <f t="shared" si="6"/>
        <v>1.2025124997164625</v>
      </c>
      <c r="P12" s="1">
        <f t="shared" si="3"/>
        <v>4.9516653032932485</v>
      </c>
    </row>
    <row r="13" spans="1:16" x14ac:dyDescent="0.3">
      <c r="A13" s="4" t="s">
        <v>14</v>
      </c>
      <c r="C13">
        <f t="shared" si="7"/>
        <v>10</v>
      </c>
      <c r="D13" s="1" t="s">
        <v>61</v>
      </c>
      <c r="E13" s="2">
        <v>71000000000</v>
      </c>
      <c r="F13" s="1">
        <v>55.1</v>
      </c>
      <c r="G13" s="1">
        <v>0.33</v>
      </c>
      <c r="H13" s="1">
        <v>2.69</v>
      </c>
      <c r="I13" s="1">
        <v>3.22</v>
      </c>
      <c r="J13" s="2">
        <f t="shared" si="0"/>
        <v>478.05510972579009</v>
      </c>
      <c r="K13" s="2">
        <f t="shared" si="1"/>
        <v>0.85697400355102349</v>
      </c>
      <c r="L13" s="1">
        <f t="shared" si="4"/>
        <v>7.4229374239582544</v>
      </c>
      <c r="M13" s="2">
        <f t="shared" si="5"/>
        <v>3041.0349518450025</v>
      </c>
      <c r="N13" s="3">
        <f t="shared" si="2"/>
        <v>3441.3521009347032</v>
      </c>
      <c r="O13" s="3">
        <f t="shared" si="6"/>
        <v>0.28168582589590058</v>
      </c>
      <c r="P13" s="1">
        <f t="shared" si="3"/>
        <v>8.0326618246411918</v>
      </c>
    </row>
    <row r="14" spans="1:16" x14ac:dyDescent="0.3">
      <c r="A14" s="4">
        <f>20*9.81*57.712</f>
        <v>11323.094400000002</v>
      </c>
      <c r="C14">
        <f t="shared" si="7"/>
        <v>11</v>
      </c>
      <c r="D14" s="1" t="s">
        <v>32</v>
      </c>
      <c r="E14" s="2">
        <v>712500000000</v>
      </c>
      <c r="F14" s="1">
        <v>145</v>
      </c>
      <c r="G14" s="1">
        <v>0.33</v>
      </c>
      <c r="H14" s="1">
        <v>2.69</v>
      </c>
      <c r="I14" s="1">
        <v>3.22</v>
      </c>
      <c r="J14" s="2">
        <f t="shared" si="0"/>
        <v>1031.1459440924841</v>
      </c>
      <c r="K14" s="2">
        <f t="shared" si="1"/>
        <v>1.3901954072816616</v>
      </c>
      <c r="L14" s="1">
        <f t="shared" si="4"/>
        <v>12.041594578792296</v>
      </c>
      <c r="M14" s="2">
        <f t="shared" si="5"/>
        <v>17261.557862500889</v>
      </c>
      <c r="N14" s="3">
        <f t="shared" si="2"/>
        <v>8089.6740717608836</v>
      </c>
      <c r="O14" s="3">
        <f t="shared" si="6"/>
        <v>0.11982931576121943</v>
      </c>
      <c r="P14" s="1">
        <f t="shared" si="3"/>
        <v>4.9516653032932485</v>
      </c>
    </row>
    <row r="15" spans="1:16" x14ac:dyDescent="0.3">
      <c r="A15" s="4" t="s">
        <v>15</v>
      </c>
      <c r="C15">
        <f t="shared" si="7"/>
        <v>12</v>
      </c>
      <c r="D15" s="1" t="s">
        <v>26</v>
      </c>
      <c r="E15" s="2">
        <v>72000000000</v>
      </c>
      <c r="F15" s="3">
        <v>160</v>
      </c>
      <c r="G15" s="3">
        <v>0.37</v>
      </c>
      <c r="H15" s="1">
        <v>2.6850000000000001</v>
      </c>
      <c r="I15" s="1">
        <v>3.5</v>
      </c>
      <c r="J15" s="2">
        <f t="shared" si="0"/>
        <v>442.68876255427597</v>
      </c>
      <c r="K15" s="2">
        <f t="shared" si="1"/>
        <v>1.3460080490208584</v>
      </c>
      <c r="L15" s="1">
        <f t="shared" si="4"/>
        <v>12.649110640673518</v>
      </c>
      <c r="M15" s="2">
        <f t="shared" si="5"/>
        <v>7537.1324297615492</v>
      </c>
      <c r="N15" s="3">
        <f t="shared" si="2"/>
        <v>728.14187648831989</v>
      </c>
      <c r="O15" s="3">
        <f t="shared" si="6"/>
        <v>1.3313066313745168</v>
      </c>
      <c r="P15" s="1">
        <f t="shared" si="3"/>
        <v>4.7138449307575225</v>
      </c>
    </row>
    <row r="16" spans="1:16" x14ac:dyDescent="0.3">
      <c r="A16" s="4">
        <f>A14/A12</f>
        <v>48897.069568596977</v>
      </c>
      <c r="C16">
        <f t="shared" si="7"/>
        <v>13</v>
      </c>
      <c r="D16" s="1" t="s">
        <v>33</v>
      </c>
      <c r="E16" s="2">
        <v>71600000000</v>
      </c>
      <c r="F16" s="1">
        <v>148</v>
      </c>
      <c r="G16" s="1">
        <v>0.33500000000000002</v>
      </c>
      <c r="H16" s="1">
        <v>2.66</v>
      </c>
      <c r="I16" s="1">
        <v>3.37</v>
      </c>
      <c r="J16" s="2">
        <f t="shared" si="0"/>
        <v>463.22586745662818</v>
      </c>
      <c r="K16" s="2">
        <f t="shared" si="1"/>
        <v>1.3571233418036679</v>
      </c>
      <c r="L16" s="1">
        <f t="shared" si="4"/>
        <v>12.165525060596439</v>
      </c>
      <c r="M16" s="2">
        <f t="shared" si="5"/>
        <v>7647.9137439571814</v>
      </c>
      <c r="N16" s="3">
        <f t="shared" si="2"/>
        <v>791.30177706609004</v>
      </c>
      <c r="O16" s="3">
        <f t="shared" si="6"/>
        <v>1.2250447766521588</v>
      </c>
      <c r="P16" s="1">
        <f t="shared" si="3"/>
        <v>4.9012225756910004</v>
      </c>
    </row>
    <row r="17" spans="1:16" x14ac:dyDescent="0.3">
      <c r="A17" s="4" t="s">
        <v>25</v>
      </c>
      <c r="C17">
        <f t="shared" si="7"/>
        <v>14</v>
      </c>
      <c r="D17" s="1" t="s">
        <v>34</v>
      </c>
      <c r="E17" s="2">
        <v>71600000000</v>
      </c>
      <c r="F17" s="1">
        <v>152.5</v>
      </c>
      <c r="G17" s="1">
        <v>0.33500000000000002</v>
      </c>
      <c r="H17" s="1">
        <v>2.6549999999999998</v>
      </c>
      <c r="I17" s="1">
        <v>3.35</v>
      </c>
      <c r="J17" s="2">
        <f t="shared" si="0"/>
        <v>466.86896827216532</v>
      </c>
      <c r="K17" s="2">
        <f t="shared" si="1"/>
        <v>1.3884351165335436</v>
      </c>
      <c r="L17" s="1">
        <f t="shared" si="4"/>
        <v>12.349089035228468</v>
      </c>
      <c r="M17" s="2">
        <f t="shared" si="5"/>
        <v>8004.8927859578052</v>
      </c>
      <c r="N17" s="3">
        <f t="shared" si="2"/>
        <v>756.53660921771973</v>
      </c>
      <c r="O17" s="3">
        <f t="shared" si="6"/>
        <v>1.2813393257369938</v>
      </c>
      <c r="P17" s="1">
        <f t="shared" si="3"/>
        <v>4.8283679793735299</v>
      </c>
    </row>
    <row r="18" spans="1:16" x14ac:dyDescent="0.3">
      <c r="A18" s="4">
        <v>0.42217405520000001</v>
      </c>
      <c r="C18">
        <f t="shared" si="7"/>
        <v>15</v>
      </c>
      <c r="D18" s="1" t="s">
        <v>35</v>
      </c>
      <c r="E18" s="2">
        <v>72000000000</v>
      </c>
      <c r="F18" s="1">
        <v>68</v>
      </c>
      <c r="G18" s="1">
        <v>0.33</v>
      </c>
      <c r="H18" s="1">
        <v>2.69</v>
      </c>
      <c r="I18" s="1">
        <v>3.26</v>
      </c>
      <c r="J18" s="2">
        <f t="shared" si="0"/>
        <v>474.39592744130829</v>
      </c>
      <c r="K18" s="2">
        <f t="shared" si="1"/>
        <v>0.94033927648816584</v>
      </c>
      <c r="L18" s="1">
        <f t="shared" si="4"/>
        <v>8.2462112512353212</v>
      </c>
      <c r="M18" s="2">
        <f t="shared" si="5"/>
        <v>3678.5781314581345</v>
      </c>
      <c r="N18" s="3">
        <f t="shared" si="2"/>
        <v>2545.4659181374118</v>
      </c>
      <c r="O18" s="3">
        <f t="shared" si="6"/>
        <v>0.3808261983958155</v>
      </c>
      <c r="P18" s="1">
        <f t="shared" si="3"/>
        <v>7.2307080494933533</v>
      </c>
    </row>
    <row r="19" spans="1:16" x14ac:dyDescent="0.3">
      <c r="A19" s="4" t="s">
        <v>16</v>
      </c>
      <c r="C19">
        <f t="shared" si="7"/>
        <v>16</v>
      </c>
      <c r="D19" s="1" t="s">
        <v>60</v>
      </c>
      <c r="E19" s="2">
        <v>71800000000</v>
      </c>
      <c r="F19" s="1">
        <v>138</v>
      </c>
      <c r="G19" s="1">
        <v>0.33500000000000002</v>
      </c>
      <c r="H19" s="1">
        <v>2.69</v>
      </c>
      <c r="I19" s="1">
        <v>3.31</v>
      </c>
      <c r="J19" s="2">
        <f t="shared" si="0"/>
        <v>466.79680441565154</v>
      </c>
      <c r="K19" s="2">
        <f t="shared" si="1"/>
        <v>1.3193477155483249</v>
      </c>
      <c r="L19" s="1">
        <f t="shared" si="4"/>
        <v>11.74734012447073</v>
      </c>
      <c r="M19" s="2">
        <f t="shared" si="5"/>
        <v>7234.8026156358337</v>
      </c>
      <c r="N19" s="3">
        <f t="shared" si="2"/>
        <v>881.30758208579039</v>
      </c>
      <c r="O19" s="3">
        <f t="shared" si="6"/>
        <v>1.0999339259695837</v>
      </c>
      <c r="P19" s="1">
        <f t="shared" si="3"/>
        <v>5.0756975996569524</v>
      </c>
    </row>
    <row r="20" spans="1:16" x14ac:dyDescent="0.3">
      <c r="A20" s="4">
        <v>4.4153200000000001E-4</v>
      </c>
      <c r="C20">
        <f t="shared" si="7"/>
        <v>17</v>
      </c>
      <c r="D20" s="7" t="s">
        <v>59</v>
      </c>
      <c r="E20" s="5">
        <v>71800000000</v>
      </c>
      <c r="F20" s="7">
        <v>87.35</v>
      </c>
      <c r="G20" s="7">
        <v>0.33500000000000002</v>
      </c>
      <c r="H20" s="7">
        <v>2.69</v>
      </c>
      <c r="I20" s="7">
        <v>3.31</v>
      </c>
      <c r="J20" s="5">
        <f t="shared" si="0"/>
        <v>466.79680441565154</v>
      </c>
      <c r="K20" s="5">
        <f t="shared" si="1"/>
        <v>1.049666122767891</v>
      </c>
      <c r="L20" s="7">
        <f t="shared" si="4"/>
        <v>9.3461221905130252</v>
      </c>
      <c r="M20" s="5">
        <f t="shared" si="5"/>
        <v>4579.4203512738404</v>
      </c>
      <c r="N20" s="8">
        <f t="shared" si="2"/>
        <v>1750.0552996730703</v>
      </c>
      <c r="O20" s="3">
        <f t="shared" si="6"/>
        <v>0.55391398713599249</v>
      </c>
      <c r="P20" s="7">
        <f t="shared" si="3"/>
        <v>6.3797524638244552</v>
      </c>
    </row>
    <row r="21" spans="1:16" x14ac:dyDescent="0.3">
      <c r="A21" s="4" t="s">
        <v>71</v>
      </c>
      <c r="C21">
        <f t="shared" si="7"/>
        <v>18</v>
      </c>
      <c r="D21" s="1" t="s">
        <v>36</v>
      </c>
      <c r="E21" s="2">
        <v>71600000000</v>
      </c>
      <c r="F21" s="1">
        <v>188.5</v>
      </c>
      <c r="G21" s="1">
        <v>0.33500000000000002</v>
      </c>
      <c r="H21" s="1">
        <v>2.6549999999999998</v>
      </c>
      <c r="I21" s="1">
        <v>3.4</v>
      </c>
      <c r="J21" s="2">
        <f t="shared" si="0"/>
        <v>460.00324815051584</v>
      </c>
      <c r="K21" s="2">
        <f t="shared" si="1"/>
        <v>1.5209405359195727</v>
      </c>
      <c r="L21" s="1">
        <f t="shared" si="4"/>
        <v>13.729530217745982</v>
      </c>
      <c r="M21" s="2">
        <f t="shared" si="5"/>
        <v>9605.6953889855158</v>
      </c>
      <c r="N21" s="3">
        <f t="shared" si="2"/>
        <v>550.51313096840374</v>
      </c>
      <c r="O21" s="3">
        <f t="shared" si="6"/>
        <v>1.760866461159891</v>
      </c>
      <c r="P21" s="1">
        <f t="shared" si="3"/>
        <v>4.3428977631777173</v>
      </c>
    </row>
    <row r="22" spans="1:16" x14ac:dyDescent="0.3">
      <c r="A22" s="4">
        <v>2</v>
      </c>
      <c r="C22">
        <f t="shared" si="7"/>
        <v>19</v>
      </c>
      <c r="D22" s="1" t="s">
        <v>58</v>
      </c>
      <c r="E22" s="2">
        <v>71800000000</v>
      </c>
      <c r="F22" s="1">
        <v>117</v>
      </c>
      <c r="G22" s="1">
        <v>0.33600000000000002</v>
      </c>
      <c r="H22" s="1">
        <v>2.66</v>
      </c>
      <c r="I22" s="1">
        <v>3.4</v>
      </c>
      <c r="J22" s="2">
        <f t="shared" si="0"/>
        <v>459.56568629329053</v>
      </c>
      <c r="K22" s="2">
        <f t="shared" si="1"/>
        <v>1.1960032979203856</v>
      </c>
      <c r="L22" s="1">
        <f t="shared" si="4"/>
        <v>10.816653826391969</v>
      </c>
      <c r="M22" s="2">
        <f t="shared" si="5"/>
        <v>5945.2880690308484</v>
      </c>
      <c r="N22" s="3">
        <f t="shared" si="2"/>
        <v>1129.784772580218</v>
      </c>
      <c r="O22" s="3">
        <f t="shared" si="6"/>
        <v>0.85802192796111154</v>
      </c>
      <c r="P22" s="1">
        <f t="shared" si="3"/>
        <v>5.5124206643875633</v>
      </c>
    </row>
    <row r="23" spans="1:16" x14ac:dyDescent="0.3">
      <c r="C23">
        <f t="shared" si="7"/>
        <v>20</v>
      </c>
      <c r="D23" s="1" t="s">
        <v>37</v>
      </c>
      <c r="E23" s="2">
        <v>70500000000</v>
      </c>
      <c r="F23" s="1">
        <v>166</v>
      </c>
      <c r="G23" s="1">
        <v>0.33</v>
      </c>
      <c r="H23" s="1">
        <v>2.68</v>
      </c>
      <c r="I23" s="1">
        <v>3.3</v>
      </c>
      <c r="J23" s="2">
        <f t="shared" si="0"/>
        <v>467.10477304756563</v>
      </c>
      <c r="K23" s="2">
        <f t="shared" si="1"/>
        <v>1.4568180378477078</v>
      </c>
      <c r="L23" s="1">
        <f t="shared" si="4"/>
        <v>12.884098726725126</v>
      </c>
      <c r="M23" s="2">
        <f t="shared" si="5"/>
        <v>8767.4572960081314</v>
      </c>
      <c r="N23" s="3">
        <f t="shared" si="2"/>
        <v>653.46923208572196</v>
      </c>
      <c r="O23" s="3">
        <f t="shared" si="6"/>
        <v>1.4834364973180887</v>
      </c>
      <c r="P23" s="1">
        <f t="shared" si="3"/>
        <v>4.6278709389621069</v>
      </c>
    </row>
    <row r="24" spans="1:16" x14ac:dyDescent="0.3">
      <c r="C24">
        <f t="shared" si="7"/>
        <v>21</v>
      </c>
      <c r="D24" s="1" t="s">
        <v>57</v>
      </c>
      <c r="E24" s="2">
        <v>70750000000</v>
      </c>
      <c r="F24" s="1">
        <v>100</v>
      </c>
      <c r="G24" s="1">
        <v>0.33</v>
      </c>
      <c r="H24" s="1">
        <v>2.68</v>
      </c>
      <c r="I24" s="1">
        <v>3.31</v>
      </c>
      <c r="J24" s="2">
        <f t="shared" si="0"/>
        <v>466.24339621549865</v>
      </c>
      <c r="K24" s="2">
        <f t="shared" si="1"/>
        <v>1.1272940433782748</v>
      </c>
      <c r="L24" s="1">
        <f t="shared" si="4"/>
        <v>10</v>
      </c>
      <c r="M24" s="2">
        <f t="shared" si="5"/>
        <v>5255.9340331818848</v>
      </c>
      <c r="N24" s="3">
        <f t="shared" si="2"/>
        <v>1402.5701871774897</v>
      </c>
      <c r="O24" s="3">
        <f t="shared" si="6"/>
        <v>0.69114552527396145</v>
      </c>
      <c r="P24" s="1">
        <f t="shared" si="3"/>
        <v>5.9625946072129894</v>
      </c>
    </row>
    <row r="25" spans="1:16" x14ac:dyDescent="0.3">
      <c r="C25">
        <f t="shared" si="7"/>
        <v>22</v>
      </c>
      <c r="D25" s="1" t="s">
        <v>38</v>
      </c>
      <c r="E25" s="2">
        <v>69250000000</v>
      </c>
      <c r="F25" s="1">
        <v>113.5</v>
      </c>
      <c r="G25" s="1">
        <v>0.33</v>
      </c>
      <c r="H25" s="1">
        <v>2.71</v>
      </c>
      <c r="I25" s="1">
        <v>3.22</v>
      </c>
      <c r="J25" s="2">
        <f t="shared" si="0"/>
        <v>470.59585399936697</v>
      </c>
      <c r="K25" s="2">
        <f t="shared" si="1"/>
        <v>1.2208794064233295</v>
      </c>
      <c r="L25" s="1">
        <f t="shared" si="4"/>
        <v>10.653637876331258</v>
      </c>
      <c r="M25" s="2">
        <f t="shared" si="5"/>
        <v>6120.9494887726778</v>
      </c>
      <c r="N25" s="3">
        <f t="shared" si="2"/>
        <v>1135.3353088917211</v>
      </c>
      <c r="O25" s="3">
        <f t="shared" si="6"/>
        <v>0.85382714794333603</v>
      </c>
      <c r="P25" s="1">
        <f t="shared" si="3"/>
        <v>5.5967686122125819</v>
      </c>
    </row>
    <row r="26" spans="1:16" x14ac:dyDescent="0.3">
      <c r="C26">
        <f t="shared" si="7"/>
        <v>23</v>
      </c>
      <c r="D26" s="9" t="s">
        <v>56</v>
      </c>
      <c r="E26" s="2">
        <v>68300000000</v>
      </c>
      <c r="F26" s="1">
        <v>351</v>
      </c>
      <c r="G26" s="1">
        <v>0.33</v>
      </c>
      <c r="H26" s="1">
        <v>2.71</v>
      </c>
      <c r="I26" s="1">
        <v>3.29</v>
      </c>
      <c r="J26" s="2">
        <f t="shared" si="0"/>
        <v>458.46731461250243</v>
      </c>
      <c r="K26" s="2">
        <f t="shared" si="1"/>
        <v>2.1013014945429167</v>
      </c>
      <c r="L26" s="1">
        <f t="shared" si="4"/>
        <v>18.734993995195193</v>
      </c>
      <c r="M26" s="2">
        <f t="shared" si="5"/>
        <v>18048.882045445585</v>
      </c>
      <c r="N26" s="3">
        <f t="shared" si="2"/>
        <v>205.90087307570761</v>
      </c>
      <c r="O26" s="3">
        <f t="shared" si="6"/>
        <v>4.7079941637447726</v>
      </c>
      <c r="P26" s="1">
        <f t="shared" si="3"/>
        <v>3.1825975544706155</v>
      </c>
    </row>
    <row r="27" spans="1:16" x14ac:dyDescent="0.3">
      <c r="C27">
        <f t="shared" si="7"/>
        <v>24</v>
      </c>
      <c r="D27" s="1" t="s">
        <v>27</v>
      </c>
      <c r="E27" s="2">
        <v>69000000000</v>
      </c>
      <c r="F27" s="3">
        <v>260</v>
      </c>
      <c r="G27" s="3">
        <v>0.33</v>
      </c>
      <c r="H27" s="1">
        <v>2.71</v>
      </c>
      <c r="I27" s="1">
        <v>3.26</v>
      </c>
      <c r="J27" s="2">
        <f t="shared" si="0"/>
        <v>464.26164508889434</v>
      </c>
      <c r="K27" s="2">
        <f t="shared" si="1"/>
        <v>1.8251551283133474</v>
      </c>
      <c r="L27" s="1">
        <f t="shared" si="4"/>
        <v>16.124515496597098</v>
      </c>
      <c r="M27" s="2">
        <f t="shared" si="5"/>
        <v>13663.100505185579</v>
      </c>
      <c r="N27" s="3">
        <f t="shared" si="2"/>
        <v>326.27757658987372</v>
      </c>
      <c r="O27" s="3">
        <f t="shared" si="6"/>
        <v>2.9710288977930026</v>
      </c>
      <c r="P27" s="1">
        <f t="shared" si="3"/>
        <v>3.6978441978435441</v>
      </c>
    </row>
    <row r="28" spans="1:16" x14ac:dyDescent="0.3">
      <c r="C28">
        <f t="shared" si="7"/>
        <v>25</v>
      </c>
      <c r="D28" s="1" t="s">
        <v>39</v>
      </c>
      <c r="E28" s="2">
        <v>68900000000</v>
      </c>
      <c r="F28" s="1">
        <v>65</v>
      </c>
      <c r="G28" s="1">
        <v>0.33</v>
      </c>
      <c r="H28" s="1">
        <v>2.69</v>
      </c>
      <c r="I28" s="1">
        <v>3.22</v>
      </c>
      <c r="J28" s="2">
        <f t="shared" si="0"/>
        <v>473.29464301885247</v>
      </c>
      <c r="K28" s="2">
        <f t="shared" si="1"/>
        <v>0.93078317997397186</v>
      </c>
      <c r="L28" s="1">
        <f t="shared" si="4"/>
        <v>8.0622577482985491</v>
      </c>
      <c r="M28" s="2">
        <f t="shared" si="5"/>
        <v>3551.7042411768234</v>
      </c>
      <c r="N28" s="3">
        <f t="shared" si="2"/>
        <v>2606.4376842947595</v>
      </c>
      <c r="O28" s="3">
        <f t="shared" si="6"/>
        <v>0.37191762327234618</v>
      </c>
      <c r="P28" s="1">
        <f t="shared" si="3"/>
        <v>7.3956883956870882</v>
      </c>
    </row>
    <row r="29" spans="1:16" x14ac:dyDescent="0.3">
      <c r="C29">
        <f t="shared" si="7"/>
        <v>26</v>
      </c>
      <c r="D29" s="1" t="s">
        <v>40</v>
      </c>
      <c r="E29" s="2">
        <v>72000000000</v>
      </c>
      <c r="F29" s="1">
        <v>260</v>
      </c>
      <c r="G29" s="1">
        <v>0.33</v>
      </c>
      <c r="H29" s="1">
        <v>2.7</v>
      </c>
      <c r="I29" s="1">
        <v>3.24</v>
      </c>
      <c r="J29" s="2">
        <f t="shared" si="0"/>
        <v>475.55642959577142</v>
      </c>
      <c r="K29" s="2">
        <f t="shared" si="1"/>
        <v>1.8432230791720503</v>
      </c>
      <c r="L29" s="1">
        <f t="shared" si="4"/>
        <v>16.124515496597098</v>
      </c>
      <c r="M29" s="2">
        <f t="shared" si="5"/>
        <v>14134.050262334309</v>
      </c>
      <c r="N29" s="3">
        <f t="shared" si="2"/>
        <v>340.46355818073778</v>
      </c>
      <c r="O29" s="3">
        <f t="shared" si="6"/>
        <v>2.8472360270516277</v>
      </c>
      <c r="P29" s="1">
        <f t="shared" si="3"/>
        <v>3.6978441978435441</v>
      </c>
    </row>
    <row r="30" spans="1:16" x14ac:dyDescent="0.3">
      <c r="C30">
        <f t="shared" si="7"/>
        <v>27</v>
      </c>
      <c r="D30" s="1" t="s">
        <v>41</v>
      </c>
      <c r="E30" s="2">
        <v>69000000000</v>
      </c>
      <c r="F30" s="1">
        <v>154.5</v>
      </c>
      <c r="G30" s="1">
        <v>0.33</v>
      </c>
      <c r="H30" s="1">
        <v>2.71</v>
      </c>
      <c r="I30" s="1">
        <v>3.27</v>
      </c>
      <c r="J30" s="2">
        <f t="shared" si="0"/>
        <v>462.84188470635945</v>
      </c>
      <c r="K30" s="2">
        <f t="shared" si="1"/>
        <v>1.4026431604157275</v>
      </c>
      <c r="L30" s="1">
        <f t="shared" si="4"/>
        <v>12.429802894656053</v>
      </c>
      <c r="M30" s="2">
        <f t="shared" si="5"/>
        <v>8069.4529477563592</v>
      </c>
      <c r="N30" s="3">
        <f t="shared" si="2"/>
        <v>712.28619009213298</v>
      </c>
      <c r="O30" s="3">
        <f t="shared" si="6"/>
        <v>1.3609418829599897</v>
      </c>
      <c r="P30" s="1">
        <f t="shared" si="3"/>
        <v>4.7970146089577081</v>
      </c>
    </row>
    <row r="31" spans="1:16" x14ac:dyDescent="0.3">
      <c r="C31">
        <f t="shared" si="7"/>
        <v>28</v>
      </c>
      <c r="D31" s="1" t="s">
        <v>55</v>
      </c>
      <c r="E31" s="2">
        <v>69600000000</v>
      </c>
      <c r="F31" s="1">
        <v>276</v>
      </c>
      <c r="G31" s="1">
        <v>0.33</v>
      </c>
      <c r="H31" s="1">
        <v>2.71</v>
      </c>
      <c r="I31" s="1">
        <v>3.23</v>
      </c>
      <c r="J31" s="2">
        <f t="shared" si="0"/>
        <v>469.92793945276895</v>
      </c>
      <c r="K31" s="2">
        <f t="shared" si="1"/>
        <v>1.8979410880280752</v>
      </c>
      <c r="L31" s="1">
        <f t="shared" si="4"/>
        <v>16.61324772583615</v>
      </c>
      <c r="M31" s="2">
        <f t="shared" si="5"/>
        <v>14817.28162966701</v>
      </c>
      <c r="N31" s="3">
        <f t="shared" si="2"/>
        <v>300.91495752864313</v>
      </c>
      <c r="O31" s="3">
        <f t="shared" si="6"/>
        <v>3.2214420868663942</v>
      </c>
      <c r="P31" s="1">
        <f t="shared" si="3"/>
        <v>3.5890601919697134</v>
      </c>
    </row>
    <row r="32" spans="1:16" x14ac:dyDescent="0.3">
      <c r="C32">
        <f t="shared" si="7"/>
        <v>29</v>
      </c>
      <c r="D32" s="1" t="s">
        <v>54</v>
      </c>
      <c r="E32" s="2">
        <v>74000000000</v>
      </c>
      <c r="F32" s="1">
        <v>173.5</v>
      </c>
      <c r="G32" s="1">
        <v>0.33</v>
      </c>
      <c r="H32" s="1">
        <v>2.69</v>
      </c>
      <c r="I32" s="1">
        <v>3.22</v>
      </c>
      <c r="J32" s="2">
        <f t="shared" si="0"/>
        <v>484.69561220628526</v>
      </c>
      <c r="K32" s="2">
        <f t="shared" si="1"/>
        <v>1.520693143725264</v>
      </c>
      <c r="L32" s="1">
        <f t="shared" si="4"/>
        <v>13.171939872319491</v>
      </c>
      <c r="M32" s="2">
        <f t="shared" si="5"/>
        <v>9708.6851136935165</v>
      </c>
      <c r="N32" s="3">
        <f t="shared" si="2"/>
        <v>641.9196352143473</v>
      </c>
      <c r="O32" s="3">
        <f t="shared" si="6"/>
        <v>1.5101268999610722</v>
      </c>
      <c r="P32" s="1">
        <f t="shared" si="3"/>
        <v>4.5267399221455875</v>
      </c>
    </row>
    <row r="33" spans="3:16" x14ac:dyDescent="0.3">
      <c r="C33">
        <f t="shared" si="7"/>
        <v>30</v>
      </c>
      <c r="D33" s="1" t="s">
        <v>53</v>
      </c>
      <c r="E33" s="2">
        <v>73000000000</v>
      </c>
      <c r="F33" s="1">
        <v>130.5</v>
      </c>
      <c r="G33" s="1">
        <v>0.34</v>
      </c>
      <c r="H33" s="1">
        <v>2.7</v>
      </c>
      <c r="I33" s="1">
        <v>3.85</v>
      </c>
      <c r="J33" s="2">
        <f t="shared" si="0"/>
        <v>402.05283274470685</v>
      </c>
      <c r="K33" s="2">
        <f t="shared" si="1"/>
        <v>1.09895715813332</v>
      </c>
      <c r="L33" s="1">
        <f t="shared" si="4"/>
        <v>11.423659658795863</v>
      </c>
      <c r="M33" s="2">
        <f t="shared" si="5"/>
        <v>5047.4165149768387</v>
      </c>
      <c r="N33" s="3">
        <f t="shared" si="2"/>
        <v>978.09933027559384</v>
      </c>
      <c r="O33" s="3">
        <f t="shared" si="6"/>
        <v>0.99108554596111165</v>
      </c>
      <c r="P33" s="1">
        <f t="shared" si="3"/>
        <v>5.2195135230783745</v>
      </c>
    </row>
    <row r="34" spans="3:16" x14ac:dyDescent="0.3">
      <c r="C34">
        <f t="shared" si="7"/>
        <v>31</v>
      </c>
      <c r="D34" s="1" t="s">
        <v>50</v>
      </c>
      <c r="E34" s="2">
        <v>71000000000</v>
      </c>
      <c r="F34" s="1">
        <v>110.5</v>
      </c>
      <c r="G34" s="1">
        <v>0.33</v>
      </c>
      <c r="H34" s="1">
        <v>2.66</v>
      </c>
      <c r="I34" s="1">
        <v>3.25</v>
      </c>
      <c r="J34" s="2">
        <f t="shared" si="0"/>
        <v>478.98412370420459</v>
      </c>
      <c r="K34" s="2">
        <f t="shared" si="1"/>
        <v>1.2159511880641203</v>
      </c>
      <c r="L34" s="1">
        <f t="shared" si="4"/>
        <v>10.51189802081432</v>
      </c>
      <c r="M34" s="2">
        <f t="shared" si="5"/>
        <v>6122.3534608808113</v>
      </c>
      <c r="N34" s="3">
        <f t="shared" si="2"/>
        <v>1211.7501742689417</v>
      </c>
      <c r="O34" s="3">
        <f t="shared" si="6"/>
        <v>0.79998346964152012</v>
      </c>
      <c r="P34" s="1">
        <f t="shared" si="3"/>
        <v>5.672234067916774</v>
      </c>
    </row>
    <row r="35" spans="3:16" x14ac:dyDescent="0.3">
      <c r="C35">
        <f t="shared" si="7"/>
        <v>32</v>
      </c>
      <c r="D35" s="1" t="s">
        <v>52</v>
      </c>
      <c r="E35" s="2">
        <v>71800000000</v>
      </c>
      <c r="F35" s="1">
        <v>230.5</v>
      </c>
      <c r="G35" s="1">
        <v>0.33500000000000002</v>
      </c>
      <c r="H35" s="1">
        <v>2.7149999999999999</v>
      </c>
      <c r="I35" s="1">
        <v>3.31</v>
      </c>
      <c r="J35" s="2">
        <f t="shared" si="0"/>
        <v>462.49849129948541</v>
      </c>
      <c r="K35" s="2">
        <f t="shared" si="1"/>
        <v>1.6894200231108341</v>
      </c>
      <c r="L35" s="1">
        <f t="shared" si="4"/>
        <v>15.182226450688976</v>
      </c>
      <c r="M35" s="2">
        <f t="shared" si="5"/>
        <v>11862.69658265665</v>
      </c>
      <c r="N35" s="3">
        <f t="shared" si="2"/>
        <v>408.26273580069545</v>
      </c>
      <c r="O35" s="3">
        <f t="shared" si="6"/>
        <v>2.374402618081739</v>
      </c>
      <c r="P35" s="1">
        <f t="shared" si="3"/>
        <v>3.9273519115125595</v>
      </c>
    </row>
    <row r="36" spans="3:16" x14ac:dyDescent="0.3">
      <c r="C36">
        <f t="shared" si="7"/>
        <v>33</v>
      </c>
      <c r="D36" s="1" t="s">
        <v>49</v>
      </c>
      <c r="E36" s="2">
        <v>70500000000</v>
      </c>
      <c r="F36" s="1">
        <v>50.5</v>
      </c>
      <c r="G36" s="1">
        <v>0.33</v>
      </c>
      <c r="H36" s="1">
        <v>2.7</v>
      </c>
      <c r="I36" s="1">
        <v>2.95</v>
      </c>
      <c r="J36" s="2">
        <f t="shared" si="0"/>
        <v>518.65343538388822</v>
      </c>
      <c r="K36" s="2">
        <f t="shared" si="1"/>
        <v>0.89219525446025694</v>
      </c>
      <c r="L36" s="1">
        <f t="shared" si="4"/>
        <v>7.1063352017759476</v>
      </c>
      <c r="M36" s="2">
        <f t="shared" si="5"/>
        <v>3288.3865018061956</v>
      </c>
      <c r="N36" s="3">
        <f t="shared" si="2"/>
        <v>3894.486556104212</v>
      </c>
      <c r="O36" s="3">
        <f t="shared" si="6"/>
        <v>0.24891088845357029</v>
      </c>
      <c r="P36" s="1">
        <f t="shared" si="3"/>
        <v>8.3905338517142773</v>
      </c>
    </row>
  </sheetData>
  <conditionalFormatting sqref="J4:J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3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P3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15586-1354-416A-B3F3-6FC41298922F}">
  <dimension ref="A1:P36"/>
  <sheetViews>
    <sheetView tabSelected="1" topLeftCell="A9" zoomScale="80" zoomScaleNormal="80" workbookViewId="0">
      <selection activeCell="G3" sqref="G3"/>
    </sheetView>
  </sheetViews>
  <sheetFormatPr defaultRowHeight="14.4" x14ac:dyDescent="0.3"/>
  <cols>
    <col min="1" max="1" width="21.5546875" customWidth="1"/>
    <col min="4" max="4" width="25.6640625" customWidth="1"/>
    <col min="5" max="5" width="11.44140625" customWidth="1"/>
    <col min="6" max="7" width="18.5546875" customWidth="1"/>
    <col min="8" max="8" width="12.109375" customWidth="1"/>
    <col min="9" max="9" width="13.109375" customWidth="1"/>
    <col min="10" max="11" width="12.44140625" customWidth="1"/>
    <col min="12" max="12" width="9.109375" customWidth="1"/>
    <col min="13" max="13" width="17.6640625" customWidth="1"/>
    <col min="14" max="14" width="21.77734375" customWidth="1"/>
    <col min="15" max="15" width="24.6640625" customWidth="1"/>
    <col min="16" max="16" width="23.21875" customWidth="1"/>
  </cols>
  <sheetData>
    <row r="1" spans="1:16" x14ac:dyDescent="0.3">
      <c r="A1" s="4" t="s">
        <v>18</v>
      </c>
    </row>
    <row r="2" spans="1:16" x14ac:dyDescent="0.3">
      <c r="A2" s="4" t="s">
        <v>7</v>
      </c>
    </row>
    <row r="3" spans="1:16" x14ac:dyDescent="0.3">
      <c r="A3" s="4" t="s">
        <v>47</v>
      </c>
      <c r="D3" s="1" t="s">
        <v>11</v>
      </c>
      <c r="E3" s="1" t="s">
        <v>12</v>
      </c>
      <c r="F3" s="1" t="s">
        <v>48</v>
      </c>
      <c r="G3" s="6" t="s">
        <v>44</v>
      </c>
      <c r="H3" s="1" t="s">
        <v>65</v>
      </c>
      <c r="I3" s="1" t="s">
        <v>13</v>
      </c>
      <c r="J3" s="1" t="s">
        <v>9</v>
      </c>
      <c r="K3" s="1" t="s">
        <v>10</v>
      </c>
      <c r="L3" s="1" t="s">
        <v>42</v>
      </c>
      <c r="M3" s="1" t="s">
        <v>43</v>
      </c>
      <c r="N3" s="1" t="s">
        <v>17</v>
      </c>
      <c r="O3" s="1" t="s">
        <v>23</v>
      </c>
      <c r="P3" s="1" t="s">
        <v>22</v>
      </c>
    </row>
    <row r="4" spans="1:16" x14ac:dyDescent="0.3">
      <c r="A4" s="4" t="s">
        <v>46</v>
      </c>
      <c r="C4">
        <v>1</v>
      </c>
      <c r="D4" s="1" t="s">
        <v>28</v>
      </c>
      <c r="E4" s="2">
        <v>74000000000</v>
      </c>
      <c r="F4" s="1">
        <v>261</v>
      </c>
      <c r="G4" s="1">
        <v>0.35</v>
      </c>
      <c r="H4" s="1">
        <v>2.85</v>
      </c>
      <c r="I4" s="1">
        <v>3.66</v>
      </c>
      <c r="J4" s="2">
        <f t="shared" ref="J4:J36" si="0">(E4^(1/3))/(H4*I4)</f>
        <v>402.48647817164232</v>
      </c>
      <c r="K4" s="2">
        <f t="shared" ref="K4:K36" si="1">(F4^(1/2))/(H4*I4)</f>
        <v>1.5487963207174296</v>
      </c>
      <c r="L4" s="1">
        <f>SQRT(F4)</f>
        <v>16.15549442140351</v>
      </c>
      <c r="M4" s="2">
        <f>J4*K4*L4</f>
        <v>10070.843716115292</v>
      </c>
      <c r="N4" s="3">
        <f t="shared" ref="N4:N36" si="2">(E4*((P4)/1000)^3)/(12*(1-G4^2))</f>
        <v>3267.4788174045266</v>
      </c>
      <c r="O4" s="3">
        <f>($A$20*$A$14*($A$8)^4)/N4 * 1000 * $A$22</f>
        <v>0.89608178655634807</v>
      </c>
      <c r="P4" s="1">
        <f t="shared" ref="P4:P36" si="3">SQRT($A$18*$A$16*($A$10^2)/F4)</f>
        <v>7.747052113354818</v>
      </c>
    </row>
    <row r="5" spans="1:16" x14ac:dyDescent="0.3">
      <c r="A5" s="4" t="s">
        <v>8</v>
      </c>
      <c r="C5">
        <f>C4+1</f>
        <v>2</v>
      </c>
      <c r="D5" s="1" t="s">
        <v>28</v>
      </c>
      <c r="E5" s="2">
        <v>73850000000</v>
      </c>
      <c r="F5" s="1">
        <v>261</v>
      </c>
      <c r="G5" s="1">
        <v>0.33500000000000002</v>
      </c>
      <c r="H5" s="1">
        <v>2.86</v>
      </c>
      <c r="I5" s="1">
        <v>3.66</v>
      </c>
      <c r="J5" s="2">
        <f t="shared" si="0"/>
        <v>400.80800003137023</v>
      </c>
      <c r="K5" s="2">
        <f t="shared" si="1"/>
        <v>1.5433809489666697</v>
      </c>
      <c r="L5" s="1">
        <f t="shared" ref="L5:L36" si="4">SQRT(F5)</f>
        <v>16.15549442140351</v>
      </c>
      <c r="M5" s="2">
        <f t="shared" ref="M5:M36" si="5">J5*K5*L5</f>
        <v>9993.7796637421761</v>
      </c>
      <c r="N5" s="3">
        <f t="shared" si="2"/>
        <v>3223.1148035412261</v>
      </c>
      <c r="O5" s="3">
        <f t="shared" ref="O5:O36" si="6">($A$20*$A$14*($A$8)^4)/N5 * 1000 * $A$22</f>
        <v>0.90841575143955966</v>
      </c>
      <c r="P5" s="1">
        <f t="shared" si="3"/>
        <v>7.747052113354818</v>
      </c>
    </row>
    <row r="6" spans="1:16" x14ac:dyDescent="0.3">
      <c r="A6" s="4" t="s">
        <v>45</v>
      </c>
      <c r="C6">
        <f t="shared" ref="C6:C36" si="7">C5+1</f>
        <v>3</v>
      </c>
      <c r="D6" s="1" t="s">
        <v>29</v>
      </c>
      <c r="E6" s="2">
        <v>73900000000</v>
      </c>
      <c r="F6" s="1">
        <v>400</v>
      </c>
      <c r="G6" s="1">
        <v>0.33500000000000002</v>
      </c>
      <c r="H6" s="1">
        <v>2.82</v>
      </c>
      <c r="I6" s="1">
        <v>3.65</v>
      </c>
      <c r="J6" s="2">
        <f t="shared" si="0"/>
        <v>407.69886901345734</v>
      </c>
      <c r="K6" s="2">
        <f t="shared" si="1"/>
        <v>1.9430681045370641</v>
      </c>
      <c r="L6" s="1">
        <f t="shared" si="4"/>
        <v>20</v>
      </c>
      <c r="M6" s="2">
        <f t="shared" si="5"/>
        <v>15843.733372717668</v>
      </c>
      <c r="N6" s="3">
        <f t="shared" si="2"/>
        <v>1699.9669872093759</v>
      </c>
      <c r="O6" s="3">
        <f t="shared" si="6"/>
        <v>1.7223441856605033</v>
      </c>
      <c r="P6" s="1">
        <f t="shared" si="3"/>
        <v>6.2578728599813029</v>
      </c>
    </row>
    <row r="7" spans="1:16" x14ac:dyDescent="0.3">
      <c r="A7" s="4" t="s">
        <v>20</v>
      </c>
      <c r="C7">
        <f t="shared" si="7"/>
        <v>4</v>
      </c>
      <c r="D7" s="1" t="s">
        <v>30</v>
      </c>
      <c r="E7" s="2">
        <v>69000000000</v>
      </c>
      <c r="F7" s="1">
        <v>58.6</v>
      </c>
      <c r="G7" s="1">
        <v>0.33</v>
      </c>
      <c r="H7" s="1">
        <v>2.71</v>
      </c>
      <c r="I7" s="1">
        <v>3.25</v>
      </c>
      <c r="J7" s="2">
        <f t="shared" si="0"/>
        <v>465.69014245839867</v>
      </c>
      <c r="K7" s="2">
        <f t="shared" si="1"/>
        <v>0.86915284514355451</v>
      </c>
      <c r="L7" s="1">
        <f t="shared" si="4"/>
        <v>7.6550636836018553</v>
      </c>
      <c r="M7" s="2">
        <f t="shared" si="5"/>
        <v>3098.4322847643675</v>
      </c>
      <c r="N7" s="3">
        <f t="shared" si="2"/>
        <v>28201.04296698554</v>
      </c>
      <c r="O7" s="3">
        <f t="shared" si="6"/>
        <v>0.10382340325719673</v>
      </c>
      <c r="P7" s="1">
        <f t="shared" si="3"/>
        <v>16.349629783972883</v>
      </c>
    </row>
    <row r="8" spans="1:16" ht="15" customHeight="1" x14ac:dyDescent="0.3">
      <c r="A8" s="4">
        <v>0.41499999999999998</v>
      </c>
      <c r="C8">
        <f t="shared" si="7"/>
        <v>5</v>
      </c>
      <c r="D8" s="1" t="s">
        <v>51</v>
      </c>
      <c r="E8" s="2">
        <v>74000000000</v>
      </c>
      <c r="F8" s="1">
        <v>165</v>
      </c>
      <c r="G8" s="1">
        <v>0.33</v>
      </c>
      <c r="H8" s="1">
        <v>2.8</v>
      </c>
      <c r="I8" s="1">
        <v>3.44</v>
      </c>
      <c r="J8" s="2">
        <f t="shared" si="0"/>
        <v>435.87380126748354</v>
      </c>
      <c r="K8" s="2">
        <f t="shared" si="1"/>
        <v>1.3335997278514462</v>
      </c>
      <c r="L8" s="1">
        <f t="shared" si="4"/>
        <v>12.845232578665129</v>
      </c>
      <c r="M8" s="2">
        <f t="shared" si="5"/>
        <v>7466.6919859982136</v>
      </c>
      <c r="N8" s="3">
        <f t="shared" si="2"/>
        <v>6401.3018550776942</v>
      </c>
      <c r="O8" s="3">
        <f t="shared" si="6"/>
        <v>0.45739574894634222</v>
      </c>
      <c r="P8" s="1">
        <f t="shared" si="3"/>
        <v>9.7434948283849874</v>
      </c>
    </row>
    <row r="9" spans="1:16" ht="15" customHeight="1" x14ac:dyDescent="0.3">
      <c r="A9" s="4" t="s">
        <v>21</v>
      </c>
      <c r="C9">
        <f t="shared" si="7"/>
        <v>6</v>
      </c>
      <c r="D9" s="1" t="s">
        <v>64</v>
      </c>
      <c r="E9" s="2">
        <v>71250000000</v>
      </c>
      <c r="F9" s="1">
        <v>140</v>
      </c>
      <c r="G9" s="1">
        <v>0.33</v>
      </c>
      <c r="H9" s="1">
        <v>2.73</v>
      </c>
      <c r="I9" s="1">
        <v>3.21</v>
      </c>
      <c r="J9" s="2">
        <f t="shared" si="0"/>
        <v>473.072035754208</v>
      </c>
      <c r="K9" s="2">
        <f t="shared" si="1"/>
        <v>1.3501945119075272</v>
      </c>
      <c r="L9" s="1">
        <f t="shared" si="4"/>
        <v>11.832159566199232</v>
      </c>
      <c r="M9" s="2">
        <f t="shared" si="5"/>
        <v>7557.6649213868204</v>
      </c>
      <c r="N9" s="3">
        <f t="shared" si="2"/>
        <v>7885.9735974132873</v>
      </c>
      <c r="O9" s="3">
        <f t="shared" si="6"/>
        <v>0.37128304071361262</v>
      </c>
      <c r="P9" s="1">
        <f t="shared" si="3"/>
        <v>10.577735746326617</v>
      </c>
    </row>
    <row r="10" spans="1:16" x14ac:dyDescent="0.3">
      <c r="A10" s="4">
        <v>0.16</v>
      </c>
      <c r="C10">
        <f t="shared" si="7"/>
        <v>7</v>
      </c>
      <c r="D10" s="1" t="s">
        <v>63</v>
      </c>
      <c r="E10" s="2">
        <v>71300000000</v>
      </c>
      <c r="F10" s="1">
        <v>45</v>
      </c>
      <c r="G10" s="1">
        <v>0.33</v>
      </c>
      <c r="H10" s="1">
        <v>2.73</v>
      </c>
      <c r="I10" s="1">
        <v>3.21</v>
      </c>
      <c r="J10" s="2">
        <f t="shared" si="0"/>
        <v>473.18267000420792</v>
      </c>
      <c r="K10" s="2">
        <f t="shared" si="1"/>
        <v>0.76548833572961894</v>
      </c>
      <c r="L10" s="1">
        <f t="shared" si="4"/>
        <v>6.7082039324993694</v>
      </c>
      <c r="M10" s="2">
        <f t="shared" si="5"/>
        <v>2429.8175516288798</v>
      </c>
      <c r="N10" s="3">
        <f t="shared" si="2"/>
        <v>43304.523351589502</v>
      </c>
      <c r="O10" s="3">
        <f t="shared" si="6"/>
        <v>6.7612527043953749E-2</v>
      </c>
      <c r="P10" s="1">
        <f t="shared" si="3"/>
        <v>18.657372145958956</v>
      </c>
    </row>
    <row r="11" spans="1:16" x14ac:dyDescent="0.3">
      <c r="A11" s="4" t="s">
        <v>19</v>
      </c>
      <c r="C11">
        <f t="shared" si="7"/>
        <v>8</v>
      </c>
      <c r="D11" s="1" t="s">
        <v>31</v>
      </c>
      <c r="E11" s="2">
        <v>70500000000</v>
      </c>
      <c r="F11" s="1">
        <v>150.5</v>
      </c>
      <c r="G11" s="1">
        <v>0.33</v>
      </c>
      <c r="H11" s="1">
        <v>2.7</v>
      </c>
      <c r="I11" s="1">
        <v>3.22</v>
      </c>
      <c r="J11" s="2">
        <f t="shared" si="0"/>
        <v>475.1638616094628</v>
      </c>
      <c r="K11" s="2">
        <f t="shared" si="1"/>
        <v>1.411070180168541</v>
      </c>
      <c r="L11" s="1">
        <f t="shared" si="4"/>
        <v>12.267844146385297</v>
      </c>
      <c r="M11" s="2">
        <f t="shared" si="5"/>
        <v>8225.4613724665451</v>
      </c>
      <c r="N11" s="3">
        <f t="shared" si="2"/>
        <v>7000.7871008808133</v>
      </c>
      <c r="O11" s="3">
        <f t="shared" si="6"/>
        <v>0.41822843832324091</v>
      </c>
      <c r="P11" s="1">
        <f t="shared" si="3"/>
        <v>10.202074276962797</v>
      </c>
    </row>
    <row r="12" spans="1:16" x14ac:dyDescent="0.3">
      <c r="A12" s="4">
        <f>0.16*0.415</f>
        <v>6.6400000000000001E-2</v>
      </c>
      <c r="C12">
        <f t="shared" si="7"/>
        <v>9</v>
      </c>
      <c r="D12" s="1" t="s">
        <v>62</v>
      </c>
      <c r="E12" s="2">
        <v>71000000000</v>
      </c>
      <c r="F12" s="1">
        <v>145</v>
      </c>
      <c r="G12" s="1">
        <v>0.33</v>
      </c>
      <c r="H12" s="1">
        <v>2.66</v>
      </c>
      <c r="I12" s="1">
        <v>3.26</v>
      </c>
      <c r="J12" s="2">
        <f t="shared" si="0"/>
        <v>477.51484725112419</v>
      </c>
      <c r="K12" s="2">
        <f t="shared" si="1"/>
        <v>1.3886243114064643</v>
      </c>
      <c r="L12" s="1">
        <f t="shared" si="4"/>
        <v>12.041594578792296</v>
      </c>
      <c r="M12" s="2">
        <f t="shared" si="5"/>
        <v>7984.645607663293</v>
      </c>
      <c r="N12" s="3">
        <f t="shared" si="2"/>
        <v>7455.3639424211633</v>
      </c>
      <c r="O12" s="3">
        <f t="shared" si="6"/>
        <v>0.3927277432527343</v>
      </c>
      <c r="P12" s="1">
        <f t="shared" si="3"/>
        <v>10.393761090416868</v>
      </c>
    </row>
    <row r="13" spans="1:16" x14ac:dyDescent="0.3">
      <c r="A13" s="4" t="s">
        <v>14</v>
      </c>
      <c r="C13">
        <f t="shared" si="7"/>
        <v>10</v>
      </c>
      <c r="D13" s="1" t="s">
        <v>61</v>
      </c>
      <c r="E13" s="2">
        <v>71000000000</v>
      </c>
      <c r="F13" s="1">
        <v>55.1</v>
      </c>
      <c r="G13" s="1">
        <v>0.33</v>
      </c>
      <c r="H13" s="1">
        <v>2.69</v>
      </c>
      <c r="I13" s="1">
        <v>3.22</v>
      </c>
      <c r="J13" s="2">
        <f t="shared" si="0"/>
        <v>478.05510972579009</v>
      </c>
      <c r="K13" s="2">
        <f t="shared" si="1"/>
        <v>0.85697400355102349</v>
      </c>
      <c r="L13" s="1">
        <f t="shared" si="4"/>
        <v>7.4229374239582544</v>
      </c>
      <c r="M13" s="2">
        <f t="shared" si="5"/>
        <v>3041.0349518450025</v>
      </c>
      <c r="N13" s="3">
        <f t="shared" si="2"/>
        <v>31826.835099647524</v>
      </c>
      <c r="O13" s="3">
        <f t="shared" si="6"/>
        <v>9.1995583194739258E-2</v>
      </c>
      <c r="P13" s="1">
        <f t="shared" si="3"/>
        <v>16.860906949810484</v>
      </c>
    </row>
    <row r="14" spans="1:16" x14ac:dyDescent="0.3">
      <c r="A14" s="4">
        <f>40*9.81*57.712</f>
        <v>22646.188800000004</v>
      </c>
      <c r="C14">
        <f t="shared" si="7"/>
        <v>11</v>
      </c>
      <c r="D14" s="1" t="s">
        <v>32</v>
      </c>
      <c r="E14" s="2">
        <v>712500000000</v>
      </c>
      <c r="F14" s="1">
        <v>145</v>
      </c>
      <c r="G14" s="1">
        <v>0.33</v>
      </c>
      <c r="H14" s="1">
        <v>2.69</v>
      </c>
      <c r="I14" s="1">
        <v>3.22</v>
      </c>
      <c r="J14" s="2">
        <f t="shared" si="0"/>
        <v>1031.1459440924841</v>
      </c>
      <c r="K14" s="2">
        <f t="shared" si="1"/>
        <v>1.3901954072816616</v>
      </c>
      <c r="L14" s="1">
        <f t="shared" si="4"/>
        <v>12.041594578792296</v>
      </c>
      <c r="M14" s="2">
        <f t="shared" si="5"/>
        <v>17261.557862500889</v>
      </c>
      <c r="N14" s="3">
        <f t="shared" si="2"/>
        <v>74816.152239085626</v>
      </c>
      <c r="O14" s="3">
        <f t="shared" si="6"/>
        <v>3.913497511711457E-2</v>
      </c>
      <c r="P14" s="1">
        <f t="shared" si="3"/>
        <v>10.393761090416868</v>
      </c>
    </row>
    <row r="15" spans="1:16" x14ac:dyDescent="0.3">
      <c r="A15" s="4" t="s">
        <v>15</v>
      </c>
      <c r="C15">
        <f t="shared" si="7"/>
        <v>12</v>
      </c>
      <c r="D15" s="1" t="s">
        <v>26</v>
      </c>
      <c r="E15" s="2">
        <v>72000000000</v>
      </c>
      <c r="F15" s="3">
        <v>160</v>
      </c>
      <c r="G15" s="3">
        <v>0.37</v>
      </c>
      <c r="H15" s="1">
        <v>2.6850000000000001</v>
      </c>
      <c r="I15" s="1">
        <v>3.5</v>
      </c>
      <c r="J15" s="2">
        <f t="shared" si="0"/>
        <v>442.68876255427597</v>
      </c>
      <c r="K15" s="2">
        <f t="shared" si="1"/>
        <v>1.3460080490208584</v>
      </c>
      <c r="L15" s="1">
        <f t="shared" si="4"/>
        <v>12.649110640673518</v>
      </c>
      <c r="M15" s="2">
        <f t="shared" si="5"/>
        <v>7537.1324297615492</v>
      </c>
      <c r="N15" s="3">
        <f t="shared" si="2"/>
        <v>6734.1122769295462</v>
      </c>
      <c r="O15" s="3">
        <f t="shared" si="6"/>
        <v>0.43479053152494751</v>
      </c>
      <c r="P15" s="1">
        <f t="shared" si="3"/>
        <v>9.8945657726464393</v>
      </c>
    </row>
    <row r="16" spans="1:16" x14ac:dyDescent="0.3">
      <c r="A16" s="4">
        <f>A14/A12</f>
        <v>341057.06024096388</v>
      </c>
      <c r="C16">
        <f t="shared" si="7"/>
        <v>13</v>
      </c>
      <c r="D16" s="1" t="s">
        <v>33</v>
      </c>
      <c r="E16" s="2">
        <v>71600000000</v>
      </c>
      <c r="F16" s="1">
        <v>148</v>
      </c>
      <c r="G16" s="1">
        <v>0.33500000000000002</v>
      </c>
      <c r="H16" s="1">
        <v>2.66</v>
      </c>
      <c r="I16" s="1">
        <v>3.37</v>
      </c>
      <c r="J16" s="2">
        <f t="shared" si="0"/>
        <v>463.22586745662818</v>
      </c>
      <c r="K16" s="2">
        <f t="shared" si="1"/>
        <v>1.3571233418036679</v>
      </c>
      <c r="L16" s="1">
        <f t="shared" si="4"/>
        <v>12.165525060596439</v>
      </c>
      <c r="M16" s="2">
        <f t="shared" si="5"/>
        <v>7647.9137439571814</v>
      </c>
      <c r="N16" s="3">
        <f t="shared" si="2"/>
        <v>7318.2372608429423</v>
      </c>
      <c r="O16" s="3">
        <f t="shared" si="6"/>
        <v>0.40008654432414803</v>
      </c>
      <c r="P16" s="1">
        <f t="shared" si="3"/>
        <v>10.28787960866606</v>
      </c>
    </row>
    <row r="17" spans="1:16" x14ac:dyDescent="0.3">
      <c r="A17" s="4" t="s">
        <v>25</v>
      </c>
      <c r="C17">
        <f t="shared" si="7"/>
        <v>14</v>
      </c>
      <c r="D17" s="1" t="s">
        <v>34</v>
      </c>
      <c r="E17" s="2">
        <v>71600000000</v>
      </c>
      <c r="F17" s="1">
        <v>152.5</v>
      </c>
      <c r="G17" s="1">
        <v>0.33500000000000002</v>
      </c>
      <c r="H17" s="1">
        <v>2.6549999999999998</v>
      </c>
      <c r="I17" s="1">
        <v>3.35</v>
      </c>
      <c r="J17" s="2">
        <f t="shared" si="0"/>
        <v>466.86896827216532</v>
      </c>
      <c r="K17" s="2">
        <f t="shared" si="1"/>
        <v>1.3884351165335436</v>
      </c>
      <c r="L17" s="1">
        <f t="shared" si="4"/>
        <v>12.349089035228468</v>
      </c>
      <c r="M17" s="2">
        <f t="shared" si="5"/>
        <v>8004.8927859578052</v>
      </c>
      <c r="N17" s="3">
        <f t="shared" si="2"/>
        <v>6996.7167561491233</v>
      </c>
      <c r="O17" s="3">
        <f t="shared" si="6"/>
        <v>0.41847174300169254</v>
      </c>
      <c r="P17" s="1">
        <f t="shared" si="3"/>
        <v>10.134954638563793</v>
      </c>
    </row>
    <row r="18" spans="1:16" x14ac:dyDescent="0.3">
      <c r="A18" s="4">
        <v>1.7940992</v>
      </c>
      <c r="C18">
        <f t="shared" si="7"/>
        <v>15</v>
      </c>
      <c r="D18" s="1" t="s">
        <v>35</v>
      </c>
      <c r="E18" s="2">
        <v>72000000000</v>
      </c>
      <c r="F18" s="1">
        <v>68</v>
      </c>
      <c r="G18" s="1">
        <v>0.33</v>
      </c>
      <c r="H18" s="1">
        <v>2.69</v>
      </c>
      <c r="I18" s="1">
        <v>3.26</v>
      </c>
      <c r="J18" s="2">
        <f t="shared" si="0"/>
        <v>474.39592744130829</v>
      </c>
      <c r="K18" s="2">
        <f t="shared" si="1"/>
        <v>0.94033927648816584</v>
      </c>
      <c r="L18" s="1">
        <f t="shared" si="4"/>
        <v>8.2462112512353212</v>
      </c>
      <c r="M18" s="2">
        <f t="shared" si="5"/>
        <v>3678.5781314581345</v>
      </c>
      <c r="N18" s="3">
        <f t="shared" si="2"/>
        <v>23541.364455653373</v>
      </c>
      <c r="O18" s="3">
        <f t="shared" si="6"/>
        <v>0.12437377033733236</v>
      </c>
      <c r="P18" s="1">
        <f t="shared" si="3"/>
        <v>15.177571054934699</v>
      </c>
    </row>
    <row r="19" spans="1:16" x14ac:dyDescent="0.3">
      <c r="A19" s="4" t="s">
        <v>16</v>
      </c>
      <c r="C19">
        <f t="shared" si="7"/>
        <v>16</v>
      </c>
      <c r="D19" s="1" t="s">
        <v>60</v>
      </c>
      <c r="E19" s="2">
        <v>71800000000</v>
      </c>
      <c r="F19" s="1">
        <v>138</v>
      </c>
      <c r="G19" s="1">
        <v>0.33500000000000002</v>
      </c>
      <c r="H19" s="1">
        <v>2.69</v>
      </c>
      <c r="I19" s="1">
        <v>3.31</v>
      </c>
      <c r="J19" s="2">
        <f t="shared" si="0"/>
        <v>466.79680441565154</v>
      </c>
      <c r="K19" s="2">
        <f t="shared" si="1"/>
        <v>1.3193477155483249</v>
      </c>
      <c r="L19" s="1">
        <f t="shared" si="4"/>
        <v>11.74734012447073</v>
      </c>
      <c r="M19" s="2">
        <f t="shared" si="5"/>
        <v>7234.8026156358337</v>
      </c>
      <c r="N19" s="3">
        <f t="shared" si="2"/>
        <v>8150.6426150044608</v>
      </c>
      <c r="O19" s="3">
        <f t="shared" si="6"/>
        <v>0.35922667629235383</v>
      </c>
      <c r="P19" s="1">
        <f t="shared" si="3"/>
        <v>10.654110281434024</v>
      </c>
    </row>
    <row r="20" spans="1:16" x14ac:dyDescent="0.3">
      <c r="A20" s="4">
        <v>2.17943E-3</v>
      </c>
      <c r="C20">
        <f t="shared" si="7"/>
        <v>17</v>
      </c>
      <c r="D20" s="7" t="s">
        <v>59</v>
      </c>
      <c r="E20" s="5">
        <v>71800000000</v>
      </c>
      <c r="F20" s="7">
        <v>87.35</v>
      </c>
      <c r="G20" s="7">
        <v>0.33500000000000002</v>
      </c>
      <c r="H20" s="7">
        <v>2.69</v>
      </c>
      <c r="I20" s="7">
        <v>3.31</v>
      </c>
      <c r="J20" s="5">
        <f t="shared" si="0"/>
        <v>466.79680441565154</v>
      </c>
      <c r="K20" s="5">
        <f t="shared" si="1"/>
        <v>1.049666122767891</v>
      </c>
      <c r="L20" s="7">
        <f t="shared" si="4"/>
        <v>9.3461221905130252</v>
      </c>
      <c r="M20" s="5">
        <f t="shared" si="5"/>
        <v>4579.4203512738404</v>
      </c>
      <c r="N20" s="8">
        <f t="shared" si="2"/>
        <v>16185.127183827184</v>
      </c>
      <c r="O20" s="3">
        <f t="shared" si="6"/>
        <v>0.18090239409181613</v>
      </c>
      <c r="P20" s="7">
        <f t="shared" si="3"/>
        <v>13.391378226005832</v>
      </c>
    </row>
    <row r="21" spans="1:16" x14ac:dyDescent="0.3">
      <c r="A21" s="4" t="s">
        <v>71</v>
      </c>
      <c r="C21">
        <f t="shared" si="7"/>
        <v>18</v>
      </c>
      <c r="D21" s="1" t="s">
        <v>36</v>
      </c>
      <c r="E21" s="2">
        <v>71600000000</v>
      </c>
      <c r="F21" s="1">
        <v>188.5</v>
      </c>
      <c r="G21" s="1">
        <v>0.33500000000000002</v>
      </c>
      <c r="H21" s="1">
        <v>2.6549999999999998</v>
      </c>
      <c r="I21" s="1">
        <v>3.4</v>
      </c>
      <c r="J21" s="2">
        <f t="shared" si="0"/>
        <v>460.00324815051584</v>
      </c>
      <c r="K21" s="2">
        <f t="shared" si="1"/>
        <v>1.5209405359195727</v>
      </c>
      <c r="L21" s="1">
        <f t="shared" si="4"/>
        <v>13.729530217745982</v>
      </c>
      <c r="M21" s="2">
        <f t="shared" si="5"/>
        <v>9605.6953889855158</v>
      </c>
      <c r="N21" s="3">
        <f t="shared" si="2"/>
        <v>5091.3391381146812</v>
      </c>
      <c r="O21" s="3">
        <f t="shared" si="6"/>
        <v>0.57508018554801699</v>
      </c>
      <c r="P21" s="1">
        <f t="shared" si="3"/>
        <v>9.1159315151114857</v>
      </c>
    </row>
    <row r="22" spans="1:16" x14ac:dyDescent="0.3">
      <c r="A22" s="4">
        <v>2</v>
      </c>
      <c r="C22">
        <f t="shared" si="7"/>
        <v>19</v>
      </c>
      <c r="D22" s="1" t="s">
        <v>58</v>
      </c>
      <c r="E22" s="2">
        <v>71800000000</v>
      </c>
      <c r="F22" s="1">
        <v>117</v>
      </c>
      <c r="G22" s="1">
        <v>0.33600000000000002</v>
      </c>
      <c r="H22" s="1">
        <v>2.66</v>
      </c>
      <c r="I22" s="1">
        <v>3.4</v>
      </c>
      <c r="J22" s="2">
        <f t="shared" si="0"/>
        <v>459.56568629329053</v>
      </c>
      <c r="K22" s="2">
        <f t="shared" si="1"/>
        <v>1.1960032979203856</v>
      </c>
      <c r="L22" s="1">
        <f t="shared" si="4"/>
        <v>10.816653826391969</v>
      </c>
      <c r="M22" s="2">
        <f t="shared" si="5"/>
        <v>5945.2880690308484</v>
      </c>
      <c r="N22" s="3">
        <f t="shared" si="2"/>
        <v>10448.647101596198</v>
      </c>
      <c r="O22" s="3">
        <f t="shared" si="6"/>
        <v>0.28022080062284654</v>
      </c>
      <c r="P22" s="1">
        <f t="shared" si="3"/>
        <v>11.570811011280547</v>
      </c>
    </row>
    <row r="23" spans="1:16" x14ac:dyDescent="0.3">
      <c r="C23">
        <f t="shared" si="7"/>
        <v>20</v>
      </c>
      <c r="D23" s="1" t="s">
        <v>37</v>
      </c>
      <c r="E23" s="2">
        <v>70500000000</v>
      </c>
      <c r="F23" s="1">
        <v>166</v>
      </c>
      <c r="G23" s="1">
        <v>0.33</v>
      </c>
      <c r="H23" s="1">
        <v>2.68</v>
      </c>
      <c r="I23" s="1">
        <v>3.3</v>
      </c>
      <c r="J23" s="2">
        <f t="shared" si="0"/>
        <v>467.10477304756563</v>
      </c>
      <c r="K23" s="2">
        <f t="shared" si="1"/>
        <v>1.4568180378477078</v>
      </c>
      <c r="L23" s="1">
        <f t="shared" si="4"/>
        <v>12.884098726725126</v>
      </c>
      <c r="M23" s="2">
        <f t="shared" si="5"/>
        <v>8767.4572960081314</v>
      </c>
      <c r="N23" s="3">
        <f t="shared" si="2"/>
        <v>6043.5133872633032</v>
      </c>
      <c r="O23" s="3">
        <f t="shared" si="6"/>
        <v>0.48447452146055914</v>
      </c>
      <c r="P23" s="1">
        <f t="shared" si="3"/>
        <v>9.7141026201557619</v>
      </c>
    </row>
    <row r="24" spans="1:16" x14ac:dyDescent="0.3">
      <c r="C24">
        <f t="shared" si="7"/>
        <v>21</v>
      </c>
      <c r="D24" s="1" t="s">
        <v>57</v>
      </c>
      <c r="E24" s="2">
        <v>70750000000</v>
      </c>
      <c r="F24" s="1">
        <v>100</v>
      </c>
      <c r="G24" s="1">
        <v>0.33</v>
      </c>
      <c r="H24" s="1">
        <v>2.68</v>
      </c>
      <c r="I24" s="1">
        <v>3.31</v>
      </c>
      <c r="J24" s="2">
        <f t="shared" si="0"/>
        <v>466.24339621549865</v>
      </c>
      <c r="K24" s="2">
        <f t="shared" si="1"/>
        <v>1.1272940433782748</v>
      </c>
      <c r="L24" s="1">
        <f t="shared" si="4"/>
        <v>10</v>
      </c>
      <c r="M24" s="2">
        <f t="shared" si="5"/>
        <v>5255.9340331818848</v>
      </c>
      <c r="N24" s="3">
        <f t="shared" si="2"/>
        <v>12971.462597754897</v>
      </c>
      <c r="O24" s="3">
        <f t="shared" si="6"/>
        <v>0.22572074923468058</v>
      </c>
      <c r="P24" s="1">
        <f t="shared" si="3"/>
        <v>12.515745719962606</v>
      </c>
    </row>
    <row r="25" spans="1:16" x14ac:dyDescent="0.3">
      <c r="C25">
        <f t="shared" si="7"/>
        <v>22</v>
      </c>
      <c r="D25" s="1" t="s">
        <v>38</v>
      </c>
      <c r="E25" s="2">
        <v>69250000000</v>
      </c>
      <c r="F25" s="1">
        <v>113.5</v>
      </c>
      <c r="G25" s="1">
        <v>0.33</v>
      </c>
      <c r="H25" s="1">
        <v>2.71</v>
      </c>
      <c r="I25" s="1">
        <v>3.22</v>
      </c>
      <c r="J25" s="2">
        <f t="shared" si="0"/>
        <v>470.59585399936697</v>
      </c>
      <c r="K25" s="2">
        <f t="shared" si="1"/>
        <v>1.2208794064233295</v>
      </c>
      <c r="L25" s="1">
        <f t="shared" si="4"/>
        <v>10.653637876331258</v>
      </c>
      <c r="M25" s="2">
        <f t="shared" si="5"/>
        <v>6120.9494887726778</v>
      </c>
      <c r="N25" s="3">
        <f t="shared" si="2"/>
        <v>10499.980414410318</v>
      </c>
      <c r="O25" s="3">
        <f t="shared" si="6"/>
        <v>0.27885083025645863</v>
      </c>
      <c r="P25" s="1">
        <f t="shared" si="3"/>
        <v>11.747861026671757</v>
      </c>
    </row>
    <row r="26" spans="1:16" x14ac:dyDescent="0.3">
      <c r="C26">
        <f t="shared" si="7"/>
        <v>23</v>
      </c>
      <c r="D26" s="9" t="s">
        <v>56</v>
      </c>
      <c r="E26" s="2">
        <v>68300000000</v>
      </c>
      <c r="F26" s="1">
        <v>351</v>
      </c>
      <c r="G26" s="1">
        <v>0.33</v>
      </c>
      <c r="H26" s="1">
        <v>2.71</v>
      </c>
      <c r="I26" s="1">
        <v>3.29</v>
      </c>
      <c r="J26" s="2">
        <f t="shared" si="0"/>
        <v>458.46731461250243</v>
      </c>
      <c r="K26" s="2">
        <f t="shared" si="1"/>
        <v>2.1013014945429167</v>
      </c>
      <c r="L26" s="1">
        <f t="shared" si="4"/>
        <v>18.734993995195193</v>
      </c>
      <c r="M26" s="2">
        <f t="shared" si="5"/>
        <v>18048.882045445585</v>
      </c>
      <c r="N26" s="3">
        <f t="shared" si="2"/>
        <v>1904.2437222491992</v>
      </c>
      <c r="O26" s="3">
        <f t="shared" si="6"/>
        <v>1.5375806269044945</v>
      </c>
      <c r="P26" s="1">
        <f t="shared" si="3"/>
        <v>6.6804108521051102</v>
      </c>
    </row>
    <row r="27" spans="1:16" x14ac:dyDescent="0.3">
      <c r="C27">
        <f t="shared" si="7"/>
        <v>24</v>
      </c>
      <c r="D27" s="1" t="s">
        <v>27</v>
      </c>
      <c r="E27" s="2">
        <v>69000000000</v>
      </c>
      <c r="F27" s="3">
        <v>260</v>
      </c>
      <c r="G27" s="3">
        <v>0.33</v>
      </c>
      <c r="H27" s="1">
        <v>2.71</v>
      </c>
      <c r="I27" s="1">
        <v>3.26</v>
      </c>
      <c r="J27" s="2">
        <f t="shared" si="0"/>
        <v>464.26164508889434</v>
      </c>
      <c r="K27" s="2">
        <f t="shared" si="1"/>
        <v>1.8251551283133474</v>
      </c>
      <c r="L27" s="1">
        <f t="shared" si="4"/>
        <v>16.124515496597098</v>
      </c>
      <c r="M27" s="2">
        <f t="shared" si="5"/>
        <v>13663.100505185579</v>
      </c>
      <c r="N27" s="3">
        <f t="shared" si="2"/>
        <v>3017.5298319570461</v>
      </c>
      <c r="O27" s="3">
        <f t="shared" si="6"/>
        <v>0.97030631651980637</v>
      </c>
      <c r="P27" s="1">
        <f t="shared" si="3"/>
        <v>7.761935992807917</v>
      </c>
    </row>
    <row r="28" spans="1:16" x14ac:dyDescent="0.3">
      <c r="C28">
        <f t="shared" si="7"/>
        <v>25</v>
      </c>
      <c r="D28" s="1" t="s">
        <v>39</v>
      </c>
      <c r="E28" s="2">
        <v>68900000000</v>
      </c>
      <c r="F28" s="1">
        <v>65</v>
      </c>
      <c r="G28" s="1">
        <v>0.33</v>
      </c>
      <c r="H28" s="1">
        <v>2.69</v>
      </c>
      <c r="I28" s="1">
        <v>3.22</v>
      </c>
      <c r="J28" s="2">
        <f t="shared" si="0"/>
        <v>473.29464301885247</v>
      </c>
      <c r="K28" s="2">
        <f t="shared" si="1"/>
        <v>0.93078317997397186</v>
      </c>
      <c r="L28" s="1">
        <f t="shared" si="4"/>
        <v>8.0622577482985491</v>
      </c>
      <c r="M28" s="2">
        <f t="shared" si="5"/>
        <v>3551.7042411768234</v>
      </c>
      <c r="N28" s="3">
        <f t="shared" si="2"/>
        <v>24105.252802532228</v>
      </c>
      <c r="O28" s="3">
        <f t="shared" si="6"/>
        <v>0.1214643248183357</v>
      </c>
      <c r="P28" s="1">
        <f t="shared" si="3"/>
        <v>15.523871985615834</v>
      </c>
    </row>
    <row r="29" spans="1:16" x14ac:dyDescent="0.3">
      <c r="C29">
        <f t="shared" si="7"/>
        <v>26</v>
      </c>
      <c r="D29" s="1" t="s">
        <v>40</v>
      </c>
      <c r="E29" s="2">
        <v>72000000000</v>
      </c>
      <c r="F29" s="1">
        <v>260</v>
      </c>
      <c r="G29" s="1">
        <v>0.33</v>
      </c>
      <c r="H29" s="1">
        <v>2.7</v>
      </c>
      <c r="I29" s="1">
        <v>3.24</v>
      </c>
      <c r="J29" s="2">
        <f t="shared" si="0"/>
        <v>475.55642959577142</v>
      </c>
      <c r="K29" s="2">
        <f t="shared" si="1"/>
        <v>1.8432230791720503</v>
      </c>
      <c r="L29" s="1">
        <f t="shared" si="4"/>
        <v>16.124515496597098</v>
      </c>
      <c r="M29" s="2">
        <f t="shared" si="5"/>
        <v>14134.050262334309</v>
      </c>
      <c r="N29" s="3">
        <f t="shared" si="2"/>
        <v>3148.7267811725696</v>
      </c>
      <c r="O29" s="3">
        <f t="shared" si="6"/>
        <v>0.92987688666481438</v>
      </c>
      <c r="P29" s="1">
        <f t="shared" si="3"/>
        <v>7.761935992807917</v>
      </c>
    </row>
    <row r="30" spans="1:16" x14ac:dyDescent="0.3">
      <c r="C30">
        <f t="shared" si="7"/>
        <v>27</v>
      </c>
      <c r="D30" s="1" t="s">
        <v>41</v>
      </c>
      <c r="E30" s="2">
        <v>69000000000</v>
      </c>
      <c r="F30" s="1">
        <v>154.5</v>
      </c>
      <c r="G30" s="1">
        <v>0.33</v>
      </c>
      <c r="H30" s="1">
        <v>2.71</v>
      </c>
      <c r="I30" s="1">
        <v>3.27</v>
      </c>
      <c r="J30" s="2">
        <f t="shared" si="0"/>
        <v>462.84188470635945</v>
      </c>
      <c r="K30" s="2">
        <f t="shared" si="1"/>
        <v>1.4026431604157275</v>
      </c>
      <c r="L30" s="1">
        <f t="shared" si="4"/>
        <v>12.429802894656053</v>
      </c>
      <c r="M30" s="2">
        <f t="shared" si="5"/>
        <v>8069.4529477563592</v>
      </c>
      <c r="N30" s="3">
        <f t="shared" si="2"/>
        <v>6587.4733101739766</v>
      </c>
      <c r="O30" s="3">
        <f t="shared" si="6"/>
        <v>0.444469088278939</v>
      </c>
      <c r="P30" s="1">
        <f t="shared" si="3"/>
        <v>10.069142548787722</v>
      </c>
    </row>
    <row r="31" spans="1:16" x14ac:dyDescent="0.3">
      <c r="C31">
        <f t="shared" si="7"/>
        <v>28</v>
      </c>
      <c r="D31" s="1" t="s">
        <v>55</v>
      </c>
      <c r="E31" s="2">
        <v>69600000000</v>
      </c>
      <c r="F31" s="1">
        <v>276</v>
      </c>
      <c r="G31" s="1">
        <v>0.33</v>
      </c>
      <c r="H31" s="1">
        <v>2.71</v>
      </c>
      <c r="I31" s="1">
        <v>3.23</v>
      </c>
      <c r="J31" s="2">
        <f t="shared" si="0"/>
        <v>469.92793945276895</v>
      </c>
      <c r="K31" s="2">
        <f t="shared" si="1"/>
        <v>1.8979410880280752</v>
      </c>
      <c r="L31" s="1">
        <f t="shared" si="4"/>
        <v>16.61324772583615</v>
      </c>
      <c r="M31" s="2">
        <f t="shared" si="5"/>
        <v>14817.28162966701</v>
      </c>
      <c r="N31" s="3">
        <f t="shared" si="2"/>
        <v>2782.9674068167315</v>
      </c>
      <c r="O31" s="3">
        <f t="shared" si="6"/>
        <v>1.0520885904244033</v>
      </c>
      <c r="P31" s="1">
        <f t="shared" si="3"/>
        <v>7.5335936275113147</v>
      </c>
    </row>
    <row r="32" spans="1:16" x14ac:dyDescent="0.3">
      <c r="C32">
        <f t="shared" si="7"/>
        <v>29</v>
      </c>
      <c r="D32" s="1" t="s">
        <v>54</v>
      </c>
      <c r="E32" s="2">
        <v>74000000000</v>
      </c>
      <c r="F32" s="1">
        <v>173.5</v>
      </c>
      <c r="G32" s="1">
        <v>0.33</v>
      </c>
      <c r="H32" s="1">
        <v>2.69</v>
      </c>
      <c r="I32" s="1">
        <v>3.22</v>
      </c>
      <c r="J32" s="2">
        <f t="shared" si="0"/>
        <v>484.69561220628526</v>
      </c>
      <c r="K32" s="2">
        <f t="shared" si="1"/>
        <v>1.520693143725264</v>
      </c>
      <c r="L32" s="1">
        <f t="shared" si="4"/>
        <v>13.171939872319491</v>
      </c>
      <c r="M32" s="2">
        <f t="shared" si="5"/>
        <v>9708.6851136935165</v>
      </c>
      <c r="N32" s="3">
        <f t="shared" si="2"/>
        <v>5936.6986515689241</v>
      </c>
      <c r="O32" s="3">
        <f t="shared" si="6"/>
        <v>0.49319132199191068</v>
      </c>
      <c r="P32" s="1">
        <f t="shared" si="3"/>
        <v>9.5018242121376062</v>
      </c>
    </row>
    <row r="33" spans="3:16" x14ac:dyDescent="0.3">
      <c r="C33">
        <f t="shared" si="7"/>
        <v>30</v>
      </c>
      <c r="D33" s="1" t="s">
        <v>53</v>
      </c>
      <c r="E33" s="2">
        <v>73000000000</v>
      </c>
      <c r="F33" s="1">
        <v>130.5</v>
      </c>
      <c r="G33" s="1">
        <v>0.34</v>
      </c>
      <c r="H33" s="1">
        <v>2.7</v>
      </c>
      <c r="I33" s="1">
        <v>3.85</v>
      </c>
      <c r="J33" s="2">
        <f t="shared" si="0"/>
        <v>402.05283274470685</v>
      </c>
      <c r="K33" s="2">
        <f t="shared" si="1"/>
        <v>1.09895715813332</v>
      </c>
      <c r="L33" s="1">
        <f t="shared" si="4"/>
        <v>11.423659658795863</v>
      </c>
      <c r="M33" s="2">
        <f t="shared" si="5"/>
        <v>5047.4165149768387</v>
      </c>
      <c r="N33" s="3">
        <f t="shared" si="2"/>
        <v>9045.8067592972711</v>
      </c>
      <c r="O33" s="3">
        <f t="shared" si="6"/>
        <v>0.32367795754928658</v>
      </c>
      <c r="P33" s="1">
        <f t="shared" si="3"/>
        <v>10.955986167117532</v>
      </c>
    </row>
    <row r="34" spans="3:16" x14ac:dyDescent="0.3">
      <c r="C34">
        <f t="shared" si="7"/>
        <v>31</v>
      </c>
      <c r="D34" s="1" t="s">
        <v>50</v>
      </c>
      <c r="E34" s="2">
        <v>71000000000</v>
      </c>
      <c r="F34" s="1">
        <v>110.5</v>
      </c>
      <c r="G34" s="1">
        <v>0.33</v>
      </c>
      <c r="H34" s="1">
        <v>2.66</v>
      </c>
      <c r="I34" s="1">
        <v>3.25</v>
      </c>
      <c r="J34" s="2">
        <f t="shared" si="0"/>
        <v>478.98412370420459</v>
      </c>
      <c r="K34" s="2">
        <f t="shared" si="1"/>
        <v>1.2159511880641203</v>
      </c>
      <c r="L34" s="1">
        <f t="shared" si="4"/>
        <v>10.51189802081432</v>
      </c>
      <c r="M34" s="2">
        <f t="shared" si="5"/>
        <v>6122.3534608808113</v>
      </c>
      <c r="N34" s="3">
        <f t="shared" si="2"/>
        <v>11206.691976665752</v>
      </c>
      <c r="O34" s="3">
        <f t="shared" si="6"/>
        <v>0.26126605980884626</v>
      </c>
      <c r="P34" s="1">
        <f t="shared" si="3"/>
        <v>11.906266304315855</v>
      </c>
    </row>
    <row r="35" spans="3:16" x14ac:dyDescent="0.3">
      <c r="C35">
        <f t="shared" si="7"/>
        <v>32</v>
      </c>
      <c r="D35" s="1" t="s">
        <v>52</v>
      </c>
      <c r="E35" s="2">
        <v>71800000000</v>
      </c>
      <c r="F35" s="1">
        <v>230.5</v>
      </c>
      <c r="G35" s="1">
        <v>0.33500000000000002</v>
      </c>
      <c r="H35" s="1">
        <v>2.7149999999999999</v>
      </c>
      <c r="I35" s="1">
        <v>3.31</v>
      </c>
      <c r="J35" s="2">
        <f t="shared" si="0"/>
        <v>462.49849129948541</v>
      </c>
      <c r="K35" s="2">
        <f t="shared" si="1"/>
        <v>1.6894200231108341</v>
      </c>
      <c r="L35" s="1">
        <f t="shared" si="4"/>
        <v>15.182226450688976</v>
      </c>
      <c r="M35" s="2">
        <f t="shared" si="5"/>
        <v>11862.69658265665</v>
      </c>
      <c r="N35" s="3">
        <f t="shared" si="2"/>
        <v>3775.7574315428187</v>
      </c>
      <c r="O35" s="3">
        <f t="shared" si="6"/>
        <v>0.7754545437095216</v>
      </c>
      <c r="P35" s="1">
        <f t="shared" si="3"/>
        <v>8.2436826776448431</v>
      </c>
    </row>
    <row r="36" spans="3:16" x14ac:dyDescent="0.3">
      <c r="C36">
        <f t="shared" si="7"/>
        <v>33</v>
      </c>
      <c r="D36" s="1" t="s">
        <v>49</v>
      </c>
      <c r="E36" s="2">
        <v>70500000000</v>
      </c>
      <c r="F36" s="1">
        <v>50.5</v>
      </c>
      <c r="G36" s="1">
        <v>0.33</v>
      </c>
      <c r="H36" s="1">
        <v>2.7</v>
      </c>
      <c r="I36" s="1">
        <v>2.95</v>
      </c>
      <c r="J36" s="2">
        <f t="shared" si="0"/>
        <v>518.65343538388822</v>
      </c>
      <c r="K36" s="2">
        <f t="shared" si="1"/>
        <v>0.89219525446025694</v>
      </c>
      <c r="L36" s="1">
        <f t="shared" si="4"/>
        <v>7.1063352017759476</v>
      </c>
      <c r="M36" s="2">
        <f t="shared" si="5"/>
        <v>3288.3865018061956</v>
      </c>
      <c r="N36" s="3">
        <f t="shared" si="2"/>
        <v>36017.581980424817</v>
      </c>
      <c r="O36" s="3">
        <f t="shared" si="6"/>
        <v>8.1291638562138085E-2</v>
      </c>
      <c r="P36" s="1">
        <f t="shared" si="3"/>
        <v>17.612095918068697</v>
      </c>
    </row>
  </sheetData>
  <conditionalFormatting sqref="J4:J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3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P3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54680d2-3e69-4a85-9dce-691eb66c9be0" xsi:nil="true"/>
    <lcf76f155ced4ddcb4097134ff3c332f xmlns="0850df52-d971-40eb-900c-37676a8868ec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B7C63EC2A5F449BAF45D210D83AC69" ma:contentTypeVersion="18" ma:contentTypeDescription="Criar um novo documento." ma:contentTypeScope="" ma:versionID="4c92e514d8834e08a0b5f7c20bbc3426">
  <xsd:schema xmlns:xsd="http://www.w3.org/2001/XMLSchema" xmlns:xs="http://www.w3.org/2001/XMLSchema" xmlns:p="http://schemas.microsoft.com/office/2006/metadata/properties" xmlns:ns2="0850df52-d971-40eb-900c-37676a8868ec" xmlns:ns3="d54680d2-3e69-4a85-9dce-691eb66c9be0" targetNamespace="http://schemas.microsoft.com/office/2006/metadata/properties" ma:root="true" ma:fieldsID="efaae581bc54cf9843269c8bd2df1a5b" ns2:_="" ns3:_="">
    <xsd:import namespace="0850df52-d971-40eb-900c-37676a8868ec"/>
    <xsd:import namespace="d54680d2-3e69-4a85-9dce-691eb66c9b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50df52-d971-40eb-900c-37676a8868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m" ma:readOnly="false" ma:fieldId="{5cf76f15-5ced-4ddc-b409-7134ff3c332f}" ma:taxonomyMulti="true" ma:sspId="1d602765-7830-46ba-a66b-13b8df2c5cf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4680d2-3e69-4a85-9dce-691eb66c9be0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8270e00d-582c-41df-bd9f-de98f591ee52}" ma:internalName="TaxCatchAll" ma:showField="CatchAllData" ma:web="d54680d2-3e69-4a85-9dce-691eb66c9b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1E759C-C28B-49F7-A612-207E5476FB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CB1508-B64F-44F6-98A5-766DBE7B21F1}">
  <ds:schemaRefs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3ec2a7db-e211-41e6-ac52-739a8225b5aa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0FC9556C-DE0C-4422-A573-0DC2FBF42C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Param1</vt:lpstr>
      <vt:lpstr>Param2</vt:lpstr>
      <vt:lpstr>Placa frente</vt:lpstr>
      <vt:lpstr>Placa base</vt:lpstr>
      <vt:lpstr>Placa lateral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Vilela</dc:creator>
  <cp:lastModifiedBy>Gonçalo Vilela</cp:lastModifiedBy>
  <dcterms:created xsi:type="dcterms:W3CDTF">2025-02-26T12:28:49Z</dcterms:created>
  <dcterms:modified xsi:type="dcterms:W3CDTF">2025-03-12T12:47:01Z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0x010100C9B7C63EC2A5F449BAF45D210D83AC69</vt:lpwstr>
  </property>
</Properties>
</file>