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ents" sheetId="1" r:id="rId4"/>
    <sheet state="visible" name="Dataset" sheetId="2" r:id="rId5"/>
    <sheet state="visible" name="Select" sheetId="3" r:id="rId6"/>
    <sheet state="visible" name="Where" sheetId="4" r:id="rId7"/>
    <sheet state="visible" name="Null" sheetId="5" r:id="rId8"/>
    <sheet state="visible" name="Agg" sheetId="6" r:id="rId9"/>
    <sheet state="visible" name="Agg - Group" sheetId="7" r:id="rId10"/>
    <sheet state="visible" name="Label" sheetId="8" r:id="rId11"/>
    <sheet state="visible" name="Pivot" sheetId="9" r:id="rId12"/>
    <sheet state="visible" name="Order By" sheetId="10" r:id="rId13"/>
    <sheet state="visible" name="Dynamic Query" sheetId="11" r:id="rId14"/>
    <sheet state="visible" name="Solutions" sheetId="12" r:id="rId15"/>
    <sheet state="hidden" name="Sheet3" sheetId="13" r:id="rId16"/>
  </sheets>
  <definedNames>
    <definedName name="IMDB">Dataset!$A$1:$G$101</definedName>
  </definedNames>
  <calcPr/>
</workbook>
</file>

<file path=xl/sharedStrings.xml><?xml version="1.0" encoding="utf-8"?>
<sst xmlns="http://schemas.openxmlformats.org/spreadsheetml/2006/main" count="920" uniqueCount="374">
  <si>
    <t>Contents</t>
  </si>
  <si>
    <t>Links</t>
  </si>
  <si>
    <t>1</t>
  </si>
  <si>
    <t>Datasets</t>
  </si>
  <si>
    <t>2</t>
  </si>
  <si>
    <t>Select data</t>
  </si>
  <si>
    <t>3</t>
  </si>
  <si>
    <t>Filter data</t>
  </si>
  <si>
    <t>4</t>
  </si>
  <si>
    <t>Dealing with NULL values</t>
  </si>
  <si>
    <t>5</t>
  </si>
  <si>
    <t>Aggregate data</t>
  </si>
  <si>
    <t>6</t>
  </si>
  <si>
    <t>Aggregate data by groups</t>
  </si>
  <si>
    <t>7</t>
  </si>
  <si>
    <t>Label</t>
  </si>
  <si>
    <t>8</t>
  </si>
  <si>
    <t>Pivot</t>
  </si>
  <si>
    <t>9</t>
  </si>
  <si>
    <t>Order by</t>
  </si>
  <si>
    <t>10</t>
  </si>
  <si>
    <t>Dynamic Query</t>
  </si>
  <si>
    <t>Answers</t>
  </si>
  <si>
    <t>Solutions</t>
  </si>
  <si>
    <t>NO</t>
  </si>
  <si>
    <t>MOVIE_NAME</t>
  </si>
  <si>
    <t>YEAR</t>
  </si>
  <si>
    <t>RATING</t>
  </si>
  <si>
    <t>LENGTH</t>
  </si>
  <si>
    <t>GENRE</t>
  </si>
  <si>
    <t>SCORE</t>
  </si>
  <si>
    <t>The Shawshank Redemption</t>
  </si>
  <si>
    <t>R</t>
  </si>
  <si>
    <t>Drama</t>
  </si>
  <si>
    <t>The Godfather</t>
  </si>
  <si>
    <t>Crime, Drama</t>
  </si>
  <si>
    <t>The Dark Knight</t>
  </si>
  <si>
    <t>PG-13</t>
  </si>
  <si>
    <t>Action, Crime, Drama</t>
  </si>
  <si>
    <t>The Godfather: Part II</t>
  </si>
  <si>
    <t>The Lord of the Rings: The Return of the King</t>
  </si>
  <si>
    <t>Action, Adventure, Drama</t>
  </si>
  <si>
    <t>Pulp Fiction</t>
  </si>
  <si>
    <t>Schindler's List</t>
  </si>
  <si>
    <t>Biography, Drama, History</t>
  </si>
  <si>
    <t>12 Angry Men</t>
  </si>
  <si>
    <t>Approved</t>
  </si>
  <si>
    <t>Inception</t>
  </si>
  <si>
    <t>Action, Adventure, Sci-Fi</t>
  </si>
  <si>
    <t>Fight Club</t>
  </si>
  <si>
    <t>The Lord of the Rings: The Fellowship of the Ring</t>
  </si>
  <si>
    <t>Forrest Gump</t>
  </si>
  <si>
    <t>Drama, Romance</t>
  </si>
  <si>
    <t>The Good, the Bad and the Ugly</t>
  </si>
  <si>
    <t>Western</t>
  </si>
  <si>
    <t>Hamilton</t>
  </si>
  <si>
    <t>The Lord of the Rings: The Two Towers</t>
  </si>
  <si>
    <t>The Matrix</t>
  </si>
  <si>
    <t>Action, Sci-Fi</t>
  </si>
  <si>
    <t>Goodfellas</t>
  </si>
  <si>
    <t>Biography, Crime, Drama</t>
  </si>
  <si>
    <t>Star Wars: Episode V - The Empire Strikes Back</t>
  </si>
  <si>
    <t>PG</t>
  </si>
  <si>
    <t>Action, Adventure, Fantasy</t>
  </si>
  <si>
    <t>One Flew Over the Cuckoo's Nest</t>
  </si>
  <si>
    <t>Parasite</t>
  </si>
  <si>
    <t>Comedy, Drama, Thriller</t>
  </si>
  <si>
    <t>Interstellar</t>
  </si>
  <si>
    <t>Adventure, Drama, Sci-Fi</t>
  </si>
  <si>
    <t>City of God</t>
  </si>
  <si>
    <t>Spirited Away</t>
  </si>
  <si>
    <t>Animation, Adventure, Family</t>
  </si>
  <si>
    <t>Saving Private Ryan</t>
  </si>
  <si>
    <t>Drama, War</t>
  </si>
  <si>
    <t>The Green Mile</t>
  </si>
  <si>
    <t>Crime, Drama, Fantasy</t>
  </si>
  <si>
    <t>Life Is Beautiful</t>
  </si>
  <si>
    <t>Comedy, Drama, Romance</t>
  </si>
  <si>
    <t>Se7en</t>
  </si>
  <si>
    <t>Crime, Drama, Mystery</t>
  </si>
  <si>
    <t>The Silence of the Lambs</t>
  </si>
  <si>
    <t>Crime, Drama, Thriller</t>
  </si>
  <si>
    <t>Star Wars: Episode IV - A New Hope</t>
  </si>
  <si>
    <t>Harakiri</t>
  </si>
  <si>
    <t>Not Rated</t>
  </si>
  <si>
    <t>Action, Drama, Mystery</t>
  </si>
  <si>
    <t>Seven Samurai</t>
  </si>
  <si>
    <t>It's a Wonderful Life</t>
  </si>
  <si>
    <t>Drama, Family, Fantasy</t>
  </si>
  <si>
    <t>Joker</t>
  </si>
  <si>
    <t>Whiplash</t>
  </si>
  <si>
    <t>Drama, Music</t>
  </si>
  <si>
    <t>The Intouchables</t>
  </si>
  <si>
    <t>Biography, Comedy, Drama</t>
  </si>
  <si>
    <t>The Prestige</t>
  </si>
  <si>
    <t>Drama, Mystery, Sci-Fi</t>
  </si>
  <si>
    <t>The Departed</t>
  </si>
  <si>
    <t>The Pianist</t>
  </si>
  <si>
    <t>Biography, Drama, Music</t>
  </si>
  <si>
    <t>Gladiator</t>
  </si>
  <si>
    <t>American History X</t>
  </si>
  <si>
    <t>The Usual Suspects</t>
  </si>
  <si>
    <t>Crime, Mystery, Thriller</t>
  </si>
  <si>
    <t>Léon: The Professional</t>
  </si>
  <si>
    <t>The Lion King</t>
  </si>
  <si>
    <t>G</t>
  </si>
  <si>
    <t>Animation, Adventure, Drama</t>
  </si>
  <si>
    <t>Terminator 2: Judgment Day</t>
  </si>
  <si>
    <t>Cinema Paradiso</t>
  </si>
  <si>
    <t>Grave of the Fireflies</t>
  </si>
  <si>
    <t>Animation, Drama, War</t>
  </si>
  <si>
    <t>Back to the Future</t>
  </si>
  <si>
    <t>Adventure, Comedy, Sci-Fi</t>
  </si>
  <si>
    <t>Anand</t>
  </si>
  <si>
    <t>Drama, Musical</t>
  </si>
  <si>
    <t>Once Upon a Time in the West</t>
  </si>
  <si>
    <t>Psycho</t>
  </si>
  <si>
    <t>Horror, Mystery, Thriller</t>
  </si>
  <si>
    <t>Casablanca</t>
  </si>
  <si>
    <t>Drama, Romance, War</t>
  </si>
  <si>
    <t>Modern Times</t>
  </si>
  <si>
    <t>Comedy, Drama, Family</t>
  </si>
  <si>
    <t>City Lights</t>
  </si>
  <si>
    <t>Capharnaüm</t>
  </si>
  <si>
    <t>Ayla: The Daughter of War</t>
  </si>
  <si>
    <t>Your Name.</t>
  </si>
  <si>
    <t>Animation, Drama, Fantasy</t>
  </si>
  <si>
    <t>Dangal</t>
  </si>
  <si>
    <t>Action, Biography, Drama</t>
  </si>
  <si>
    <t>Spider-Man: Into the Spider-Verse</t>
  </si>
  <si>
    <t>Animation, Action, Adventure</t>
  </si>
  <si>
    <t>Avengers: Endgame</t>
  </si>
  <si>
    <t>Avengers: Infinity War</t>
  </si>
  <si>
    <t>Coco</t>
  </si>
  <si>
    <t>Django Unchained</t>
  </si>
  <si>
    <t>Drama, Western</t>
  </si>
  <si>
    <t>The Dark Knight Rises</t>
  </si>
  <si>
    <t>Action, Adventure</t>
  </si>
  <si>
    <t>3 Idiots</t>
  </si>
  <si>
    <t>Comedy, Drama</t>
  </si>
  <si>
    <t>Taare Zameen Par</t>
  </si>
  <si>
    <t>Drama, Family</t>
  </si>
  <si>
    <t>WALL·E</t>
  </si>
  <si>
    <t>The Lives of Others</t>
  </si>
  <si>
    <t>Drama, Mystery, Thriller</t>
  </si>
  <si>
    <t>Oldboy</t>
  </si>
  <si>
    <t>Memento</t>
  </si>
  <si>
    <t>Mystery, Thriller</t>
  </si>
  <si>
    <t>Princess Mononoke</t>
  </si>
  <si>
    <t>Animation, Adventure, Fantasy</t>
  </si>
  <si>
    <t>Once Upon a Time in America</t>
  </si>
  <si>
    <t>Raiders of the Lost Ark</t>
  </si>
  <si>
    <t>The Shining</t>
  </si>
  <si>
    <t>Drama, Horror</t>
  </si>
  <si>
    <t>Apocalypse Now</t>
  </si>
  <si>
    <t>Drama, Mystery, War</t>
  </si>
  <si>
    <t>Alien</t>
  </si>
  <si>
    <t>Horror, Sci-Fi</t>
  </si>
  <si>
    <t>High and Low</t>
  </si>
  <si>
    <t>Dr. Strangelove or: How I Learned to Stop Worrying and Love the Bomb</t>
  </si>
  <si>
    <t>Comedy</t>
  </si>
  <si>
    <t>Witness for the Prosecution</t>
  </si>
  <si>
    <t>Paths of Glory</t>
  </si>
  <si>
    <t>Rear Window</t>
  </si>
  <si>
    <t>Sunset Blvd.</t>
  </si>
  <si>
    <t>Passed</t>
  </si>
  <si>
    <t>Drama, Film-Noir</t>
  </si>
  <si>
    <t>The Great Dictator</t>
  </si>
  <si>
    <t>Comedy, Drama, War</t>
  </si>
  <si>
    <t>Uri: The Surgical Strike</t>
  </si>
  <si>
    <t>Action, Drama, War</t>
  </si>
  <si>
    <t>Tumbbad</t>
  </si>
  <si>
    <t>Drama, Fantasy, Horror</t>
  </si>
  <si>
    <t>Andhadhun</t>
  </si>
  <si>
    <t>Crime, Thriller</t>
  </si>
  <si>
    <t>Drishyam</t>
  </si>
  <si>
    <t>The Hunt</t>
  </si>
  <si>
    <t>A Separation</t>
  </si>
  <si>
    <t>Drama, Thriller</t>
  </si>
  <si>
    <t>Incendies</t>
  </si>
  <si>
    <t>Yedinci Kogustaki Mucize</t>
  </si>
  <si>
    <t>Babam ve Oglum</t>
  </si>
  <si>
    <t>Toy Story 3</t>
  </si>
  <si>
    <t>Animation, Adventure, Comedy</t>
  </si>
  <si>
    <t>Inglourious Basterds</t>
  </si>
  <si>
    <t>Adventure, Drama, War</t>
  </si>
  <si>
    <t>Eternal Sunshine of the Spotless Mind</t>
  </si>
  <si>
    <t>Drama, Romance, Sci-Fi</t>
  </si>
  <si>
    <t>Amélie</t>
  </si>
  <si>
    <t>Comedy, Romance</t>
  </si>
  <si>
    <t>Snatch</t>
  </si>
  <si>
    <t>Comedy, Crime</t>
  </si>
  <si>
    <t>Requiem for a Dream</t>
  </si>
  <si>
    <t>American Beauty</t>
  </si>
  <si>
    <t>Good Will Hunting</t>
  </si>
  <si>
    <t>Preview Data</t>
  </si>
  <si>
    <t xml:space="preserve">Note </t>
  </si>
  <si>
    <t xml:space="preserve">query เป็นฟังก์ชั่นการดึงข้อมูลจาก Dataset มาโดยตรง โดยในตัว Query ต้องเป็นตัวอักษรคอลัมพิมพ์ใหญ่ </t>
  </si>
  <si>
    <t>limit กำหนดจำนวนแถว เช่น =query(imdb, "select A,B,C limit 10")</t>
  </si>
  <si>
    <t>Select Columns</t>
  </si>
  <si>
    <t>Note</t>
  </si>
  <si>
    <t>where เหมือน filter แต่ใช้ใน query</t>
  </si>
  <si>
    <t>สามารถใช้ like เพื่อกรอง where ในอีกทีนึงโดยมี %ไม่สนว่าจะอยู่ลำดับใด%</t>
  </si>
  <si>
    <t>หากใช้ like แล้ว ไม่ใส่ wildcard % _ มันจะหาคำที่ตรงเท่านั้นเช่น Drama ถ้ามีประเภทหนังอื่นร่วมด้วยจะถูกกรองออกไป</t>
  </si>
  <si>
    <t>ค่า Null นัล เป็นค่าที่ว่างเปล่าหรือค่าที่ไม่ได้มีอะไรระบุไว้</t>
  </si>
  <si>
    <t>is null หรือ not null  ไม่สามารถใช้ = null ได้</t>
  </si>
  <si>
    <t>Filter NULL values</t>
  </si>
  <si>
    <t>การหาค่า เฉลี่ย ผลรวมด้วย AVG() SUM()</t>
  </si>
  <si>
    <t>Aggregate data (summary stats)</t>
  </si>
  <si>
    <t>Select มาก่อน Where และ Where มาก่อน Group ไม่งั้น จะ Error</t>
  </si>
  <si>
    <t>สำหรับ ฟังก์ชั่น Group เป็นการแยก Sum Avg หรือคำสั่งอื่น ตาม Group คอลัมที่เราระบุ</t>
  </si>
  <si>
    <t>note</t>
  </si>
  <si>
    <t>หลัง label refer ไปที่คอลัมได้ เป็นการเปลี่ยนชื่อคอลัมที่ดึงมา</t>
  </si>
  <si>
    <t>Label - change column names</t>
  </si>
  <si>
    <t>Pivot เหมือน Groub by เพียงแต่ใช้ง่ายกว่า ลดความยาวฟังก์ชั่น</t>
  </si>
  <si>
    <t>Pivot Table</t>
  </si>
  <si>
    <t>order b colum เป็นการเรียงเหมือน Sort โดยเรียงตามคอลัมที่เราเลือก  และถ้าตามด้วย desc ต่อจาก order by จะเป็นการเรียงค่ามากไปค่าน้อยแทน</t>
  </si>
  <si>
    <t>Sort/ Order data</t>
  </si>
  <si>
    <t>Dynamic Query เป็นฟังก์ชั่นที่เชื่อมโยงกับ Data validation ที่เราสร้างขึ้น เมื่อเราเปลี่ยนประเภทข้อมูล data query ที่เชื่อมโยงก็เปลี่ยนตาม</t>
  </si>
  <si>
    <t>Data validation เหมือนเดิมคือการสร้างข้อมูลที่สามารถเลือกได้จากค่าที่เราใส่ กลไกเหมือน App</t>
  </si>
  <si>
    <t>//=query(IMDB,"select * where F like '%" &amp;D9&amp; "%'" &amp; "and C &gt; " &amp;E9)  จากสูตรจะแบ่งได้ว่า</t>
  </si>
  <si>
    <t>คิวรี่ของ Imdb</t>
  </si>
  <si>
    <t>เลือกมาทั้งหมดด้วย  *</t>
  </si>
  <si>
    <t xml:space="preserve">เมื่อ F (Genre) ในช่อง D9 ไม่สนว่าจะมีค่าอื่นด้วยไหมแต่ต้องมีค่าตามD9 </t>
  </si>
  <si>
    <t xml:space="preserve">ปิด " ด้วยเงื่อนไขแรก </t>
  </si>
  <si>
    <t xml:space="preserve">
ตามด้วย &amp; เชื่อมเงื่อนไขสอง</t>
  </si>
  <si>
    <t>เงื่อนไขสองเริ่มที่ and และมีค่า C ที่มีมากกว่า &amp;ในช่อง E9 หรือก็คือ ข้อมูลที่มีค่ามากกว่าค่า E9 ทั้งหมด และตรงกับเงื่อนไขแรก จะถูกกรองและแสดงออกมา</t>
  </si>
  <si>
    <t>Adventure</t>
  </si>
  <si>
    <t>Answer</t>
  </si>
  <si>
    <t>Select</t>
  </si>
  <si>
    <t>=QUERY(IMDB, "select A, B, C limit 5", 1)</t>
  </si>
  <si>
    <t>Where</t>
  </si>
  <si>
    <t>=QUERY(IMDB, "select * where G &gt;= 9")</t>
  </si>
  <si>
    <t>Null</t>
  </si>
  <si>
    <t>=QUERY(IMDB, "select * where D is null")</t>
  </si>
  <si>
    <t>Agg</t>
  </si>
  <si>
    <t>=QUERY(IMDB, "select AVG(G), SUM(G) label AVG(G) 'avg_score', SUM(G) 'sum_score'")</t>
  </si>
  <si>
    <t>Agg-Group</t>
  </si>
  <si>
    <t>=QUERY(IMDB, "select D, AVG(G), COUNT(G) where D is not null group by D")</t>
  </si>
  <si>
    <t>=QUERY(IMDB, "select A, B, C limit 5 label A 'movie_id', B 'movie_name', C 'released_year'")</t>
  </si>
  <si>
    <t>=TRANSPOSE(QUERY(IMDB, "select AVG(E) where D is not null pivot D"))</t>
  </si>
  <si>
    <t>Order By</t>
  </si>
  <si>
    <t>=QUERY(IMDB, "select B, C order by C desc")</t>
  </si>
  <si>
    <t>=QUERY(IMDB, "select B, C, D, E, G where D = '" &amp; C9 &amp; "'")</t>
  </si>
  <si>
    <t>https://www.imdb.com/search/title/?count=100&amp;groups=top_1000&amp;sort=user_rating</t>
  </si>
  <si>
    <t>=IMPORTXML(A1, "//h3")</t>
  </si>
  <si>
    <t>=IMPORTXML(A1, "//*[@class='certificate']")</t>
  </si>
  <si>
    <t>=IMPORTXML(A1, "//*[@class='runtime']")</t>
  </si>
  <si>
    <t>=IMPORTXML(A1, "//*[@class='genre']")</t>
  </si>
  <si>
    <t>=IMPORTXML(A1,"//*[@class='inline-block ratings-imdb-rating']/strong")</t>
  </si>
  <si>
    <t>142 min</t>
  </si>
  <si>
    <t xml:space="preserve"> Drama </t>
  </si>
  <si>
    <t>175 min</t>
  </si>
  <si>
    <t xml:space="preserve"> Crime, Drama </t>
  </si>
  <si>
    <t>152 min</t>
  </si>
  <si>
    <t xml:space="preserve"> Action, Crime, Drama </t>
  </si>
  <si>
    <t>202 min</t>
  </si>
  <si>
    <t>201 min</t>
  </si>
  <si>
    <t xml:space="preserve"> Action, Adventure, Drama </t>
  </si>
  <si>
    <t>154 min</t>
  </si>
  <si>
    <t>195 min</t>
  </si>
  <si>
    <t xml:space="preserve"> Biography, Drama, History </t>
  </si>
  <si>
    <t>96 min</t>
  </si>
  <si>
    <t>148 min</t>
  </si>
  <si>
    <t xml:space="preserve"> Action, Adventure, Sci-Fi </t>
  </si>
  <si>
    <t>139 min</t>
  </si>
  <si>
    <t>178 min</t>
  </si>
  <si>
    <t xml:space="preserve"> Drama, Romance </t>
  </si>
  <si>
    <t xml:space="preserve"> Western </t>
  </si>
  <si>
    <t>160 min</t>
  </si>
  <si>
    <t>179 min</t>
  </si>
  <si>
    <t>136 min</t>
  </si>
  <si>
    <t xml:space="preserve"> Action, Sci-Fi </t>
  </si>
  <si>
    <t>146 min</t>
  </si>
  <si>
    <t xml:space="preserve"> Biography, Crime, Drama </t>
  </si>
  <si>
    <t>124 min</t>
  </si>
  <si>
    <t xml:space="preserve"> Action, Adventure, Fantasy </t>
  </si>
  <si>
    <t>133 min</t>
  </si>
  <si>
    <t>132 min</t>
  </si>
  <si>
    <t xml:space="preserve"> Comedy, Drama, Thriller </t>
  </si>
  <si>
    <t>169 min</t>
  </si>
  <si>
    <t xml:space="preserve"> Adventure, Drama, Sci-Fi </t>
  </si>
  <si>
    <t>130 min</t>
  </si>
  <si>
    <t>125 min</t>
  </si>
  <si>
    <t xml:space="preserve"> Animation, Adventure, Family </t>
  </si>
  <si>
    <t xml:space="preserve"> Drama, War </t>
  </si>
  <si>
    <t>189 min</t>
  </si>
  <si>
    <t xml:space="preserve"> Crime, Drama, Fantasy </t>
  </si>
  <si>
    <t>116 min</t>
  </si>
  <si>
    <t xml:space="preserve"> Comedy, Drama, Romance </t>
  </si>
  <si>
    <t>127 min</t>
  </si>
  <si>
    <t xml:space="preserve"> Crime, Drama, Mystery </t>
  </si>
  <si>
    <t>118 min</t>
  </si>
  <si>
    <t xml:space="preserve"> Crime, Drama, Thriller </t>
  </si>
  <si>
    <t>121 min</t>
  </si>
  <si>
    <t xml:space="preserve"> Action, Drama, Mystery </t>
  </si>
  <si>
    <t>207 min</t>
  </si>
  <si>
    <t xml:space="preserve"> Drama, Family, Fantasy </t>
  </si>
  <si>
    <t>122 min</t>
  </si>
  <si>
    <t>106 min</t>
  </si>
  <si>
    <t xml:space="preserve"> Drama, Music </t>
  </si>
  <si>
    <t>112 min</t>
  </si>
  <si>
    <t xml:space="preserve"> Biography, Comedy, Drama </t>
  </si>
  <si>
    <t xml:space="preserve"> Drama, Mystery, Sci-Fi </t>
  </si>
  <si>
    <t>151 min</t>
  </si>
  <si>
    <t>150 min</t>
  </si>
  <si>
    <t xml:space="preserve"> Biography, Drama, Music </t>
  </si>
  <si>
    <t>155 min</t>
  </si>
  <si>
    <t>119 min</t>
  </si>
  <si>
    <t xml:space="preserve"> Crime, Mystery, Thriller </t>
  </si>
  <si>
    <t>110 min</t>
  </si>
  <si>
    <t>88 min</t>
  </si>
  <si>
    <t xml:space="preserve"> Animation, Adventure, Drama </t>
  </si>
  <si>
    <t>137 min</t>
  </si>
  <si>
    <t>89 min</t>
  </si>
  <si>
    <t xml:space="preserve"> Animation, Drama, War </t>
  </si>
  <si>
    <t xml:space="preserve"> Adventure, Comedy, Sci-Fi </t>
  </si>
  <si>
    <t xml:space="preserve"> Drama, Musical </t>
  </si>
  <si>
    <t>165 min</t>
  </si>
  <si>
    <t>109 min</t>
  </si>
  <si>
    <t xml:space="preserve"> Horror, Mystery, Thriller </t>
  </si>
  <si>
    <t>102 min</t>
  </si>
  <si>
    <t xml:space="preserve"> Drama, Romance, War </t>
  </si>
  <si>
    <t>87 min</t>
  </si>
  <si>
    <t xml:space="preserve"> Comedy, Drama, Family </t>
  </si>
  <si>
    <t>126 min</t>
  </si>
  <si>
    <t xml:space="preserve"> Animation, Drama, Fantasy </t>
  </si>
  <si>
    <t>161 min</t>
  </si>
  <si>
    <t xml:space="preserve"> Action, Biography, Drama </t>
  </si>
  <si>
    <t>117 min</t>
  </si>
  <si>
    <t xml:space="preserve"> Animation, Action, Adventure </t>
  </si>
  <si>
    <t>181 min</t>
  </si>
  <si>
    <t>149 min</t>
  </si>
  <si>
    <t>105 min</t>
  </si>
  <si>
    <t xml:space="preserve"> Drama, Western </t>
  </si>
  <si>
    <t>164 min</t>
  </si>
  <si>
    <t xml:space="preserve"> Action, Adventure </t>
  </si>
  <si>
    <t>170 min</t>
  </si>
  <si>
    <t xml:space="preserve"> Comedy, Drama </t>
  </si>
  <si>
    <t xml:space="preserve"> Drama, Family </t>
  </si>
  <si>
    <t>98 min</t>
  </si>
  <si>
    <t xml:space="preserve"> Drama, Mystery, Thriller </t>
  </si>
  <si>
    <t>120 min</t>
  </si>
  <si>
    <t>113 min</t>
  </si>
  <si>
    <t xml:space="preserve"> Mystery, Thriller </t>
  </si>
  <si>
    <t>134 min</t>
  </si>
  <si>
    <t xml:space="preserve"> Animation, Adventure, Fantasy </t>
  </si>
  <si>
    <t>229 min</t>
  </si>
  <si>
    <t>115 min</t>
  </si>
  <si>
    <t xml:space="preserve"> Drama, Horror </t>
  </si>
  <si>
    <t>147 min</t>
  </si>
  <si>
    <t xml:space="preserve"> Drama, Mystery, War </t>
  </si>
  <si>
    <t xml:space="preserve"> Horror, Sci-Fi </t>
  </si>
  <si>
    <t>143 min</t>
  </si>
  <si>
    <t>95 min</t>
  </si>
  <si>
    <t xml:space="preserve"> Comedy </t>
  </si>
  <si>
    <t xml:space="preserve"> Drama, Film-Noir </t>
  </si>
  <si>
    <t xml:space="preserve"> Comedy, Drama, War </t>
  </si>
  <si>
    <t>138 min</t>
  </si>
  <si>
    <t xml:space="preserve"> Action, Drama, War </t>
  </si>
  <si>
    <t>104 min</t>
  </si>
  <si>
    <t xml:space="preserve"> Drama, Fantasy, Horror </t>
  </si>
  <si>
    <t xml:space="preserve"> Crime, Thriller </t>
  </si>
  <si>
    <t>123 min</t>
  </si>
  <si>
    <t xml:space="preserve"> Drama, Thriller </t>
  </si>
  <si>
    <t>131 min</t>
  </si>
  <si>
    <t>103 min</t>
  </si>
  <si>
    <t xml:space="preserve"> Animation, Adventure, Comedy </t>
  </si>
  <si>
    <t>153 min</t>
  </si>
  <si>
    <t xml:space="preserve"> Adventure, Drama, War </t>
  </si>
  <si>
    <t>108 min</t>
  </si>
  <si>
    <t xml:space="preserve"> Drama, Romance, Sci-Fi </t>
  </si>
  <si>
    <t xml:space="preserve"> Comedy, Romance </t>
  </si>
  <si>
    <t xml:space="preserve"> Comedy, Crime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</si>
</sst>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&quot;-&quot;mmmm&quot;-&quot;dd"/>
  </numFmts>
  <fonts count="9">
    <font>
      <sz val="10.0"/>
      <color rgb="FF000000"/>
      <name val="Arial"/>
      <scheme val="minor"/>
    </font>
    <font>
      <b/>
      <color theme="1"/>
      <name val="Work Sans"/>
    </font>
    <font>
      <color theme="1"/>
      <name val="Work Sans"/>
    </font>
    <font>
      <u/>
      <color rgb="FF1155CC"/>
      <name val="Work Sans"/>
    </font>
    <font>
      <b/>
      <u/>
      <color rgb="FF1155CC"/>
      <name val="Work Sans"/>
    </font>
    <font>
      <b/>
      <color rgb="FFFFFFFF"/>
      <name val="Work Sans"/>
    </font>
    <font>
      <color rgb="FFFFFFFF"/>
      <name val="Work Sans"/>
    </font>
    <font>
      <color theme="1"/>
      <name val="Arial"/>
      <scheme val="minor"/>
    </font>
    <font>
      <u/>
      <color rgb="FF0000FF"/>
      <name val="Work Sans"/>
    </font>
  </fonts>
  <fills count="4">
    <fill>
      <patternFill patternType="none"/>
    </fill>
    <fill>
      <patternFill patternType="lightGray"/>
    </fill>
    <fill>
      <patternFill patternType="solid">
        <fgColor rgb="FF434343"/>
        <bgColor rgb="FF434343"/>
      </patternFill>
    </fill>
    <fill>
      <patternFill patternType="solid">
        <fgColor rgb="FFCFE2F3"/>
        <bgColor rgb="FFCFE2F3"/>
      </patternFill>
    </fill>
  </fills>
  <borders count="1">
    <border/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2" numFmtId="49" xfId="0" applyFont="1" applyNumberFormat="1"/>
    <xf borderId="0" fillId="0" fontId="2" numFmtId="49" xfId="0" applyAlignment="1" applyFont="1" applyNumberFormat="1">
      <alignment readingOrder="0"/>
    </xf>
    <xf borderId="0" fillId="0" fontId="3" numFmtId="49" xfId="0" applyAlignment="1" applyFont="1" applyNumberFormat="1">
      <alignment readingOrder="0"/>
    </xf>
    <xf borderId="0" fillId="0" fontId="2" numFmtId="164" xfId="0" applyFont="1" applyNumberFormat="1"/>
    <xf borderId="0" fillId="0" fontId="4" numFmtId="49" xfId="0" applyAlignment="1" applyFont="1" applyNumberFormat="1">
      <alignment readingOrder="0"/>
    </xf>
    <xf borderId="0" fillId="0" fontId="1" numFmtId="0" xfId="0" applyAlignment="1" applyFont="1">
      <alignment horizontal="left" readingOrder="0"/>
    </xf>
    <xf borderId="0" fillId="0" fontId="2" numFmtId="0" xfId="0" applyFont="1"/>
    <xf borderId="0" fillId="0" fontId="2" numFmtId="0" xfId="0" applyAlignment="1" applyFont="1">
      <alignment horizontal="left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left"/>
    </xf>
    <xf borderId="0" fillId="2" fontId="5" numFmtId="0" xfId="0" applyAlignment="1" applyFill="1" applyFont="1">
      <alignment horizontal="left" readingOrder="0"/>
    </xf>
    <xf borderId="0" fillId="0" fontId="2" numFmtId="0" xfId="0" applyAlignment="1" applyFont="1">
      <alignment readingOrder="0"/>
    </xf>
    <xf borderId="0" fillId="2" fontId="6" numFmtId="0" xfId="0" applyAlignment="1" applyFont="1">
      <alignment horizontal="left"/>
    </xf>
    <xf borderId="0" fillId="2" fontId="6" numFmtId="0" xfId="0" applyAlignment="1" applyFont="1">
      <alignment horizontal="left" readingOrder="0"/>
    </xf>
    <xf borderId="0" fillId="2" fontId="6" numFmtId="0" xfId="0" applyAlignment="1" applyFont="1">
      <alignment horizontal="left"/>
    </xf>
    <xf borderId="0" fillId="0" fontId="1" numFmtId="0" xfId="0" applyAlignment="1" applyFont="1">
      <alignment readingOrder="0"/>
    </xf>
    <xf borderId="0" fillId="0" fontId="2" numFmtId="2" xfId="0" applyFont="1" applyNumberFormat="1"/>
    <xf borderId="0" fillId="0" fontId="7" numFmtId="0" xfId="0" applyFont="1"/>
    <xf borderId="0" fillId="3" fontId="7" numFmtId="0" xfId="0" applyAlignment="1" applyFill="1" applyFont="1">
      <alignment readingOrder="0"/>
    </xf>
    <xf borderId="0" fillId="0" fontId="7" numFmtId="0" xfId="0" applyAlignment="1" applyFont="1">
      <alignment readingOrder="0"/>
    </xf>
    <xf quotePrefix="1" borderId="0" fillId="0" fontId="2" numFmtId="0" xfId="0" applyAlignment="1" applyFont="1">
      <alignment readingOrder="0"/>
    </xf>
    <xf borderId="0" fillId="0" fontId="8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imdb.com/search/title/?count=100&amp;groups=top_1000&amp;sort=user_rating" TargetMode="External"/><Relationship Id="rId2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5.88"/>
    <col customWidth="1" min="3" max="3" width="12.38"/>
    <col customWidth="1" min="5" max="5" width="12.63"/>
  </cols>
  <sheetData>
    <row r="1">
      <c r="A1" s="1" t="s">
        <v>0</v>
      </c>
      <c r="B1" s="1" t="s">
        <v>1</v>
      </c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2</v>
      </c>
      <c r="B2" s="4" t="s">
        <v>3</v>
      </c>
      <c r="C2" s="2"/>
      <c r="D2" s="2"/>
      <c r="E2" s="5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4</v>
      </c>
      <c r="B3" s="4" t="s">
        <v>5</v>
      </c>
      <c r="C3" s="2"/>
      <c r="D3" s="2"/>
      <c r="E3" s="5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6</v>
      </c>
      <c r="B4" s="4" t="s">
        <v>7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8</v>
      </c>
      <c r="B5" s="4" t="s">
        <v>9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10</v>
      </c>
      <c r="B6" s="4" t="s">
        <v>11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12</v>
      </c>
      <c r="B7" s="4" t="s">
        <v>13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14</v>
      </c>
      <c r="B8" s="4" t="s">
        <v>15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 t="s">
        <v>16</v>
      </c>
      <c r="B9" s="4" t="s">
        <v>17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 t="s">
        <v>18</v>
      </c>
      <c r="B10" s="4" t="s">
        <v>19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20</v>
      </c>
      <c r="B11" s="4" t="s">
        <v>21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" t="s">
        <v>22</v>
      </c>
      <c r="B13" s="6" t="s">
        <v>23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hyperlinks>
    <hyperlink display="Datasets" location="Dataset!A1" ref="B2"/>
    <hyperlink display="Select data" location="Select!A1" ref="B3"/>
    <hyperlink display="Filter data" location="Where!A1" ref="B4"/>
    <hyperlink display="Dealing with NULL values" location="Null!A1" ref="B5"/>
    <hyperlink display="Aggregate data" location="Agg!A1" ref="B6"/>
    <hyperlink display="Aggregate data by groups" location="'Agg - Group'!A1" ref="B7"/>
    <hyperlink display="Label" location="Label!A1" ref="B8"/>
    <hyperlink display="Pivot" location="Pivot!A1" ref="B9"/>
    <hyperlink display="Order by" location="'Order By'!A1" ref="B10"/>
    <hyperlink display="Dynamic Query" location="'Dynamic Query'!A1" ref="B11"/>
    <hyperlink display="Solutions" location="Solutions!A1" ref="B13"/>
  </hyperlin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13"/>
    <col customWidth="1" min="2" max="2" width="24.63"/>
    <col customWidth="1" min="6" max="6" width="26.75"/>
  </cols>
  <sheetData>
    <row r="1">
      <c r="A1" s="7" t="s">
        <v>24</v>
      </c>
      <c r="B1" s="7" t="s">
        <v>25</v>
      </c>
      <c r="C1" s="7" t="s">
        <v>26</v>
      </c>
      <c r="D1" s="7" t="s">
        <v>27</v>
      </c>
      <c r="E1" s="7" t="s">
        <v>28</v>
      </c>
      <c r="F1" s="7" t="s">
        <v>29</v>
      </c>
      <c r="G1" s="7" t="s">
        <v>30</v>
      </c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</row>
    <row r="2">
      <c r="A2" s="9">
        <v>1.0</v>
      </c>
      <c r="B2" s="9" t="s">
        <v>31</v>
      </c>
      <c r="C2" s="10">
        <v>1994.0</v>
      </c>
      <c r="D2" s="11" t="s">
        <v>32</v>
      </c>
      <c r="E2" s="10">
        <v>142.0</v>
      </c>
      <c r="F2" s="11" t="s">
        <v>33</v>
      </c>
      <c r="G2" s="11">
        <v>9.3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</row>
    <row r="3">
      <c r="A3" s="9">
        <v>2.0</v>
      </c>
      <c r="B3" s="9" t="s">
        <v>34</v>
      </c>
      <c r="C3" s="10">
        <v>1972.0</v>
      </c>
      <c r="D3" s="11" t="s">
        <v>32</v>
      </c>
      <c r="E3" s="10">
        <v>175.0</v>
      </c>
      <c r="F3" s="11" t="s">
        <v>35</v>
      </c>
      <c r="G3" s="11">
        <v>9.2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</row>
    <row r="4">
      <c r="A4" s="9">
        <v>3.0</v>
      </c>
      <c r="B4" s="9" t="s">
        <v>36</v>
      </c>
      <c r="C4" s="10">
        <v>2008.0</v>
      </c>
      <c r="D4" s="11" t="s">
        <v>37</v>
      </c>
      <c r="E4" s="10">
        <v>152.0</v>
      </c>
      <c r="F4" s="11" t="s">
        <v>38</v>
      </c>
      <c r="G4" s="11">
        <v>9.0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</row>
    <row r="5">
      <c r="A5" s="9">
        <v>4.0</v>
      </c>
      <c r="B5" s="11" t="s">
        <v>39</v>
      </c>
      <c r="C5" s="10">
        <v>1974.0</v>
      </c>
      <c r="D5" s="11" t="s">
        <v>32</v>
      </c>
      <c r="E5" s="10">
        <v>202.0</v>
      </c>
      <c r="F5" s="11" t="s">
        <v>35</v>
      </c>
      <c r="G5" s="11">
        <v>9.0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</row>
    <row r="6">
      <c r="A6" s="9">
        <v>5.0</v>
      </c>
      <c r="B6" s="11" t="s">
        <v>40</v>
      </c>
      <c r="C6" s="10">
        <v>2003.0</v>
      </c>
      <c r="D6" s="11" t="s">
        <v>37</v>
      </c>
      <c r="E6" s="10">
        <v>201.0</v>
      </c>
      <c r="F6" s="11" t="s">
        <v>41</v>
      </c>
      <c r="G6" s="11">
        <v>8.9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</row>
    <row r="7">
      <c r="A7" s="9">
        <v>6.0</v>
      </c>
      <c r="B7" s="11" t="s">
        <v>42</v>
      </c>
      <c r="C7" s="10">
        <v>1994.0</v>
      </c>
      <c r="D7" s="11" t="s">
        <v>32</v>
      </c>
      <c r="E7" s="10">
        <v>154.0</v>
      </c>
      <c r="F7" s="11" t="s">
        <v>35</v>
      </c>
      <c r="G7" s="11">
        <v>8.9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</row>
    <row r="8">
      <c r="A8" s="9">
        <v>7.0</v>
      </c>
      <c r="B8" s="11" t="s">
        <v>43</v>
      </c>
      <c r="C8" s="10">
        <v>1993.0</v>
      </c>
      <c r="D8" s="11" t="s">
        <v>32</v>
      </c>
      <c r="E8" s="10">
        <v>195.0</v>
      </c>
      <c r="F8" s="11" t="s">
        <v>44</v>
      </c>
      <c r="G8" s="11">
        <v>8.9</v>
      </c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</row>
    <row r="9">
      <c r="A9" s="9">
        <v>8.0</v>
      </c>
      <c r="B9" s="11" t="s">
        <v>45</v>
      </c>
      <c r="C9" s="10">
        <v>1957.0</v>
      </c>
      <c r="D9" s="11" t="s">
        <v>46</v>
      </c>
      <c r="E9" s="10">
        <v>96.0</v>
      </c>
      <c r="F9" s="11" t="s">
        <v>35</v>
      </c>
      <c r="G9" s="11">
        <v>8.9</v>
      </c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</row>
    <row r="10">
      <c r="A10" s="9">
        <v>9.0</v>
      </c>
      <c r="B10" s="11" t="s">
        <v>47</v>
      </c>
      <c r="C10" s="10">
        <v>2010.0</v>
      </c>
      <c r="D10" s="11" t="s">
        <v>37</v>
      </c>
      <c r="E10" s="10">
        <v>148.0</v>
      </c>
      <c r="F10" s="11" t="s">
        <v>48</v>
      </c>
      <c r="G10" s="11">
        <v>8.8</v>
      </c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</row>
    <row r="11">
      <c r="A11" s="9">
        <v>10.0</v>
      </c>
      <c r="B11" s="11" t="s">
        <v>49</v>
      </c>
      <c r="C11" s="10">
        <v>1999.0</v>
      </c>
      <c r="D11" s="11" t="s">
        <v>32</v>
      </c>
      <c r="E11" s="10">
        <v>139.0</v>
      </c>
      <c r="F11" s="11" t="s">
        <v>33</v>
      </c>
      <c r="G11" s="11">
        <v>8.8</v>
      </c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</row>
    <row r="12">
      <c r="A12" s="11">
        <v>11.0</v>
      </c>
      <c r="B12" s="11" t="s">
        <v>50</v>
      </c>
      <c r="C12" s="10">
        <v>2001.0</v>
      </c>
      <c r="D12" s="11" t="s">
        <v>37</v>
      </c>
      <c r="E12" s="10">
        <v>178.0</v>
      </c>
      <c r="F12" s="11" t="s">
        <v>41</v>
      </c>
      <c r="G12" s="11">
        <v>8.8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</row>
    <row r="13">
      <c r="A13" s="11">
        <v>12.0</v>
      </c>
      <c r="B13" s="11" t="s">
        <v>51</v>
      </c>
      <c r="C13" s="10">
        <v>1994.0</v>
      </c>
      <c r="D13" s="11" t="s">
        <v>37</v>
      </c>
      <c r="E13" s="10">
        <v>142.0</v>
      </c>
      <c r="F13" s="11" t="s">
        <v>52</v>
      </c>
      <c r="G13" s="11">
        <v>8.8</v>
      </c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</row>
    <row r="14">
      <c r="A14" s="11">
        <v>13.0</v>
      </c>
      <c r="B14" s="11" t="s">
        <v>53</v>
      </c>
      <c r="C14" s="10">
        <v>1966.0</v>
      </c>
      <c r="D14" s="11" t="s">
        <v>32</v>
      </c>
      <c r="E14" s="10">
        <v>178.0</v>
      </c>
      <c r="F14" s="11" t="s">
        <v>54</v>
      </c>
      <c r="G14" s="11">
        <v>8.8</v>
      </c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</row>
    <row r="15">
      <c r="A15" s="11">
        <v>14.0</v>
      </c>
      <c r="B15" s="11" t="s">
        <v>55</v>
      </c>
      <c r="C15" s="10">
        <v>2020.0</v>
      </c>
      <c r="D15" s="11" t="s">
        <v>37</v>
      </c>
      <c r="E15" s="10">
        <v>160.0</v>
      </c>
      <c r="F15" s="11" t="s">
        <v>44</v>
      </c>
      <c r="G15" s="11">
        <v>8.7</v>
      </c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</row>
    <row r="16">
      <c r="A16" s="11">
        <v>15.0</v>
      </c>
      <c r="B16" s="11" t="s">
        <v>56</v>
      </c>
      <c r="C16" s="10">
        <v>2002.0</v>
      </c>
      <c r="D16" s="11" t="s">
        <v>37</v>
      </c>
      <c r="E16" s="10">
        <v>179.0</v>
      </c>
      <c r="F16" s="11" t="s">
        <v>41</v>
      </c>
      <c r="G16" s="11">
        <v>8.7</v>
      </c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</row>
    <row r="17">
      <c r="A17" s="11">
        <v>16.0</v>
      </c>
      <c r="B17" s="11" t="s">
        <v>57</v>
      </c>
      <c r="C17" s="10">
        <v>1999.0</v>
      </c>
      <c r="D17" s="11" t="s">
        <v>32</v>
      </c>
      <c r="E17" s="10">
        <v>136.0</v>
      </c>
      <c r="F17" s="11" t="s">
        <v>58</v>
      </c>
      <c r="G17" s="11">
        <v>8.7</v>
      </c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</row>
    <row r="18">
      <c r="A18" s="11">
        <v>17.0</v>
      </c>
      <c r="B18" s="11" t="s">
        <v>59</v>
      </c>
      <c r="C18" s="10">
        <v>1990.0</v>
      </c>
      <c r="D18" s="11" t="s">
        <v>32</v>
      </c>
      <c r="E18" s="10">
        <v>146.0</v>
      </c>
      <c r="F18" s="11" t="s">
        <v>60</v>
      </c>
      <c r="G18" s="11">
        <v>8.7</v>
      </c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</row>
    <row r="19">
      <c r="A19" s="11">
        <v>18.0</v>
      </c>
      <c r="B19" s="11" t="s">
        <v>61</v>
      </c>
      <c r="C19" s="10">
        <v>1980.0</v>
      </c>
      <c r="D19" s="11" t="s">
        <v>62</v>
      </c>
      <c r="E19" s="10">
        <v>124.0</v>
      </c>
      <c r="F19" s="11" t="s">
        <v>63</v>
      </c>
      <c r="G19" s="11">
        <v>8.7</v>
      </c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</row>
    <row r="20">
      <c r="A20" s="11">
        <v>19.0</v>
      </c>
      <c r="B20" s="11" t="s">
        <v>64</v>
      </c>
      <c r="C20" s="10">
        <v>1975.0</v>
      </c>
      <c r="D20" s="11" t="s">
        <v>32</v>
      </c>
      <c r="E20" s="10">
        <v>133.0</v>
      </c>
      <c r="F20" s="11" t="s">
        <v>33</v>
      </c>
      <c r="G20" s="11">
        <v>8.7</v>
      </c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</row>
    <row r="21">
      <c r="A21" s="11">
        <v>20.0</v>
      </c>
      <c r="B21" s="11" t="s">
        <v>65</v>
      </c>
      <c r="C21" s="10">
        <v>2019.0</v>
      </c>
      <c r="D21" s="11" t="s">
        <v>32</v>
      </c>
      <c r="E21" s="10">
        <v>132.0</v>
      </c>
      <c r="F21" s="11" t="s">
        <v>66</v>
      </c>
      <c r="G21" s="11">
        <v>8.6</v>
      </c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</row>
    <row r="22">
      <c r="A22" s="11">
        <v>21.0</v>
      </c>
      <c r="B22" s="11" t="s">
        <v>67</v>
      </c>
      <c r="C22" s="10">
        <v>2014.0</v>
      </c>
      <c r="D22" s="11" t="s">
        <v>37</v>
      </c>
      <c r="E22" s="10">
        <v>169.0</v>
      </c>
      <c r="F22" s="11" t="s">
        <v>68</v>
      </c>
      <c r="G22" s="11">
        <v>8.6</v>
      </c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</row>
    <row r="23">
      <c r="A23" s="11">
        <v>22.0</v>
      </c>
      <c r="B23" s="11" t="s">
        <v>69</v>
      </c>
      <c r="C23" s="10">
        <v>2002.0</v>
      </c>
      <c r="D23" s="11" t="s">
        <v>32</v>
      </c>
      <c r="E23" s="10">
        <v>130.0</v>
      </c>
      <c r="F23" s="11" t="s">
        <v>35</v>
      </c>
      <c r="G23" s="11">
        <v>8.6</v>
      </c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</row>
    <row r="24">
      <c r="A24" s="11">
        <v>23.0</v>
      </c>
      <c r="B24" s="11" t="s">
        <v>70</v>
      </c>
      <c r="C24" s="10">
        <v>2001.0</v>
      </c>
      <c r="D24" s="11" t="s">
        <v>62</v>
      </c>
      <c r="E24" s="10">
        <v>125.0</v>
      </c>
      <c r="F24" s="11" t="s">
        <v>71</v>
      </c>
      <c r="G24" s="11">
        <v>8.6</v>
      </c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</row>
    <row r="25">
      <c r="A25" s="11">
        <v>24.0</v>
      </c>
      <c r="B25" s="11" t="s">
        <v>72</v>
      </c>
      <c r="C25" s="10">
        <v>1998.0</v>
      </c>
      <c r="D25" s="11" t="s">
        <v>32</v>
      </c>
      <c r="E25" s="10">
        <v>169.0</v>
      </c>
      <c r="F25" s="11" t="s">
        <v>73</v>
      </c>
      <c r="G25" s="11">
        <v>8.6</v>
      </c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</row>
    <row r="26">
      <c r="A26" s="11">
        <v>25.0</v>
      </c>
      <c r="B26" s="11" t="s">
        <v>74</v>
      </c>
      <c r="C26" s="10">
        <v>1999.0</v>
      </c>
      <c r="D26" s="11" t="s">
        <v>32</v>
      </c>
      <c r="E26" s="10">
        <v>189.0</v>
      </c>
      <c r="F26" s="11" t="s">
        <v>75</v>
      </c>
      <c r="G26" s="11">
        <v>8.6</v>
      </c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</row>
    <row r="27">
      <c r="A27" s="11">
        <v>26.0</v>
      </c>
      <c r="B27" s="11" t="s">
        <v>76</v>
      </c>
      <c r="C27" s="10">
        <v>1997.0</v>
      </c>
      <c r="D27" s="11" t="s">
        <v>37</v>
      </c>
      <c r="E27" s="10">
        <v>116.0</v>
      </c>
      <c r="F27" s="11" t="s">
        <v>77</v>
      </c>
      <c r="G27" s="11">
        <v>8.6</v>
      </c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</row>
    <row r="28">
      <c r="A28" s="11">
        <v>27.0</v>
      </c>
      <c r="B28" s="11" t="s">
        <v>78</v>
      </c>
      <c r="C28" s="10">
        <v>1995.0</v>
      </c>
      <c r="D28" s="11" t="s">
        <v>32</v>
      </c>
      <c r="E28" s="10">
        <v>127.0</v>
      </c>
      <c r="F28" s="11" t="s">
        <v>79</v>
      </c>
      <c r="G28" s="11">
        <v>8.6</v>
      </c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</row>
    <row r="29">
      <c r="A29" s="11">
        <v>28.0</v>
      </c>
      <c r="B29" s="11" t="s">
        <v>80</v>
      </c>
      <c r="C29" s="10">
        <v>1991.0</v>
      </c>
      <c r="D29" s="11" t="s">
        <v>32</v>
      </c>
      <c r="E29" s="10">
        <v>118.0</v>
      </c>
      <c r="F29" s="11" t="s">
        <v>81</v>
      </c>
      <c r="G29" s="11">
        <v>8.6</v>
      </c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</row>
    <row r="30">
      <c r="A30" s="11">
        <v>29.0</v>
      </c>
      <c r="B30" s="11" t="s">
        <v>82</v>
      </c>
      <c r="C30" s="10">
        <v>1977.0</v>
      </c>
      <c r="D30" s="11" t="s">
        <v>62</v>
      </c>
      <c r="E30" s="10">
        <v>121.0</v>
      </c>
      <c r="F30" s="11" t="s">
        <v>63</v>
      </c>
      <c r="G30" s="11">
        <v>8.6</v>
      </c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</row>
    <row r="31">
      <c r="A31" s="11">
        <v>30.0</v>
      </c>
      <c r="B31" s="11" t="s">
        <v>83</v>
      </c>
      <c r="C31" s="10">
        <v>1962.0</v>
      </c>
      <c r="D31" s="11" t="s">
        <v>84</v>
      </c>
      <c r="E31" s="10">
        <v>133.0</v>
      </c>
      <c r="F31" s="11" t="s">
        <v>85</v>
      </c>
      <c r="G31" s="11">
        <v>8.6</v>
      </c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</row>
    <row r="32">
      <c r="A32" s="11">
        <v>31.0</v>
      </c>
      <c r="B32" s="11" t="s">
        <v>86</v>
      </c>
      <c r="C32" s="10">
        <v>1954.0</v>
      </c>
      <c r="D32" s="11" t="s">
        <v>84</v>
      </c>
      <c r="E32" s="10">
        <v>207.0</v>
      </c>
      <c r="F32" s="11" t="s">
        <v>41</v>
      </c>
      <c r="G32" s="11">
        <v>8.6</v>
      </c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</row>
    <row r="33">
      <c r="A33" s="11">
        <v>32.0</v>
      </c>
      <c r="B33" s="11" t="s">
        <v>87</v>
      </c>
      <c r="C33" s="10">
        <v>1946.0</v>
      </c>
      <c r="D33" s="11" t="s">
        <v>62</v>
      </c>
      <c r="E33" s="10">
        <v>130.0</v>
      </c>
      <c r="F33" s="11" t="s">
        <v>88</v>
      </c>
      <c r="G33" s="11">
        <v>8.6</v>
      </c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</row>
    <row r="34">
      <c r="A34" s="11">
        <v>33.0</v>
      </c>
      <c r="B34" s="11" t="s">
        <v>89</v>
      </c>
      <c r="C34" s="10">
        <v>2019.0</v>
      </c>
      <c r="D34" s="11" t="s">
        <v>32</v>
      </c>
      <c r="E34" s="10">
        <v>122.0</v>
      </c>
      <c r="F34" s="11" t="s">
        <v>81</v>
      </c>
      <c r="G34" s="11">
        <v>8.5</v>
      </c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</row>
    <row r="35">
      <c r="A35" s="11">
        <v>34.0</v>
      </c>
      <c r="B35" s="11" t="s">
        <v>90</v>
      </c>
      <c r="C35" s="10">
        <v>2014.0</v>
      </c>
      <c r="D35" s="11" t="s">
        <v>32</v>
      </c>
      <c r="E35" s="10">
        <v>106.0</v>
      </c>
      <c r="F35" s="11" t="s">
        <v>91</v>
      </c>
      <c r="G35" s="11">
        <v>8.5</v>
      </c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</row>
    <row r="36">
      <c r="A36" s="11">
        <v>35.0</v>
      </c>
      <c r="B36" s="11" t="s">
        <v>92</v>
      </c>
      <c r="C36" s="10">
        <v>2011.0</v>
      </c>
      <c r="D36" s="11" t="s">
        <v>32</v>
      </c>
      <c r="E36" s="10">
        <v>112.0</v>
      </c>
      <c r="F36" s="11" t="s">
        <v>93</v>
      </c>
      <c r="G36" s="11">
        <v>8.5</v>
      </c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</row>
    <row r="37">
      <c r="A37" s="11">
        <v>36.0</v>
      </c>
      <c r="B37" s="11" t="s">
        <v>94</v>
      </c>
      <c r="C37" s="10">
        <v>2006.0</v>
      </c>
      <c r="D37" s="11" t="s">
        <v>37</v>
      </c>
      <c r="E37" s="10">
        <v>130.0</v>
      </c>
      <c r="F37" s="11" t="s">
        <v>95</v>
      </c>
      <c r="G37" s="11">
        <v>8.5</v>
      </c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</row>
    <row r="38">
      <c r="A38" s="11">
        <v>37.0</v>
      </c>
      <c r="B38" s="11" t="s">
        <v>96</v>
      </c>
      <c r="C38" s="10">
        <v>2006.0</v>
      </c>
      <c r="D38" s="11" t="s">
        <v>32</v>
      </c>
      <c r="E38" s="10">
        <v>151.0</v>
      </c>
      <c r="F38" s="11" t="s">
        <v>81</v>
      </c>
      <c r="G38" s="11">
        <v>8.5</v>
      </c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</row>
    <row r="39">
      <c r="A39" s="11">
        <v>38.0</v>
      </c>
      <c r="B39" s="11" t="s">
        <v>97</v>
      </c>
      <c r="C39" s="10">
        <v>2002.0</v>
      </c>
      <c r="D39" s="11" t="s">
        <v>32</v>
      </c>
      <c r="E39" s="10">
        <v>150.0</v>
      </c>
      <c r="F39" s="11" t="s">
        <v>98</v>
      </c>
      <c r="G39" s="11">
        <v>8.5</v>
      </c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</row>
    <row r="40">
      <c r="A40" s="11">
        <v>39.0</v>
      </c>
      <c r="B40" s="11" t="s">
        <v>99</v>
      </c>
      <c r="C40" s="10">
        <v>2000.0</v>
      </c>
      <c r="D40" s="11" t="s">
        <v>32</v>
      </c>
      <c r="E40" s="10">
        <v>155.0</v>
      </c>
      <c r="F40" s="11" t="s">
        <v>41</v>
      </c>
      <c r="G40" s="11">
        <v>8.5</v>
      </c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</row>
    <row r="41">
      <c r="A41" s="11">
        <v>40.0</v>
      </c>
      <c r="B41" s="11" t="s">
        <v>100</v>
      </c>
      <c r="C41" s="10">
        <v>1998.0</v>
      </c>
      <c r="D41" s="11" t="s">
        <v>32</v>
      </c>
      <c r="E41" s="10">
        <v>119.0</v>
      </c>
      <c r="F41" s="11" t="s">
        <v>33</v>
      </c>
      <c r="G41" s="11">
        <v>8.5</v>
      </c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</row>
    <row r="42">
      <c r="A42" s="11">
        <v>41.0</v>
      </c>
      <c r="B42" s="11" t="s">
        <v>101</v>
      </c>
      <c r="C42" s="10">
        <v>1995.0</v>
      </c>
      <c r="D42" s="11" t="s">
        <v>32</v>
      </c>
      <c r="E42" s="10">
        <v>106.0</v>
      </c>
      <c r="F42" s="11" t="s">
        <v>102</v>
      </c>
      <c r="G42" s="11">
        <v>8.5</v>
      </c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</row>
    <row r="43">
      <c r="A43" s="11">
        <v>42.0</v>
      </c>
      <c r="B43" s="11" t="s">
        <v>103</v>
      </c>
      <c r="C43" s="10">
        <v>1994.0</v>
      </c>
      <c r="D43" s="11" t="s">
        <v>32</v>
      </c>
      <c r="E43" s="10">
        <v>110.0</v>
      </c>
      <c r="F43" s="11" t="s">
        <v>38</v>
      </c>
      <c r="G43" s="11">
        <v>8.5</v>
      </c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</row>
    <row r="44">
      <c r="A44" s="11">
        <v>43.0</v>
      </c>
      <c r="B44" s="11" t="s">
        <v>104</v>
      </c>
      <c r="C44" s="10">
        <v>1994.0</v>
      </c>
      <c r="D44" s="11" t="s">
        <v>105</v>
      </c>
      <c r="E44" s="10">
        <v>88.0</v>
      </c>
      <c r="F44" s="11" t="s">
        <v>106</v>
      </c>
      <c r="G44" s="11">
        <v>8.5</v>
      </c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</row>
    <row r="45">
      <c r="A45" s="11">
        <v>44.0</v>
      </c>
      <c r="B45" s="11" t="s">
        <v>107</v>
      </c>
      <c r="C45" s="10">
        <v>1991.0</v>
      </c>
      <c r="D45" s="11" t="s">
        <v>32</v>
      </c>
      <c r="E45" s="10">
        <v>137.0</v>
      </c>
      <c r="F45" s="11" t="s">
        <v>58</v>
      </c>
      <c r="G45" s="11">
        <v>8.5</v>
      </c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</row>
    <row r="46">
      <c r="A46" s="11">
        <v>45.0</v>
      </c>
      <c r="B46" s="11" t="s">
        <v>108</v>
      </c>
      <c r="C46" s="10">
        <v>1988.0</v>
      </c>
      <c r="D46" s="11" t="s">
        <v>32</v>
      </c>
      <c r="E46" s="10">
        <v>155.0</v>
      </c>
      <c r="F46" s="11" t="s">
        <v>33</v>
      </c>
      <c r="G46" s="11">
        <v>8.5</v>
      </c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</row>
    <row r="47">
      <c r="A47" s="11">
        <v>46.0</v>
      </c>
      <c r="B47" s="11" t="s">
        <v>109</v>
      </c>
      <c r="C47" s="10">
        <v>1988.0</v>
      </c>
      <c r="D47" s="11" t="s">
        <v>84</v>
      </c>
      <c r="E47" s="10">
        <v>89.0</v>
      </c>
      <c r="F47" s="11" t="s">
        <v>110</v>
      </c>
      <c r="G47" s="11">
        <v>8.5</v>
      </c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</row>
    <row r="48">
      <c r="A48" s="11">
        <v>47.0</v>
      </c>
      <c r="B48" s="11" t="s">
        <v>111</v>
      </c>
      <c r="C48" s="10">
        <v>1985.0</v>
      </c>
      <c r="D48" s="11" t="s">
        <v>62</v>
      </c>
      <c r="E48" s="10">
        <v>116.0</v>
      </c>
      <c r="F48" s="11" t="s">
        <v>112</v>
      </c>
      <c r="G48" s="11">
        <v>8.5</v>
      </c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</row>
    <row r="49">
      <c r="A49" s="11">
        <v>48.0</v>
      </c>
      <c r="B49" s="11" t="s">
        <v>113</v>
      </c>
      <c r="C49" s="10">
        <v>1971.0</v>
      </c>
      <c r="D49" s="11" t="s">
        <v>84</v>
      </c>
      <c r="E49" s="10">
        <v>122.0</v>
      </c>
      <c r="F49" s="11" t="s">
        <v>114</v>
      </c>
      <c r="G49" s="11">
        <v>8.5</v>
      </c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</row>
    <row r="50">
      <c r="A50" s="11">
        <v>49.0</v>
      </c>
      <c r="B50" s="11" t="s">
        <v>115</v>
      </c>
      <c r="C50" s="10">
        <v>1968.0</v>
      </c>
      <c r="D50" s="11" t="s">
        <v>37</v>
      </c>
      <c r="E50" s="10">
        <v>165.0</v>
      </c>
      <c r="F50" s="11" t="s">
        <v>54</v>
      </c>
      <c r="G50" s="11">
        <v>8.5</v>
      </c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</row>
    <row r="51">
      <c r="A51" s="11">
        <v>50.0</v>
      </c>
      <c r="B51" s="11" t="s">
        <v>116</v>
      </c>
      <c r="C51" s="10">
        <v>1960.0</v>
      </c>
      <c r="D51" s="11" t="s">
        <v>32</v>
      </c>
      <c r="E51" s="10">
        <v>109.0</v>
      </c>
      <c r="F51" s="11" t="s">
        <v>117</v>
      </c>
      <c r="G51" s="11">
        <v>8.5</v>
      </c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</row>
    <row r="52">
      <c r="A52" s="11">
        <v>51.0</v>
      </c>
      <c r="B52" s="11" t="s">
        <v>118</v>
      </c>
      <c r="C52" s="10">
        <v>1942.0</v>
      </c>
      <c r="D52" s="11" t="s">
        <v>62</v>
      </c>
      <c r="E52" s="10">
        <v>102.0</v>
      </c>
      <c r="F52" s="11" t="s">
        <v>119</v>
      </c>
      <c r="G52" s="11">
        <v>8.5</v>
      </c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</row>
    <row r="53">
      <c r="A53" s="11">
        <v>52.0</v>
      </c>
      <c r="B53" s="11" t="s">
        <v>120</v>
      </c>
      <c r="C53" s="10">
        <v>1936.0</v>
      </c>
      <c r="D53" s="11" t="s">
        <v>105</v>
      </c>
      <c r="E53" s="10">
        <v>87.0</v>
      </c>
      <c r="F53" s="11" t="s">
        <v>121</v>
      </c>
      <c r="G53" s="11">
        <v>8.5</v>
      </c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</row>
    <row r="54">
      <c r="A54" s="11">
        <v>53.0</v>
      </c>
      <c r="B54" s="11" t="s">
        <v>122</v>
      </c>
      <c r="C54" s="10">
        <v>1931.0</v>
      </c>
      <c r="D54" s="11" t="s">
        <v>105</v>
      </c>
      <c r="E54" s="10">
        <v>87.0</v>
      </c>
      <c r="F54" s="11" t="s">
        <v>77</v>
      </c>
      <c r="G54" s="11">
        <v>8.5</v>
      </c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</row>
    <row r="55">
      <c r="A55" s="11">
        <v>54.0</v>
      </c>
      <c r="B55" s="11" t="s">
        <v>123</v>
      </c>
      <c r="C55" s="10">
        <v>2018.0</v>
      </c>
      <c r="D55" s="11" t="s">
        <v>32</v>
      </c>
      <c r="E55" s="10">
        <v>126.0</v>
      </c>
      <c r="F55" s="11" t="s">
        <v>33</v>
      </c>
      <c r="G55" s="11">
        <v>8.4</v>
      </c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</row>
    <row r="56">
      <c r="A56" s="11">
        <v>55.0</v>
      </c>
      <c r="B56" s="11" t="s">
        <v>124</v>
      </c>
      <c r="C56" s="10">
        <v>2017.0</v>
      </c>
      <c r="D56" s="11"/>
      <c r="E56" s="10">
        <v>125.0</v>
      </c>
      <c r="F56" s="11" t="s">
        <v>44</v>
      </c>
      <c r="G56" s="11">
        <v>8.4</v>
      </c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</row>
    <row r="57">
      <c r="A57" s="11">
        <v>56.0</v>
      </c>
      <c r="B57" s="11" t="s">
        <v>125</v>
      </c>
      <c r="C57" s="10">
        <v>2016.0</v>
      </c>
      <c r="D57" s="11" t="s">
        <v>62</v>
      </c>
      <c r="E57" s="10">
        <v>106.0</v>
      </c>
      <c r="F57" s="11" t="s">
        <v>126</v>
      </c>
      <c r="G57" s="11">
        <v>8.4</v>
      </c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</row>
    <row r="58">
      <c r="A58" s="11">
        <v>57.0</v>
      </c>
      <c r="B58" s="11" t="s">
        <v>127</v>
      </c>
      <c r="C58" s="10">
        <v>2016.0</v>
      </c>
      <c r="D58" s="11" t="s">
        <v>84</v>
      </c>
      <c r="E58" s="10">
        <v>161.0</v>
      </c>
      <c r="F58" s="11" t="s">
        <v>128</v>
      </c>
      <c r="G58" s="11">
        <v>8.4</v>
      </c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</row>
    <row r="59">
      <c r="A59" s="11">
        <v>58.0</v>
      </c>
      <c r="B59" s="11" t="s">
        <v>129</v>
      </c>
      <c r="C59" s="10">
        <v>2018.0</v>
      </c>
      <c r="D59" s="11" t="s">
        <v>62</v>
      </c>
      <c r="E59" s="10">
        <v>117.0</v>
      </c>
      <c r="F59" s="11" t="s">
        <v>130</v>
      </c>
      <c r="G59" s="11">
        <v>8.4</v>
      </c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</row>
    <row r="60">
      <c r="A60" s="11">
        <v>59.0</v>
      </c>
      <c r="B60" s="11" t="s">
        <v>131</v>
      </c>
      <c r="C60" s="10">
        <v>2019.0</v>
      </c>
      <c r="D60" s="11" t="s">
        <v>37</v>
      </c>
      <c r="E60" s="10">
        <v>181.0</v>
      </c>
      <c r="F60" s="11" t="s">
        <v>41</v>
      </c>
      <c r="G60" s="11">
        <v>8.4</v>
      </c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</row>
    <row r="61">
      <c r="A61" s="11">
        <v>60.0</v>
      </c>
      <c r="B61" s="11" t="s">
        <v>132</v>
      </c>
      <c r="C61" s="10">
        <v>2018.0</v>
      </c>
      <c r="D61" s="11" t="s">
        <v>37</v>
      </c>
      <c r="E61" s="10">
        <v>149.0</v>
      </c>
      <c r="F61" s="11" t="s">
        <v>48</v>
      </c>
      <c r="G61" s="11">
        <v>8.4</v>
      </c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</row>
    <row r="62">
      <c r="A62" s="11">
        <v>61.0</v>
      </c>
      <c r="B62" s="11" t="s">
        <v>133</v>
      </c>
      <c r="C62" s="10">
        <v>2017.0</v>
      </c>
      <c r="D62" s="11" t="s">
        <v>62</v>
      </c>
      <c r="E62" s="10">
        <v>105.0</v>
      </c>
      <c r="F62" s="11" t="s">
        <v>71</v>
      </c>
      <c r="G62" s="11">
        <v>8.4</v>
      </c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</row>
    <row r="63">
      <c r="A63" s="11">
        <v>62.0</v>
      </c>
      <c r="B63" s="11" t="s">
        <v>134</v>
      </c>
      <c r="C63" s="10">
        <v>2012.0</v>
      </c>
      <c r="D63" s="11" t="s">
        <v>32</v>
      </c>
      <c r="E63" s="10">
        <v>165.0</v>
      </c>
      <c r="F63" s="11" t="s">
        <v>135</v>
      </c>
      <c r="G63" s="11">
        <v>8.4</v>
      </c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</row>
    <row r="64">
      <c r="A64" s="11">
        <v>63.0</v>
      </c>
      <c r="B64" s="11" t="s">
        <v>136</v>
      </c>
      <c r="C64" s="10">
        <v>2012.0</v>
      </c>
      <c r="D64" s="11" t="s">
        <v>37</v>
      </c>
      <c r="E64" s="10">
        <v>164.0</v>
      </c>
      <c r="F64" s="11" t="s">
        <v>137</v>
      </c>
      <c r="G64" s="11">
        <v>8.4</v>
      </c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</row>
    <row r="65">
      <c r="A65" s="11">
        <v>64.0</v>
      </c>
      <c r="B65" s="11" t="s">
        <v>138</v>
      </c>
      <c r="C65" s="10">
        <v>2009.0</v>
      </c>
      <c r="D65" s="11" t="s">
        <v>37</v>
      </c>
      <c r="E65" s="10">
        <v>170.0</v>
      </c>
      <c r="F65" s="11" t="s">
        <v>139</v>
      </c>
      <c r="G65" s="11">
        <v>8.4</v>
      </c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</row>
    <row r="66">
      <c r="A66" s="11">
        <v>65.0</v>
      </c>
      <c r="B66" s="11" t="s">
        <v>140</v>
      </c>
      <c r="C66" s="10">
        <v>2007.0</v>
      </c>
      <c r="D66" s="11" t="s">
        <v>62</v>
      </c>
      <c r="E66" s="10">
        <v>165.0</v>
      </c>
      <c r="F66" s="11" t="s">
        <v>141</v>
      </c>
      <c r="G66" s="11">
        <v>8.4</v>
      </c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</row>
    <row r="67">
      <c r="A67" s="11">
        <v>66.0</v>
      </c>
      <c r="B67" s="11" t="s">
        <v>142</v>
      </c>
      <c r="C67" s="10">
        <v>2008.0</v>
      </c>
      <c r="D67" s="11" t="s">
        <v>105</v>
      </c>
      <c r="E67" s="10">
        <v>98.0</v>
      </c>
      <c r="F67" s="11" t="s">
        <v>71</v>
      </c>
      <c r="G67" s="11">
        <v>8.4</v>
      </c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</row>
    <row r="68">
      <c r="A68" s="11">
        <v>67.0</v>
      </c>
      <c r="B68" s="11" t="s">
        <v>143</v>
      </c>
      <c r="C68" s="10">
        <v>2006.0</v>
      </c>
      <c r="D68" s="11" t="s">
        <v>32</v>
      </c>
      <c r="E68" s="10">
        <v>137.0</v>
      </c>
      <c r="F68" s="11" t="s">
        <v>144</v>
      </c>
      <c r="G68" s="11">
        <v>8.4</v>
      </c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</row>
    <row r="69">
      <c r="A69" s="11">
        <v>68.0</v>
      </c>
      <c r="B69" s="11" t="s">
        <v>145</v>
      </c>
      <c r="C69" s="10">
        <v>2003.0</v>
      </c>
      <c r="D69" s="11" t="s">
        <v>32</v>
      </c>
      <c r="E69" s="10">
        <v>120.0</v>
      </c>
      <c r="F69" s="11" t="s">
        <v>85</v>
      </c>
      <c r="G69" s="11">
        <v>8.4</v>
      </c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</row>
    <row r="70">
      <c r="A70" s="11">
        <v>69.0</v>
      </c>
      <c r="B70" s="11" t="s">
        <v>146</v>
      </c>
      <c r="C70" s="10">
        <v>2000.0</v>
      </c>
      <c r="D70" s="11" t="s">
        <v>32</v>
      </c>
      <c r="E70" s="10">
        <v>113.0</v>
      </c>
      <c r="F70" s="11" t="s">
        <v>147</v>
      </c>
      <c r="G70" s="11">
        <v>8.4</v>
      </c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</row>
    <row r="71">
      <c r="A71" s="11">
        <v>70.0</v>
      </c>
      <c r="B71" s="11" t="s">
        <v>148</v>
      </c>
      <c r="C71" s="10">
        <v>1997.0</v>
      </c>
      <c r="D71" s="11" t="s">
        <v>37</v>
      </c>
      <c r="E71" s="10">
        <v>134.0</v>
      </c>
      <c r="F71" s="11" t="s">
        <v>149</v>
      </c>
      <c r="G71" s="11">
        <v>8.4</v>
      </c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</row>
    <row r="72">
      <c r="A72" s="11">
        <v>71.0</v>
      </c>
      <c r="B72" s="11" t="s">
        <v>150</v>
      </c>
      <c r="C72" s="10">
        <v>1984.0</v>
      </c>
      <c r="D72" s="11" t="s">
        <v>32</v>
      </c>
      <c r="E72" s="10">
        <v>229.0</v>
      </c>
      <c r="F72" s="11" t="s">
        <v>35</v>
      </c>
      <c r="G72" s="11">
        <v>8.4</v>
      </c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</row>
    <row r="73">
      <c r="A73" s="11">
        <v>72.0</v>
      </c>
      <c r="B73" s="11" t="s">
        <v>151</v>
      </c>
      <c r="C73" s="10">
        <v>1981.0</v>
      </c>
      <c r="D73" s="11" t="s">
        <v>62</v>
      </c>
      <c r="E73" s="10">
        <v>115.0</v>
      </c>
      <c r="F73" s="11" t="s">
        <v>137</v>
      </c>
      <c r="G73" s="11">
        <v>8.4</v>
      </c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</row>
    <row r="74">
      <c r="A74" s="11">
        <v>73.0</v>
      </c>
      <c r="B74" s="11" t="s">
        <v>152</v>
      </c>
      <c r="C74" s="10">
        <v>1980.0</v>
      </c>
      <c r="D74" s="11" t="s">
        <v>32</v>
      </c>
      <c r="E74" s="10">
        <v>146.0</v>
      </c>
      <c r="F74" s="11" t="s">
        <v>153</v>
      </c>
      <c r="G74" s="11">
        <v>8.4</v>
      </c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</row>
    <row r="75">
      <c r="A75" s="11">
        <v>74.0</v>
      </c>
      <c r="B75" s="11" t="s">
        <v>154</v>
      </c>
      <c r="C75" s="10">
        <v>1979.0</v>
      </c>
      <c r="D75" s="11" t="s">
        <v>32</v>
      </c>
      <c r="E75" s="10">
        <v>147.0</v>
      </c>
      <c r="F75" s="11" t="s">
        <v>155</v>
      </c>
      <c r="G75" s="11">
        <v>8.4</v>
      </c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</row>
    <row r="76">
      <c r="A76" s="11">
        <v>75.0</v>
      </c>
      <c r="B76" s="11" t="s">
        <v>156</v>
      </c>
      <c r="C76" s="10">
        <v>1979.0</v>
      </c>
      <c r="D76" s="11" t="s">
        <v>32</v>
      </c>
      <c r="E76" s="10">
        <v>117.0</v>
      </c>
      <c r="F76" s="11" t="s">
        <v>157</v>
      </c>
      <c r="G76" s="11">
        <v>8.4</v>
      </c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</row>
    <row r="77">
      <c r="A77" s="11">
        <v>76.0</v>
      </c>
      <c r="B77" s="11" t="s">
        <v>158</v>
      </c>
      <c r="C77" s="10">
        <v>1963.0</v>
      </c>
      <c r="D77" s="11" t="s">
        <v>84</v>
      </c>
      <c r="E77" s="10">
        <v>143.0</v>
      </c>
      <c r="F77" s="11" t="s">
        <v>79</v>
      </c>
      <c r="G77" s="11">
        <v>8.4</v>
      </c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</row>
    <row r="78">
      <c r="A78" s="11">
        <v>77.0</v>
      </c>
      <c r="B78" s="11" t="s">
        <v>159</v>
      </c>
      <c r="C78" s="10">
        <v>1964.0</v>
      </c>
      <c r="D78" s="11" t="s">
        <v>62</v>
      </c>
      <c r="E78" s="10">
        <v>95.0</v>
      </c>
      <c r="F78" s="11" t="s">
        <v>160</v>
      </c>
      <c r="G78" s="11">
        <v>8.4</v>
      </c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</row>
    <row r="79">
      <c r="A79" s="11">
        <v>78.0</v>
      </c>
      <c r="B79" s="11" t="s">
        <v>161</v>
      </c>
      <c r="C79" s="10">
        <v>1957.0</v>
      </c>
      <c r="D79" s="11" t="s">
        <v>46</v>
      </c>
      <c r="E79" s="10">
        <v>116.0</v>
      </c>
      <c r="F79" s="11" t="s">
        <v>79</v>
      </c>
      <c r="G79" s="11">
        <v>8.4</v>
      </c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</row>
    <row r="80">
      <c r="A80" s="11">
        <v>79.0</v>
      </c>
      <c r="B80" s="11" t="s">
        <v>162</v>
      </c>
      <c r="C80" s="10">
        <v>1957.0</v>
      </c>
      <c r="D80" s="11" t="s">
        <v>46</v>
      </c>
      <c r="E80" s="10">
        <v>88.0</v>
      </c>
      <c r="F80" s="11" t="s">
        <v>73</v>
      </c>
      <c r="G80" s="11">
        <v>8.4</v>
      </c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</row>
    <row r="81">
      <c r="A81" s="11">
        <v>80.0</v>
      </c>
      <c r="B81" s="11" t="s">
        <v>163</v>
      </c>
      <c r="C81" s="10">
        <v>1954.0</v>
      </c>
      <c r="D81" s="11" t="s">
        <v>62</v>
      </c>
      <c r="E81" s="10">
        <v>112.0</v>
      </c>
      <c r="F81" s="11" t="s">
        <v>147</v>
      </c>
      <c r="G81" s="11">
        <v>8.4</v>
      </c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</row>
    <row r="82">
      <c r="A82" s="11">
        <v>81.0</v>
      </c>
      <c r="B82" s="11" t="s">
        <v>164</v>
      </c>
      <c r="C82" s="10">
        <v>1950.0</v>
      </c>
      <c r="D82" s="11" t="s">
        <v>165</v>
      </c>
      <c r="E82" s="10">
        <v>110.0</v>
      </c>
      <c r="F82" s="11" t="s">
        <v>166</v>
      </c>
      <c r="G82" s="11">
        <v>8.4</v>
      </c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</row>
    <row r="83">
      <c r="A83" s="11">
        <v>82.0</v>
      </c>
      <c r="B83" s="11" t="s">
        <v>167</v>
      </c>
      <c r="C83" s="10">
        <v>1940.0</v>
      </c>
      <c r="D83" s="11" t="s">
        <v>165</v>
      </c>
      <c r="E83" s="10">
        <v>125.0</v>
      </c>
      <c r="F83" s="11" t="s">
        <v>168</v>
      </c>
      <c r="G83" s="11">
        <v>8.4</v>
      </c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</row>
    <row r="84">
      <c r="A84" s="11">
        <v>83.0</v>
      </c>
      <c r="B84" s="11">
        <v>1917.0</v>
      </c>
      <c r="C84" s="10">
        <v>2019.0</v>
      </c>
      <c r="D84" s="11" t="s">
        <v>32</v>
      </c>
      <c r="E84" s="10">
        <v>119.0</v>
      </c>
      <c r="F84" s="11" t="s">
        <v>73</v>
      </c>
      <c r="G84" s="11">
        <v>8.3</v>
      </c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</row>
    <row r="85">
      <c r="A85" s="11">
        <v>84.0</v>
      </c>
      <c r="B85" s="11" t="s">
        <v>169</v>
      </c>
      <c r="C85" s="10">
        <v>2019.0</v>
      </c>
      <c r="D85" s="11" t="s">
        <v>84</v>
      </c>
      <c r="E85" s="10">
        <v>138.0</v>
      </c>
      <c r="F85" s="11" t="s">
        <v>170</v>
      </c>
      <c r="G85" s="11">
        <v>8.3</v>
      </c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</row>
    <row r="86">
      <c r="A86" s="11">
        <v>85.0</v>
      </c>
      <c r="B86" s="11" t="s">
        <v>171</v>
      </c>
      <c r="C86" s="10">
        <v>2018.0</v>
      </c>
      <c r="D86" s="11" t="s">
        <v>84</v>
      </c>
      <c r="E86" s="10">
        <v>104.0</v>
      </c>
      <c r="F86" s="11" t="s">
        <v>172</v>
      </c>
      <c r="G86" s="11">
        <v>8.3</v>
      </c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</row>
    <row r="87">
      <c r="A87" s="11">
        <v>86.0</v>
      </c>
      <c r="B87" s="11" t="s">
        <v>173</v>
      </c>
      <c r="C87" s="10">
        <v>2018.0</v>
      </c>
      <c r="D87" s="11" t="s">
        <v>84</v>
      </c>
      <c r="E87" s="10">
        <v>139.0</v>
      </c>
      <c r="F87" s="11" t="s">
        <v>174</v>
      </c>
      <c r="G87" s="11">
        <v>8.3</v>
      </c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</row>
    <row r="88">
      <c r="A88" s="11">
        <v>87.0</v>
      </c>
      <c r="B88" s="11" t="s">
        <v>175</v>
      </c>
      <c r="C88" s="10">
        <v>2013.0</v>
      </c>
      <c r="D88" s="11" t="s">
        <v>84</v>
      </c>
      <c r="E88" s="10">
        <v>160.0</v>
      </c>
      <c r="F88" s="11" t="s">
        <v>81</v>
      </c>
      <c r="G88" s="11">
        <v>8.3</v>
      </c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</row>
    <row r="89">
      <c r="A89" s="11">
        <v>88.0</v>
      </c>
      <c r="B89" s="11" t="s">
        <v>176</v>
      </c>
      <c r="C89" s="10">
        <v>2012.0</v>
      </c>
      <c r="D89" s="11" t="s">
        <v>32</v>
      </c>
      <c r="E89" s="10">
        <v>115.0</v>
      </c>
      <c r="F89" s="11" t="s">
        <v>33</v>
      </c>
      <c r="G89" s="11">
        <v>8.3</v>
      </c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</row>
    <row r="90">
      <c r="A90" s="11">
        <v>89.0</v>
      </c>
      <c r="B90" s="11" t="s">
        <v>177</v>
      </c>
      <c r="C90" s="10">
        <v>2011.0</v>
      </c>
      <c r="D90" s="11" t="s">
        <v>37</v>
      </c>
      <c r="E90" s="10">
        <v>123.0</v>
      </c>
      <c r="F90" s="11" t="s">
        <v>178</v>
      </c>
      <c r="G90" s="11">
        <v>8.3</v>
      </c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</row>
    <row r="91">
      <c r="A91" s="11">
        <v>90.0</v>
      </c>
      <c r="B91" s="11" t="s">
        <v>179</v>
      </c>
      <c r="C91" s="10">
        <v>2010.0</v>
      </c>
      <c r="D91" s="11" t="s">
        <v>32</v>
      </c>
      <c r="E91" s="10">
        <v>131.0</v>
      </c>
      <c r="F91" s="11" t="s">
        <v>155</v>
      </c>
      <c r="G91" s="11">
        <v>8.3</v>
      </c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</row>
    <row r="92">
      <c r="A92" s="11">
        <v>91.0</v>
      </c>
      <c r="B92" s="11" t="s">
        <v>180</v>
      </c>
      <c r="C92" s="10">
        <v>2019.0</v>
      </c>
      <c r="D92" s="11"/>
      <c r="E92" s="10">
        <v>132.0</v>
      </c>
      <c r="F92" s="11" t="s">
        <v>33</v>
      </c>
      <c r="G92" s="11">
        <v>8.3</v>
      </c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</row>
    <row r="93">
      <c r="A93" s="11">
        <v>92.0</v>
      </c>
      <c r="B93" s="11" t="s">
        <v>181</v>
      </c>
      <c r="C93" s="10">
        <v>2005.0</v>
      </c>
      <c r="D93" s="11"/>
      <c r="E93" s="10">
        <v>112.0</v>
      </c>
      <c r="F93" s="11" t="s">
        <v>141</v>
      </c>
      <c r="G93" s="11">
        <v>8.3</v>
      </c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</row>
    <row r="94">
      <c r="A94" s="11">
        <v>93.0</v>
      </c>
      <c r="B94" s="11" t="s">
        <v>182</v>
      </c>
      <c r="C94" s="10">
        <v>2010.0</v>
      </c>
      <c r="D94" s="11" t="s">
        <v>105</v>
      </c>
      <c r="E94" s="10">
        <v>103.0</v>
      </c>
      <c r="F94" s="11" t="s">
        <v>183</v>
      </c>
      <c r="G94" s="11">
        <v>8.3</v>
      </c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</row>
    <row r="95">
      <c r="A95" s="11">
        <v>94.0</v>
      </c>
      <c r="B95" s="11" t="s">
        <v>184</v>
      </c>
      <c r="C95" s="10">
        <v>2009.0</v>
      </c>
      <c r="D95" s="11" t="s">
        <v>32</v>
      </c>
      <c r="E95" s="10">
        <v>153.0</v>
      </c>
      <c r="F95" s="11" t="s">
        <v>185</v>
      </c>
      <c r="G95" s="11">
        <v>8.3</v>
      </c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</row>
    <row r="96">
      <c r="A96" s="11">
        <v>95.0</v>
      </c>
      <c r="B96" s="11" t="s">
        <v>186</v>
      </c>
      <c r="C96" s="10">
        <v>2004.0</v>
      </c>
      <c r="D96" s="11" t="s">
        <v>32</v>
      </c>
      <c r="E96" s="10">
        <v>108.0</v>
      </c>
      <c r="F96" s="11" t="s">
        <v>187</v>
      </c>
      <c r="G96" s="11">
        <v>8.3</v>
      </c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</row>
    <row r="97">
      <c r="A97" s="11">
        <v>96.0</v>
      </c>
      <c r="B97" s="11" t="s">
        <v>188</v>
      </c>
      <c r="C97" s="10">
        <v>2001.0</v>
      </c>
      <c r="D97" s="11" t="s">
        <v>32</v>
      </c>
      <c r="E97" s="10">
        <v>122.0</v>
      </c>
      <c r="F97" s="11" t="s">
        <v>189</v>
      </c>
      <c r="G97" s="11">
        <v>8.3</v>
      </c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</row>
    <row r="98">
      <c r="A98" s="11">
        <v>97.0</v>
      </c>
      <c r="B98" s="11" t="s">
        <v>190</v>
      </c>
      <c r="C98" s="10">
        <v>2000.0</v>
      </c>
      <c r="D98" s="11" t="s">
        <v>32</v>
      </c>
      <c r="E98" s="10">
        <v>102.0</v>
      </c>
      <c r="F98" s="11" t="s">
        <v>191</v>
      </c>
      <c r="G98" s="11">
        <v>8.3</v>
      </c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</row>
    <row r="99">
      <c r="A99" s="11">
        <v>98.0</v>
      </c>
      <c r="B99" s="11" t="s">
        <v>192</v>
      </c>
      <c r="C99" s="10">
        <v>2000.0</v>
      </c>
      <c r="D99" s="11" t="s">
        <v>32</v>
      </c>
      <c r="E99" s="10">
        <v>102.0</v>
      </c>
      <c r="F99" s="11" t="s">
        <v>33</v>
      </c>
      <c r="G99" s="11">
        <v>8.3</v>
      </c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</row>
    <row r="100">
      <c r="A100" s="11">
        <v>99.0</v>
      </c>
      <c r="B100" s="11" t="s">
        <v>193</v>
      </c>
      <c r="C100" s="10">
        <v>1999.0</v>
      </c>
      <c r="D100" s="11" t="s">
        <v>32</v>
      </c>
      <c r="E100" s="10">
        <v>122.0</v>
      </c>
      <c r="F100" s="11" t="s">
        <v>33</v>
      </c>
      <c r="G100" s="11">
        <v>8.3</v>
      </c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</row>
    <row r="101">
      <c r="A101" s="11">
        <v>100.0</v>
      </c>
      <c r="B101" s="11" t="s">
        <v>194</v>
      </c>
      <c r="C101" s="10">
        <v>1997.0</v>
      </c>
      <c r="D101" s="11" t="s">
        <v>32</v>
      </c>
      <c r="E101" s="10">
        <v>126.0</v>
      </c>
      <c r="F101" s="11" t="s">
        <v>52</v>
      </c>
      <c r="G101" s="11">
        <v>8.3</v>
      </c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</row>
    <row r="102">
      <c r="A102" s="11"/>
      <c r="B102" s="11"/>
      <c r="C102" s="11"/>
      <c r="D102" s="11"/>
      <c r="E102" s="11"/>
      <c r="F102" s="11"/>
      <c r="G102" s="11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</row>
    <row r="103">
      <c r="A103" s="11"/>
      <c r="B103" s="11"/>
      <c r="C103" s="11"/>
      <c r="D103" s="10"/>
      <c r="E103" s="11"/>
      <c r="F103" s="11"/>
      <c r="G103" s="11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</row>
    <row r="104">
      <c r="A104" s="11"/>
      <c r="B104" s="11"/>
      <c r="C104" s="11"/>
      <c r="D104" s="11"/>
      <c r="E104" s="11"/>
      <c r="F104" s="11"/>
      <c r="G104" s="11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</row>
    <row r="105">
      <c r="A105" s="11"/>
      <c r="B105" s="11"/>
      <c r="C105" s="11"/>
      <c r="D105" s="11"/>
      <c r="E105" s="11"/>
      <c r="F105" s="11"/>
      <c r="G105" s="11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</row>
    <row r="106">
      <c r="A106" s="11"/>
      <c r="B106" s="11"/>
      <c r="C106" s="11"/>
      <c r="D106" s="11"/>
      <c r="E106" s="11"/>
      <c r="F106" s="11"/>
      <c r="G106" s="11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</row>
    <row r="107">
      <c r="A107" s="11"/>
      <c r="B107" s="11"/>
      <c r="C107" s="11"/>
      <c r="D107" s="11"/>
      <c r="E107" s="11"/>
      <c r="F107" s="11"/>
      <c r="G107" s="11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</row>
    <row r="108">
      <c r="A108" s="11"/>
      <c r="B108" s="11"/>
      <c r="C108" s="11"/>
      <c r="D108" s="11"/>
      <c r="E108" s="11"/>
      <c r="F108" s="11"/>
      <c r="G108" s="11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</row>
    <row r="109">
      <c r="A109" s="11"/>
      <c r="B109" s="11"/>
      <c r="C109" s="11"/>
      <c r="D109" s="11"/>
      <c r="E109" s="11"/>
      <c r="F109" s="11"/>
      <c r="G109" s="11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</row>
    <row r="110">
      <c r="A110" s="11"/>
      <c r="B110" s="11"/>
      <c r="C110" s="11"/>
      <c r="D110" s="11"/>
      <c r="E110" s="11"/>
      <c r="F110" s="11"/>
      <c r="G110" s="11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</row>
    <row r="111">
      <c r="A111" s="11"/>
      <c r="B111" s="11"/>
      <c r="C111" s="11"/>
      <c r="D111" s="11"/>
      <c r="E111" s="11"/>
      <c r="F111" s="11"/>
      <c r="G111" s="11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</row>
    <row r="112">
      <c r="A112" s="11"/>
      <c r="B112" s="11"/>
      <c r="C112" s="11"/>
      <c r="D112" s="11"/>
      <c r="E112" s="11"/>
      <c r="F112" s="11"/>
      <c r="G112" s="11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</row>
    <row r="113">
      <c r="A113" s="11"/>
      <c r="B113" s="11"/>
      <c r="C113" s="11"/>
      <c r="D113" s="11"/>
      <c r="E113" s="11"/>
      <c r="F113" s="11"/>
      <c r="G113" s="11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</row>
    <row r="114">
      <c r="A114" s="11"/>
      <c r="B114" s="11"/>
      <c r="C114" s="11"/>
      <c r="D114" s="11"/>
      <c r="E114" s="11"/>
      <c r="F114" s="11"/>
      <c r="G114" s="11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</row>
    <row r="115">
      <c r="A115" s="11"/>
      <c r="B115" s="11"/>
      <c r="C115" s="11"/>
      <c r="D115" s="11"/>
      <c r="E115" s="11"/>
      <c r="F115" s="11"/>
      <c r="G115" s="11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</row>
    <row r="116">
      <c r="A116" s="11"/>
      <c r="B116" s="11"/>
      <c r="C116" s="11"/>
      <c r="D116" s="11"/>
      <c r="E116" s="11"/>
      <c r="F116" s="11"/>
      <c r="G116" s="11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</row>
    <row r="117">
      <c r="A117" s="11"/>
      <c r="B117" s="11"/>
      <c r="C117" s="11"/>
      <c r="D117" s="11"/>
      <c r="E117" s="11"/>
      <c r="F117" s="11"/>
      <c r="G117" s="11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</row>
    <row r="118">
      <c r="A118" s="11"/>
      <c r="B118" s="11"/>
      <c r="C118" s="11"/>
      <c r="D118" s="11"/>
      <c r="E118" s="11"/>
      <c r="F118" s="11"/>
      <c r="G118" s="11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</row>
    <row r="119">
      <c r="A119" s="11"/>
      <c r="B119" s="11"/>
      <c r="C119" s="11"/>
      <c r="D119" s="11"/>
      <c r="E119" s="11"/>
      <c r="F119" s="11"/>
      <c r="G119" s="11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</row>
    <row r="120">
      <c r="A120" s="11"/>
      <c r="B120" s="11"/>
      <c r="C120" s="11"/>
      <c r="D120" s="11"/>
      <c r="E120" s="11"/>
      <c r="F120" s="11"/>
      <c r="G120" s="11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</row>
    <row r="121">
      <c r="A121" s="11"/>
      <c r="B121" s="11"/>
      <c r="C121" s="11"/>
      <c r="D121" s="11"/>
      <c r="E121" s="11"/>
      <c r="F121" s="11"/>
      <c r="G121" s="11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</row>
    <row r="122">
      <c r="A122" s="11"/>
      <c r="B122" s="11"/>
      <c r="C122" s="11"/>
      <c r="D122" s="11"/>
      <c r="E122" s="11"/>
      <c r="F122" s="11"/>
      <c r="G122" s="11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</row>
    <row r="123">
      <c r="A123" s="11"/>
      <c r="B123" s="11"/>
      <c r="C123" s="11"/>
      <c r="D123" s="11"/>
      <c r="E123" s="11"/>
      <c r="F123" s="11"/>
      <c r="G123" s="11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</row>
    <row r="124">
      <c r="A124" s="11"/>
      <c r="B124" s="11"/>
      <c r="C124" s="11"/>
      <c r="D124" s="11"/>
      <c r="E124" s="11"/>
      <c r="F124" s="11"/>
      <c r="G124" s="11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</row>
    <row r="125">
      <c r="A125" s="11"/>
      <c r="B125" s="11"/>
      <c r="C125" s="11"/>
      <c r="D125" s="11"/>
      <c r="E125" s="11"/>
      <c r="F125" s="11"/>
      <c r="G125" s="11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</row>
    <row r="126">
      <c r="A126" s="11"/>
      <c r="B126" s="11"/>
      <c r="C126" s="11"/>
      <c r="D126" s="11"/>
      <c r="E126" s="11"/>
      <c r="F126" s="11"/>
      <c r="G126" s="11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</row>
    <row r="127">
      <c r="A127" s="11"/>
      <c r="B127" s="11"/>
      <c r="C127" s="11"/>
      <c r="D127" s="11"/>
      <c r="E127" s="11"/>
      <c r="F127" s="11"/>
      <c r="G127" s="11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</row>
    <row r="128">
      <c r="A128" s="11"/>
      <c r="B128" s="11"/>
      <c r="C128" s="11"/>
      <c r="D128" s="11"/>
      <c r="E128" s="11"/>
      <c r="F128" s="11"/>
      <c r="G128" s="11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</row>
    <row r="129">
      <c r="A129" s="11"/>
      <c r="B129" s="11"/>
      <c r="C129" s="11"/>
      <c r="D129" s="11"/>
      <c r="E129" s="11"/>
      <c r="F129" s="11"/>
      <c r="G129" s="11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</row>
    <row r="130">
      <c r="A130" s="11"/>
      <c r="B130" s="11"/>
      <c r="C130" s="11"/>
      <c r="D130" s="11"/>
      <c r="E130" s="11"/>
      <c r="F130" s="11"/>
      <c r="G130" s="11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</row>
    <row r="131">
      <c r="A131" s="11"/>
      <c r="B131" s="11"/>
      <c r="C131" s="11"/>
      <c r="D131" s="11"/>
      <c r="E131" s="11"/>
      <c r="F131" s="11"/>
      <c r="G131" s="11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</row>
    <row r="132">
      <c r="A132" s="11"/>
      <c r="B132" s="11"/>
      <c r="C132" s="11"/>
      <c r="D132" s="11"/>
      <c r="E132" s="11"/>
      <c r="F132" s="11"/>
      <c r="G132" s="11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</row>
    <row r="133">
      <c r="A133" s="11"/>
      <c r="B133" s="11"/>
      <c r="C133" s="11"/>
      <c r="D133" s="11"/>
      <c r="E133" s="11"/>
      <c r="F133" s="11"/>
      <c r="G133" s="11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</row>
    <row r="134">
      <c r="A134" s="11"/>
      <c r="B134" s="11"/>
      <c r="C134" s="11"/>
      <c r="D134" s="11"/>
      <c r="E134" s="11"/>
      <c r="F134" s="11"/>
      <c r="G134" s="11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</row>
    <row r="135">
      <c r="A135" s="11"/>
      <c r="B135" s="11"/>
      <c r="C135" s="11"/>
      <c r="D135" s="11"/>
      <c r="E135" s="11"/>
      <c r="F135" s="11"/>
      <c r="G135" s="11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</row>
    <row r="136">
      <c r="A136" s="11"/>
      <c r="B136" s="11"/>
      <c r="C136" s="11"/>
      <c r="D136" s="11"/>
      <c r="E136" s="11"/>
      <c r="F136" s="11"/>
      <c r="G136" s="11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</row>
    <row r="137">
      <c r="A137" s="11"/>
      <c r="B137" s="11"/>
      <c r="C137" s="11"/>
      <c r="D137" s="11"/>
      <c r="E137" s="11"/>
      <c r="F137" s="11"/>
      <c r="G137" s="11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</row>
    <row r="138">
      <c r="A138" s="11"/>
      <c r="B138" s="11"/>
      <c r="C138" s="11"/>
      <c r="D138" s="11"/>
      <c r="E138" s="11"/>
      <c r="F138" s="11"/>
      <c r="G138" s="11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</row>
    <row r="139">
      <c r="A139" s="11"/>
      <c r="B139" s="11"/>
      <c r="C139" s="11"/>
      <c r="D139" s="11"/>
      <c r="E139" s="11"/>
      <c r="F139" s="11"/>
      <c r="G139" s="11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</row>
    <row r="140">
      <c r="A140" s="11"/>
      <c r="B140" s="11"/>
      <c r="C140" s="11"/>
      <c r="D140" s="11"/>
      <c r="E140" s="11"/>
      <c r="F140" s="11"/>
      <c r="G140" s="11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</row>
    <row r="141">
      <c r="A141" s="11"/>
      <c r="B141" s="11"/>
      <c r="C141" s="11"/>
      <c r="D141" s="11"/>
      <c r="E141" s="11"/>
      <c r="F141" s="11"/>
      <c r="G141" s="11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</row>
    <row r="142">
      <c r="A142" s="11"/>
      <c r="B142" s="11"/>
      <c r="C142" s="11"/>
      <c r="D142" s="11"/>
      <c r="E142" s="11"/>
      <c r="F142" s="11"/>
      <c r="G142" s="11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</row>
    <row r="143">
      <c r="A143" s="11"/>
      <c r="B143" s="11"/>
      <c r="C143" s="11"/>
      <c r="D143" s="11"/>
      <c r="E143" s="11"/>
      <c r="F143" s="11"/>
      <c r="G143" s="11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</row>
    <row r="144">
      <c r="A144" s="11"/>
      <c r="B144" s="11"/>
      <c r="C144" s="11"/>
      <c r="D144" s="11"/>
      <c r="E144" s="11"/>
      <c r="F144" s="11"/>
      <c r="G144" s="11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</row>
    <row r="145">
      <c r="A145" s="11"/>
      <c r="B145" s="11"/>
      <c r="C145" s="11"/>
      <c r="D145" s="11"/>
      <c r="E145" s="11"/>
      <c r="F145" s="11"/>
      <c r="G145" s="11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</row>
    <row r="146">
      <c r="A146" s="11"/>
      <c r="B146" s="11"/>
      <c r="C146" s="11"/>
      <c r="D146" s="11"/>
      <c r="E146" s="11"/>
      <c r="F146" s="11"/>
      <c r="G146" s="11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</row>
    <row r="147">
      <c r="A147" s="11"/>
      <c r="B147" s="11"/>
      <c r="C147" s="11"/>
      <c r="D147" s="11"/>
      <c r="E147" s="11"/>
      <c r="F147" s="11"/>
      <c r="G147" s="11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</row>
    <row r="148">
      <c r="A148" s="11"/>
      <c r="B148" s="11"/>
      <c r="C148" s="11"/>
      <c r="D148" s="11"/>
      <c r="E148" s="11"/>
      <c r="F148" s="11"/>
      <c r="G148" s="11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</row>
    <row r="149">
      <c r="A149" s="11"/>
      <c r="B149" s="11"/>
      <c r="C149" s="11"/>
      <c r="D149" s="11"/>
      <c r="E149" s="11"/>
      <c r="F149" s="11"/>
      <c r="G149" s="11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</row>
    <row r="150">
      <c r="A150" s="11"/>
      <c r="B150" s="11"/>
      <c r="C150" s="11"/>
      <c r="D150" s="11"/>
      <c r="E150" s="11"/>
      <c r="F150" s="11"/>
      <c r="G150" s="11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</row>
    <row r="151">
      <c r="A151" s="11"/>
      <c r="B151" s="11"/>
      <c r="C151" s="11"/>
      <c r="D151" s="11"/>
      <c r="E151" s="11"/>
      <c r="F151" s="11"/>
      <c r="G151" s="11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</row>
    <row r="152">
      <c r="A152" s="11"/>
      <c r="B152" s="11"/>
      <c r="C152" s="11"/>
      <c r="D152" s="11"/>
      <c r="E152" s="11"/>
      <c r="F152" s="11"/>
      <c r="G152" s="11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</row>
    <row r="153">
      <c r="A153" s="11"/>
      <c r="B153" s="11"/>
      <c r="C153" s="11"/>
      <c r="D153" s="11"/>
      <c r="E153" s="11"/>
      <c r="F153" s="11"/>
      <c r="G153" s="11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</row>
    <row r="154">
      <c r="A154" s="11"/>
      <c r="B154" s="11"/>
      <c r="C154" s="11"/>
      <c r="D154" s="11"/>
      <c r="E154" s="11"/>
      <c r="F154" s="11"/>
      <c r="G154" s="11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</row>
    <row r="155">
      <c r="A155" s="11"/>
      <c r="B155" s="11"/>
      <c r="C155" s="11"/>
      <c r="D155" s="11"/>
      <c r="E155" s="11"/>
      <c r="F155" s="11"/>
      <c r="G155" s="11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</row>
    <row r="156">
      <c r="A156" s="11"/>
      <c r="B156" s="11"/>
      <c r="C156" s="11"/>
      <c r="D156" s="11"/>
      <c r="E156" s="11"/>
      <c r="F156" s="11"/>
      <c r="G156" s="11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</row>
    <row r="157">
      <c r="A157" s="11"/>
      <c r="B157" s="11"/>
      <c r="C157" s="11"/>
      <c r="D157" s="11"/>
      <c r="E157" s="11"/>
      <c r="F157" s="11"/>
      <c r="G157" s="11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</row>
    <row r="158">
      <c r="A158" s="11"/>
      <c r="B158" s="11"/>
      <c r="C158" s="11"/>
      <c r="D158" s="11"/>
      <c r="E158" s="11"/>
      <c r="F158" s="11"/>
      <c r="G158" s="11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</row>
    <row r="159">
      <c r="A159" s="11"/>
      <c r="B159" s="11"/>
      <c r="C159" s="11"/>
      <c r="D159" s="11"/>
      <c r="E159" s="11"/>
      <c r="F159" s="11"/>
      <c r="G159" s="11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</row>
    <row r="160">
      <c r="A160" s="11"/>
      <c r="B160" s="11"/>
      <c r="C160" s="11"/>
      <c r="D160" s="11"/>
      <c r="E160" s="11"/>
      <c r="F160" s="11"/>
      <c r="G160" s="11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</row>
    <row r="161">
      <c r="A161" s="11"/>
      <c r="B161" s="11"/>
      <c r="C161" s="11"/>
      <c r="D161" s="11"/>
      <c r="E161" s="11"/>
      <c r="F161" s="11"/>
      <c r="G161" s="11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</row>
    <row r="162">
      <c r="A162" s="11"/>
      <c r="B162" s="11"/>
      <c r="C162" s="11"/>
      <c r="D162" s="11"/>
      <c r="E162" s="11"/>
      <c r="F162" s="11"/>
      <c r="G162" s="11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</row>
    <row r="163">
      <c r="A163" s="11"/>
      <c r="B163" s="11"/>
      <c r="C163" s="11"/>
      <c r="D163" s="11"/>
      <c r="E163" s="11"/>
      <c r="F163" s="11"/>
      <c r="G163" s="11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</row>
    <row r="164">
      <c r="A164" s="11"/>
      <c r="B164" s="11"/>
      <c r="C164" s="11"/>
      <c r="D164" s="11"/>
      <c r="E164" s="11"/>
      <c r="F164" s="11"/>
      <c r="G164" s="11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</row>
    <row r="165">
      <c r="A165" s="11"/>
      <c r="B165" s="11"/>
      <c r="C165" s="11"/>
      <c r="D165" s="11"/>
      <c r="E165" s="11"/>
      <c r="F165" s="11"/>
      <c r="G165" s="11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</row>
    <row r="166">
      <c r="A166" s="11"/>
      <c r="B166" s="11"/>
      <c r="C166" s="11"/>
      <c r="D166" s="11"/>
      <c r="E166" s="11"/>
      <c r="F166" s="11"/>
      <c r="G166" s="11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</row>
    <row r="167">
      <c r="A167" s="11"/>
      <c r="B167" s="11"/>
      <c r="C167" s="11"/>
      <c r="D167" s="11"/>
      <c r="E167" s="11"/>
      <c r="F167" s="11"/>
      <c r="G167" s="11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</row>
    <row r="168">
      <c r="A168" s="11"/>
      <c r="B168" s="11"/>
      <c r="C168" s="11"/>
      <c r="D168" s="11"/>
      <c r="E168" s="11"/>
      <c r="F168" s="11"/>
      <c r="G168" s="11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</row>
    <row r="169">
      <c r="A169" s="11"/>
      <c r="B169" s="11"/>
      <c r="C169" s="11"/>
      <c r="D169" s="11"/>
      <c r="E169" s="11"/>
      <c r="F169" s="11"/>
      <c r="G169" s="11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</row>
    <row r="170">
      <c r="A170" s="11"/>
      <c r="B170" s="11"/>
      <c r="C170" s="11"/>
      <c r="D170" s="11"/>
      <c r="E170" s="11"/>
      <c r="F170" s="11"/>
      <c r="G170" s="11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</row>
    <row r="171">
      <c r="A171" s="11"/>
      <c r="B171" s="11"/>
      <c r="C171" s="11"/>
      <c r="D171" s="11"/>
      <c r="E171" s="11"/>
      <c r="F171" s="11"/>
      <c r="G171" s="11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</row>
    <row r="172">
      <c r="A172" s="11"/>
      <c r="B172" s="11"/>
      <c r="C172" s="11"/>
      <c r="D172" s="11"/>
      <c r="E172" s="11"/>
      <c r="F172" s="11"/>
      <c r="G172" s="11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</row>
    <row r="173">
      <c r="A173" s="11"/>
      <c r="B173" s="11"/>
      <c r="C173" s="11"/>
      <c r="D173" s="11"/>
      <c r="E173" s="11"/>
      <c r="F173" s="11"/>
      <c r="G173" s="11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</row>
    <row r="174">
      <c r="A174" s="11"/>
      <c r="B174" s="11"/>
      <c r="C174" s="11"/>
      <c r="D174" s="11"/>
      <c r="E174" s="11"/>
      <c r="F174" s="11"/>
      <c r="G174" s="11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</row>
    <row r="175">
      <c r="A175" s="11"/>
      <c r="B175" s="11"/>
      <c r="C175" s="11"/>
      <c r="D175" s="11"/>
      <c r="E175" s="11"/>
      <c r="F175" s="11"/>
      <c r="G175" s="11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</row>
    <row r="176">
      <c r="A176" s="11"/>
      <c r="B176" s="11"/>
      <c r="C176" s="11"/>
      <c r="D176" s="11"/>
      <c r="E176" s="11"/>
      <c r="F176" s="11"/>
      <c r="G176" s="11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</row>
    <row r="177">
      <c r="A177" s="11"/>
      <c r="B177" s="11"/>
      <c r="C177" s="11"/>
      <c r="D177" s="11"/>
      <c r="E177" s="11"/>
      <c r="F177" s="11"/>
      <c r="G177" s="11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</row>
    <row r="178">
      <c r="A178" s="11"/>
      <c r="B178" s="11"/>
      <c r="C178" s="11"/>
      <c r="D178" s="11"/>
      <c r="E178" s="11"/>
      <c r="F178" s="11"/>
      <c r="G178" s="11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</row>
    <row r="179">
      <c r="A179" s="11"/>
      <c r="B179" s="11"/>
      <c r="C179" s="11"/>
      <c r="D179" s="11"/>
      <c r="E179" s="11"/>
      <c r="F179" s="11"/>
      <c r="G179" s="11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</row>
    <row r="180">
      <c r="A180" s="11"/>
      <c r="B180" s="11"/>
      <c r="C180" s="11"/>
      <c r="D180" s="11"/>
      <c r="E180" s="11"/>
      <c r="F180" s="11"/>
      <c r="G180" s="11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</row>
    <row r="181">
      <c r="A181" s="11"/>
      <c r="B181" s="11"/>
      <c r="C181" s="11"/>
      <c r="D181" s="11"/>
      <c r="E181" s="11"/>
      <c r="F181" s="11"/>
      <c r="G181" s="11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</row>
    <row r="182">
      <c r="A182" s="11"/>
      <c r="B182" s="11"/>
      <c r="C182" s="11"/>
      <c r="D182" s="11"/>
      <c r="E182" s="11"/>
      <c r="F182" s="11"/>
      <c r="G182" s="11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</row>
    <row r="183">
      <c r="A183" s="11"/>
      <c r="B183" s="11"/>
      <c r="C183" s="11"/>
      <c r="D183" s="11"/>
      <c r="E183" s="11"/>
      <c r="F183" s="11"/>
      <c r="G183" s="11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</row>
    <row r="184">
      <c r="A184" s="11"/>
      <c r="B184" s="11"/>
      <c r="C184" s="11"/>
      <c r="D184" s="11"/>
      <c r="E184" s="11"/>
      <c r="F184" s="11"/>
      <c r="G184" s="11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</row>
    <row r="185">
      <c r="A185" s="11"/>
      <c r="B185" s="11"/>
      <c r="C185" s="11"/>
      <c r="D185" s="11"/>
      <c r="E185" s="11"/>
      <c r="F185" s="11"/>
      <c r="G185" s="11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</row>
    <row r="186">
      <c r="A186" s="11"/>
      <c r="B186" s="11"/>
      <c r="C186" s="11"/>
      <c r="D186" s="11"/>
      <c r="E186" s="11"/>
      <c r="F186" s="11"/>
      <c r="G186" s="11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</row>
    <row r="187">
      <c r="A187" s="11"/>
      <c r="B187" s="11"/>
      <c r="C187" s="11"/>
      <c r="D187" s="11"/>
      <c r="E187" s="11"/>
      <c r="F187" s="11"/>
      <c r="G187" s="11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</row>
    <row r="188">
      <c r="A188" s="11"/>
      <c r="B188" s="11"/>
      <c r="C188" s="11"/>
      <c r="D188" s="11"/>
      <c r="E188" s="11"/>
      <c r="F188" s="11"/>
      <c r="G188" s="11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</row>
    <row r="189">
      <c r="A189" s="11"/>
      <c r="B189" s="11"/>
      <c r="C189" s="11"/>
      <c r="D189" s="11"/>
      <c r="E189" s="11"/>
      <c r="F189" s="11"/>
      <c r="G189" s="11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</row>
    <row r="190">
      <c r="A190" s="11"/>
      <c r="B190" s="11"/>
      <c r="C190" s="11"/>
      <c r="D190" s="11"/>
      <c r="E190" s="11"/>
      <c r="F190" s="11"/>
      <c r="G190" s="11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</row>
    <row r="191">
      <c r="A191" s="11"/>
      <c r="B191" s="11"/>
      <c r="C191" s="11"/>
      <c r="D191" s="11"/>
      <c r="E191" s="11"/>
      <c r="F191" s="11"/>
      <c r="G191" s="11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</row>
    <row r="192">
      <c r="A192" s="11"/>
      <c r="B192" s="11"/>
      <c r="C192" s="11"/>
      <c r="D192" s="11"/>
      <c r="E192" s="11"/>
      <c r="F192" s="11"/>
      <c r="G192" s="11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</row>
    <row r="193">
      <c r="A193" s="11"/>
      <c r="B193" s="11"/>
      <c r="C193" s="11"/>
      <c r="D193" s="11"/>
      <c r="E193" s="11"/>
      <c r="F193" s="11"/>
      <c r="G193" s="11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</row>
    <row r="194">
      <c r="A194" s="11"/>
      <c r="B194" s="11"/>
      <c r="C194" s="11"/>
      <c r="D194" s="11"/>
      <c r="E194" s="11"/>
      <c r="F194" s="11"/>
      <c r="G194" s="11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</row>
    <row r="195">
      <c r="A195" s="11"/>
      <c r="B195" s="11"/>
      <c r="C195" s="11"/>
      <c r="D195" s="11"/>
      <c r="E195" s="11"/>
      <c r="F195" s="11"/>
      <c r="G195" s="11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</row>
    <row r="196">
      <c r="A196" s="11"/>
      <c r="B196" s="11"/>
      <c r="C196" s="11"/>
      <c r="D196" s="11"/>
      <c r="E196" s="11"/>
      <c r="F196" s="11"/>
      <c r="G196" s="11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</row>
    <row r="197">
      <c r="A197" s="11"/>
      <c r="B197" s="11"/>
      <c r="C197" s="11"/>
      <c r="D197" s="11"/>
      <c r="E197" s="11"/>
      <c r="F197" s="11"/>
      <c r="G197" s="11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</row>
    <row r="198">
      <c r="A198" s="11"/>
      <c r="B198" s="11"/>
      <c r="C198" s="11"/>
      <c r="D198" s="11"/>
      <c r="E198" s="11"/>
      <c r="F198" s="11"/>
      <c r="G198" s="11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</row>
    <row r="199">
      <c r="A199" s="11"/>
      <c r="B199" s="11"/>
      <c r="C199" s="11"/>
      <c r="D199" s="11"/>
      <c r="E199" s="11"/>
      <c r="F199" s="11"/>
      <c r="G199" s="11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</row>
    <row r="200">
      <c r="A200" s="11"/>
      <c r="B200" s="11"/>
      <c r="C200" s="11"/>
      <c r="D200" s="11"/>
      <c r="E200" s="11"/>
      <c r="F200" s="11"/>
      <c r="G200" s="11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</row>
    <row r="201">
      <c r="A201" s="11"/>
      <c r="B201" s="11"/>
      <c r="C201" s="11"/>
      <c r="D201" s="11"/>
      <c r="E201" s="11"/>
      <c r="F201" s="11"/>
      <c r="G201" s="11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</row>
    <row r="202">
      <c r="A202" s="11"/>
      <c r="B202" s="11"/>
      <c r="C202" s="11"/>
      <c r="D202" s="11"/>
      <c r="E202" s="11"/>
      <c r="F202" s="11"/>
      <c r="G202" s="11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</row>
    <row r="203">
      <c r="A203" s="11"/>
      <c r="B203" s="11"/>
      <c r="C203" s="11"/>
      <c r="D203" s="11"/>
      <c r="E203" s="11"/>
      <c r="F203" s="11"/>
      <c r="G203" s="11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</row>
    <row r="204">
      <c r="A204" s="11"/>
      <c r="B204" s="11"/>
      <c r="C204" s="11"/>
      <c r="D204" s="11"/>
      <c r="E204" s="11"/>
      <c r="F204" s="11"/>
      <c r="G204" s="11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</row>
    <row r="205">
      <c r="A205" s="11"/>
      <c r="B205" s="11"/>
      <c r="C205" s="11"/>
      <c r="D205" s="11"/>
      <c r="E205" s="11"/>
      <c r="F205" s="11"/>
      <c r="G205" s="11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</row>
    <row r="206">
      <c r="A206" s="11"/>
      <c r="B206" s="11"/>
      <c r="C206" s="11"/>
      <c r="D206" s="11"/>
      <c r="E206" s="11"/>
      <c r="F206" s="11"/>
      <c r="G206" s="11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</row>
    <row r="207">
      <c r="A207" s="11"/>
      <c r="B207" s="11"/>
      <c r="C207" s="11"/>
      <c r="D207" s="11"/>
      <c r="E207" s="11"/>
      <c r="F207" s="11"/>
      <c r="G207" s="11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</row>
    <row r="208">
      <c r="A208" s="11"/>
      <c r="B208" s="11"/>
      <c r="C208" s="11"/>
      <c r="D208" s="11"/>
      <c r="E208" s="11"/>
      <c r="F208" s="11"/>
      <c r="G208" s="11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</row>
    <row r="209">
      <c r="A209" s="11"/>
      <c r="B209" s="11"/>
      <c r="C209" s="11"/>
      <c r="D209" s="11"/>
      <c r="E209" s="11"/>
      <c r="F209" s="11"/>
      <c r="G209" s="11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</row>
    <row r="210">
      <c r="A210" s="11"/>
      <c r="B210" s="11"/>
      <c r="C210" s="11"/>
      <c r="D210" s="11"/>
      <c r="E210" s="11"/>
      <c r="F210" s="11"/>
      <c r="G210" s="11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</row>
    <row r="211">
      <c r="A211" s="11"/>
      <c r="B211" s="11"/>
      <c r="C211" s="11"/>
      <c r="D211" s="11"/>
      <c r="E211" s="11"/>
      <c r="F211" s="11"/>
      <c r="G211" s="11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</row>
    <row r="212">
      <c r="A212" s="11"/>
      <c r="B212" s="11"/>
      <c r="C212" s="11"/>
      <c r="D212" s="11"/>
      <c r="E212" s="11"/>
      <c r="F212" s="11"/>
      <c r="G212" s="11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</row>
    <row r="213">
      <c r="A213" s="11"/>
      <c r="B213" s="11"/>
      <c r="C213" s="11"/>
      <c r="D213" s="11"/>
      <c r="E213" s="11"/>
      <c r="F213" s="11"/>
      <c r="G213" s="11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</row>
    <row r="214">
      <c r="A214" s="11"/>
      <c r="B214" s="11"/>
      <c r="C214" s="11"/>
      <c r="D214" s="11"/>
      <c r="E214" s="11"/>
      <c r="F214" s="11"/>
      <c r="G214" s="11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</row>
    <row r="215">
      <c r="A215" s="11"/>
      <c r="B215" s="11"/>
      <c r="C215" s="11"/>
      <c r="D215" s="11"/>
      <c r="E215" s="11"/>
      <c r="F215" s="11"/>
      <c r="G215" s="11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</row>
    <row r="216">
      <c r="A216" s="11"/>
      <c r="B216" s="11"/>
      <c r="C216" s="11"/>
      <c r="D216" s="11"/>
      <c r="E216" s="11"/>
      <c r="F216" s="11"/>
      <c r="G216" s="11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</row>
    <row r="217">
      <c r="A217" s="11"/>
      <c r="B217" s="11"/>
      <c r="C217" s="11"/>
      <c r="D217" s="11"/>
      <c r="E217" s="11"/>
      <c r="F217" s="11"/>
      <c r="G217" s="11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</row>
    <row r="218">
      <c r="A218" s="11"/>
      <c r="B218" s="11"/>
      <c r="C218" s="11"/>
      <c r="D218" s="11"/>
      <c r="E218" s="11"/>
      <c r="F218" s="11"/>
      <c r="G218" s="11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</row>
    <row r="219">
      <c r="A219" s="11"/>
      <c r="B219" s="11"/>
      <c r="C219" s="11"/>
      <c r="D219" s="11"/>
      <c r="E219" s="11"/>
      <c r="F219" s="11"/>
      <c r="G219" s="11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</row>
    <row r="220">
      <c r="A220" s="11"/>
      <c r="B220" s="11"/>
      <c r="C220" s="11"/>
      <c r="D220" s="11"/>
      <c r="E220" s="11"/>
      <c r="F220" s="11"/>
      <c r="G220" s="11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</row>
    <row r="221">
      <c r="A221" s="11"/>
      <c r="B221" s="11"/>
      <c r="C221" s="11"/>
      <c r="D221" s="11"/>
      <c r="E221" s="11"/>
      <c r="F221" s="11"/>
      <c r="G221" s="11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</row>
    <row r="222">
      <c r="A222" s="11"/>
      <c r="B222" s="11"/>
      <c r="C222" s="11"/>
      <c r="D222" s="11"/>
      <c r="E222" s="11"/>
      <c r="F222" s="11"/>
      <c r="G222" s="11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</row>
    <row r="223">
      <c r="A223" s="11"/>
      <c r="B223" s="11"/>
      <c r="C223" s="11"/>
      <c r="D223" s="11"/>
      <c r="E223" s="11"/>
      <c r="F223" s="11"/>
      <c r="G223" s="11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</row>
    <row r="224">
      <c r="A224" s="11"/>
      <c r="B224" s="11"/>
      <c r="C224" s="11"/>
      <c r="D224" s="11"/>
      <c r="E224" s="11"/>
      <c r="F224" s="11"/>
      <c r="G224" s="11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</row>
    <row r="225">
      <c r="A225" s="11"/>
      <c r="B225" s="11"/>
      <c r="C225" s="11"/>
      <c r="D225" s="11"/>
      <c r="E225" s="11"/>
      <c r="F225" s="11"/>
      <c r="G225" s="11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</row>
    <row r="226">
      <c r="A226" s="11"/>
      <c r="B226" s="11"/>
      <c r="C226" s="11"/>
      <c r="D226" s="11"/>
      <c r="E226" s="11"/>
      <c r="F226" s="11"/>
      <c r="G226" s="11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</row>
    <row r="227">
      <c r="A227" s="11"/>
      <c r="B227" s="11"/>
      <c r="C227" s="11"/>
      <c r="D227" s="11"/>
      <c r="E227" s="11"/>
      <c r="F227" s="11"/>
      <c r="G227" s="11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</row>
    <row r="228">
      <c r="A228" s="11"/>
      <c r="B228" s="11"/>
      <c r="C228" s="11"/>
      <c r="D228" s="11"/>
      <c r="E228" s="11"/>
      <c r="F228" s="11"/>
      <c r="G228" s="11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</row>
    <row r="229">
      <c r="A229" s="11"/>
      <c r="B229" s="11"/>
      <c r="C229" s="11"/>
      <c r="D229" s="11"/>
      <c r="E229" s="11"/>
      <c r="F229" s="11"/>
      <c r="G229" s="11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</row>
    <row r="230">
      <c r="A230" s="11"/>
      <c r="B230" s="11"/>
      <c r="C230" s="11"/>
      <c r="D230" s="11"/>
      <c r="E230" s="11"/>
      <c r="F230" s="11"/>
      <c r="G230" s="11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</row>
    <row r="231">
      <c r="A231" s="11"/>
      <c r="B231" s="11"/>
      <c r="C231" s="11"/>
      <c r="D231" s="11"/>
      <c r="E231" s="11"/>
      <c r="F231" s="11"/>
      <c r="G231" s="11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</row>
    <row r="232">
      <c r="A232" s="11"/>
      <c r="B232" s="11"/>
      <c r="C232" s="11"/>
      <c r="D232" s="11"/>
      <c r="E232" s="11"/>
      <c r="F232" s="11"/>
      <c r="G232" s="11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</row>
    <row r="233">
      <c r="A233" s="11"/>
      <c r="B233" s="11"/>
      <c r="C233" s="11"/>
      <c r="D233" s="11"/>
      <c r="E233" s="11"/>
      <c r="F233" s="11"/>
      <c r="G233" s="11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</row>
    <row r="234">
      <c r="A234" s="11"/>
      <c r="B234" s="11"/>
      <c r="C234" s="11"/>
      <c r="D234" s="11"/>
      <c r="E234" s="11"/>
      <c r="F234" s="11"/>
      <c r="G234" s="11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</row>
    <row r="235">
      <c r="A235" s="11"/>
      <c r="B235" s="11"/>
      <c r="C235" s="11"/>
      <c r="D235" s="11"/>
      <c r="E235" s="11"/>
      <c r="F235" s="11"/>
      <c r="G235" s="11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</row>
    <row r="236">
      <c r="A236" s="11"/>
      <c r="B236" s="11"/>
      <c r="C236" s="11"/>
      <c r="D236" s="11"/>
      <c r="E236" s="11"/>
      <c r="F236" s="11"/>
      <c r="G236" s="11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</row>
    <row r="237">
      <c r="A237" s="11"/>
      <c r="B237" s="11"/>
      <c r="C237" s="11"/>
      <c r="D237" s="11"/>
      <c r="E237" s="11"/>
      <c r="F237" s="11"/>
      <c r="G237" s="11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</row>
    <row r="238">
      <c r="A238" s="11"/>
      <c r="B238" s="11"/>
      <c r="C238" s="11"/>
      <c r="D238" s="11"/>
      <c r="E238" s="11"/>
      <c r="F238" s="11"/>
      <c r="G238" s="11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</row>
    <row r="239">
      <c r="A239" s="11"/>
      <c r="B239" s="11"/>
      <c r="C239" s="11"/>
      <c r="D239" s="11"/>
      <c r="E239" s="11"/>
      <c r="F239" s="11"/>
      <c r="G239" s="11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</row>
    <row r="240">
      <c r="A240" s="11"/>
      <c r="B240" s="11"/>
      <c r="C240" s="11"/>
      <c r="D240" s="11"/>
      <c r="E240" s="11"/>
      <c r="F240" s="11"/>
      <c r="G240" s="11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</row>
    <row r="241">
      <c r="A241" s="11"/>
      <c r="B241" s="11"/>
      <c r="C241" s="11"/>
      <c r="D241" s="11"/>
      <c r="E241" s="11"/>
      <c r="F241" s="11"/>
      <c r="G241" s="11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</row>
    <row r="242">
      <c r="A242" s="11"/>
      <c r="B242" s="11"/>
      <c r="C242" s="11"/>
      <c r="D242" s="11"/>
      <c r="E242" s="11"/>
      <c r="F242" s="11"/>
      <c r="G242" s="11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</row>
    <row r="243">
      <c r="A243" s="11"/>
      <c r="B243" s="11"/>
      <c r="C243" s="11"/>
      <c r="D243" s="11"/>
      <c r="E243" s="11"/>
      <c r="F243" s="11"/>
      <c r="G243" s="11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</row>
    <row r="244">
      <c r="A244" s="11"/>
      <c r="B244" s="11"/>
      <c r="C244" s="11"/>
      <c r="D244" s="11"/>
      <c r="E244" s="11"/>
      <c r="F244" s="11"/>
      <c r="G244" s="11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</row>
    <row r="245">
      <c r="A245" s="11"/>
      <c r="B245" s="11"/>
      <c r="C245" s="11"/>
      <c r="D245" s="11"/>
      <c r="E245" s="11"/>
      <c r="F245" s="11"/>
      <c r="G245" s="11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</row>
    <row r="246">
      <c r="A246" s="11"/>
      <c r="B246" s="11"/>
      <c r="C246" s="11"/>
      <c r="D246" s="11"/>
      <c r="E246" s="11"/>
      <c r="F246" s="11"/>
      <c r="G246" s="11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</row>
    <row r="247">
      <c r="A247" s="11"/>
      <c r="B247" s="11"/>
      <c r="C247" s="11"/>
      <c r="D247" s="11"/>
      <c r="E247" s="11"/>
      <c r="F247" s="11"/>
      <c r="G247" s="11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</row>
    <row r="248">
      <c r="A248" s="11"/>
      <c r="B248" s="11"/>
      <c r="C248" s="11"/>
      <c r="D248" s="11"/>
      <c r="E248" s="11"/>
      <c r="F248" s="11"/>
      <c r="G248" s="11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</row>
    <row r="249">
      <c r="A249" s="11"/>
      <c r="B249" s="11"/>
      <c r="C249" s="11"/>
      <c r="D249" s="11"/>
      <c r="E249" s="11"/>
      <c r="F249" s="11"/>
      <c r="G249" s="11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</row>
    <row r="250">
      <c r="A250" s="11"/>
      <c r="B250" s="11"/>
      <c r="C250" s="11"/>
      <c r="D250" s="11"/>
      <c r="E250" s="11"/>
      <c r="F250" s="11"/>
      <c r="G250" s="11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</row>
    <row r="251">
      <c r="A251" s="11"/>
      <c r="B251" s="11"/>
      <c r="C251" s="11"/>
      <c r="D251" s="11"/>
      <c r="E251" s="11"/>
      <c r="F251" s="11"/>
      <c r="G251" s="11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</row>
    <row r="252">
      <c r="A252" s="11"/>
      <c r="B252" s="11"/>
      <c r="C252" s="11"/>
      <c r="D252" s="11"/>
      <c r="E252" s="11"/>
      <c r="F252" s="11"/>
      <c r="G252" s="11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</row>
    <row r="253">
      <c r="A253" s="11"/>
      <c r="B253" s="11"/>
      <c r="C253" s="11"/>
      <c r="D253" s="11"/>
      <c r="E253" s="11"/>
      <c r="F253" s="11"/>
      <c r="G253" s="11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</row>
    <row r="254">
      <c r="A254" s="11"/>
      <c r="B254" s="11"/>
      <c r="C254" s="11"/>
      <c r="D254" s="11"/>
      <c r="E254" s="11"/>
      <c r="F254" s="11"/>
      <c r="G254" s="11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</row>
    <row r="255">
      <c r="A255" s="11"/>
      <c r="B255" s="11"/>
      <c r="C255" s="11"/>
      <c r="D255" s="11"/>
      <c r="E255" s="11"/>
      <c r="F255" s="11"/>
      <c r="G255" s="11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</row>
    <row r="256">
      <c r="A256" s="11"/>
      <c r="B256" s="11"/>
      <c r="C256" s="11"/>
      <c r="D256" s="11"/>
      <c r="E256" s="11"/>
      <c r="F256" s="11"/>
      <c r="G256" s="11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</row>
    <row r="257">
      <c r="A257" s="11"/>
      <c r="B257" s="11"/>
      <c r="C257" s="11"/>
      <c r="D257" s="11"/>
      <c r="E257" s="11"/>
      <c r="F257" s="11"/>
      <c r="G257" s="11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</row>
    <row r="258">
      <c r="A258" s="11"/>
      <c r="B258" s="11"/>
      <c r="C258" s="11"/>
      <c r="D258" s="11"/>
      <c r="E258" s="11"/>
      <c r="F258" s="11"/>
      <c r="G258" s="11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</row>
    <row r="259">
      <c r="A259" s="11"/>
      <c r="B259" s="11"/>
      <c r="C259" s="11"/>
      <c r="D259" s="11"/>
      <c r="E259" s="11"/>
      <c r="F259" s="11"/>
      <c r="G259" s="11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</row>
    <row r="260">
      <c r="A260" s="11"/>
      <c r="B260" s="11"/>
      <c r="C260" s="11"/>
      <c r="D260" s="11"/>
      <c r="E260" s="11"/>
      <c r="F260" s="11"/>
      <c r="G260" s="11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</row>
    <row r="261">
      <c r="A261" s="11"/>
      <c r="B261" s="11"/>
      <c r="C261" s="11"/>
      <c r="D261" s="11"/>
      <c r="E261" s="11"/>
      <c r="F261" s="11"/>
      <c r="G261" s="11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</row>
    <row r="262">
      <c r="A262" s="11"/>
      <c r="B262" s="11"/>
      <c r="C262" s="11"/>
      <c r="D262" s="11"/>
      <c r="E262" s="11"/>
      <c r="F262" s="11"/>
      <c r="G262" s="11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</row>
    <row r="263">
      <c r="A263" s="11"/>
      <c r="B263" s="11"/>
      <c r="C263" s="11"/>
      <c r="D263" s="11"/>
      <c r="E263" s="11"/>
      <c r="F263" s="11"/>
      <c r="G263" s="11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</row>
    <row r="264">
      <c r="A264" s="11"/>
      <c r="B264" s="11"/>
      <c r="C264" s="11"/>
      <c r="D264" s="11"/>
      <c r="E264" s="11"/>
      <c r="F264" s="11"/>
      <c r="G264" s="11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</row>
    <row r="265">
      <c r="A265" s="11"/>
      <c r="B265" s="11"/>
      <c r="C265" s="11"/>
      <c r="D265" s="11"/>
      <c r="E265" s="11"/>
      <c r="F265" s="11"/>
      <c r="G265" s="11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</row>
    <row r="266">
      <c r="A266" s="11"/>
      <c r="B266" s="11"/>
      <c r="C266" s="11"/>
      <c r="D266" s="11"/>
      <c r="E266" s="11"/>
      <c r="F266" s="11"/>
      <c r="G266" s="11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</row>
    <row r="267">
      <c r="A267" s="11"/>
      <c r="B267" s="11"/>
      <c r="C267" s="11"/>
      <c r="D267" s="11"/>
      <c r="E267" s="11"/>
      <c r="F267" s="11"/>
      <c r="G267" s="11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</row>
    <row r="268">
      <c r="A268" s="11"/>
      <c r="B268" s="11"/>
      <c r="C268" s="11"/>
      <c r="D268" s="11"/>
      <c r="E268" s="11"/>
      <c r="F268" s="11"/>
      <c r="G268" s="11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</row>
    <row r="269">
      <c r="A269" s="11"/>
      <c r="B269" s="11"/>
      <c r="C269" s="11"/>
      <c r="D269" s="11"/>
      <c r="E269" s="11"/>
      <c r="F269" s="11"/>
      <c r="G269" s="11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</row>
    <row r="270">
      <c r="A270" s="11"/>
      <c r="B270" s="11"/>
      <c r="C270" s="11"/>
      <c r="D270" s="11"/>
      <c r="E270" s="11"/>
      <c r="F270" s="11"/>
      <c r="G270" s="11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</row>
    <row r="271">
      <c r="A271" s="11"/>
      <c r="B271" s="11"/>
      <c r="C271" s="11"/>
      <c r="D271" s="11"/>
      <c r="E271" s="11"/>
      <c r="F271" s="11"/>
      <c r="G271" s="11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</row>
    <row r="272">
      <c r="A272" s="11"/>
      <c r="B272" s="11"/>
      <c r="C272" s="11"/>
      <c r="D272" s="11"/>
      <c r="E272" s="11"/>
      <c r="F272" s="11"/>
      <c r="G272" s="11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</row>
    <row r="273">
      <c r="A273" s="11"/>
      <c r="B273" s="11"/>
      <c r="C273" s="11"/>
      <c r="D273" s="11"/>
      <c r="E273" s="11"/>
      <c r="F273" s="11"/>
      <c r="G273" s="11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</row>
    <row r="274">
      <c r="A274" s="11"/>
      <c r="B274" s="11"/>
      <c r="C274" s="11"/>
      <c r="D274" s="11"/>
      <c r="E274" s="11"/>
      <c r="F274" s="11"/>
      <c r="G274" s="11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</row>
    <row r="275">
      <c r="A275" s="11"/>
      <c r="B275" s="11"/>
      <c r="C275" s="11"/>
      <c r="D275" s="11"/>
      <c r="E275" s="11"/>
      <c r="F275" s="11"/>
      <c r="G275" s="11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</row>
    <row r="276">
      <c r="A276" s="11"/>
      <c r="B276" s="11"/>
      <c r="C276" s="11"/>
      <c r="D276" s="11"/>
      <c r="E276" s="11"/>
      <c r="F276" s="11"/>
      <c r="G276" s="11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</row>
    <row r="277">
      <c r="A277" s="11"/>
      <c r="B277" s="11"/>
      <c r="C277" s="11"/>
      <c r="D277" s="11"/>
      <c r="E277" s="11"/>
      <c r="F277" s="11"/>
      <c r="G277" s="11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</row>
    <row r="278">
      <c r="A278" s="11"/>
      <c r="B278" s="11"/>
      <c r="C278" s="11"/>
      <c r="D278" s="11"/>
      <c r="E278" s="11"/>
      <c r="F278" s="11"/>
      <c r="G278" s="11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</row>
    <row r="279">
      <c r="A279" s="11"/>
      <c r="B279" s="11"/>
      <c r="C279" s="11"/>
      <c r="D279" s="11"/>
      <c r="E279" s="11"/>
      <c r="F279" s="11"/>
      <c r="G279" s="11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</row>
    <row r="280">
      <c r="A280" s="11"/>
      <c r="B280" s="11"/>
      <c r="C280" s="11"/>
      <c r="D280" s="11"/>
      <c r="E280" s="11"/>
      <c r="F280" s="11"/>
      <c r="G280" s="11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</row>
    <row r="281">
      <c r="A281" s="11"/>
      <c r="B281" s="11"/>
      <c r="C281" s="11"/>
      <c r="D281" s="11"/>
      <c r="E281" s="11"/>
      <c r="F281" s="11"/>
      <c r="G281" s="11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</row>
    <row r="282">
      <c r="A282" s="11"/>
      <c r="B282" s="11"/>
      <c r="C282" s="11"/>
      <c r="D282" s="11"/>
      <c r="E282" s="11"/>
      <c r="F282" s="11"/>
      <c r="G282" s="11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</row>
    <row r="283">
      <c r="A283" s="11"/>
      <c r="B283" s="11"/>
      <c r="C283" s="11"/>
      <c r="D283" s="11"/>
      <c r="E283" s="11"/>
      <c r="F283" s="11"/>
      <c r="G283" s="11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</row>
    <row r="284">
      <c r="A284" s="11"/>
      <c r="B284" s="11"/>
      <c r="C284" s="11"/>
      <c r="D284" s="11"/>
      <c r="E284" s="11"/>
      <c r="F284" s="11"/>
      <c r="G284" s="11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</row>
    <row r="285">
      <c r="A285" s="11"/>
      <c r="B285" s="11"/>
      <c r="C285" s="11"/>
      <c r="D285" s="11"/>
      <c r="E285" s="11"/>
      <c r="F285" s="11"/>
      <c r="G285" s="11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</row>
    <row r="286">
      <c r="A286" s="11"/>
      <c r="B286" s="11"/>
      <c r="C286" s="11"/>
      <c r="D286" s="11"/>
      <c r="E286" s="11"/>
      <c r="F286" s="11"/>
      <c r="G286" s="11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</row>
    <row r="287">
      <c r="A287" s="11"/>
      <c r="B287" s="11"/>
      <c r="C287" s="11"/>
      <c r="D287" s="11"/>
      <c r="E287" s="11"/>
      <c r="F287" s="11"/>
      <c r="G287" s="11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</row>
    <row r="288">
      <c r="A288" s="11"/>
      <c r="B288" s="11"/>
      <c r="C288" s="11"/>
      <c r="D288" s="11"/>
      <c r="E288" s="11"/>
      <c r="F288" s="11"/>
      <c r="G288" s="11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</row>
    <row r="289">
      <c r="A289" s="11"/>
      <c r="B289" s="11"/>
      <c r="C289" s="11"/>
      <c r="D289" s="11"/>
      <c r="E289" s="11"/>
      <c r="F289" s="11"/>
      <c r="G289" s="11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</row>
    <row r="290">
      <c r="A290" s="11"/>
      <c r="B290" s="11"/>
      <c r="C290" s="11"/>
      <c r="D290" s="11"/>
      <c r="E290" s="11"/>
      <c r="F290" s="11"/>
      <c r="G290" s="11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</row>
    <row r="291">
      <c r="A291" s="11"/>
      <c r="B291" s="11"/>
      <c r="C291" s="11"/>
      <c r="D291" s="11"/>
      <c r="E291" s="11"/>
      <c r="F291" s="11"/>
      <c r="G291" s="11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</row>
    <row r="292">
      <c r="A292" s="11"/>
      <c r="B292" s="11"/>
      <c r="C292" s="11"/>
      <c r="D292" s="11"/>
      <c r="E292" s="11"/>
      <c r="F292" s="11"/>
      <c r="G292" s="11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</row>
    <row r="293">
      <c r="A293" s="11"/>
      <c r="B293" s="11"/>
      <c r="C293" s="11"/>
      <c r="D293" s="11"/>
      <c r="E293" s="11"/>
      <c r="F293" s="11"/>
      <c r="G293" s="11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</row>
    <row r="294">
      <c r="A294" s="11"/>
      <c r="B294" s="11"/>
      <c r="C294" s="11"/>
      <c r="D294" s="11"/>
      <c r="E294" s="11"/>
      <c r="F294" s="11"/>
      <c r="G294" s="11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</row>
    <row r="295">
      <c r="A295" s="11"/>
      <c r="B295" s="11"/>
      <c r="C295" s="11"/>
      <c r="D295" s="11"/>
      <c r="E295" s="11"/>
      <c r="F295" s="11"/>
      <c r="G295" s="11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</row>
    <row r="296">
      <c r="A296" s="11"/>
      <c r="B296" s="11"/>
      <c r="C296" s="11"/>
      <c r="D296" s="11"/>
      <c r="E296" s="11"/>
      <c r="F296" s="11"/>
      <c r="G296" s="11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</row>
    <row r="297">
      <c r="A297" s="11"/>
      <c r="B297" s="11"/>
      <c r="C297" s="11"/>
      <c r="D297" s="11"/>
      <c r="E297" s="11"/>
      <c r="F297" s="11"/>
      <c r="G297" s="11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</row>
    <row r="298">
      <c r="A298" s="11"/>
      <c r="B298" s="11"/>
      <c r="C298" s="11"/>
      <c r="D298" s="11"/>
      <c r="E298" s="11"/>
      <c r="F298" s="11"/>
      <c r="G298" s="11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</row>
    <row r="299">
      <c r="A299" s="11"/>
      <c r="B299" s="11"/>
      <c r="C299" s="11"/>
      <c r="D299" s="11"/>
      <c r="E299" s="11"/>
      <c r="F299" s="11"/>
      <c r="G299" s="11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</row>
    <row r="300">
      <c r="A300" s="11"/>
      <c r="B300" s="11"/>
      <c r="C300" s="11"/>
      <c r="D300" s="11"/>
      <c r="E300" s="11"/>
      <c r="F300" s="11"/>
      <c r="G300" s="11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</row>
    <row r="301">
      <c r="A301" s="11"/>
      <c r="B301" s="11"/>
      <c r="C301" s="11"/>
      <c r="D301" s="11"/>
      <c r="E301" s="11"/>
      <c r="F301" s="11"/>
      <c r="G301" s="11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</row>
    <row r="302">
      <c r="A302" s="11"/>
      <c r="B302" s="11"/>
      <c r="C302" s="11"/>
      <c r="D302" s="11"/>
      <c r="E302" s="11"/>
      <c r="F302" s="11"/>
      <c r="G302" s="11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</row>
    <row r="303">
      <c r="A303" s="11"/>
      <c r="B303" s="11"/>
      <c r="C303" s="11"/>
      <c r="D303" s="11"/>
      <c r="E303" s="11"/>
      <c r="F303" s="11"/>
      <c r="G303" s="11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</row>
    <row r="304">
      <c r="A304" s="11"/>
      <c r="B304" s="11"/>
      <c r="C304" s="11"/>
      <c r="D304" s="11"/>
      <c r="E304" s="11"/>
      <c r="F304" s="11"/>
      <c r="G304" s="11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</row>
    <row r="305">
      <c r="A305" s="11"/>
      <c r="B305" s="11"/>
      <c r="C305" s="11"/>
      <c r="D305" s="11"/>
      <c r="E305" s="11"/>
      <c r="F305" s="11"/>
      <c r="G305" s="11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</row>
    <row r="306">
      <c r="A306" s="11"/>
      <c r="B306" s="11"/>
      <c r="C306" s="11"/>
      <c r="D306" s="11"/>
      <c r="E306" s="11"/>
      <c r="F306" s="11"/>
      <c r="G306" s="11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</row>
    <row r="307">
      <c r="A307" s="11"/>
      <c r="B307" s="11"/>
      <c r="C307" s="11"/>
      <c r="D307" s="11"/>
      <c r="E307" s="11"/>
      <c r="F307" s="11"/>
      <c r="G307" s="11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</row>
    <row r="308">
      <c r="A308" s="11"/>
      <c r="B308" s="11"/>
      <c r="C308" s="11"/>
      <c r="D308" s="11"/>
      <c r="E308" s="11"/>
      <c r="F308" s="11"/>
      <c r="G308" s="11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</row>
    <row r="309">
      <c r="A309" s="11"/>
      <c r="B309" s="11"/>
      <c r="C309" s="11"/>
      <c r="D309" s="11"/>
      <c r="E309" s="11"/>
      <c r="F309" s="11"/>
      <c r="G309" s="11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</row>
    <row r="310">
      <c r="A310" s="11"/>
      <c r="B310" s="11"/>
      <c r="C310" s="11"/>
      <c r="D310" s="11"/>
      <c r="E310" s="11"/>
      <c r="F310" s="11"/>
      <c r="G310" s="11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</row>
    <row r="311">
      <c r="A311" s="11"/>
      <c r="B311" s="11"/>
      <c r="C311" s="11"/>
      <c r="D311" s="11"/>
      <c r="E311" s="11"/>
      <c r="F311" s="11"/>
      <c r="G311" s="11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</row>
    <row r="312">
      <c r="A312" s="11"/>
      <c r="B312" s="11"/>
      <c r="C312" s="11"/>
      <c r="D312" s="11"/>
      <c r="E312" s="11"/>
      <c r="F312" s="11"/>
      <c r="G312" s="11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</row>
    <row r="313">
      <c r="A313" s="11"/>
      <c r="B313" s="11"/>
      <c r="C313" s="11"/>
      <c r="D313" s="11"/>
      <c r="E313" s="11"/>
      <c r="F313" s="11"/>
      <c r="G313" s="11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</row>
    <row r="314">
      <c r="A314" s="11"/>
      <c r="B314" s="11"/>
      <c r="C314" s="11"/>
      <c r="D314" s="11"/>
      <c r="E314" s="11"/>
      <c r="F314" s="11"/>
      <c r="G314" s="11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</row>
    <row r="315">
      <c r="A315" s="11"/>
      <c r="B315" s="11"/>
      <c r="C315" s="11"/>
      <c r="D315" s="11"/>
      <c r="E315" s="11"/>
      <c r="F315" s="11"/>
      <c r="G315" s="11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</row>
    <row r="316">
      <c r="A316" s="11"/>
      <c r="B316" s="11"/>
      <c r="C316" s="11"/>
      <c r="D316" s="11"/>
      <c r="E316" s="11"/>
      <c r="F316" s="11"/>
      <c r="G316" s="11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</row>
    <row r="317">
      <c r="A317" s="11"/>
      <c r="B317" s="11"/>
      <c r="C317" s="11"/>
      <c r="D317" s="11"/>
      <c r="E317" s="11"/>
      <c r="F317" s="11"/>
      <c r="G317" s="11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</row>
    <row r="318">
      <c r="A318" s="11"/>
      <c r="B318" s="11"/>
      <c r="C318" s="11"/>
      <c r="D318" s="11"/>
      <c r="E318" s="11"/>
      <c r="F318" s="11"/>
      <c r="G318" s="11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</row>
    <row r="319">
      <c r="A319" s="11"/>
      <c r="B319" s="11"/>
      <c r="C319" s="11"/>
      <c r="D319" s="11"/>
      <c r="E319" s="11"/>
      <c r="F319" s="11"/>
      <c r="G319" s="11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</row>
    <row r="320">
      <c r="A320" s="11"/>
      <c r="B320" s="11"/>
      <c r="C320" s="11"/>
      <c r="D320" s="11"/>
      <c r="E320" s="11"/>
      <c r="F320" s="11"/>
      <c r="G320" s="11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</row>
    <row r="321">
      <c r="A321" s="11"/>
      <c r="B321" s="11"/>
      <c r="C321" s="11"/>
      <c r="D321" s="11"/>
      <c r="E321" s="11"/>
      <c r="F321" s="11"/>
      <c r="G321" s="11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</row>
    <row r="322">
      <c r="A322" s="11"/>
      <c r="B322" s="11"/>
      <c r="C322" s="11"/>
      <c r="D322" s="11"/>
      <c r="E322" s="11"/>
      <c r="F322" s="11"/>
      <c r="G322" s="11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</row>
    <row r="323">
      <c r="A323" s="11"/>
      <c r="B323" s="11"/>
      <c r="C323" s="11"/>
      <c r="D323" s="11"/>
      <c r="E323" s="11"/>
      <c r="F323" s="11"/>
      <c r="G323" s="11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</row>
    <row r="324">
      <c r="A324" s="11"/>
      <c r="B324" s="11"/>
      <c r="C324" s="11"/>
      <c r="D324" s="11"/>
      <c r="E324" s="11"/>
      <c r="F324" s="11"/>
      <c r="G324" s="11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</row>
    <row r="325">
      <c r="A325" s="11"/>
      <c r="B325" s="11"/>
      <c r="C325" s="11"/>
      <c r="D325" s="11"/>
      <c r="E325" s="11"/>
      <c r="F325" s="11"/>
      <c r="G325" s="11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</row>
    <row r="326">
      <c r="A326" s="11"/>
      <c r="B326" s="11"/>
      <c r="C326" s="11"/>
      <c r="D326" s="11"/>
      <c r="E326" s="11"/>
      <c r="F326" s="11"/>
      <c r="G326" s="11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</row>
    <row r="327">
      <c r="A327" s="11"/>
      <c r="B327" s="11"/>
      <c r="C327" s="11"/>
      <c r="D327" s="11"/>
      <c r="E327" s="11"/>
      <c r="F327" s="11"/>
      <c r="G327" s="11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</row>
    <row r="328">
      <c r="A328" s="11"/>
      <c r="B328" s="11"/>
      <c r="C328" s="11"/>
      <c r="D328" s="11"/>
      <c r="E328" s="11"/>
      <c r="F328" s="11"/>
      <c r="G328" s="11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</row>
    <row r="329">
      <c r="A329" s="11"/>
      <c r="B329" s="11"/>
      <c r="C329" s="11"/>
      <c r="D329" s="11"/>
      <c r="E329" s="11"/>
      <c r="F329" s="11"/>
      <c r="G329" s="11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</row>
    <row r="330">
      <c r="A330" s="11"/>
      <c r="B330" s="11"/>
      <c r="C330" s="11"/>
      <c r="D330" s="11"/>
      <c r="E330" s="11"/>
      <c r="F330" s="11"/>
      <c r="G330" s="11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</row>
    <row r="331">
      <c r="A331" s="11"/>
      <c r="B331" s="11"/>
      <c r="C331" s="11"/>
      <c r="D331" s="11"/>
      <c r="E331" s="11"/>
      <c r="F331" s="11"/>
      <c r="G331" s="11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</row>
    <row r="332">
      <c r="A332" s="11"/>
      <c r="B332" s="11"/>
      <c r="C332" s="11"/>
      <c r="D332" s="11"/>
      <c r="E332" s="11"/>
      <c r="F332" s="11"/>
      <c r="G332" s="11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</row>
    <row r="333">
      <c r="A333" s="11"/>
      <c r="B333" s="11"/>
      <c r="C333" s="11"/>
      <c r="D333" s="11"/>
      <c r="E333" s="11"/>
      <c r="F333" s="11"/>
      <c r="G333" s="11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</row>
    <row r="334">
      <c r="A334" s="11"/>
      <c r="B334" s="11"/>
      <c r="C334" s="11"/>
      <c r="D334" s="11"/>
      <c r="E334" s="11"/>
      <c r="F334" s="11"/>
      <c r="G334" s="11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</row>
    <row r="335">
      <c r="A335" s="11"/>
      <c r="B335" s="11"/>
      <c r="C335" s="11"/>
      <c r="D335" s="11"/>
      <c r="E335" s="11"/>
      <c r="F335" s="11"/>
      <c r="G335" s="11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</row>
    <row r="336">
      <c r="A336" s="11"/>
      <c r="B336" s="11"/>
      <c r="C336" s="11"/>
      <c r="D336" s="11"/>
      <c r="E336" s="11"/>
      <c r="F336" s="11"/>
      <c r="G336" s="11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</row>
    <row r="337">
      <c r="A337" s="11"/>
      <c r="B337" s="11"/>
      <c r="C337" s="11"/>
      <c r="D337" s="11"/>
      <c r="E337" s="11"/>
      <c r="F337" s="11"/>
      <c r="G337" s="11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</row>
    <row r="338">
      <c r="A338" s="11"/>
      <c r="B338" s="11"/>
      <c r="C338" s="11"/>
      <c r="D338" s="11"/>
      <c r="E338" s="11"/>
      <c r="F338" s="11"/>
      <c r="G338" s="11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</row>
    <row r="339">
      <c r="A339" s="11"/>
      <c r="B339" s="11"/>
      <c r="C339" s="11"/>
      <c r="D339" s="11"/>
      <c r="E339" s="11"/>
      <c r="F339" s="11"/>
      <c r="G339" s="11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</row>
    <row r="340">
      <c r="A340" s="11"/>
      <c r="B340" s="11"/>
      <c r="C340" s="11"/>
      <c r="D340" s="11"/>
      <c r="E340" s="11"/>
      <c r="F340" s="11"/>
      <c r="G340" s="11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</row>
    <row r="341">
      <c r="A341" s="11"/>
      <c r="B341" s="11"/>
      <c r="C341" s="11"/>
      <c r="D341" s="11"/>
      <c r="E341" s="11"/>
      <c r="F341" s="11"/>
      <c r="G341" s="11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</row>
    <row r="342">
      <c r="A342" s="11"/>
      <c r="B342" s="11"/>
      <c r="C342" s="11"/>
      <c r="D342" s="11"/>
      <c r="E342" s="11"/>
      <c r="F342" s="11"/>
      <c r="G342" s="11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</row>
    <row r="343">
      <c r="A343" s="11"/>
      <c r="B343" s="11"/>
      <c r="C343" s="11"/>
      <c r="D343" s="11"/>
      <c r="E343" s="11"/>
      <c r="F343" s="11"/>
      <c r="G343" s="11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</row>
    <row r="344">
      <c r="A344" s="11"/>
      <c r="B344" s="11"/>
      <c r="C344" s="11"/>
      <c r="D344" s="11"/>
      <c r="E344" s="11"/>
      <c r="F344" s="11"/>
      <c r="G344" s="11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</row>
    <row r="345">
      <c r="A345" s="11"/>
      <c r="B345" s="11"/>
      <c r="C345" s="11"/>
      <c r="D345" s="11"/>
      <c r="E345" s="11"/>
      <c r="F345" s="11"/>
      <c r="G345" s="11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</row>
    <row r="346">
      <c r="A346" s="11"/>
      <c r="B346" s="11"/>
      <c r="C346" s="11"/>
      <c r="D346" s="11"/>
      <c r="E346" s="11"/>
      <c r="F346" s="11"/>
      <c r="G346" s="11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</row>
    <row r="347">
      <c r="A347" s="11"/>
      <c r="B347" s="11"/>
      <c r="C347" s="11"/>
      <c r="D347" s="11"/>
      <c r="E347" s="11"/>
      <c r="F347" s="11"/>
      <c r="G347" s="11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</row>
    <row r="348">
      <c r="A348" s="11"/>
      <c r="B348" s="11"/>
      <c r="C348" s="11"/>
      <c r="D348" s="11"/>
      <c r="E348" s="11"/>
      <c r="F348" s="11"/>
      <c r="G348" s="11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</row>
    <row r="349">
      <c r="A349" s="11"/>
      <c r="B349" s="11"/>
      <c r="C349" s="11"/>
      <c r="D349" s="11"/>
      <c r="E349" s="11"/>
      <c r="F349" s="11"/>
      <c r="G349" s="11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</row>
    <row r="350">
      <c r="A350" s="11"/>
      <c r="B350" s="11"/>
      <c r="C350" s="11"/>
      <c r="D350" s="11"/>
      <c r="E350" s="11"/>
      <c r="F350" s="11"/>
      <c r="G350" s="11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</row>
    <row r="351">
      <c r="A351" s="11"/>
      <c r="B351" s="11"/>
      <c r="C351" s="11"/>
      <c r="D351" s="11"/>
      <c r="E351" s="11"/>
      <c r="F351" s="11"/>
      <c r="G351" s="11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</row>
    <row r="352">
      <c r="A352" s="11"/>
      <c r="B352" s="11"/>
      <c r="C352" s="11"/>
      <c r="D352" s="11"/>
      <c r="E352" s="11"/>
      <c r="F352" s="11"/>
      <c r="G352" s="11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</row>
    <row r="353">
      <c r="A353" s="11"/>
      <c r="B353" s="11"/>
      <c r="C353" s="11"/>
      <c r="D353" s="11"/>
      <c r="E353" s="11"/>
      <c r="F353" s="11"/>
      <c r="G353" s="11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</row>
    <row r="354">
      <c r="A354" s="11"/>
      <c r="B354" s="11"/>
      <c r="C354" s="11"/>
      <c r="D354" s="11"/>
      <c r="E354" s="11"/>
      <c r="F354" s="11"/>
      <c r="G354" s="11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</row>
    <row r="355">
      <c r="A355" s="11"/>
      <c r="B355" s="11"/>
      <c r="C355" s="11"/>
      <c r="D355" s="11"/>
      <c r="E355" s="11"/>
      <c r="F355" s="11"/>
      <c r="G355" s="11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</row>
    <row r="356">
      <c r="A356" s="11"/>
      <c r="B356" s="11"/>
      <c r="C356" s="11"/>
      <c r="D356" s="11"/>
      <c r="E356" s="11"/>
      <c r="F356" s="11"/>
      <c r="G356" s="11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</row>
    <row r="357">
      <c r="A357" s="11"/>
      <c r="B357" s="11"/>
      <c r="C357" s="11"/>
      <c r="D357" s="11"/>
      <c r="E357" s="11"/>
      <c r="F357" s="11"/>
      <c r="G357" s="11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</row>
    <row r="358">
      <c r="A358" s="11"/>
      <c r="B358" s="11"/>
      <c r="C358" s="11"/>
      <c r="D358" s="11"/>
      <c r="E358" s="11"/>
      <c r="F358" s="11"/>
      <c r="G358" s="11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</row>
    <row r="359">
      <c r="A359" s="11"/>
      <c r="B359" s="11"/>
      <c r="C359" s="11"/>
      <c r="D359" s="11"/>
      <c r="E359" s="11"/>
      <c r="F359" s="11"/>
      <c r="G359" s="11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</row>
    <row r="360">
      <c r="A360" s="11"/>
      <c r="B360" s="11"/>
      <c r="C360" s="11"/>
      <c r="D360" s="11"/>
      <c r="E360" s="11"/>
      <c r="F360" s="11"/>
      <c r="G360" s="11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</row>
    <row r="361">
      <c r="A361" s="11"/>
      <c r="B361" s="11"/>
      <c r="C361" s="11"/>
      <c r="D361" s="11"/>
      <c r="E361" s="11"/>
      <c r="F361" s="11"/>
      <c r="G361" s="11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</row>
    <row r="362">
      <c r="A362" s="11"/>
      <c r="B362" s="11"/>
      <c r="C362" s="11"/>
      <c r="D362" s="11"/>
      <c r="E362" s="11"/>
      <c r="F362" s="11"/>
      <c r="G362" s="11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</row>
    <row r="363">
      <c r="A363" s="11"/>
      <c r="B363" s="11"/>
      <c r="C363" s="11"/>
      <c r="D363" s="11"/>
      <c r="E363" s="11"/>
      <c r="F363" s="11"/>
      <c r="G363" s="11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</row>
    <row r="364">
      <c r="A364" s="11"/>
      <c r="B364" s="11"/>
      <c r="C364" s="11"/>
      <c r="D364" s="11"/>
      <c r="E364" s="11"/>
      <c r="F364" s="11"/>
      <c r="G364" s="11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</row>
    <row r="365">
      <c r="A365" s="11"/>
      <c r="B365" s="11"/>
      <c r="C365" s="11"/>
      <c r="D365" s="11"/>
      <c r="E365" s="11"/>
      <c r="F365" s="11"/>
      <c r="G365" s="11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</row>
    <row r="366">
      <c r="A366" s="11"/>
      <c r="B366" s="11"/>
      <c r="C366" s="11"/>
      <c r="D366" s="11"/>
      <c r="E366" s="11"/>
      <c r="F366" s="11"/>
      <c r="G366" s="11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</row>
    <row r="367">
      <c r="A367" s="11"/>
      <c r="B367" s="11"/>
      <c r="C367" s="11"/>
      <c r="D367" s="11"/>
      <c r="E367" s="11"/>
      <c r="F367" s="11"/>
      <c r="G367" s="11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</row>
    <row r="368">
      <c r="A368" s="11"/>
      <c r="B368" s="11"/>
      <c r="C368" s="11"/>
      <c r="D368" s="11"/>
      <c r="E368" s="11"/>
      <c r="F368" s="11"/>
      <c r="G368" s="11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</row>
    <row r="369">
      <c r="A369" s="11"/>
      <c r="B369" s="11"/>
      <c r="C369" s="11"/>
      <c r="D369" s="11"/>
      <c r="E369" s="11"/>
      <c r="F369" s="11"/>
      <c r="G369" s="11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</row>
    <row r="370">
      <c r="A370" s="11"/>
      <c r="B370" s="11"/>
      <c r="C370" s="11"/>
      <c r="D370" s="11"/>
      <c r="E370" s="11"/>
      <c r="F370" s="11"/>
      <c r="G370" s="11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</row>
    <row r="371">
      <c r="A371" s="11"/>
      <c r="B371" s="11"/>
      <c r="C371" s="11"/>
      <c r="D371" s="11"/>
      <c r="E371" s="11"/>
      <c r="F371" s="11"/>
      <c r="G371" s="11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</row>
    <row r="372">
      <c r="A372" s="11"/>
      <c r="B372" s="11"/>
      <c r="C372" s="11"/>
      <c r="D372" s="11"/>
      <c r="E372" s="11"/>
      <c r="F372" s="11"/>
      <c r="G372" s="11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</row>
    <row r="373">
      <c r="A373" s="11"/>
      <c r="B373" s="11"/>
      <c r="C373" s="11"/>
      <c r="D373" s="11"/>
      <c r="E373" s="11"/>
      <c r="F373" s="11"/>
      <c r="G373" s="11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</row>
    <row r="374">
      <c r="A374" s="11"/>
      <c r="B374" s="11"/>
      <c r="C374" s="11"/>
      <c r="D374" s="11"/>
      <c r="E374" s="11"/>
      <c r="F374" s="11"/>
      <c r="G374" s="11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</row>
    <row r="375">
      <c r="A375" s="11"/>
      <c r="B375" s="11"/>
      <c r="C375" s="11"/>
      <c r="D375" s="11"/>
      <c r="E375" s="11"/>
      <c r="F375" s="11"/>
      <c r="G375" s="11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</row>
    <row r="376">
      <c r="A376" s="11"/>
      <c r="B376" s="11"/>
      <c r="C376" s="11"/>
      <c r="D376" s="11"/>
      <c r="E376" s="11"/>
      <c r="F376" s="11"/>
      <c r="G376" s="11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</row>
    <row r="377">
      <c r="A377" s="11"/>
      <c r="B377" s="11"/>
      <c r="C377" s="11"/>
      <c r="D377" s="11"/>
      <c r="E377" s="11"/>
      <c r="F377" s="11"/>
      <c r="G377" s="11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</row>
    <row r="378">
      <c r="A378" s="11"/>
      <c r="B378" s="11"/>
      <c r="C378" s="11"/>
      <c r="D378" s="11"/>
      <c r="E378" s="11"/>
      <c r="F378" s="11"/>
      <c r="G378" s="11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</row>
    <row r="379">
      <c r="A379" s="11"/>
      <c r="B379" s="11"/>
      <c r="C379" s="11"/>
      <c r="D379" s="11"/>
      <c r="E379" s="11"/>
      <c r="F379" s="11"/>
      <c r="G379" s="11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</row>
    <row r="380">
      <c r="A380" s="11"/>
      <c r="B380" s="11"/>
      <c r="C380" s="11"/>
      <c r="D380" s="11"/>
      <c r="E380" s="11"/>
      <c r="F380" s="11"/>
      <c r="G380" s="11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</row>
    <row r="381">
      <c r="A381" s="11"/>
      <c r="B381" s="11"/>
      <c r="C381" s="11"/>
      <c r="D381" s="11"/>
      <c r="E381" s="11"/>
      <c r="F381" s="11"/>
      <c r="G381" s="11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</row>
    <row r="382">
      <c r="A382" s="11"/>
      <c r="B382" s="11"/>
      <c r="C382" s="11"/>
      <c r="D382" s="11"/>
      <c r="E382" s="11"/>
      <c r="F382" s="11"/>
      <c r="G382" s="11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</row>
    <row r="383">
      <c r="A383" s="11"/>
      <c r="B383" s="11"/>
      <c r="C383" s="11"/>
      <c r="D383" s="11"/>
      <c r="E383" s="11"/>
      <c r="F383" s="11"/>
      <c r="G383" s="11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</row>
    <row r="384">
      <c r="A384" s="11"/>
      <c r="B384" s="11"/>
      <c r="C384" s="11"/>
      <c r="D384" s="11"/>
      <c r="E384" s="11"/>
      <c r="F384" s="11"/>
      <c r="G384" s="11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</row>
    <row r="385">
      <c r="A385" s="11"/>
      <c r="B385" s="11"/>
      <c r="C385" s="11"/>
      <c r="D385" s="11"/>
      <c r="E385" s="11"/>
      <c r="F385" s="11"/>
      <c r="G385" s="11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</row>
    <row r="386">
      <c r="A386" s="11"/>
      <c r="B386" s="11"/>
      <c r="C386" s="11"/>
      <c r="D386" s="11"/>
      <c r="E386" s="11"/>
      <c r="F386" s="11"/>
      <c r="G386" s="11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</row>
    <row r="387">
      <c r="A387" s="11"/>
      <c r="B387" s="11"/>
      <c r="C387" s="11"/>
      <c r="D387" s="11"/>
      <c r="E387" s="11"/>
      <c r="F387" s="11"/>
      <c r="G387" s="11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</row>
    <row r="388">
      <c r="A388" s="11"/>
      <c r="B388" s="11"/>
      <c r="C388" s="11"/>
      <c r="D388" s="11"/>
      <c r="E388" s="11"/>
      <c r="F388" s="11"/>
      <c r="G388" s="11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</row>
    <row r="389">
      <c r="A389" s="11"/>
      <c r="B389" s="11"/>
      <c r="C389" s="11"/>
      <c r="D389" s="11"/>
      <c r="E389" s="11"/>
      <c r="F389" s="11"/>
      <c r="G389" s="11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</row>
    <row r="390">
      <c r="A390" s="11"/>
      <c r="B390" s="11"/>
      <c r="C390" s="11"/>
      <c r="D390" s="11"/>
      <c r="E390" s="11"/>
      <c r="F390" s="11"/>
      <c r="G390" s="11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</row>
    <row r="391">
      <c r="A391" s="11"/>
      <c r="B391" s="11"/>
      <c r="C391" s="11"/>
      <c r="D391" s="11"/>
      <c r="E391" s="11"/>
      <c r="F391" s="11"/>
      <c r="G391" s="11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</row>
    <row r="392">
      <c r="A392" s="11"/>
      <c r="B392" s="11"/>
      <c r="C392" s="11"/>
      <c r="D392" s="11"/>
      <c r="E392" s="11"/>
      <c r="F392" s="11"/>
      <c r="G392" s="11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</row>
    <row r="393">
      <c r="A393" s="11"/>
      <c r="B393" s="11"/>
      <c r="C393" s="11"/>
      <c r="D393" s="11"/>
      <c r="E393" s="11"/>
      <c r="F393" s="11"/>
      <c r="G393" s="11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</row>
    <row r="394">
      <c r="A394" s="11"/>
      <c r="B394" s="11"/>
      <c r="C394" s="11"/>
      <c r="D394" s="11"/>
      <c r="E394" s="11"/>
      <c r="F394" s="11"/>
      <c r="G394" s="11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</row>
    <row r="395">
      <c r="A395" s="11"/>
      <c r="B395" s="11"/>
      <c r="C395" s="11"/>
      <c r="D395" s="11"/>
      <c r="E395" s="11"/>
      <c r="F395" s="11"/>
      <c r="G395" s="11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</row>
    <row r="396">
      <c r="A396" s="11"/>
      <c r="B396" s="11"/>
      <c r="C396" s="11"/>
      <c r="D396" s="11"/>
      <c r="E396" s="11"/>
      <c r="F396" s="11"/>
      <c r="G396" s="11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</row>
    <row r="397">
      <c r="A397" s="11"/>
      <c r="B397" s="11"/>
      <c r="C397" s="11"/>
      <c r="D397" s="11"/>
      <c r="E397" s="11"/>
      <c r="F397" s="11"/>
      <c r="G397" s="11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</row>
    <row r="398">
      <c r="A398" s="11"/>
      <c r="B398" s="11"/>
      <c r="C398" s="11"/>
      <c r="D398" s="11"/>
      <c r="E398" s="11"/>
      <c r="F398" s="11"/>
      <c r="G398" s="11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</row>
    <row r="399">
      <c r="A399" s="11"/>
      <c r="B399" s="11"/>
      <c r="C399" s="11"/>
      <c r="D399" s="11"/>
      <c r="E399" s="11"/>
      <c r="F399" s="11"/>
      <c r="G399" s="11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</row>
    <row r="400">
      <c r="A400" s="11"/>
      <c r="B400" s="11"/>
      <c r="C400" s="11"/>
      <c r="D400" s="11"/>
      <c r="E400" s="11"/>
      <c r="F400" s="11"/>
      <c r="G400" s="11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</row>
    <row r="401">
      <c r="A401" s="11"/>
      <c r="B401" s="11"/>
      <c r="C401" s="11"/>
      <c r="D401" s="11"/>
      <c r="E401" s="11"/>
      <c r="F401" s="11"/>
      <c r="G401" s="11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</row>
    <row r="402">
      <c r="A402" s="11"/>
      <c r="B402" s="11"/>
      <c r="C402" s="11"/>
      <c r="D402" s="11"/>
      <c r="E402" s="11"/>
      <c r="F402" s="11"/>
      <c r="G402" s="11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</row>
    <row r="403">
      <c r="A403" s="11"/>
      <c r="B403" s="11"/>
      <c r="C403" s="11"/>
      <c r="D403" s="11"/>
      <c r="E403" s="11"/>
      <c r="F403" s="11"/>
      <c r="G403" s="11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</row>
    <row r="404">
      <c r="A404" s="11"/>
      <c r="B404" s="11"/>
      <c r="C404" s="11"/>
      <c r="D404" s="11"/>
      <c r="E404" s="11"/>
      <c r="F404" s="11"/>
      <c r="G404" s="11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</row>
    <row r="405">
      <c r="A405" s="11"/>
      <c r="B405" s="11"/>
      <c r="C405" s="11"/>
      <c r="D405" s="11"/>
      <c r="E405" s="11"/>
      <c r="F405" s="11"/>
      <c r="G405" s="11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</row>
    <row r="406">
      <c r="A406" s="11"/>
      <c r="B406" s="11"/>
      <c r="C406" s="11"/>
      <c r="D406" s="11"/>
      <c r="E406" s="11"/>
      <c r="F406" s="11"/>
      <c r="G406" s="11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</row>
    <row r="407">
      <c r="A407" s="11"/>
      <c r="B407" s="11"/>
      <c r="C407" s="11"/>
      <c r="D407" s="11"/>
      <c r="E407" s="11"/>
      <c r="F407" s="11"/>
      <c r="G407" s="11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</row>
    <row r="408">
      <c r="A408" s="11"/>
      <c r="B408" s="11"/>
      <c r="C408" s="11"/>
      <c r="D408" s="11"/>
      <c r="E408" s="11"/>
      <c r="F408" s="11"/>
      <c r="G408" s="11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</row>
    <row r="409">
      <c r="A409" s="11"/>
      <c r="B409" s="11"/>
      <c r="C409" s="11"/>
      <c r="D409" s="11"/>
      <c r="E409" s="11"/>
      <c r="F409" s="11"/>
      <c r="G409" s="11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</row>
    <row r="410">
      <c r="A410" s="11"/>
      <c r="B410" s="11"/>
      <c r="C410" s="11"/>
      <c r="D410" s="11"/>
      <c r="E410" s="11"/>
      <c r="F410" s="11"/>
      <c r="G410" s="11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</row>
    <row r="411">
      <c r="A411" s="11"/>
      <c r="B411" s="11"/>
      <c r="C411" s="11"/>
      <c r="D411" s="11"/>
      <c r="E411" s="11"/>
      <c r="F411" s="11"/>
      <c r="G411" s="11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</row>
    <row r="412">
      <c r="A412" s="11"/>
      <c r="B412" s="11"/>
      <c r="C412" s="11"/>
      <c r="D412" s="11"/>
      <c r="E412" s="11"/>
      <c r="F412" s="11"/>
      <c r="G412" s="11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</row>
    <row r="413">
      <c r="A413" s="11"/>
      <c r="B413" s="11"/>
      <c r="C413" s="11"/>
      <c r="D413" s="11"/>
      <c r="E413" s="11"/>
      <c r="F413" s="11"/>
      <c r="G413" s="11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</row>
    <row r="414">
      <c r="A414" s="11"/>
      <c r="B414" s="11"/>
      <c r="C414" s="11"/>
      <c r="D414" s="11"/>
      <c r="E414" s="11"/>
      <c r="F414" s="11"/>
      <c r="G414" s="11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</row>
    <row r="415">
      <c r="A415" s="11"/>
      <c r="B415" s="11"/>
      <c r="C415" s="11"/>
      <c r="D415" s="11"/>
      <c r="E415" s="11"/>
      <c r="F415" s="11"/>
      <c r="G415" s="11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</row>
    <row r="416">
      <c r="A416" s="11"/>
      <c r="B416" s="11"/>
      <c r="C416" s="11"/>
      <c r="D416" s="11"/>
      <c r="E416" s="11"/>
      <c r="F416" s="11"/>
      <c r="G416" s="11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</row>
    <row r="417">
      <c r="A417" s="11"/>
      <c r="B417" s="11"/>
      <c r="C417" s="11"/>
      <c r="D417" s="11"/>
      <c r="E417" s="11"/>
      <c r="F417" s="11"/>
      <c r="G417" s="11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</row>
    <row r="418">
      <c r="A418" s="11"/>
      <c r="B418" s="11"/>
      <c r="C418" s="11"/>
      <c r="D418" s="11"/>
      <c r="E418" s="11"/>
      <c r="F418" s="11"/>
      <c r="G418" s="11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</row>
    <row r="419">
      <c r="A419" s="11"/>
      <c r="B419" s="11"/>
      <c r="C419" s="11"/>
      <c r="D419" s="11"/>
      <c r="E419" s="11"/>
      <c r="F419" s="11"/>
      <c r="G419" s="11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</row>
    <row r="420">
      <c r="A420" s="11"/>
      <c r="B420" s="11"/>
      <c r="C420" s="11"/>
      <c r="D420" s="11"/>
      <c r="E420" s="11"/>
      <c r="F420" s="11"/>
      <c r="G420" s="11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</row>
    <row r="421">
      <c r="A421" s="11"/>
      <c r="B421" s="11"/>
      <c r="C421" s="11"/>
      <c r="D421" s="11"/>
      <c r="E421" s="11"/>
      <c r="F421" s="11"/>
      <c r="G421" s="11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</row>
    <row r="422">
      <c r="A422" s="11"/>
      <c r="B422" s="11"/>
      <c r="C422" s="11"/>
      <c r="D422" s="11"/>
      <c r="E422" s="11"/>
      <c r="F422" s="11"/>
      <c r="G422" s="11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</row>
    <row r="423">
      <c r="A423" s="11"/>
      <c r="B423" s="11"/>
      <c r="C423" s="11"/>
      <c r="D423" s="11"/>
      <c r="E423" s="11"/>
      <c r="F423" s="11"/>
      <c r="G423" s="11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</row>
    <row r="424">
      <c r="A424" s="11"/>
      <c r="B424" s="11"/>
      <c r="C424" s="11"/>
      <c r="D424" s="11"/>
      <c r="E424" s="11"/>
      <c r="F424" s="11"/>
      <c r="G424" s="11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</row>
    <row r="425">
      <c r="A425" s="11"/>
      <c r="B425" s="11"/>
      <c r="C425" s="11"/>
      <c r="D425" s="11"/>
      <c r="E425" s="11"/>
      <c r="F425" s="11"/>
      <c r="G425" s="11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</row>
    <row r="426">
      <c r="A426" s="11"/>
      <c r="B426" s="11"/>
      <c r="C426" s="11"/>
      <c r="D426" s="11"/>
      <c r="E426" s="11"/>
      <c r="F426" s="11"/>
      <c r="G426" s="11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</row>
    <row r="427">
      <c r="A427" s="11"/>
      <c r="B427" s="11"/>
      <c r="C427" s="11"/>
      <c r="D427" s="11"/>
      <c r="E427" s="11"/>
      <c r="F427" s="11"/>
      <c r="G427" s="11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</row>
    <row r="428">
      <c r="A428" s="11"/>
      <c r="B428" s="11"/>
      <c r="C428" s="11"/>
      <c r="D428" s="11"/>
      <c r="E428" s="11"/>
      <c r="F428" s="11"/>
      <c r="G428" s="11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</row>
    <row r="429">
      <c r="A429" s="11"/>
      <c r="B429" s="11"/>
      <c r="C429" s="11"/>
      <c r="D429" s="11"/>
      <c r="E429" s="11"/>
      <c r="F429" s="11"/>
      <c r="G429" s="11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</row>
    <row r="430">
      <c r="A430" s="11"/>
      <c r="B430" s="11"/>
      <c r="C430" s="11"/>
      <c r="D430" s="11"/>
      <c r="E430" s="11"/>
      <c r="F430" s="11"/>
      <c r="G430" s="11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</row>
    <row r="431">
      <c r="A431" s="11"/>
      <c r="B431" s="11"/>
      <c r="C431" s="11"/>
      <c r="D431" s="11"/>
      <c r="E431" s="11"/>
      <c r="F431" s="11"/>
      <c r="G431" s="11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</row>
    <row r="432">
      <c r="A432" s="11"/>
      <c r="B432" s="11"/>
      <c r="C432" s="11"/>
      <c r="D432" s="11"/>
      <c r="E432" s="11"/>
      <c r="F432" s="11"/>
      <c r="G432" s="11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</row>
    <row r="433">
      <c r="A433" s="11"/>
      <c r="B433" s="11"/>
      <c r="C433" s="11"/>
      <c r="D433" s="11"/>
      <c r="E433" s="11"/>
      <c r="F433" s="11"/>
      <c r="G433" s="11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</row>
    <row r="434">
      <c r="A434" s="11"/>
      <c r="B434" s="11"/>
      <c r="C434" s="11"/>
      <c r="D434" s="11"/>
      <c r="E434" s="11"/>
      <c r="F434" s="11"/>
      <c r="G434" s="11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</row>
    <row r="435">
      <c r="A435" s="11"/>
      <c r="B435" s="11"/>
      <c r="C435" s="11"/>
      <c r="D435" s="11"/>
      <c r="E435" s="11"/>
      <c r="F435" s="11"/>
      <c r="G435" s="11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</row>
    <row r="436">
      <c r="A436" s="11"/>
      <c r="B436" s="11"/>
      <c r="C436" s="11"/>
      <c r="D436" s="11"/>
      <c r="E436" s="11"/>
      <c r="F436" s="11"/>
      <c r="G436" s="11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</row>
    <row r="437">
      <c r="A437" s="11"/>
      <c r="B437" s="11"/>
      <c r="C437" s="11"/>
      <c r="D437" s="11"/>
      <c r="E437" s="11"/>
      <c r="F437" s="11"/>
      <c r="G437" s="11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</row>
    <row r="438">
      <c r="A438" s="11"/>
      <c r="B438" s="11"/>
      <c r="C438" s="11"/>
      <c r="D438" s="11"/>
      <c r="E438" s="11"/>
      <c r="F438" s="11"/>
      <c r="G438" s="11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</row>
    <row r="439">
      <c r="A439" s="11"/>
      <c r="B439" s="11"/>
      <c r="C439" s="11"/>
      <c r="D439" s="11"/>
      <c r="E439" s="11"/>
      <c r="F439" s="11"/>
      <c r="G439" s="11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</row>
    <row r="440">
      <c r="A440" s="11"/>
      <c r="B440" s="11"/>
      <c r="C440" s="11"/>
      <c r="D440" s="11"/>
      <c r="E440" s="11"/>
      <c r="F440" s="11"/>
      <c r="G440" s="11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</row>
    <row r="441">
      <c r="A441" s="11"/>
      <c r="B441" s="11"/>
      <c r="C441" s="11"/>
      <c r="D441" s="11"/>
      <c r="E441" s="11"/>
      <c r="F441" s="11"/>
      <c r="G441" s="11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</row>
    <row r="442">
      <c r="A442" s="11"/>
      <c r="B442" s="11"/>
      <c r="C442" s="11"/>
      <c r="D442" s="11"/>
      <c r="E442" s="11"/>
      <c r="F442" s="11"/>
      <c r="G442" s="11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</row>
    <row r="443">
      <c r="A443" s="11"/>
      <c r="B443" s="11"/>
      <c r="C443" s="11"/>
      <c r="D443" s="11"/>
      <c r="E443" s="11"/>
      <c r="F443" s="11"/>
      <c r="G443" s="11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</row>
    <row r="444">
      <c r="A444" s="11"/>
      <c r="B444" s="11"/>
      <c r="C444" s="11"/>
      <c r="D444" s="11"/>
      <c r="E444" s="11"/>
      <c r="F444" s="11"/>
      <c r="G444" s="11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</row>
    <row r="445">
      <c r="A445" s="11"/>
      <c r="B445" s="11"/>
      <c r="C445" s="11"/>
      <c r="D445" s="11"/>
      <c r="E445" s="11"/>
      <c r="F445" s="11"/>
      <c r="G445" s="11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</row>
    <row r="446">
      <c r="A446" s="11"/>
      <c r="B446" s="11"/>
      <c r="C446" s="11"/>
      <c r="D446" s="11"/>
      <c r="E446" s="11"/>
      <c r="F446" s="11"/>
      <c r="G446" s="11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</row>
    <row r="447">
      <c r="A447" s="11"/>
      <c r="B447" s="11"/>
      <c r="C447" s="11"/>
      <c r="D447" s="11"/>
      <c r="E447" s="11"/>
      <c r="F447" s="11"/>
      <c r="G447" s="11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</row>
    <row r="448">
      <c r="A448" s="11"/>
      <c r="B448" s="11"/>
      <c r="C448" s="11"/>
      <c r="D448" s="11"/>
      <c r="E448" s="11"/>
      <c r="F448" s="11"/>
      <c r="G448" s="11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</row>
    <row r="449">
      <c r="A449" s="11"/>
      <c r="B449" s="11"/>
      <c r="C449" s="11"/>
      <c r="D449" s="11"/>
      <c r="E449" s="11"/>
      <c r="F449" s="11"/>
      <c r="G449" s="11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</row>
    <row r="450">
      <c r="A450" s="11"/>
      <c r="B450" s="11"/>
      <c r="C450" s="11"/>
      <c r="D450" s="11"/>
      <c r="E450" s="11"/>
      <c r="F450" s="11"/>
      <c r="G450" s="11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</row>
    <row r="451">
      <c r="A451" s="11"/>
      <c r="B451" s="11"/>
      <c r="C451" s="11"/>
      <c r="D451" s="11"/>
      <c r="E451" s="11"/>
      <c r="F451" s="11"/>
      <c r="G451" s="11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</row>
    <row r="452">
      <c r="A452" s="11"/>
      <c r="B452" s="11"/>
      <c r="C452" s="11"/>
      <c r="D452" s="11"/>
      <c r="E452" s="11"/>
      <c r="F452" s="11"/>
      <c r="G452" s="11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</row>
    <row r="453">
      <c r="A453" s="11"/>
      <c r="B453" s="11"/>
      <c r="C453" s="11"/>
      <c r="D453" s="11"/>
      <c r="E453" s="11"/>
      <c r="F453" s="11"/>
      <c r="G453" s="11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</row>
    <row r="454">
      <c r="A454" s="11"/>
      <c r="B454" s="11"/>
      <c r="C454" s="11"/>
      <c r="D454" s="11"/>
      <c r="E454" s="11"/>
      <c r="F454" s="11"/>
      <c r="G454" s="11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</row>
    <row r="455">
      <c r="A455" s="11"/>
      <c r="B455" s="11"/>
      <c r="C455" s="11"/>
      <c r="D455" s="11"/>
      <c r="E455" s="11"/>
      <c r="F455" s="11"/>
      <c r="G455" s="11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</row>
    <row r="456">
      <c r="A456" s="11"/>
      <c r="B456" s="11"/>
      <c r="C456" s="11"/>
      <c r="D456" s="11"/>
      <c r="E456" s="11"/>
      <c r="F456" s="11"/>
      <c r="G456" s="11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</row>
    <row r="457">
      <c r="A457" s="11"/>
      <c r="B457" s="11"/>
      <c r="C457" s="11"/>
      <c r="D457" s="11"/>
      <c r="E457" s="11"/>
      <c r="F457" s="11"/>
      <c r="G457" s="11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</row>
    <row r="458">
      <c r="A458" s="11"/>
      <c r="B458" s="11"/>
      <c r="C458" s="11"/>
      <c r="D458" s="11"/>
      <c r="E458" s="11"/>
      <c r="F458" s="11"/>
      <c r="G458" s="11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</row>
    <row r="459">
      <c r="A459" s="11"/>
      <c r="B459" s="11"/>
      <c r="C459" s="11"/>
      <c r="D459" s="11"/>
      <c r="E459" s="11"/>
      <c r="F459" s="11"/>
      <c r="G459" s="11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</row>
    <row r="460">
      <c r="A460" s="11"/>
      <c r="B460" s="11"/>
      <c r="C460" s="11"/>
      <c r="D460" s="11"/>
      <c r="E460" s="11"/>
      <c r="F460" s="11"/>
      <c r="G460" s="11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</row>
    <row r="461">
      <c r="A461" s="11"/>
      <c r="B461" s="11"/>
      <c r="C461" s="11"/>
      <c r="D461" s="11"/>
      <c r="E461" s="11"/>
      <c r="F461" s="11"/>
      <c r="G461" s="11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</row>
    <row r="462">
      <c r="A462" s="11"/>
      <c r="B462" s="11"/>
      <c r="C462" s="11"/>
      <c r="D462" s="11"/>
      <c r="E462" s="11"/>
      <c r="F462" s="11"/>
      <c r="G462" s="11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</row>
    <row r="463">
      <c r="A463" s="11"/>
      <c r="B463" s="11"/>
      <c r="C463" s="11"/>
      <c r="D463" s="11"/>
      <c r="E463" s="11"/>
      <c r="F463" s="11"/>
      <c r="G463" s="11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</row>
    <row r="464">
      <c r="A464" s="11"/>
      <c r="B464" s="11"/>
      <c r="C464" s="11"/>
      <c r="D464" s="11"/>
      <c r="E464" s="11"/>
      <c r="F464" s="11"/>
      <c r="G464" s="11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</row>
    <row r="465">
      <c r="A465" s="11"/>
      <c r="B465" s="11"/>
      <c r="C465" s="11"/>
      <c r="D465" s="11"/>
      <c r="E465" s="11"/>
      <c r="F465" s="11"/>
      <c r="G465" s="11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</row>
    <row r="466">
      <c r="A466" s="11"/>
      <c r="B466" s="11"/>
      <c r="C466" s="11"/>
      <c r="D466" s="11"/>
      <c r="E466" s="11"/>
      <c r="F466" s="11"/>
      <c r="G466" s="11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</row>
    <row r="467">
      <c r="A467" s="11"/>
      <c r="B467" s="11"/>
      <c r="C467" s="11"/>
      <c r="D467" s="11"/>
      <c r="E467" s="11"/>
      <c r="F467" s="11"/>
      <c r="G467" s="11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</row>
    <row r="468">
      <c r="A468" s="11"/>
      <c r="B468" s="11"/>
      <c r="C468" s="11"/>
      <c r="D468" s="11"/>
      <c r="E468" s="11"/>
      <c r="F468" s="11"/>
      <c r="G468" s="11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</row>
    <row r="469">
      <c r="A469" s="11"/>
      <c r="B469" s="11"/>
      <c r="C469" s="11"/>
      <c r="D469" s="11"/>
      <c r="E469" s="11"/>
      <c r="F469" s="11"/>
      <c r="G469" s="11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</row>
    <row r="470">
      <c r="A470" s="11"/>
      <c r="B470" s="11"/>
      <c r="C470" s="11"/>
      <c r="D470" s="11"/>
      <c r="E470" s="11"/>
      <c r="F470" s="11"/>
      <c r="G470" s="11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</row>
    <row r="471">
      <c r="A471" s="11"/>
      <c r="B471" s="11"/>
      <c r="C471" s="11"/>
      <c r="D471" s="11"/>
      <c r="E471" s="11"/>
      <c r="F471" s="11"/>
      <c r="G471" s="11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</row>
    <row r="472">
      <c r="A472" s="11"/>
      <c r="B472" s="11"/>
      <c r="C472" s="11"/>
      <c r="D472" s="11"/>
      <c r="E472" s="11"/>
      <c r="F472" s="11"/>
      <c r="G472" s="11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</row>
    <row r="473">
      <c r="A473" s="11"/>
      <c r="B473" s="11"/>
      <c r="C473" s="11"/>
      <c r="D473" s="11"/>
      <c r="E473" s="11"/>
      <c r="F473" s="11"/>
      <c r="G473" s="11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</row>
    <row r="474">
      <c r="A474" s="11"/>
      <c r="B474" s="11"/>
      <c r="C474" s="11"/>
      <c r="D474" s="11"/>
      <c r="E474" s="11"/>
      <c r="F474" s="11"/>
      <c r="G474" s="11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</row>
    <row r="475">
      <c r="A475" s="11"/>
      <c r="B475" s="11"/>
      <c r="C475" s="11"/>
      <c r="D475" s="11"/>
      <c r="E475" s="11"/>
      <c r="F475" s="11"/>
      <c r="G475" s="11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</row>
    <row r="476">
      <c r="A476" s="11"/>
      <c r="B476" s="11"/>
      <c r="C476" s="11"/>
      <c r="D476" s="11"/>
      <c r="E476" s="11"/>
      <c r="F476" s="11"/>
      <c r="G476" s="11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</row>
    <row r="477">
      <c r="A477" s="11"/>
      <c r="B477" s="11"/>
      <c r="C477" s="11"/>
      <c r="D477" s="11"/>
      <c r="E477" s="11"/>
      <c r="F477" s="11"/>
      <c r="G477" s="11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</row>
    <row r="478">
      <c r="A478" s="11"/>
      <c r="B478" s="11"/>
      <c r="C478" s="11"/>
      <c r="D478" s="11"/>
      <c r="E478" s="11"/>
      <c r="F478" s="11"/>
      <c r="G478" s="11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</row>
    <row r="479">
      <c r="A479" s="11"/>
      <c r="B479" s="11"/>
      <c r="C479" s="11"/>
      <c r="D479" s="11"/>
      <c r="E479" s="11"/>
      <c r="F479" s="11"/>
      <c r="G479" s="11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</row>
    <row r="480">
      <c r="A480" s="11"/>
      <c r="B480" s="11"/>
      <c r="C480" s="11"/>
      <c r="D480" s="11"/>
      <c r="E480" s="11"/>
      <c r="F480" s="11"/>
      <c r="G480" s="11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</row>
    <row r="481">
      <c r="A481" s="11"/>
      <c r="B481" s="11"/>
      <c r="C481" s="11"/>
      <c r="D481" s="11"/>
      <c r="E481" s="11"/>
      <c r="F481" s="11"/>
      <c r="G481" s="11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</row>
    <row r="482">
      <c r="A482" s="11"/>
      <c r="B482" s="11"/>
      <c r="C482" s="11"/>
      <c r="D482" s="11"/>
      <c r="E482" s="11"/>
      <c r="F482" s="11"/>
      <c r="G482" s="11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</row>
    <row r="483">
      <c r="A483" s="11"/>
      <c r="B483" s="11"/>
      <c r="C483" s="11"/>
      <c r="D483" s="11"/>
      <c r="E483" s="11"/>
      <c r="F483" s="11"/>
      <c r="G483" s="11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</row>
    <row r="484">
      <c r="A484" s="11"/>
      <c r="B484" s="11"/>
      <c r="C484" s="11"/>
      <c r="D484" s="11"/>
      <c r="E484" s="11"/>
      <c r="F484" s="11"/>
      <c r="G484" s="11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</row>
    <row r="485">
      <c r="A485" s="11"/>
      <c r="B485" s="11"/>
      <c r="C485" s="11"/>
      <c r="D485" s="11"/>
      <c r="E485" s="11"/>
      <c r="F485" s="11"/>
      <c r="G485" s="11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</row>
    <row r="486">
      <c r="A486" s="11"/>
      <c r="B486" s="11"/>
      <c r="C486" s="11"/>
      <c r="D486" s="11"/>
      <c r="E486" s="11"/>
      <c r="F486" s="11"/>
      <c r="G486" s="11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</row>
    <row r="487">
      <c r="A487" s="11"/>
      <c r="B487" s="11"/>
      <c r="C487" s="11"/>
      <c r="D487" s="11"/>
      <c r="E487" s="11"/>
      <c r="F487" s="11"/>
      <c r="G487" s="11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</row>
    <row r="488">
      <c r="A488" s="11"/>
      <c r="B488" s="11"/>
      <c r="C488" s="11"/>
      <c r="D488" s="11"/>
      <c r="E488" s="11"/>
      <c r="F488" s="11"/>
      <c r="G488" s="11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</row>
    <row r="489">
      <c r="A489" s="11"/>
      <c r="B489" s="11"/>
      <c r="C489" s="11"/>
      <c r="D489" s="11"/>
      <c r="E489" s="11"/>
      <c r="F489" s="11"/>
      <c r="G489" s="11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</row>
    <row r="490">
      <c r="A490" s="11"/>
      <c r="B490" s="11"/>
      <c r="C490" s="11"/>
      <c r="D490" s="11"/>
      <c r="E490" s="11"/>
      <c r="F490" s="11"/>
      <c r="G490" s="11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</row>
    <row r="491">
      <c r="A491" s="11"/>
      <c r="B491" s="11"/>
      <c r="C491" s="11"/>
      <c r="D491" s="11"/>
      <c r="E491" s="11"/>
      <c r="F491" s="11"/>
      <c r="G491" s="11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</row>
    <row r="492">
      <c r="A492" s="11"/>
      <c r="B492" s="11"/>
      <c r="C492" s="11"/>
      <c r="D492" s="11"/>
      <c r="E492" s="11"/>
      <c r="F492" s="11"/>
      <c r="G492" s="11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</row>
    <row r="493">
      <c r="A493" s="11"/>
      <c r="B493" s="11"/>
      <c r="C493" s="11"/>
      <c r="D493" s="11"/>
      <c r="E493" s="11"/>
      <c r="F493" s="11"/>
      <c r="G493" s="11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</row>
    <row r="494">
      <c r="A494" s="11"/>
      <c r="B494" s="11"/>
      <c r="C494" s="11"/>
      <c r="D494" s="11"/>
      <c r="E494" s="11"/>
      <c r="F494" s="11"/>
      <c r="G494" s="11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</row>
    <row r="495">
      <c r="A495" s="11"/>
      <c r="B495" s="11"/>
      <c r="C495" s="11"/>
      <c r="D495" s="11"/>
      <c r="E495" s="11"/>
      <c r="F495" s="11"/>
      <c r="G495" s="11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</row>
    <row r="496">
      <c r="A496" s="11"/>
      <c r="B496" s="11"/>
      <c r="C496" s="11"/>
      <c r="D496" s="11"/>
      <c r="E496" s="11"/>
      <c r="F496" s="11"/>
      <c r="G496" s="11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</row>
    <row r="497">
      <c r="A497" s="11"/>
      <c r="B497" s="11"/>
      <c r="C497" s="11"/>
      <c r="D497" s="11"/>
      <c r="E497" s="11"/>
      <c r="F497" s="11"/>
      <c r="G497" s="11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</row>
    <row r="498">
      <c r="A498" s="11"/>
      <c r="B498" s="11"/>
      <c r="C498" s="11"/>
      <c r="D498" s="11"/>
      <c r="E498" s="11"/>
      <c r="F498" s="11"/>
      <c r="G498" s="11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</row>
    <row r="499">
      <c r="A499" s="11"/>
      <c r="B499" s="11"/>
      <c r="C499" s="11"/>
      <c r="D499" s="11"/>
      <c r="E499" s="11"/>
      <c r="F499" s="11"/>
      <c r="G499" s="11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</row>
    <row r="500">
      <c r="A500" s="11"/>
      <c r="B500" s="11"/>
      <c r="C500" s="11"/>
      <c r="D500" s="11"/>
      <c r="E500" s="11"/>
      <c r="F500" s="11"/>
      <c r="G500" s="11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</row>
    <row r="501">
      <c r="A501" s="11"/>
      <c r="B501" s="11"/>
      <c r="C501" s="11"/>
      <c r="D501" s="11"/>
      <c r="E501" s="11"/>
      <c r="F501" s="11"/>
      <c r="G501" s="11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</row>
    <row r="502">
      <c r="A502" s="11"/>
      <c r="B502" s="11"/>
      <c r="C502" s="11"/>
      <c r="D502" s="11"/>
      <c r="E502" s="11"/>
      <c r="F502" s="11"/>
      <c r="G502" s="11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</row>
    <row r="503">
      <c r="A503" s="11"/>
      <c r="B503" s="11"/>
      <c r="C503" s="11"/>
      <c r="D503" s="11"/>
      <c r="E503" s="11"/>
      <c r="F503" s="11"/>
      <c r="G503" s="11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</row>
    <row r="504">
      <c r="A504" s="11"/>
      <c r="B504" s="11"/>
      <c r="C504" s="11"/>
      <c r="D504" s="11"/>
      <c r="E504" s="11"/>
      <c r="F504" s="11"/>
      <c r="G504" s="11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</row>
    <row r="505">
      <c r="A505" s="11"/>
      <c r="B505" s="11"/>
      <c r="C505" s="11"/>
      <c r="D505" s="11"/>
      <c r="E505" s="11"/>
      <c r="F505" s="11"/>
      <c r="G505" s="11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</row>
    <row r="506">
      <c r="A506" s="11"/>
      <c r="B506" s="11"/>
      <c r="C506" s="11"/>
      <c r="D506" s="11"/>
      <c r="E506" s="11"/>
      <c r="F506" s="11"/>
      <c r="G506" s="11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</row>
    <row r="507">
      <c r="A507" s="11"/>
      <c r="B507" s="11"/>
      <c r="C507" s="11"/>
      <c r="D507" s="11"/>
      <c r="E507" s="11"/>
      <c r="F507" s="11"/>
      <c r="G507" s="11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</row>
    <row r="508">
      <c r="A508" s="11"/>
      <c r="B508" s="11"/>
      <c r="C508" s="11"/>
      <c r="D508" s="11"/>
      <c r="E508" s="11"/>
      <c r="F508" s="11"/>
      <c r="G508" s="11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</row>
    <row r="509">
      <c r="A509" s="11"/>
      <c r="B509" s="11"/>
      <c r="C509" s="11"/>
      <c r="D509" s="11"/>
      <c r="E509" s="11"/>
      <c r="F509" s="11"/>
      <c r="G509" s="11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</row>
    <row r="510">
      <c r="A510" s="11"/>
      <c r="B510" s="11"/>
      <c r="C510" s="11"/>
      <c r="D510" s="11"/>
      <c r="E510" s="11"/>
      <c r="F510" s="11"/>
      <c r="G510" s="11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</row>
    <row r="511">
      <c r="A511" s="11"/>
      <c r="B511" s="11"/>
      <c r="C511" s="11"/>
      <c r="D511" s="11"/>
      <c r="E511" s="11"/>
      <c r="F511" s="11"/>
      <c r="G511" s="11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</row>
    <row r="512">
      <c r="A512" s="11"/>
      <c r="B512" s="11"/>
      <c r="C512" s="11"/>
      <c r="D512" s="11"/>
      <c r="E512" s="11"/>
      <c r="F512" s="11"/>
      <c r="G512" s="11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</row>
    <row r="513">
      <c r="A513" s="11"/>
      <c r="B513" s="11"/>
      <c r="C513" s="11"/>
      <c r="D513" s="11"/>
      <c r="E513" s="11"/>
      <c r="F513" s="11"/>
      <c r="G513" s="11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</row>
    <row r="514">
      <c r="A514" s="11"/>
      <c r="B514" s="11"/>
      <c r="C514" s="11"/>
      <c r="D514" s="11"/>
      <c r="E514" s="11"/>
      <c r="F514" s="11"/>
      <c r="G514" s="11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</row>
    <row r="515">
      <c r="A515" s="11"/>
      <c r="B515" s="11"/>
      <c r="C515" s="11"/>
      <c r="D515" s="11"/>
      <c r="E515" s="11"/>
      <c r="F515" s="11"/>
      <c r="G515" s="11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</row>
    <row r="516">
      <c r="A516" s="11"/>
      <c r="B516" s="11"/>
      <c r="C516" s="11"/>
      <c r="D516" s="11"/>
      <c r="E516" s="11"/>
      <c r="F516" s="11"/>
      <c r="G516" s="11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</row>
    <row r="517">
      <c r="A517" s="11"/>
      <c r="B517" s="11"/>
      <c r="C517" s="11"/>
      <c r="D517" s="11"/>
      <c r="E517" s="11"/>
      <c r="F517" s="11"/>
      <c r="G517" s="11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</row>
    <row r="518">
      <c r="A518" s="11"/>
      <c r="B518" s="11"/>
      <c r="C518" s="11"/>
      <c r="D518" s="11"/>
      <c r="E518" s="11"/>
      <c r="F518" s="11"/>
      <c r="G518" s="11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</row>
    <row r="519">
      <c r="A519" s="11"/>
      <c r="B519" s="11"/>
      <c r="C519" s="11"/>
      <c r="D519" s="11"/>
      <c r="E519" s="11"/>
      <c r="F519" s="11"/>
      <c r="G519" s="11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</row>
    <row r="520">
      <c r="A520" s="11"/>
      <c r="B520" s="11"/>
      <c r="C520" s="11"/>
      <c r="D520" s="11"/>
      <c r="E520" s="11"/>
      <c r="F520" s="11"/>
      <c r="G520" s="11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</row>
    <row r="521">
      <c r="A521" s="11"/>
      <c r="B521" s="11"/>
      <c r="C521" s="11"/>
      <c r="D521" s="11"/>
      <c r="E521" s="11"/>
      <c r="F521" s="11"/>
      <c r="G521" s="11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</row>
    <row r="522">
      <c r="A522" s="11"/>
      <c r="B522" s="11"/>
      <c r="C522" s="11"/>
      <c r="D522" s="11"/>
      <c r="E522" s="11"/>
      <c r="F522" s="11"/>
      <c r="G522" s="11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</row>
    <row r="523">
      <c r="A523" s="11"/>
      <c r="B523" s="11"/>
      <c r="C523" s="11"/>
      <c r="D523" s="11"/>
      <c r="E523" s="11"/>
      <c r="F523" s="11"/>
      <c r="G523" s="11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</row>
    <row r="524">
      <c r="A524" s="11"/>
      <c r="B524" s="11"/>
      <c r="C524" s="11"/>
      <c r="D524" s="11"/>
      <c r="E524" s="11"/>
      <c r="F524" s="11"/>
      <c r="G524" s="11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</row>
    <row r="525">
      <c r="A525" s="11"/>
      <c r="B525" s="11"/>
      <c r="C525" s="11"/>
      <c r="D525" s="11"/>
      <c r="E525" s="11"/>
      <c r="F525" s="11"/>
      <c r="G525" s="11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</row>
    <row r="526">
      <c r="A526" s="11"/>
      <c r="B526" s="11"/>
      <c r="C526" s="11"/>
      <c r="D526" s="11"/>
      <c r="E526" s="11"/>
      <c r="F526" s="11"/>
      <c r="G526" s="11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</row>
    <row r="527">
      <c r="A527" s="11"/>
      <c r="B527" s="11"/>
      <c r="C527" s="11"/>
      <c r="D527" s="11"/>
      <c r="E527" s="11"/>
      <c r="F527" s="11"/>
      <c r="G527" s="11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</row>
    <row r="528">
      <c r="A528" s="11"/>
      <c r="B528" s="11"/>
      <c r="C528" s="11"/>
      <c r="D528" s="11"/>
      <c r="E528" s="11"/>
      <c r="F528" s="11"/>
      <c r="G528" s="11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</row>
    <row r="529">
      <c r="A529" s="11"/>
      <c r="B529" s="11"/>
      <c r="C529" s="11"/>
      <c r="D529" s="11"/>
      <c r="E529" s="11"/>
      <c r="F529" s="11"/>
      <c r="G529" s="11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</row>
    <row r="530">
      <c r="A530" s="11"/>
      <c r="B530" s="11"/>
      <c r="C530" s="11"/>
      <c r="D530" s="11"/>
      <c r="E530" s="11"/>
      <c r="F530" s="11"/>
      <c r="G530" s="11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</row>
    <row r="531">
      <c r="A531" s="11"/>
      <c r="B531" s="11"/>
      <c r="C531" s="11"/>
      <c r="D531" s="11"/>
      <c r="E531" s="11"/>
      <c r="F531" s="11"/>
      <c r="G531" s="11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</row>
    <row r="532">
      <c r="A532" s="11"/>
      <c r="B532" s="11"/>
      <c r="C532" s="11"/>
      <c r="D532" s="11"/>
      <c r="E532" s="11"/>
      <c r="F532" s="11"/>
      <c r="G532" s="11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</row>
    <row r="533">
      <c r="A533" s="11"/>
      <c r="B533" s="11"/>
      <c r="C533" s="11"/>
      <c r="D533" s="11"/>
      <c r="E533" s="11"/>
      <c r="F533" s="11"/>
      <c r="G533" s="11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</row>
    <row r="534">
      <c r="A534" s="11"/>
      <c r="B534" s="11"/>
      <c r="C534" s="11"/>
      <c r="D534" s="11"/>
      <c r="E534" s="11"/>
      <c r="F534" s="11"/>
      <c r="G534" s="11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</row>
    <row r="535">
      <c r="A535" s="11"/>
      <c r="B535" s="11"/>
      <c r="C535" s="11"/>
      <c r="D535" s="11"/>
      <c r="E535" s="11"/>
      <c r="F535" s="11"/>
      <c r="G535" s="11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</row>
    <row r="536">
      <c r="A536" s="11"/>
      <c r="B536" s="11"/>
      <c r="C536" s="11"/>
      <c r="D536" s="11"/>
      <c r="E536" s="11"/>
      <c r="F536" s="11"/>
      <c r="G536" s="11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</row>
    <row r="537">
      <c r="A537" s="11"/>
      <c r="B537" s="11"/>
      <c r="C537" s="11"/>
      <c r="D537" s="11"/>
      <c r="E537" s="11"/>
      <c r="F537" s="11"/>
      <c r="G537" s="11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</row>
    <row r="538">
      <c r="A538" s="11"/>
      <c r="B538" s="11"/>
      <c r="C538" s="11"/>
      <c r="D538" s="11"/>
      <c r="E538" s="11"/>
      <c r="F538" s="11"/>
      <c r="G538" s="11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</row>
    <row r="539">
      <c r="A539" s="11"/>
      <c r="B539" s="11"/>
      <c r="C539" s="11"/>
      <c r="D539" s="11"/>
      <c r="E539" s="11"/>
      <c r="F539" s="11"/>
      <c r="G539" s="11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</row>
    <row r="540">
      <c r="A540" s="11"/>
      <c r="B540" s="11"/>
      <c r="C540" s="11"/>
      <c r="D540" s="11"/>
      <c r="E540" s="11"/>
      <c r="F540" s="11"/>
      <c r="G540" s="11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</row>
    <row r="541">
      <c r="A541" s="11"/>
      <c r="B541" s="11"/>
      <c r="C541" s="11"/>
      <c r="D541" s="11"/>
      <c r="E541" s="11"/>
      <c r="F541" s="11"/>
      <c r="G541" s="11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</row>
    <row r="542">
      <c r="A542" s="11"/>
      <c r="B542" s="11"/>
      <c r="C542" s="11"/>
      <c r="D542" s="11"/>
      <c r="E542" s="11"/>
      <c r="F542" s="11"/>
      <c r="G542" s="11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</row>
    <row r="543">
      <c r="A543" s="11"/>
      <c r="B543" s="11"/>
      <c r="C543" s="11"/>
      <c r="D543" s="11"/>
      <c r="E543" s="11"/>
      <c r="F543" s="11"/>
      <c r="G543" s="11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</row>
    <row r="544">
      <c r="A544" s="11"/>
      <c r="B544" s="11"/>
      <c r="C544" s="11"/>
      <c r="D544" s="11"/>
      <c r="E544" s="11"/>
      <c r="F544" s="11"/>
      <c r="G544" s="11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</row>
    <row r="545">
      <c r="A545" s="11"/>
      <c r="B545" s="11"/>
      <c r="C545" s="11"/>
      <c r="D545" s="11"/>
      <c r="E545" s="11"/>
      <c r="F545" s="11"/>
      <c r="G545" s="11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</row>
    <row r="546">
      <c r="A546" s="11"/>
      <c r="B546" s="11"/>
      <c r="C546" s="11"/>
      <c r="D546" s="11"/>
      <c r="E546" s="11"/>
      <c r="F546" s="11"/>
      <c r="G546" s="11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</row>
    <row r="547">
      <c r="A547" s="11"/>
      <c r="B547" s="11"/>
      <c r="C547" s="11"/>
      <c r="D547" s="11"/>
      <c r="E547" s="11"/>
      <c r="F547" s="11"/>
      <c r="G547" s="11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</row>
    <row r="548">
      <c r="A548" s="11"/>
      <c r="B548" s="11"/>
      <c r="C548" s="11"/>
      <c r="D548" s="11"/>
      <c r="E548" s="11"/>
      <c r="F548" s="11"/>
      <c r="G548" s="11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</row>
    <row r="549">
      <c r="A549" s="11"/>
      <c r="B549" s="11"/>
      <c r="C549" s="11"/>
      <c r="D549" s="11"/>
      <c r="E549" s="11"/>
      <c r="F549" s="11"/>
      <c r="G549" s="11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</row>
    <row r="550">
      <c r="A550" s="11"/>
      <c r="B550" s="11"/>
      <c r="C550" s="11"/>
      <c r="D550" s="11"/>
      <c r="E550" s="11"/>
      <c r="F550" s="11"/>
      <c r="G550" s="11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</row>
    <row r="551">
      <c r="A551" s="11"/>
      <c r="B551" s="11"/>
      <c r="C551" s="11"/>
      <c r="D551" s="11"/>
      <c r="E551" s="11"/>
      <c r="F551" s="11"/>
      <c r="G551" s="11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</row>
    <row r="552">
      <c r="A552" s="11"/>
      <c r="B552" s="11"/>
      <c r="C552" s="11"/>
      <c r="D552" s="11"/>
      <c r="E552" s="11"/>
      <c r="F552" s="11"/>
      <c r="G552" s="11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</row>
    <row r="553">
      <c r="A553" s="11"/>
      <c r="B553" s="11"/>
      <c r="C553" s="11"/>
      <c r="D553" s="11"/>
      <c r="E553" s="11"/>
      <c r="F553" s="11"/>
      <c r="G553" s="11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</row>
    <row r="554">
      <c r="A554" s="11"/>
      <c r="B554" s="11"/>
      <c r="C554" s="11"/>
      <c r="D554" s="11"/>
      <c r="E554" s="11"/>
      <c r="F554" s="11"/>
      <c r="G554" s="11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</row>
    <row r="555">
      <c r="A555" s="11"/>
      <c r="B555" s="11"/>
      <c r="C555" s="11"/>
      <c r="D555" s="11"/>
      <c r="E555" s="11"/>
      <c r="F555" s="11"/>
      <c r="G555" s="11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</row>
    <row r="556">
      <c r="A556" s="11"/>
      <c r="B556" s="11"/>
      <c r="C556" s="11"/>
      <c r="D556" s="11"/>
      <c r="E556" s="11"/>
      <c r="F556" s="11"/>
      <c r="G556" s="11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</row>
    <row r="557">
      <c r="A557" s="11"/>
      <c r="B557" s="11"/>
      <c r="C557" s="11"/>
      <c r="D557" s="11"/>
      <c r="E557" s="11"/>
      <c r="F557" s="11"/>
      <c r="G557" s="11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</row>
    <row r="558">
      <c r="A558" s="11"/>
      <c r="B558" s="11"/>
      <c r="C558" s="11"/>
      <c r="D558" s="11"/>
      <c r="E558" s="11"/>
      <c r="F558" s="11"/>
      <c r="G558" s="11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</row>
    <row r="559">
      <c r="A559" s="11"/>
      <c r="B559" s="11"/>
      <c r="C559" s="11"/>
      <c r="D559" s="11"/>
      <c r="E559" s="11"/>
      <c r="F559" s="11"/>
      <c r="G559" s="11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</row>
    <row r="560">
      <c r="A560" s="11"/>
      <c r="B560" s="11"/>
      <c r="C560" s="11"/>
      <c r="D560" s="11"/>
      <c r="E560" s="11"/>
      <c r="F560" s="11"/>
      <c r="G560" s="11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</row>
    <row r="561">
      <c r="A561" s="11"/>
      <c r="B561" s="11"/>
      <c r="C561" s="11"/>
      <c r="D561" s="11"/>
      <c r="E561" s="11"/>
      <c r="F561" s="11"/>
      <c r="G561" s="11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</row>
    <row r="562">
      <c r="A562" s="11"/>
      <c r="B562" s="11"/>
      <c r="C562" s="11"/>
      <c r="D562" s="11"/>
      <c r="E562" s="11"/>
      <c r="F562" s="11"/>
      <c r="G562" s="11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</row>
    <row r="563">
      <c r="A563" s="11"/>
      <c r="B563" s="11"/>
      <c r="C563" s="11"/>
      <c r="D563" s="11"/>
      <c r="E563" s="11"/>
      <c r="F563" s="11"/>
      <c r="G563" s="11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</row>
    <row r="564">
      <c r="A564" s="11"/>
      <c r="B564" s="11"/>
      <c r="C564" s="11"/>
      <c r="D564" s="11"/>
      <c r="E564" s="11"/>
      <c r="F564" s="11"/>
      <c r="G564" s="11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</row>
    <row r="565">
      <c r="A565" s="11"/>
      <c r="B565" s="11"/>
      <c r="C565" s="11"/>
      <c r="D565" s="11"/>
      <c r="E565" s="11"/>
      <c r="F565" s="11"/>
      <c r="G565" s="11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</row>
    <row r="566">
      <c r="A566" s="11"/>
      <c r="B566" s="11"/>
      <c r="C566" s="11"/>
      <c r="D566" s="11"/>
      <c r="E566" s="11"/>
      <c r="F566" s="11"/>
      <c r="G566" s="11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</row>
    <row r="567">
      <c r="A567" s="11"/>
      <c r="B567" s="11"/>
      <c r="C567" s="11"/>
      <c r="D567" s="11"/>
      <c r="E567" s="11"/>
      <c r="F567" s="11"/>
      <c r="G567" s="11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</row>
    <row r="568">
      <c r="A568" s="11"/>
      <c r="B568" s="11"/>
      <c r="C568" s="11"/>
      <c r="D568" s="11"/>
      <c r="E568" s="11"/>
      <c r="F568" s="11"/>
      <c r="G568" s="11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</row>
    <row r="569">
      <c r="A569" s="11"/>
      <c r="B569" s="11"/>
      <c r="C569" s="11"/>
      <c r="D569" s="11"/>
      <c r="E569" s="11"/>
      <c r="F569" s="11"/>
      <c r="G569" s="11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</row>
    <row r="570">
      <c r="A570" s="11"/>
      <c r="B570" s="11"/>
      <c r="C570" s="11"/>
      <c r="D570" s="11"/>
      <c r="E570" s="11"/>
      <c r="F570" s="11"/>
      <c r="G570" s="11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</row>
    <row r="571">
      <c r="A571" s="11"/>
      <c r="B571" s="11"/>
      <c r="C571" s="11"/>
      <c r="D571" s="11"/>
      <c r="E571" s="11"/>
      <c r="F571" s="11"/>
      <c r="G571" s="11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</row>
    <row r="572">
      <c r="A572" s="11"/>
      <c r="B572" s="11"/>
      <c r="C572" s="11"/>
      <c r="D572" s="11"/>
      <c r="E572" s="11"/>
      <c r="F572" s="11"/>
      <c r="G572" s="11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</row>
    <row r="573">
      <c r="A573" s="11"/>
      <c r="B573" s="11"/>
      <c r="C573" s="11"/>
      <c r="D573" s="11"/>
      <c r="E573" s="11"/>
      <c r="F573" s="11"/>
      <c r="G573" s="11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</row>
    <row r="574">
      <c r="A574" s="11"/>
      <c r="B574" s="11"/>
      <c r="C574" s="11"/>
      <c r="D574" s="11"/>
      <c r="E574" s="11"/>
      <c r="F574" s="11"/>
      <c r="G574" s="11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</row>
    <row r="575">
      <c r="A575" s="11"/>
      <c r="B575" s="11"/>
      <c r="C575" s="11"/>
      <c r="D575" s="11"/>
      <c r="E575" s="11"/>
      <c r="F575" s="11"/>
      <c r="G575" s="11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</row>
    <row r="576">
      <c r="A576" s="11"/>
      <c r="B576" s="11"/>
      <c r="C576" s="11"/>
      <c r="D576" s="11"/>
      <c r="E576" s="11"/>
      <c r="F576" s="11"/>
      <c r="G576" s="11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</row>
    <row r="577">
      <c r="A577" s="11"/>
      <c r="B577" s="11"/>
      <c r="C577" s="11"/>
      <c r="D577" s="11"/>
      <c r="E577" s="11"/>
      <c r="F577" s="11"/>
      <c r="G577" s="11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</row>
    <row r="578">
      <c r="A578" s="11"/>
      <c r="B578" s="11"/>
      <c r="C578" s="11"/>
      <c r="D578" s="11"/>
      <c r="E578" s="11"/>
      <c r="F578" s="11"/>
      <c r="G578" s="11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</row>
    <row r="579">
      <c r="A579" s="11"/>
      <c r="B579" s="11"/>
      <c r="C579" s="11"/>
      <c r="D579" s="11"/>
      <c r="E579" s="11"/>
      <c r="F579" s="11"/>
      <c r="G579" s="11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</row>
    <row r="580">
      <c r="A580" s="11"/>
      <c r="B580" s="11"/>
      <c r="C580" s="11"/>
      <c r="D580" s="11"/>
      <c r="E580" s="11"/>
      <c r="F580" s="11"/>
      <c r="G580" s="11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</row>
    <row r="581">
      <c r="A581" s="11"/>
      <c r="B581" s="11"/>
      <c r="C581" s="11"/>
      <c r="D581" s="11"/>
      <c r="E581" s="11"/>
      <c r="F581" s="11"/>
      <c r="G581" s="11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</row>
    <row r="582">
      <c r="A582" s="11"/>
      <c r="B582" s="11"/>
      <c r="C582" s="11"/>
      <c r="D582" s="11"/>
      <c r="E582" s="11"/>
      <c r="F582" s="11"/>
      <c r="G582" s="11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</row>
    <row r="583">
      <c r="A583" s="11"/>
      <c r="B583" s="11"/>
      <c r="C583" s="11"/>
      <c r="D583" s="11"/>
      <c r="E583" s="11"/>
      <c r="F583" s="11"/>
      <c r="G583" s="11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</row>
    <row r="584">
      <c r="A584" s="11"/>
      <c r="B584" s="11"/>
      <c r="C584" s="11"/>
      <c r="D584" s="11"/>
      <c r="E584" s="11"/>
      <c r="F584" s="11"/>
      <c r="G584" s="11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</row>
    <row r="585">
      <c r="A585" s="11"/>
      <c r="B585" s="11"/>
      <c r="C585" s="11"/>
      <c r="D585" s="11"/>
      <c r="E585" s="11"/>
      <c r="F585" s="11"/>
      <c r="G585" s="11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</row>
    <row r="586">
      <c r="A586" s="11"/>
      <c r="B586" s="11"/>
      <c r="C586" s="11"/>
      <c r="D586" s="11"/>
      <c r="E586" s="11"/>
      <c r="F586" s="11"/>
      <c r="G586" s="11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</row>
    <row r="587">
      <c r="A587" s="11"/>
      <c r="B587" s="11"/>
      <c r="C587" s="11"/>
      <c r="D587" s="11"/>
      <c r="E587" s="11"/>
      <c r="F587" s="11"/>
      <c r="G587" s="11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</row>
    <row r="588">
      <c r="A588" s="11"/>
      <c r="B588" s="11"/>
      <c r="C588" s="11"/>
      <c r="D588" s="11"/>
      <c r="E588" s="11"/>
      <c r="F588" s="11"/>
      <c r="G588" s="11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</row>
    <row r="589">
      <c r="A589" s="11"/>
      <c r="B589" s="11"/>
      <c r="C589" s="11"/>
      <c r="D589" s="11"/>
      <c r="E589" s="11"/>
      <c r="F589" s="11"/>
      <c r="G589" s="11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</row>
    <row r="590">
      <c r="A590" s="11"/>
      <c r="B590" s="11"/>
      <c r="C590" s="11"/>
      <c r="D590" s="11"/>
      <c r="E590" s="11"/>
      <c r="F590" s="11"/>
      <c r="G590" s="11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</row>
    <row r="591">
      <c r="A591" s="11"/>
      <c r="B591" s="11"/>
      <c r="C591" s="11"/>
      <c r="D591" s="11"/>
      <c r="E591" s="11"/>
      <c r="F591" s="11"/>
      <c r="G591" s="11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</row>
    <row r="592">
      <c r="A592" s="11"/>
      <c r="B592" s="11"/>
      <c r="C592" s="11"/>
      <c r="D592" s="11"/>
      <c r="E592" s="11"/>
      <c r="F592" s="11"/>
      <c r="G592" s="11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</row>
    <row r="593">
      <c r="A593" s="11"/>
      <c r="B593" s="11"/>
      <c r="C593" s="11"/>
      <c r="D593" s="11"/>
      <c r="E593" s="11"/>
      <c r="F593" s="11"/>
      <c r="G593" s="11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</row>
    <row r="594">
      <c r="A594" s="11"/>
      <c r="B594" s="11"/>
      <c r="C594" s="11"/>
      <c r="D594" s="11"/>
      <c r="E594" s="11"/>
      <c r="F594" s="11"/>
      <c r="G594" s="11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</row>
    <row r="595">
      <c r="A595" s="11"/>
      <c r="B595" s="11"/>
      <c r="C595" s="11"/>
      <c r="D595" s="11"/>
      <c r="E595" s="11"/>
      <c r="F595" s="11"/>
      <c r="G595" s="11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</row>
    <row r="596">
      <c r="A596" s="11"/>
      <c r="B596" s="11"/>
      <c r="C596" s="11"/>
      <c r="D596" s="11"/>
      <c r="E596" s="11"/>
      <c r="F596" s="11"/>
      <c r="G596" s="11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</row>
    <row r="597">
      <c r="A597" s="11"/>
      <c r="B597" s="11"/>
      <c r="C597" s="11"/>
      <c r="D597" s="11"/>
      <c r="E597" s="11"/>
      <c r="F597" s="11"/>
      <c r="G597" s="11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</row>
    <row r="598">
      <c r="A598" s="11"/>
      <c r="B598" s="11"/>
      <c r="C598" s="11"/>
      <c r="D598" s="11"/>
      <c r="E598" s="11"/>
      <c r="F598" s="11"/>
      <c r="G598" s="11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</row>
    <row r="599">
      <c r="A599" s="11"/>
      <c r="B599" s="11"/>
      <c r="C599" s="11"/>
      <c r="D599" s="11"/>
      <c r="E599" s="11"/>
      <c r="F599" s="11"/>
      <c r="G599" s="11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</row>
    <row r="600">
      <c r="A600" s="11"/>
      <c r="B600" s="11"/>
      <c r="C600" s="11"/>
      <c r="D600" s="11"/>
      <c r="E600" s="11"/>
      <c r="F600" s="11"/>
      <c r="G600" s="11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</row>
    <row r="601">
      <c r="A601" s="11"/>
      <c r="B601" s="11"/>
      <c r="C601" s="11"/>
      <c r="D601" s="11"/>
      <c r="E601" s="11"/>
      <c r="F601" s="11"/>
      <c r="G601" s="11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</row>
    <row r="602">
      <c r="A602" s="11"/>
      <c r="B602" s="11"/>
      <c r="C602" s="11"/>
      <c r="D602" s="11"/>
      <c r="E602" s="11"/>
      <c r="F602" s="11"/>
      <c r="G602" s="11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</row>
    <row r="603">
      <c r="A603" s="11"/>
      <c r="B603" s="11"/>
      <c r="C603" s="11"/>
      <c r="D603" s="11"/>
      <c r="E603" s="11"/>
      <c r="F603" s="11"/>
      <c r="G603" s="11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</row>
    <row r="604">
      <c r="A604" s="11"/>
      <c r="B604" s="11"/>
      <c r="C604" s="11"/>
      <c r="D604" s="11"/>
      <c r="E604" s="11"/>
      <c r="F604" s="11"/>
      <c r="G604" s="11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</row>
    <row r="605">
      <c r="A605" s="11"/>
      <c r="B605" s="11"/>
      <c r="C605" s="11"/>
      <c r="D605" s="11"/>
      <c r="E605" s="11"/>
      <c r="F605" s="11"/>
      <c r="G605" s="11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</row>
    <row r="606">
      <c r="A606" s="11"/>
      <c r="B606" s="11"/>
      <c r="C606" s="11"/>
      <c r="D606" s="11"/>
      <c r="E606" s="11"/>
      <c r="F606" s="11"/>
      <c r="G606" s="11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</row>
    <row r="607">
      <c r="A607" s="11"/>
      <c r="B607" s="11"/>
      <c r="C607" s="11"/>
      <c r="D607" s="11"/>
      <c r="E607" s="11"/>
      <c r="F607" s="11"/>
      <c r="G607" s="11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</row>
    <row r="608">
      <c r="A608" s="11"/>
      <c r="B608" s="11"/>
      <c r="C608" s="11"/>
      <c r="D608" s="11"/>
      <c r="E608" s="11"/>
      <c r="F608" s="11"/>
      <c r="G608" s="11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</row>
    <row r="609">
      <c r="A609" s="11"/>
      <c r="B609" s="11"/>
      <c r="C609" s="11"/>
      <c r="D609" s="11"/>
      <c r="E609" s="11"/>
      <c r="F609" s="11"/>
      <c r="G609" s="11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</row>
    <row r="610">
      <c r="A610" s="11"/>
      <c r="B610" s="11"/>
      <c r="C610" s="11"/>
      <c r="D610" s="11"/>
      <c r="E610" s="11"/>
      <c r="F610" s="11"/>
      <c r="G610" s="11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</row>
    <row r="611">
      <c r="A611" s="11"/>
      <c r="B611" s="11"/>
      <c r="C611" s="11"/>
      <c r="D611" s="11"/>
      <c r="E611" s="11"/>
      <c r="F611" s="11"/>
      <c r="G611" s="11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</row>
    <row r="612">
      <c r="A612" s="11"/>
      <c r="B612" s="11"/>
      <c r="C612" s="11"/>
      <c r="D612" s="11"/>
      <c r="E612" s="11"/>
      <c r="F612" s="11"/>
      <c r="G612" s="11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</row>
    <row r="613">
      <c r="A613" s="11"/>
      <c r="B613" s="11"/>
      <c r="C613" s="11"/>
      <c r="D613" s="11"/>
      <c r="E613" s="11"/>
      <c r="F613" s="11"/>
      <c r="G613" s="11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</row>
    <row r="614">
      <c r="A614" s="11"/>
      <c r="B614" s="11"/>
      <c r="C614" s="11"/>
      <c r="D614" s="11"/>
      <c r="E614" s="11"/>
      <c r="F614" s="11"/>
      <c r="G614" s="11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</row>
    <row r="615">
      <c r="A615" s="11"/>
      <c r="B615" s="11"/>
      <c r="C615" s="11"/>
      <c r="D615" s="11"/>
      <c r="E615" s="11"/>
      <c r="F615" s="11"/>
      <c r="G615" s="11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</row>
    <row r="616">
      <c r="A616" s="11"/>
      <c r="B616" s="11"/>
      <c r="C616" s="11"/>
      <c r="D616" s="11"/>
      <c r="E616" s="11"/>
      <c r="F616" s="11"/>
      <c r="G616" s="11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</row>
    <row r="617">
      <c r="A617" s="11"/>
      <c r="B617" s="11"/>
      <c r="C617" s="11"/>
      <c r="D617" s="11"/>
      <c r="E617" s="11"/>
      <c r="F617" s="11"/>
      <c r="G617" s="11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</row>
    <row r="618">
      <c r="A618" s="11"/>
      <c r="B618" s="11"/>
      <c r="C618" s="11"/>
      <c r="D618" s="11"/>
      <c r="E618" s="11"/>
      <c r="F618" s="11"/>
      <c r="G618" s="11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</row>
    <row r="619">
      <c r="A619" s="11"/>
      <c r="B619" s="11"/>
      <c r="C619" s="11"/>
      <c r="D619" s="11"/>
      <c r="E619" s="11"/>
      <c r="F619" s="11"/>
      <c r="G619" s="11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</row>
    <row r="620">
      <c r="A620" s="11"/>
      <c r="B620" s="11"/>
      <c r="C620" s="11"/>
      <c r="D620" s="11"/>
      <c r="E620" s="11"/>
      <c r="F620" s="11"/>
      <c r="G620" s="11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</row>
    <row r="621">
      <c r="A621" s="11"/>
      <c r="B621" s="11"/>
      <c r="C621" s="11"/>
      <c r="D621" s="11"/>
      <c r="E621" s="11"/>
      <c r="F621" s="11"/>
      <c r="G621" s="11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</row>
    <row r="622">
      <c r="A622" s="11"/>
      <c r="B622" s="11"/>
      <c r="C622" s="11"/>
      <c r="D622" s="11"/>
      <c r="E622" s="11"/>
      <c r="F622" s="11"/>
      <c r="G622" s="11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</row>
    <row r="623">
      <c r="A623" s="11"/>
      <c r="B623" s="11"/>
      <c r="C623" s="11"/>
      <c r="D623" s="11"/>
      <c r="E623" s="11"/>
      <c r="F623" s="11"/>
      <c r="G623" s="11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</row>
    <row r="624">
      <c r="A624" s="11"/>
      <c r="B624" s="11"/>
      <c r="C624" s="11"/>
      <c r="D624" s="11"/>
      <c r="E624" s="11"/>
      <c r="F624" s="11"/>
      <c r="G624" s="11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</row>
    <row r="625">
      <c r="A625" s="11"/>
      <c r="B625" s="11"/>
      <c r="C625" s="11"/>
      <c r="D625" s="11"/>
      <c r="E625" s="11"/>
      <c r="F625" s="11"/>
      <c r="G625" s="11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</row>
    <row r="626">
      <c r="A626" s="11"/>
      <c r="B626" s="11"/>
      <c r="C626" s="11"/>
      <c r="D626" s="11"/>
      <c r="E626" s="11"/>
      <c r="F626" s="11"/>
      <c r="G626" s="11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</row>
    <row r="627">
      <c r="A627" s="11"/>
      <c r="B627" s="11"/>
      <c r="C627" s="11"/>
      <c r="D627" s="11"/>
      <c r="E627" s="11"/>
      <c r="F627" s="11"/>
      <c r="G627" s="11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</row>
    <row r="628">
      <c r="A628" s="11"/>
      <c r="B628" s="11"/>
      <c r="C628" s="11"/>
      <c r="D628" s="11"/>
      <c r="E628" s="11"/>
      <c r="F628" s="11"/>
      <c r="G628" s="11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</row>
    <row r="629">
      <c r="A629" s="11"/>
      <c r="B629" s="11"/>
      <c r="C629" s="11"/>
      <c r="D629" s="11"/>
      <c r="E629" s="11"/>
      <c r="F629" s="11"/>
      <c r="G629" s="11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</row>
    <row r="630">
      <c r="A630" s="11"/>
      <c r="B630" s="11"/>
      <c r="C630" s="11"/>
      <c r="D630" s="11"/>
      <c r="E630" s="11"/>
      <c r="F630" s="11"/>
      <c r="G630" s="11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</row>
    <row r="631">
      <c r="A631" s="11"/>
      <c r="B631" s="11"/>
      <c r="C631" s="11"/>
      <c r="D631" s="11"/>
      <c r="E631" s="11"/>
      <c r="F631" s="11"/>
      <c r="G631" s="11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</row>
    <row r="632">
      <c r="A632" s="11"/>
      <c r="B632" s="11"/>
      <c r="C632" s="11"/>
      <c r="D632" s="11"/>
      <c r="E632" s="11"/>
      <c r="F632" s="11"/>
      <c r="G632" s="11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</row>
    <row r="633">
      <c r="A633" s="11"/>
      <c r="B633" s="11"/>
      <c r="C633" s="11"/>
      <c r="D633" s="11"/>
      <c r="E633" s="11"/>
      <c r="F633" s="11"/>
      <c r="G633" s="11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</row>
    <row r="634">
      <c r="A634" s="11"/>
      <c r="B634" s="11"/>
      <c r="C634" s="11"/>
      <c r="D634" s="11"/>
      <c r="E634" s="11"/>
      <c r="F634" s="11"/>
      <c r="G634" s="11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</row>
    <row r="635">
      <c r="A635" s="11"/>
      <c r="B635" s="11"/>
      <c r="C635" s="11"/>
      <c r="D635" s="11"/>
      <c r="E635" s="11"/>
      <c r="F635" s="11"/>
      <c r="G635" s="11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</row>
    <row r="636">
      <c r="A636" s="11"/>
      <c r="B636" s="11"/>
      <c r="C636" s="11"/>
      <c r="D636" s="11"/>
      <c r="E636" s="11"/>
      <c r="F636" s="11"/>
      <c r="G636" s="11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</row>
    <row r="637">
      <c r="A637" s="11"/>
      <c r="B637" s="11"/>
      <c r="C637" s="11"/>
      <c r="D637" s="11"/>
      <c r="E637" s="11"/>
      <c r="F637" s="11"/>
      <c r="G637" s="11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</row>
    <row r="638">
      <c r="A638" s="11"/>
      <c r="B638" s="11"/>
      <c r="C638" s="11"/>
      <c r="D638" s="11"/>
      <c r="E638" s="11"/>
      <c r="F638" s="11"/>
      <c r="G638" s="11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</row>
    <row r="639">
      <c r="A639" s="11"/>
      <c r="B639" s="11"/>
      <c r="C639" s="11"/>
      <c r="D639" s="11"/>
      <c r="E639" s="11"/>
      <c r="F639" s="11"/>
      <c r="G639" s="11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</row>
    <row r="640">
      <c r="A640" s="11"/>
      <c r="B640" s="11"/>
      <c r="C640" s="11"/>
      <c r="D640" s="11"/>
      <c r="E640" s="11"/>
      <c r="F640" s="11"/>
      <c r="G640" s="11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</row>
    <row r="641">
      <c r="A641" s="11"/>
      <c r="B641" s="11"/>
      <c r="C641" s="11"/>
      <c r="D641" s="11"/>
      <c r="E641" s="11"/>
      <c r="F641" s="11"/>
      <c r="G641" s="11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</row>
    <row r="642">
      <c r="A642" s="11"/>
      <c r="B642" s="11"/>
      <c r="C642" s="11"/>
      <c r="D642" s="11"/>
      <c r="E642" s="11"/>
      <c r="F642" s="11"/>
      <c r="G642" s="11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</row>
    <row r="643">
      <c r="A643" s="11"/>
      <c r="B643" s="11"/>
      <c r="C643" s="11"/>
      <c r="D643" s="11"/>
      <c r="E643" s="11"/>
      <c r="F643" s="11"/>
      <c r="G643" s="11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</row>
    <row r="644">
      <c r="A644" s="11"/>
      <c r="B644" s="11"/>
      <c r="C644" s="11"/>
      <c r="D644" s="11"/>
      <c r="E644" s="11"/>
      <c r="F644" s="11"/>
      <c r="G644" s="11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</row>
    <row r="645">
      <c r="A645" s="11"/>
      <c r="B645" s="11"/>
      <c r="C645" s="11"/>
      <c r="D645" s="11"/>
      <c r="E645" s="11"/>
      <c r="F645" s="11"/>
      <c r="G645" s="11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</row>
    <row r="646">
      <c r="A646" s="11"/>
      <c r="B646" s="11"/>
      <c r="C646" s="11"/>
      <c r="D646" s="11"/>
      <c r="E646" s="11"/>
      <c r="F646" s="11"/>
      <c r="G646" s="11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</row>
    <row r="647">
      <c r="A647" s="11"/>
      <c r="B647" s="11"/>
      <c r="C647" s="11"/>
      <c r="D647" s="11"/>
      <c r="E647" s="11"/>
      <c r="F647" s="11"/>
      <c r="G647" s="11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</row>
    <row r="648">
      <c r="A648" s="11"/>
      <c r="B648" s="11"/>
      <c r="C648" s="11"/>
      <c r="D648" s="11"/>
      <c r="E648" s="11"/>
      <c r="F648" s="11"/>
      <c r="G648" s="11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</row>
    <row r="649">
      <c r="A649" s="11"/>
      <c r="B649" s="11"/>
      <c r="C649" s="11"/>
      <c r="D649" s="11"/>
      <c r="E649" s="11"/>
      <c r="F649" s="11"/>
      <c r="G649" s="11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</row>
    <row r="650">
      <c r="A650" s="11"/>
      <c r="B650" s="11"/>
      <c r="C650" s="11"/>
      <c r="D650" s="11"/>
      <c r="E650" s="11"/>
      <c r="F650" s="11"/>
      <c r="G650" s="11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</row>
    <row r="651">
      <c r="A651" s="11"/>
      <c r="B651" s="11"/>
      <c r="C651" s="11"/>
      <c r="D651" s="11"/>
      <c r="E651" s="11"/>
      <c r="F651" s="11"/>
      <c r="G651" s="11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</row>
    <row r="652">
      <c r="A652" s="11"/>
      <c r="B652" s="11"/>
      <c r="C652" s="11"/>
      <c r="D652" s="11"/>
      <c r="E652" s="11"/>
      <c r="F652" s="11"/>
      <c r="G652" s="11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</row>
    <row r="653">
      <c r="A653" s="11"/>
      <c r="B653" s="11"/>
      <c r="C653" s="11"/>
      <c r="D653" s="11"/>
      <c r="E653" s="11"/>
      <c r="F653" s="11"/>
      <c r="G653" s="11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</row>
    <row r="654">
      <c r="A654" s="11"/>
      <c r="B654" s="11"/>
      <c r="C654" s="11"/>
      <c r="D654" s="11"/>
      <c r="E654" s="11"/>
      <c r="F654" s="11"/>
      <c r="G654" s="11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</row>
    <row r="655">
      <c r="A655" s="11"/>
      <c r="B655" s="11"/>
      <c r="C655" s="11"/>
      <c r="D655" s="11"/>
      <c r="E655" s="11"/>
      <c r="F655" s="11"/>
      <c r="G655" s="11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</row>
    <row r="656">
      <c r="A656" s="11"/>
      <c r="B656" s="11"/>
      <c r="C656" s="11"/>
      <c r="D656" s="11"/>
      <c r="E656" s="11"/>
      <c r="F656" s="11"/>
      <c r="G656" s="11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</row>
    <row r="657">
      <c r="A657" s="11"/>
      <c r="B657" s="11"/>
      <c r="C657" s="11"/>
      <c r="D657" s="11"/>
      <c r="E657" s="11"/>
      <c r="F657" s="11"/>
      <c r="G657" s="11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</row>
    <row r="658">
      <c r="A658" s="11"/>
      <c r="B658" s="11"/>
      <c r="C658" s="11"/>
      <c r="D658" s="11"/>
      <c r="E658" s="11"/>
      <c r="F658" s="11"/>
      <c r="G658" s="11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</row>
    <row r="659">
      <c r="A659" s="11"/>
      <c r="B659" s="11"/>
      <c r="C659" s="11"/>
      <c r="D659" s="11"/>
      <c r="E659" s="11"/>
      <c r="F659" s="11"/>
      <c r="G659" s="11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</row>
    <row r="660">
      <c r="A660" s="11"/>
      <c r="B660" s="11"/>
      <c r="C660" s="11"/>
      <c r="D660" s="11"/>
      <c r="E660" s="11"/>
      <c r="F660" s="11"/>
      <c r="G660" s="11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</row>
    <row r="661">
      <c r="A661" s="11"/>
      <c r="B661" s="11"/>
      <c r="C661" s="11"/>
      <c r="D661" s="11"/>
      <c r="E661" s="11"/>
      <c r="F661" s="11"/>
      <c r="G661" s="11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</row>
    <row r="662">
      <c r="A662" s="11"/>
      <c r="B662" s="11"/>
      <c r="C662" s="11"/>
      <c r="D662" s="11"/>
      <c r="E662" s="11"/>
      <c r="F662" s="11"/>
      <c r="G662" s="11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</row>
    <row r="663">
      <c r="A663" s="11"/>
      <c r="B663" s="11"/>
      <c r="C663" s="11"/>
      <c r="D663" s="11"/>
      <c r="E663" s="11"/>
      <c r="F663" s="11"/>
      <c r="G663" s="11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</row>
    <row r="664">
      <c r="A664" s="11"/>
      <c r="B664" s="11"/>
      <c r="C664" s="11"/>
      <c r="D664" s="11"/>
      <c r="E664" s="11"/>
      <c r="F664" s="11"/>
      <c r="G664" s="11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</row>
    <row r="665">
      <c r="A665" s="11"/>
      <c r="B665" s="11"/>
      <c r="C665" s="11"/>
      <c r="D665" s="11"/>
      <c r="E665" s="11"/>
      <c r="F665" s="11"/>
      <c r="G665" s="11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</row>
    <row r="666">
      <c r="A666" s="11"/>
      <c r="B666" s="11"/>
      <c r="C666" s="11"/>
      <c r="D666" s="11"/>
      <c r="E666" s="11"/>
      <c r="F666" s="11"/>
      <c r="G666" s="11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</row>
    <row r="667">
      <c r="A667" s="11"/>
      <c r="B667" s="11"/>
      <c r="C667" s="11"/>
      <c r="D667" s="11"/>
      <c r="E667" s="11"/>
      <c r="F667" s="11"/>
      <c r="G667" s="11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</row>
    <row r="668">
      <c r="A668" s="11"/>
      <c r="B668" s="11"/>
      <c r="C668" s="11"/>
      <c r="D668" s="11"/>
      <c r="E668" s="11"/>
      <c r="F668" s="11"/>
      <c r="G668" s="11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</row>
    <row r="669">
      <c r="A669" s="11"/>
      <c r="B669" s="11"/>
      <c r="C669" s="11"/>
      <c r="D669" s="11"/>
      <c r="E669" s="11"/>
      <c r="F669" s="11"/>
      <c r="G669" s="11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</row>
    <row r="670">
      <c r="A670" s="11"/>
      <c r="B670" s="11"/>
      <c r="C670" s="11"/>
      <c r="D670" s="11"/>
      <c r="E670" s="11"/>
      <c r="F670" s="11"/>
      <c r="G670" s="11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</row>
    <row r="671">
      <c r="A671" s="11"/>
      <c r="B671" s="11"/>
      <c r="C671" s="11"/>
      <c r="D671" s="11"/>
      <c r="E671" s="11"/>
      <c r="F671" s="11"/>
      <c r="G671" s="11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</row>
    <row r="672">
      <c r="A672" s="11"/>
      <c r="B672" s="11"/>
      <c r="C672" s="11"/>
      <c r="D672" s="11"/>
      <c r="E672" s="11"/>
      <c r="F672" s="11"/>
      <c r="G672" s="11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</row>
    <row r="673">
      <c r="A673" s="11"/>
      <c r="B673" s="11"/>
      <c r="C673" s="11"/>
      <c r="D673" s="11"/>
      <c r="E673" s="11"/>
      <c r="F673" s="11"/>
      <c r="G673" s="11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</row>
    <row r="674">
      <c r="A674" s="11"/>
      <c r="B674" s="11"/>
      <c r="C674" s="11"/>
      <c r="D674" s="11"/>
      <c r="E674" s="11"/>
      <c r="F674" s="11"/>
      <c r="G674" s="11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</row>
    <row r="675">
      <c r="A675" s="11"/>
      <c r="B675" s="11"/>
      <c r="C675" s="11"/>
      <c r="D675" s="11"/>
      <c r="E675" s="11"/>
      <c r="F675" s="11"/>
      <c r="G675" s="11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</row>
    <row r="676">
      <c r="A676" s="11"/>
      <c r="B676" s="11"/>
      <c r="C676" s="11"/>
      <c r="D676" s="11"/>
      <c r="E676" s="11"/>
      <c r="F676" s="11"/>
      <c r="G676" s="11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</row>
    <row r="677">
      <c r="A677" s="11"/>
      <c r="B677" s="11"/>
      <c r="C677" s="11"/>
      <c r="D677" s="11"/>
      <c r="E677" s="11"/>
      <c r="F677" s="11"/>
      <c r="G677" s="11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</row>
    <row r="678">
      <c r="A678" s="11"/>
      <c r="B678" s="11"/>
      <c r="C678" s="11"/>
      <c r="D678" s="11"/>
      <c r="E678" s="11"/>
      <c r="F678" s="11"/>
      <c r="G678" s="11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</row>
    <row r="679">
      <c r="A679" s="11"/>
      <c r="B679" s="11"/>
      <c r="C679" s="11"/>
      <c r="D679" s="11"/>
      <c r="E679" s="11"/>
      <c r="F679" s="11"/>
      <c r="G679" s="11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</row>
    <row r="680">
      <c r="A680" s="11"/>
      <c r="B680" s="11"/>
      <c r="C680" s="11"/>
      <c r="D680" s="11"/>
      <c r="E680" s="11"/>
      <c r="F680" s="11"/>
      <c r="G680" s="11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</row>
    <row r="681">
      <c r="A681" s="11"/>
      <c r="B681" s="11"/>
      <c r="C681" s="11"/>
      <c r="D681" s="11"/>
      <c r="E681" s="11"/>
      <c r="F681" s="11"/>
      <c r="G681" s="11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</row>
    <row r="682">
      <c r="A682" s="11"/>
      <c r="B682" s="11"/>
      <c r="C682" s="11"/>
      <c r="D682" s="11"/>
      <c r="E682" s="11"/>
      <c r="F682" s="11"/>
      <c r="G682" s="11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</row>
    <row r="683">
      <c r="A683" s="11"/>
      <c r="B683" s="11"/>
      <c r="C683" s="11"/>
      <c r="D683" s="11"/>
      <c r="E683" s="11"/>
      <c r="F683" s="11"/>
      <c r="G683" s="11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</row>
    <row r="684">
      <c r="A684" s="11"/>
      <c r="B684" s="11"/>
      <c r="C684" s="11"/>
      <c r="D684" s="11"/>
      <c r="E684" s="11"/>
      <c r="F684" s="11"/>
      <c r="G684" s="11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</row>
    <row r="685">
      <c r="A685" s="11"/>
      <c r="B685" s="11"/>
      <c r="C685" s="11"/>
      <c r="D685" s="11"/>
      <c r="E685" s="11"/>
      <c r="F685" s="11"/>
      <c r="G685" s="11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</row>
    <row r="686">
      <c r="A686" s="11"/>
      <c r="B686" s="11"/>
      <c r="C686" s="11"/>
      <c r="D686" s="11"/>
      <c r="E686" s="11"/>
      <c r="F686" s="11"/>
      <c r="G686" s="11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</row>
    <row r="687">
      <c r="A687" s="11"/>
      <c r="B687" s="11"/>
      <c r="C687" s="11"/>
      <c r="D687" s="11"/>
      <c r="E687" s="11"/>
      <c r="F687" s="11"/>
      <c r="G687" s="11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</row>
    <row r="688">
      <c r="A688" s="11"/>
      <c r="B688" s="11"/>
      <c r="C688" s="11"/>
      <c r="D688" s="11"/>
      <c r="E688" s="11"/>
      <c r="F688" s="11"/>
      <c r="G688" s="11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</row>
    <row r="689">
      <c r="A689" s="11"/>
      <c r="B689" s="11"/>
      <c r="C689" s="11"/>
      <c r="D689" s="11"/>
      <c r="E689" s="11"/>
      <c r="F689" s="11"/>
      <c r="G689" s="11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</row>
    <row r="690">
      <c r="A690" s="11"/>
      <c r="B690" s="11"/>
      <c r="C690" s="11"/>
      <c r="D690" s="11"/>
      <c r="E690" s="11"/>
      <c r="F690" s="11"/>
      <c r="G690" s="11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</row>
    <row r="691">
      <c r="A691" s="11"/>
      <c r="B691" s="11"/>
      <c r="C691" s="11"/>
      <c r="D691" s="11"/>
      <c r="E691" s="11"/>
      <c r="F691" s="11"/>
      <c r="G691" s="11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</row>
    <row r="692">
      <c r="A692" s="11"/>
      <c r="B692" s="11"/>
      <c r="C692" s="11"/>
      <c r="D692" s="11"/>
      <c r="E692" s="11"/>
      <c r="F692" s="11"/>
      <c r="G692" s="11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</row>
    <row r="693">
      <c r="A693" s="11"/>
      <c r="B693" s="11"/>
      <c r="C693" s="11"/>
      <c r="D693" s="11"/>
      <c r="E693" s="11"/>
      <c r="F693" s="11"/>
      <c r="G693" s="11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</row>
    <row r="694">
      <c r="A694" s="11"/>
      <c r="B694" s="11"/>
      <c r="C694" s="11"/>
      <c r="D694" s="11"/>
      <c r="E694" s="11"/>
      <c r="F694" s="11"/>
      <c r="G694" s="11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</row>
    <row r="695">
      <c r="A695" s="11"/>
      <c r="B695" s="11"/>
      <c r="C695" s="11"/>
      <c r="D695" s="11"/>
      <c r="E695" s="11"/>
      <c r="F695" s="11"/>
      <c r="G695" s="11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</row>
    <row r="696">
      <c r="A696" s="11"/>
      <c r="B696" s="11"/>
      <c r="C696" s="11"/>
      <c r="D696" s="11"/>
      <c r="E696" s="11"/>
      <c r="F696" s="11"/>
      <c r="G696" s="11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</row>
    <row r="697">
      <c r="A697" s="11"/>
      <c r="B697" s="11"/>
      <c r="C697" s="11"/>
      <c r="D697" s="11"/>
      <c r="E697" s="11"/>
      <c r="F697" s="11"/>
      <c r="G697" s="11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</row>
    <row r="698">
      <c r="A698" s="11"/>
      <c r="B698" s="11"/>
      <c r="C698" s="11"/>
      <c r="D698" s="11"/>
      <c r="E698" s="11"/>
      <c r="F698" s="11"/>
      <c r="G698" s="11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</row>
    <row r="699">
      <c r="A699" s="11"/>
      <c r="B699" s="11"/>
      <c r="C699" s="11"/>
      <c r="D699" s="11"/>
      <c r="E699" s="11"/>
      <c r="F699" s="11"/>
      <c r="G699" s="11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</row>
    <row r="700">
      <c r="A700" s="11"/>
      <c r="B700" s="11"/>
      <c r="C700" s="11"/>
      <c r="D700" s="11"/>
      <c r="E700" s="11"/>
      <c r="F700" s="11"/>
      <c r="G700" s="11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</row>
    <row r="701">
      <c r="A701" s="11"/>
      <c r="B701" s="11"/>
      <c r="C701" s="11"/>
      <c r="D701" s="11"/>
      <c r="E701" s="11"/>
      <c r="F701" s="11"/>
      <c r="G701" s="11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</row>
    <row r="702">
      <c r="A702" s="11"/>
      <c r="B702" s="11"/>
      <c r="C702" s="11"/>
      <c r="D702" s="11"/>
      <c r="E702" s="11"/>
      <c r="F702" s="11"/>
      <c r="G702" s="11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</row>
    <row r="703">
      <c r="A703" s="11"/>
      <c r="B703" s="11"/>
      <c r="C703" s="11"/>
      <c r="D703" s="11"/>
      <c r="E703" s="11"/>
      <c r="F703" s="11"/>
      <c r="G703" s="11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</row>
    <row r="704">
      <c r="A704" s="11"/>
      <c r="B704" s="11"/>
      <c r="C704" s="11"/>
      <c r="D704" s="11"/>
      <c r="E704" s="11"/>
      <c r="F704" s="11"/>
      <c r="G704" s="11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</row>
    <row r="705">
      <c r="A705" s="11"/>
      <c r="B705" s="11"/>
      <c r="C705" s="11"/>
      <c r="D705" s="11"/>
      <c r="E705" s="11"/>
      <c r="F705" s="11"/>
      <c r="G705" s="11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</row>
    <row r="706">
      <c r="A706" s="11"/>
      <c r="B706" s="11"/>
      <c r="C706" s="11"/>
      <c r="D706" s="11"/>
      <c r="E706" s="11"/>
      <c r="F706" s="11"/>
      <c r="G706" s="11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</row>
    <row r="707">
      <c r="A707" s="11"/>
      <c r="B707" s="11"/>
      <c r="C707" s="11"/>
      <c r="D707" s="11"/>
      <c r="E707" s="11"/>
      <c r="F707" s="11"/>
      <c r="G707" s="11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</row>
    <row r="708">
      <c r="A708" s="11"/>
      <c r="B708" s="11"/>
      <c r="C708" s="11"/>
      <c r="D708" s="11"/>
      <c r="E708" s="11"/>
      <c r="F708" s="11"/>
      <c r="G708" s="11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</row>
    <row r="709">
      <c r="A709" s="11"/>
      <c r="B709" s="11"/>
      <c r="C709" s="11"/>
      <c r="D709" s="11"/>
      <c r="E709" s="11"/>
      <c r="F709" s="11"/>
      <c r="G709" s="11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</row>
    <row r="710">
      <c r="A710" s="11"/>
      <c r="B710" s="11"/>
      <c r="C710" s="11"/>
      <c r="D710" s="11"/>
      <c r="E710" s="11"/>
      <c r="F710" s="11"/>
      <c r="G710" s="11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</row>
    <row r="711">
      <c r="A711" s="11"/>
      <c r="B711" s="11"/>
      <c r="C711" s="11"/>
      <c r="D711" s="11"/>
      <c r="E711" s="11"/>
      <c r="F711" s="11"/>
      <c r="G711" s="11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</row>
    <row r="712">
      <c r="A712" s="11"/>
      <c r="B712" s="11"/>
      <c r="C712" s="11"/>
      <c r="D712" s="11"/>
      <c r="E712" s="11"/>
      <c r="F712" s="11"/>
      <c r="G712" s="11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</row>
    <row r="713">
      <c r="A713" s="11"/>
      <c r="B713" s="11"/>
      <c r="C713" s="11"/>
      <c r="D713" s="11"/>
      <c r="E713" s="11"/>
      <c r="F713" s="11"/>
      <c r="G713" s="11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</row>
    <row r="714">
      <c r="A714" s="11"/>
      <c r="B714" s="11"/>
      <c r="C714" s="11"/>
      <c r="D714" s="11"/>
      <c r="E714" s="11"/>
      <c r="F714" s="11"/>
      <c r="G714" s="11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</row>
    <row r="715">
      <c r="A715" s="11"/>
      <c r="B715" s="11"/>
      <c r="C715" s="11"/>
      <c r="D715" s="11"/>
      <c r="E715" s="11"/>
      <c r="F715" s="11"/>
      <c r="G715" s="11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</row>
    <row r="716">
      <c r="A716" s="11"/>
      <c r="B716" s="11"/>
      <c r="C716" s="11"/>
      <c r="D716" s="11"/>
      <c r="E716" s="11"/>
      <c r="F716" s="11"/>
      <c r="G716" s="11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</row>
    <row r="717">
      <c r="A717" s="11"/>
      <c r="B717" s="11"/>
      <c r="C717" s="11"/>
      <c r="D717" s="11"/>
      <c r="E717" s="11"/>
      <c r="F717" s="11"/>
      <c r="G717" s="11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</row>
    <row r="718">
      <c r="A718" s="11"/>
      <c r="B718" s="11"/>
      <c r="C718" s="11"/>
      <c r="D718" s="11"/>
      <c r="E718" s="11"/>
      <c r="F718" s="11"/>
      <c r="G718" s="11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</row>
    <row r="719">
      <c r="A719" s="11"/>
      <c r="B719" s="11"/>
      <c r="C719" s="11"/>
      <c r="D719" s="11"/>
      <c r="E719" s="11"/>
      <c r="F719" s="11"/>
      <c r="G719" s="11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</row>
    <row r="720">
      <c r="A720" s="11"/>
      <c r="B720" s="11"/>
      <c r="C720" s="11"/>
      <c r="D720" s="11"/>
      <c r="E720" s="11"/>
      <c r="F720" s="11"/>
      <c r="G720" s="11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</row>
    <row r="721">
      <c r="A721" s="11"/>
      <c r="B721" s="11"/>
      <c r="C721" s="11"/>
      <c r="D721" s="11"/>
      <c r="E721" s="11"/>
      <c r="F721" s="11"/>
      <c r="G721" s="11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</row>
    <row r="722">
      <c r="A722" s="11"/>
      <c r="B722" s="11"/>
      <c r="C722" s="11"/>
      <c r="D722" s="11"/>
      <c r="E722" s="11"/>
      <c r="F722" s="11"/>
      <c r="G722" s="11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</row>
    <row r="723">
      <c r="A723" s="11"/>
      <c r="B723" s="11"/>
      <c r="C723" s="11"/>
      <c r="D723" s="11"/>
      <c r="E723" s="11"/>
      <c r="F723" s="11"/>
      <c r="G723" s="11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</row>
    <row r="724">
      <c r="A724" s="11"/>
      <c r="B724" s="11"/>
      <c r="C724" s="11"/>
      <c r="D724" s="11"/>
      <c r="E724" s="11"/>
      <c r="F724" s="11"/>
      <c r="G724" s="11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</row>
    <row r="725">
      <c r="A725" s="11"/>
      <c r="B725" s="11"/>
      <c r="C725" s="11"/>
      <c r="D725" s="11"/>
      <c r="E725" s="11"/>
      <c r="F725" s="11"/>
      <c r="G725" s="11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</row>
    <row r="726">
      <c r="A726" s="11"/>
      <c r="B726" s="11"/>
      <c r="C726" s="11"/>
      <c r="D726" s="11"/>
      <c r="E726" s="11"/>
      <c r="F726" s="11"/>
      <c r="G726" s="11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</row>
    <row r="727">
      <c r="A727" s="11"/>
      <c r="B727" s="11"/>
      <c r="C727" s="11"/>
      <c r="D727" s="11"/>
      <c r="E727" s="11"/>
      <c r="F727" s="11"/>
      <c r="G727" s="11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</row>
    <row r="728">
      <c r="A728" s="11"/>
      <c r="B728" s="11"/>
      <c r="C728" s="11"/>
      <c r="D728" s="11"/>
      <c r="E728" s="11"/>
      <c r="F728" s="11"/>
      <c r="G728" s="11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</row>
    <row r="729">
      <c r="A729" s="11"/>
      <c r="B729" s="11"/>
      <c r="C729" s="11"/>
      <c r="D729" s="11"/>
      <c r="E729" s="11"/>
      <c r="F729" s="11"/>
      <c r="G729" s="11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</row>
    <row r="730">
      <c r="A730" s="11"/>
      <c r="B730" s="11"/>
      <c r="C730" s="11"/>
      <c r="D730" s="11"/>
      <c r="E730" s="11"/>
      <c r="F730" s="11"/>
      <c r="G730" s="11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</row>
    <row r="731">
      <c r="A731" s="11"/>
      <c r="B731" s="11"/>
      <c r="C731" s="11"/>
      <c r="D731" s="11"/>
      <c r="E731" s="11"/>
      <c r="F731" s="11"/>
      <c r="G731" s="11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</row>
    <row r="732">
      <c r="A732" s="11"/>
      <c r="B732" s="11"/>
      <c r="C732" s="11"/>
      <c r="D732" s="11"/>
      <c r="E732" s="11"/>
      <c r="F732" s="11"/>
      <c r="G732" s="11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</row>
    <row r="733">
      <c r="A733" s="11"/>
      <c r="B733" s="11"/>
      <c r="C733" s="11"/>
      <c r="D733" s="11"/>
      <c r="E733" s="11"/>
      <c r="F733" s="11"/>
      <c r="G733" s="11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</row>
    <row r="734">
      <c r="A734" s="11"/>
      <c r="B734" s="11"/>
      <c r="C734" s="11"/>
      <c r="D734" s="11"/>
      <c r="E734" s="11"/>
      <c r="F734" s="11"/>
      <c r="G734" s="11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</row>
    <row r="735">
      <c r="A735" s="11"/>
      <c r="B735" s="11"/>
      <c r="C735" s="11"/>
      <c r="D735" s="11"/>
      <c r="E735" s="11"/>
      <c r="F735" s="11"/>
      <c r="G735" s="11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</row>
    <row r="736">
      <c r="A736" s="11"/>
      <c r="B736" s="11"/>
      <c r="C736" s="11"/>
      <c r="D736" s="11"/>
      <c r="E736" s="11"/>
      <c r="F736" s="11"/>
      <c r="G736" s="11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</row>
    <row r="737">
      <c r="A737" s="11"/>
      <c r="B737" s="11"/>
      <c r="C737" s="11"/>
      <c r="D737" s="11"/>
      <c r="E737" s="11"/>
      <c r="F737" s="11"/>
      <c r="G737" s="11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</row>
    <row r="738">
      <c r="A738" s="11"/>
      <c r="B738" s="11"/>
      <c r="C738" s="11"/>
      <c r="D738" s="11"/>
      <c r="E738" s="11"/>
      <c r="F738" s="11"/>
      <c r="G738" s="11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</row>
    <row r="739">
      <c r="A739" s="11"/>
      <c r="B739" s="11"/>
      <c r="C739" s="11"/>
      <c r="D739" s="11"/>
      <c r="E739" s="11"/>
      <c r="F739" s="11"/>
      <c r="G739" s="11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</row>
    <row r="740">
      <c r="A740" s="11"/>
      <c r="B740" s="11"/>
      <c r="C740" s="11"/>
      <c r="D740" s="11"/>
      <c r="E740" s="11"/>
      <c r="F740" s="11"/>
      <c r="G740" s="11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</row>
    <row r="741">
      <c r="A741" s="11"/>
      <c r="B741" s="11"/>
      <c r="C741" s="11"/>
      <c r="D741" s="11"/>
      <c r="E741" s="11"/>
      <c r="F741" s="11"/>
      <c r="G741" s="11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</row>
    <row r="742">
      <c r="A742" s="11"/>
      <c r="B742" s="11"/>
      <c r="C742" s="11"/>
      <c r="D742" s="11"/>
      <c r="E742" s="11"/>
      <c r="F742" s="11"/>
      <c r="G742" s="11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</row>
    <row r="743">
      <c r="A743" s="11"/>
      <c r="B743" s="11"/>
      <c r="C743" s="11"/>
      <c r="D743" s="11"/>
      <c r="E743" s="11"/>
      <c r="F743" s="11"/>
      <c r="G743" s="11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</row>
    <row r="744">
      <c r="A744" s="11"/>
      <c r="B744" s="11"/>
      <c r="C744" s="11"/>
      <c r="D744" s="11"/>
      <c r="E744" s="11"/>
      <c r="F744" s="11"/>
      <c r="G744" s="11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</row>
    <row r="745">
      <c r="A745" s="11"/>
      <c r="B745" s="11"/>
      <c r="C745" s="11"/>
      <c r="D745" s="11"/>
      <c r="E745" s="11"/>
      <c r="F745" s="11"/>
      <c r="G745" s="11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</row>
    <row r="746">
      <c r="A746" s="11"/>
      <c r="B746" s="11"/>
      <c r="C746" s="11"/>
      <c r="D746" s="11"/>
      <c r="E746" s="11"/>
      <c r="F746" s="11"/>
      <c r="G746" s="11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</row>
    <row r="747">
      <c r="A747" s="11"/>
      <c r="B747" s="11"/>
      <c r="C747" s="11"/>
      <c r="D747" s="11"/>
      <c r="E747" s="11"/>
      <c r="F747" s="11"/>
      <c r="G747" s="11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</row>
    <row r="748">
      <c r="A748" s="11"/>
      <c r="B748" s="11"/>
      <c r="C748" s="11"/>
      <c r="D748" s="11"/>
      <c r="E748" s="11"/>
      <c r="F748" s="11"/>
      <c r="G748" s="11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</row>
    <row r="749">
      <c r="A749" s="11"/>
      <c r="B749" s="11"/>
      <c r="C749" s="11"/>
      <c r="D749" s="11"/>
      <c r="E749" s="11"/>
      <c r="F749" s="11"/>
      <c r="G749" s="11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</row>
    <row r="750">
      <c r="A750" s="11"/>
      <c r="B750" s="11"/>
      <c r="C750" s="11"/>
      <c r="D750" s="11"/>
      <c r="E750" s="11"/>
      <c r="F750" s="11"/>
      <c r="G750" s="11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</row>
    <row r="751">
      <c r="A751" s="11"/>
      <c r="B751" s="11"/>
      <c r="C751" s="11"/>
      <c r="D751" s="11"/>
      <c r="E751" s="11"/>
      <c r="F751" s="11"/>
      <c r="G751" s="11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</row>
    <row r="752">
      <c r="A752" s="11"/>
      <c r="B752" s="11"/>
      <c r="C752" s="11"/>
      <c r="D752" s="11"/>
      <c r="E752" s="11"/>
      <c r="F752" s="11"/>
      <c r="G752" s="11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</row>
    <row r="753">
      <c r="A753" s="11"/>
      <c r="B753" s="11"/>
      <c r="C753" s="11"/>
      <c r="D753" s="11"/>
      <c r="E753" s="11"/>
      <c r="F753" s="11"/>
      <c r="G753" s="11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</row>
    <row r="754">
      <c r="A754" s="11"/>
      <c r="B754" s="11"/>
      <c r="C754" s="11"/>
      <c r="D754" s="11"/>
      <c r="E754" s="11"/>
      <c r="F754" s="11"/>
      <c r="G754" s="11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</row>
    <row r="755">
      <c r="A755" s="11"/>
      <c r="B755" s="11"/>
      <c r="C755" s="11"/>
      <c r="D755" s="11"/>
      <c r="E755" s="11"/>
      <c r="F755" s="11"/>
      <c r="G755" s="11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</row>
    <row r="756">
      <c r="A756" s="11"/>
      <c r="B756" s="11"/>
      <c r="C756" s="11"/>
      <c r="D756" s="11"/>
      <c r="E756" s="11"/>
      <c r="F756" s="11"/>
      <c r="G756" s="11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</row>
    <row r="757">
      <c r="A757" s="11"/>
      <c r="B757" s="11"/>
      <c r="C757" s="11"/>
      <c r="D757" s="11"/>
      <c r="E757" s="11"/>
      <c r="F757" s="11"/>
      <c r="G757" s="11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</row>
    <row r="758">
      <c r="A758" s="11"/>
      <c r="B758" s="11"/>
      <c r="C758" s="11"/>
      <c r="D758" s="11"/>
      <c r="E758" s="11"/>
      <c r="F758" s="11"/>
      <c r="G758" s="11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</row>
    <row r="759">
      <c r="A759" s="11"/>
      <c r="B759" s="11"/>
      <c r="C759" s="11"/>
      <c r="D759" s="11"/>
      <c r="E759" s="11"/>
      <c r="F759" s="11"/>
      <c r="G759" s="11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</row>
    <row r="760">
      <c r="A760" s="11"/>
      <c r="B760" s="11"/>
      <c r="C760" s="11"/>
      <c r="D760" s="11"/>
      <c r="E760" s="11"/>
      <c r="F760" s="11"/>
      <c r="G760" s="11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</row>
    <row r="761">
      <c r="A761" s="11"/>
      <c r="B761" s="11"/>
      <c r="C761" s="11"/>
      <c r="D761" s="11"/>
      <c r="E761" s="11"/>
      <c r="F761" s="11"/>
      <c r="G761" s="11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</row>
    <row r="762">
      <c r="A762" s="11"/>
      <c r="B762" s="11"/>
      <c r="C762" s="11"/>
      <c r="D762" s="11"/>
      <c r="E762" s="11"/>
      <c r="F762" s="11"/>
      <c r="G762" s="11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</row>
    <row r="763">
      <c r="A763" s="11"/>
      <c r="B763" s="11"/>
      <c r="C763" s="11"/>
      <c r="D763" s="11"/>
      <c r="E763" s="11"/>
      <c r="F763" s="11"/>
      <c r="G763" s="11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</row>
    <row r="764">
      <c r="A764" s="11"/>
      <c r="B764" s="11"/>
      <c r="C764" s="11"/>
      <c r="D764" s="11"/>
      <c r="E764" s="11"/>
      <c r="F764" s="11"/>
      <c r="G764" s="11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</row>
    <row r="765">
      <c r="A765" s="11"/>
      <c r="B765" s="11"/>
      <c r="C765" s="11"/>
      <c r="D765" s="11"/>
      <c r="E765" s="11"/>
      <c r="F765" s="11"/>
      <c r="G765" s="11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</row>
    <row r="766">
      <c r="A766" s="11"/>
      <c r="B766" s="11"/>
      <c r="C766" s="11"/>
      <c r="D766" s="11"/>
      <c r="E766" s="11"/>
      <c r="F766" s="11"/>
      <c r="G766" s="11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</row>
    <row r="767">
      <c r="A767" s="11"/>
      <c r="B767" s="11"/>
      <c r="C767" s="11"/>
      <c r="D767" s="11"/>
      <c r="E767" s="11"/>
      <c r="F767" s="11"/>
      <c r="G767" s="11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</row>
    <row r="768">
      <c r="A768" s="11"/>
      <c r="B768" s="11"/>
      <c r="C768" s="11"/>
      <c r="D768" s="11"/>
      <c r="E768" s="11"/>
      <c r="F768" s="11"/>
      <c r="G768" s="11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</row>
    <row r="769">
      <c r="A769" s="11"/>
      <c r="B769" s="11"/>
      <c r="C769" s="11"/>
      <c r="D769" s="11"/>
      <c r="E769" s="11"/>
      <c r="F769" s="11"/>
      <c r="G769" s="11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</row>
    <row r="770">
      <c r="A770" s="11"/>
      <c r="B770" s="11"/>
      <c r="C770" s="11"/>
      <c r="D770" s="11"/>
      <c r="E770" s="11"/>
      <c r="F770" s="11"/>
      <c r="G770" s="11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</row>
    <row r="771">
      <c r="A771" s="11"/>
      <c r="B771" s="11"/>
      <c r="C771" s="11"/>
      <c r="D771" s="11"/>
      <c r="E771" s="11"/>
      <c r="F771" s="11"/>
      <c r="G771" s="11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</row>
    <row r="772">
      <c r="A772" s="11"/>
      <c r="B772" s="11"/>
      <c r="C772" s="11"/>
      <c r="D772" s="11"/>
      <c r="E772" s="11"/>
      <c r="F772" s="11"/>
      <c r="G772" s="11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</row>
    <row r="773">
      <c r="A773" s="11"/>
      <c r="B773" s="11"/>
      <c r="C773" s="11"/>
      <c r="D773" s="11"/>
      <c r="E773" s="11"/>
      <c r="F773" s="11"/>
      <c r="G773" s="11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</row>
    <row r="774">
      <c r="A774" s="11"/>
      <c r="B774" s="11"/>
      <c r="C774" s="11"/>
      <c r="D774" s="11"/>
      <c r="E774" s="11"/>
      <c r="F774" s="11"/>
      <c r="G774" s="11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</row>
    <row r="775">
      <c r="A775" s="11"/>
      <c r="B775" s="11"/>
      <c r="C775" s="11"/>
      <c r="D775" s="11"/>
      <c r="E775" s="11"/>
      <c r="F775" s="11"/>
      <c r="G775" s="11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</row>
    <row r="776">
      <c r="A776" s="11"/>
      <c r="B776" s="11"/>
      <c r="C776" s="11"/>
      <c r="D776" s="11"/>
      <c r="E776" s="11"/>
      <c r="F776" s="11"/>
      <c r="G776" s="11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</row>
    <row r="777">
      <c r="A777" s="11"/>
      <c r="B777" s="11"/>
      <c r="C777" s="11"/>
      <c r="D777" s="11"/>
      <c r="E777" s="11"/>
      <c r="F777" s="11"/>
      <c r="G777" s="11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</row>
    <row r="778">
      <c r="A778" s="11"/>
      <c r="B778" s="11"/>
      <c r="C778" s="11"/>
      <c r="D778" s="11"/>
      <c r="E778" s="11"/>
      <c r="F778" s="11"/>
      <c r="G778" s="11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</row>
    <row r="779">
      <c r="A779" s="11"/>
      <c r="B779" s="11"/>
      <c r="C779" s="11"/>
      <c r="D779" s="11"/>
      <c r="E779" s="11"/>
      <c r="F779" s="11"/>
      <c r="G779" s="11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</row>
    <row r="780">
      <c r="A780" s="11"/>
      <c r="B780" s="11"/>
      <c r="C780" s="11"/>
      <c r="D780" s="11"/>
      <c r="E780" s="11"/>
      <c r="F780" s="11"/>
      <c r="G780" s="11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</row>
    <row r="781">
      <c r="A781" s="11"/>
      <c r="B781" s="11"/>
      <c r="C781" s="11"/>
      <c r="D781" s="11"/>
      <c r="E781" s="11"/>
      <c r="F781" s="11"/>
      <c r="G781" s="11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</row>
    <row r="782">
      <c r="A782" s="11"/>
      <c r="B782" s="11"/>
      <c r="C782" s="11"/>
      <c r="D782" s="11"/>
      <c r="E782" s="11"/>
      <c r="F782" s="11"/>
      <c r="G782" s="11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</row>
    <row r="783">
      <c r="A783" s="11"/>
      <c r="B783" s="11"/>
      <c r="C783" s="11"/>
      <c r="D783" s="11"/>
      <c r="E783" s="11"/>
      <c r="F783" s="11"/>
      <c r="G783" s="11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</row>
    <row r="784">
      <c r="A784" s="11"/>
      <c r="B784" s="11"/>
      <c r="C784" s="11"/>
      <c r="D784" s="11"/>
      <c r="E784" s="11"/>
      <c r="F784" s="11"/>
      <c r="G784" s="11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</row>
    <row r="785">
      <c r="A785" s="11"/>
      <c r="B785" s="11"/>
      <c r="C785" s="11"/>
      <c r="D785" s="11"/>
      <c r="E785" s="11"/>
      <c r="F785" s="11"/>
      <c r="G785" s="11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</row>
    <row r="786">
      <c r="A786" s="11"/>
      <c r="B786" s="11"/>
      <c r="C786" s="11"/>
      <c r="D786" s="11"/>
      <c r="E786" s="11"/>
      <c r="F786" s="11"/>
      <c r="G786" s="11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</row>
    <row r="787">
      <c r="A787" s="11"/>
      <c r="B787" s="11"/>
      <c r="C787" s="11"/>
      <c r="D787" s="11"/>
      <c r="E787" s="11"/>
      <c r="F787" s="11"/>
      <c r="G787" s="11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</row>
    <row r="788">
      <c r="A788" s="11"/>
      <c r="B788" s="11"/>
      <c r="C788" s="11"/>
      <c r="D788" s="11"/>
      <c r="E788" s="11"/>
      <c r="F788" s="11"/>
      <c r="G788" s="11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</row>
    <row r="789">
      <c r="A789" s="11"/>
      <c r="B789" s="11"/>
      <c r="C789" s="11"/>
      <c r="D789" s="11"/>
      <c r="E789" s="11"/>
      <c r="F789" s="11"/>
      <c r="G789" s="11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</row>
    <row r="790">
      <c r="A790" s="11"/>
      <c r="B790" s="11"/>
      <c r="C790" s="11"/>
      <c r="D790" s="11"/>
      <c r="E790" s="11"/>
      <c r="F790" s="11"/>
      <c r="G790" s="11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</row>
    <row r="791">
      <c r="A791" s="11"/>
      <c r="B791" s="11"/>
      <c r="C791" s="11"/>
      <c r="D791" s="11"/>
      <c r="E791" s="11"/>
      <c r="F791" s="11"/>
      <c r="G791" s="11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</row>
    <row r="792">
      <c r="A792" s="11"/>
      <c r="B792" s="11"/>
      <c r="C792" s="11"/>
      <c r="D792" s="11"/>
      <c r="E792" s="11"/>
      <c r="F792" s="11"/>
      <c r="G792" s="11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</row>
    <row r="793">
      <c r="A793" s="11"/>
      <c r="B793" s="11"/>
      <c r="C793" s="11"/>
      <c r="D793" s="11"/>
      <c r="E793" s="11"/>
      <c r="F793" s="11"/>
      <c r="G793" s="11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</row>
    <row r="794">
      <c r="A794" s="11"/>
      <c r="B794" s="11"/>
      <c r="C794" s="11"/>
      <c r="D794" s="11"/>
      <c r="E794" s="11"/>
      <c r="F794" s="11"/>
      <c r="G794" s="11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</row>
    <row r="795">
      <c r="A795" s="11"/>
      <c r="B795" s="11"/>
      <c r="C795" s="11"/>
      <c r="D795" s="11"/>
      <c r="E795" s="11"/>
      <c r="F795" s="11"/>
      <c r="G795" s="11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</row>
    <row r="796">
      <c r="A796" s="11"/>
      <c r="B796" s="11"/>
      <c r="C796" s="11"/>
      <c r="D796" s="11"/>
      <c r="E796" s="11"/>
      <c r="F796" s="11"/>
      <c r="G796" s="11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</row>
    <row r="797">
      <c r="A797" s="11"/>
      <c r="B797" s="11"/>
      <c r="C797" s="11"/>
      <c r="D797" s="11"/>
      <c r="E797" s="11"/>
      <c r="F797" s="11"/>
      <c r="G797" s="11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</row>
    <row r="798">
      <c r="A798" s="11"/>
      <c r="B798" s="11"/>
      <c r="C798" s="11"/>
      <c r="D798" s="11"/>
      <c r="E798" s="11"/>
      <c r="F798" s="11"/>
      <c r="G798" s="11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</row>
    <row r="799">
      <c r="A799" s="11"/>
      <c r="B799" s="11"/>
      <c r="C799" s="11"/>
      <c r="D799" s="11"/>
      <c r="E799" s="11"/>
      <c r="F799" s="11"/>
      <c r="G799" s="11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</row>
    <row r="800">
      <c r="A800" s="11"/>
      <c r="B800" s="11"/>
      <c r="C800" s="11"/>
      <c r="D800" s="11"/>
      <c r="E800" s="11"/>
      <c r="F800" s="11"/>
      <c r="G800" s="11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</row>
    <row r="801">
      <c r="A801" s="11"/>
      <c r="B801" s="11"/>
      <c r="C801" s="11"/>
      <c r="D801" s="11"/>
      <c r="E801" s="11"/>
      <c r="F801" s="11"/>
      <c r="G801" s="11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</row>
    <row r="802">
      <c r="A802" s="11"/>
      <c r="B802" s="11"/>
      <c r="C802" s="11"/>
      <c r="D802" s="11"/>
      <c r="E802" s="11"/>
      <c r="F802" s="11"/>
      <c r="G802" s="11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</row>
    <row r="803">
      <c r="A803" s="11"/>
      <c r="B803" s="11"/>
      <c r="C803" s="11"/>
      <c r="D803" s="11"/>
      <c r="E803" s="11"/>
      <c r="F803" s="11"/>
      <c r="G803" s="11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</row>
    <row r="804">
      <c r="A804" s="11"/>
      <c r="B804" s="11"/>
      <c r="C804" s="11"/>
      <c r="D804" s="11"/>
      <c r="E804" s="11"/>
      <c r="F804" s="11"/>
      <c r="G804" s="11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</row>
    <row r="805">
      <c r="A805" s="11"/>
      <c r="B805" s="11"/>
      <c r="C805" s="11"/>
      <c r="D805" s="11"/>
      <c r="E805" s="11"/>
      <c r="F805" s="11"/>
      <c r="G805" s="11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</row>
    <row r="806">
      <c r="A806" s="11"/>
      <c r="B806" s="11"/>
      <c r="C806" s="11"/>
      <c r="D806" s="11"/>
      <c r="E806" s="11"/>
      <c r="F806" s="11"/>
      <c r="G806" s="11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</row>
    <row r="807">
      <c r="A807" s="11"/>
      <c r="B807" s="11"/>
      <c r="C807" s="11"/>
      <c r="D807" s="11"/>
      <c r="E807" s="11"/>
      <c r="F807" s="11"/>
      <c r="G807" s="11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</row>
    <row r="808">
      <c r="A808" s="11"/>
      <c r="B808" s="11"/>
      <c r="C808" s="11"/>
      <c r="D808" s="11"/>
      <c r="E808" s="11"/>
      <c r="F808" s="11"/>
      <c r="G808" s="11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</row>
    <row r="809">
      <c r="A809" s="11"/>
      <c r="B809" s="11"/>
      <c r="C809" s="11"/>
      <c r="D809" s="11"/>
      <c r="E809" s="11"/>
      <c r="F809" s="11"/>
      <c r="G809" s="11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</row>
    <row r="810">
      <c r="A810" s="11"/>
      <c r="B810" s="11"/>
      <c r="C810" s="11"/>
      <c r="D810" s="11"/>
      <c r="E810" s="11"/>
      <c r="F810" s="11"/>
      <c r="G810" s="11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</row>
    <row r="811">
      <c r="A811" s="11"/>
      <c r="B811" s="11"/>
      <c r="C811" s="11"/>
      <c r="D811" s="11"/>
      <c r="E811" s="11"/>
      <c r="F811" s="11"/>
      <c r="G811" s="11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</row>
    <row r="812">
      <c r="A812" s="11"/>
      <c r="B812" s="11"/>
      <c r="C812" s="11"/>
      <c r="D812" s="11"/>
      <c r="E812" s="11"/>
      <c r="F812" s="11"/>
      <c r="G812" s="11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</row>
    <row r="813">
      <c r="A813" s="11"/>
      <c r="B813" s="11"/>
      <c r="C813" s="11"/>
      <c r="D813" s="11"/>
      <c r="E813" s="11"/>
      <c r="F813" s="11"/>
      <c r="G813" s="11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</row>
    <row r="814">
      <c r="A814" s="11"/>
      <c r="B814" s="11"/>
      <c r="C814" s="11"/>
      <c r="D814" s="11"/>
      <c r="E814" s="11"/>
      <c r="F814" s="11"/>
      <c r="G814" s="11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</row>
    <row r="815">
      <c r="A815" s="11"/>
      <c r="B815" s="11"/>
      <c r="C815" s="11"/>
      <c r="D815" s="11"/>
      <c r="E815" s="11"/>
      <c r="F815" s="11"/>
      <c r="G815" s="11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</row>
    <row r="816">
      <c r="A816" s="11"/>
      <c r="B816" s="11"/>
      <c r="C816" s="11"/>
      <c r="D816" s="11"/>
      <c r="E816" s="11"/>
      <c r="F816" s="11"/>
      <c r="G816" s="11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</row>
    <row r="817">
      <c r="A817" s="11"/>
      <c r="B817" s="11"/>
      <c r="C817" s="11"/>
      <c r="D817" s="11"/>
      <c r="E817" s="11"/>
      <c r="F817" s="11"/>
      <c r="G817" s="11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</row>
    <row r="818">
      <c r="A818" s="11"/>
      <c r="B818" s="11"/>
      <c r="C818" s="11"/>
      <c r="D818" s="11"/>
      <c r="E818" s="11"/>
      <c r="F818" s="11"/>
      <c r="G818" s="11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</row>
    <row r="819">
      <c r="A819" s="11"/>
      <c r="B819" s="11"/>
      <c r="C819" s="11"/>
      <c r="D819" s="11"/>
      <c r="E819" s="11"/>
      <c r="F819" s="11"/>
      <c r="G819" s="11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</row>
    <row r="820">
      <c r="A820" s="11"/>
      <c r="B820" s="11"/>
      <c r="C820" s="11"/>
      <c r="D820" s="11"/>
      <c r="E820" s="11"/>
      <c r="F820" s="11"/>
      <c r="G820" s="11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</row>
    <row r="821">
      <c r="A821" s="11"/>
      <c r="B821" s="11"/>
      <c r="C821" s="11"/>
      <c r="D821" s="11"/>
      <c r="E821" s="11"/>
      <c r="F821" s="11"/>
      <c r="G821" s="11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</row>
    <row r="822">
      <c r="A822" s="11"/>
      <c r="B822" s="11"/>
      <c r="C822" s="11"/>
      <c r="D822" s="11"/>
      <c r="E822" s="11"/>
      <c r="F822" s="11"/>
      <c r="G822" s="11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</row>
    <row r="823">
      <c r="A823" s="11"/>
      <c r="B823" s="11"/>
      <c r="C823" s="11"/>
      <c r="D823" s="11"/>
      <c r="E823" s="11"/>
      <c r="F823" s="11"/>
      <c r="G823" s="11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</row>
    <row r="824">
      <c r="A824" s="11"/>
      <c r="B824" s="11"/>
      <c r="C824" s="11"/>
      <c r="D824" s="11"/>
      <c r="E824" s="11"/>
      <c r="F824" s="11"/>
      <c r="G824" s="11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</row>
    <row r="825">
      <c r="A825" s="11"/>
      <c r="B825" s="11"/>
      <c r="C825" s="11"/>
      <c r="D825" s="11"/>
      <c r="E825" s="11"/>
      <c r="F825" s="11"/>
      <c r="G825" s="11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</row>
    <row r="826">
      <c r="A826" s="11"/>
      <c r="B826" s="11"/>
      <c r="C826" s="11"/>
      <c r="D826" s="11"/>
      <c r="E826" s="11"/>
      <c r="F826" s="11"/>
      <c r="G826" s="11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</row>
    <row r="827">
      <c r="A827" s="11"/>
      <c r="B827" s="11"/>
      <c r="C827" s="11"/>
      <c r="D827" s="11"/>
      <c r="E827" s="11"/>
      <c r="F827" s="11"/>
      <c r="G827" s="11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</row>
    <row r="828">
      <c r="A828" s="11"/>
      <c r="B828" s="11"/>
      <c r="C828" s="11"/>
      <c r="D828" s="11"/>
      <c r="E828" s="11"/>
      <c r="F828" s="11"/>
      <c r="G828" s="11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</row>
    <row r="829">
      <c r="A829" s="11"/>
      <c r="B829" s="11"/>
      <c r="C829" s="11"/>
      <c r="D829" s="11"/>
      <c r="E829" s="11"/>
      <c r="F829" s="11"/>
      <c r="G829" s="11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</row>
    <row r="830">
      <c r="A830" s="11"/>
      <c r="B830" s="11"/>
      <c r="C830" s="11"/>
      <c r="D830" s="11"/>
      <c r="E830" s="11"/>
      <c r="F830" s="11"/>
      <c r="G830" s="11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</row>
    <row r="831">
      <c r="A831" s="11"/>
      <c r="B831" s="11"/>
      <c r="C831" s="11"/>
      <c r="D831" s="11"/>
      <c r="E831" s="11"/>
      <c r="F831" s="11"/>
      <c r="G831" s="11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</row>
    <row r="832">
      <c r="A832" s="11"/>
      <c r="B832" s="11"/>
      <c r="C832" s="11"/>
      <c r="D832" s="11"/>
      <c r="E832" s="11"/>
      <c r="F832" s="11"/>
      <c r="G832" s="11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</row>
    <row r="833">
      <c r="A833" s="11"/>
      <c r="B833" s="11"/>
      <c r="C833" s="11"/>
      <c r="D833" s="11"/>
      <c r="E833" s="11"/>
      <c r="F833" s="11"/>
      <c r="G833" s="11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</row>
    <row r="834">
      <c r="A834" s="11"/>
      <c r="B834" s="11"/>
      <c r="C834" s="11"/>
      <c r="D834" s="11"/>
      <c r="E834" s="11"/>
      <c r="F834" s="11"/>
      <c r="G834" s="11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</row>
    <row r="835">
      <c r="A835" s="11"/>
      <c r="B835" s="11"/>
      <c r="C835" s="11"/>
      <c r="D835" s="11"/>
      <c r="E835" s="11"/>
      <c r="F835" s="11"/>
      <c r="G835" s="11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</row>
    <row r="836">
      <c r="A836" s="11"/>
      <c r="B836" s="11"/>
      <c r="C836" s="11"/>
      <c r="D836" s="11"/>
      <c r="E836" s="11"/>
      <c r="F836" s="11"/>
      <c r="G836" s="11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</row>
    <row r="837">
      <c r="A837" s="11"/>
      <c r="B837" s="11"/>
      <c r="C837" s="11"/>
      <c r="D837" s="11"/>
      <c r="E837" s="11"/>
      <c r="F837" s="11"/>
      <c r="G837" s="11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</row>
    <row r="838">
      <c r="A838" s="11"/>
      <c r="B838" s="11"/>
      <c r="C838" s="11"/>
      <c r="D838" s="11"/>
      <c r="E838" s="11"/>
      <c r="F838" s="11"/>
      <c r="G838" s="11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</row>
    <row r="839">
      <c r="A839" s="11"/>
      <c r="B839" s="11"/>
      <c r="C839" s="11"/>
      <c r="D839" s="11"/>
      <c r="E839" s="11"/>
      <c r="F839" s="11"/>
      <c r="G839" s="11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</row>
    <row r="840">
      <c r="A840" s="11"/>
      <c r="B840" s="11"/>
      <c r="C840" s="11"/>
      <c r="D840" s="11"/>
      <c r="E840" s="11"/>
      <c r="F840" s="11"/>
      <c r="G840" s="11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</row>
    <row r="841">
      <c r="A841" s="11"/>
      <c r="B841" s="11"/>
      <c r="C841" s="11"/>
      <c r="D841" s="11"/>
      <c r="E841" s="11"/>
      <c r="F841" s="11"/>
      <c r="G841" s="11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</row>
    <row r="842">
      <c r="A842" s="11"/>
      <c r="B842" s="11"/>
      <c r="C842" s="11"/>
      <c r="D842" s="11"/>
      <c r="E842" s="11"/>
      <c r="F842" s="11"/>
      <c r="G842" s="11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</row>
    <row r="843">
      <c r="A843" s="11"/>
      <c r="B843" s="11"/>
      <c r="C843" s="11"/>
      <c r="D843" s="11"/>
      <c r="E843" s="11"/>
      <c r="F843" s="11"/>
      <c r="G843" s="11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</row>
    <row r="844">
      <c r="A844" s="11"/>
      <c r="B844" s="11"/>
      <c r="C844" s="11"/>
      <c r="D844" s="11"/>
      <c r="E844" s="11"/>
      <c r="F844" s="11"/>
      <c r="G844" s="11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</row>
    <row r="845">
      <c r="A845" s="11"/>
      <c r="B845" s="11"/>
      <c r="C845" s="11"/>
      <c r="D845" s="11"/>
      <c r="E845" s="11"/>
      <c r="F845" s="11"/>
      <c r="G845" s="11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</row>
    <row r="846">
      <c r="A846" s="11"/>
      <c r="B846" s="11"/>
      <c r="C846" s="11"/>
      <c r="D846" s="11"/>
      <c r="E846" s="11"/>
      <c r="F846" s="11"/>
      <c r="G846" s="11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</row>
    <row r="847">
      <c r="A847" s="11"/>
      <c r="B847" s="11"/>
      <c r="C847" s="11"/>
      <c r="D847" s="11"/>
      <c r="E847" s="11"/>
      <c r="F847" s="11"/>
      <c r="G847" s="11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</row>
    <row r="848">
      <c r="A848" s="11"/>
      <c r="B848" s="11"/>
      <c r="C848" s="11"/>
      <c r="D848" s="11"/>
      <c r="E848" s="11"/>
      <c r="F848" s="11"/>
      <c r="G848" s="11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</row>
    <row r="849">
      <c r="A849" s="11"/>
      <c r="B849" s="11"/>
      <c r="C849" s="11"/>
      <c r="D849" s="11"/>
      <c r="E849" s="11"/>
      <c r="F849" s="11"/>
      <c r="G849" s="11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</row>
    <row r="850">
      <c r="A850" s="11"/>
      <c r="B850" s="11"/>
      <c r="C850" s="11"/>
      <c r="D850" s="11"/>
      <c r="E850" s="11"/>
      <c r="F850" s="11"/>
      <c r="G850" s="11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</row>
    <row r="851">
      <c r="A851" s="11"/>
      <c r="B851" s="11"/>
      <c r="C851" s="11"/>
      <c r="D851" s="11"/>
      <c r="E851" s="11"/>
      <c r="F851" s="11"/>
      <c r="G851" s="11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</row>
    <row r="852">
      <c r="A852" s="11"/>
      <c r="B852" s="11"/>
      <c r="C852" s="11"/>
      <c r="D852" s="11"/>
      <c r="E852" s="11"/>
      <c r="F852" s="11"/>
      <c r="G852" s="11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</row>
    <row r="853">
      <c r="A853" s="11"/>
      <c r="B853" s="11"/>
      <c r="C853" s="11"/>
      <c r="D853" s="11"/>
      <c r="E853" s="11"/>
      <c r="F853" s="11"/>
      <c r="G853" s="11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</row>
    <row r="854">
      <c r="A854" s="11"/>
      <c r="B854" s="11"/>
      <c r="C854" s="11"/>
      <c r="D854" s="11"/>
      <c r="E854" s="11"/>
      <c r="F854" s="11"/>
      <c r="G854" s="11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</row>
    <row r="855">
      <c r="A855" s="11"/>
      <c r="B855" s="11"/>
      <c r="C855" s="11"/>
      <c r="D855" s="11"/>
      <c r="E855" s="11"/>
      <c r="F855" s="11"/>
      <c r="G855" s="11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</row>
    <row r="856">
      <c r="A856" s="11"/>
      <c r="B856" s="11"/>
      <c r="C856" s="11"/>
      <c r="D856" s="11"/>
      <c r="E856" s="11"/>
      <c r="F856" s="11"/>
      <c r="G856" s="11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</row>
    <row r="857">
      <c r="A857" s="11"/>
      <c r="B857" s="11"/>
      <c r="C857" s="11"/>
      <c r="D857" s="11"/>
      <c r="E857" s="11"/>
      <c r="F857" s="11"/>
      <c r="G857" s="11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</row>
    <row r="858">
      <c r="A858" s="11"/>
      <c r="B858" s="11"/>
      <c r="C858" s="11"/>
      <c r="D858" s="11"/>
      <c r="E858" s="11"/>
      <c r="F858" s="11"/>
      <c r="G858" s="11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</row>
    <row r="859">
      <c r="A859" s="11"/>
      <c r="B859" s="11"/>
      <c r="C859" s="11"/>
      <c r="D859" s="11"/>
      <c r="E859" s="11"/>
      <c r="F859" s="11"/>
      <c r="G859" s="11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</row>
    <row r="860">
      <c r="A860" s="11"/>
      <c r="B860" s="11"/>
      <c r="C860" s="11"/>
      <c r="D860" s="11"/>
      <c r="E860" s="11"/>
      <c r="F860" s="11"/>
      <c r="G860" s="11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</row>
    <row r="861">
      <c r="A861" s="11"/>
      <c r="B861" s="11"/>
      <c r="C861" s="11"/>
      <c r="D861" s="11"/>
      <c r="E861" s="11"/>
      <c r="F861" s="11"/>
      <c r="G861" s="11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</row>
    <row r="862">
      <c r="A862" s="11"/>
      <c r="B862" s="11"/>
      <c r="C862" s="11"/>
      <c r="D862" s="11"/>
      <c r="E862" s="11"/>
      <c r="F862" s="11"/>
      <c r="G862" s="11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</row>
    <row r="863">
      <c r="A863" s="11"/>
      <c r="B863" s="11"/>
      <c r="C863" s="11"/>
      <c r="D863" s="11"/>
      <c r="E863" s="11"/>
      <c r="F863" s="11"/>
      <c r="G863" s="11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</row>
    <row r="864">
      <c r="A864" s="11"/>
      <c r="B864" s="11"/>
      <c r="C864" s="11"/>
      <c r="D864" s="11"/>
      <c r="E864" s="11"/>
      <c r="F864" s="11"/>
      <c r="G864" s="11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</row>
    <row r="865">
      <c r="A865" s="11"/>
      <c r="B865" s="11"/>
      <c r="C865" s="11"/>
      <c r="D865" s="11"/>
      <c r="E865" s="11"/>
      <c r="F865" s="11"/>
      <c r="G865" s="11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</row>
    <row r="866">
      <c r="A866" s="11"/>
      <c r="B866" s="11"/>
      <c r="C866" s="11"/>
      <c r="D866" s="11"/>
      <c r="E866" s="11"/>
      <c r="F866" s="11"/>
      <c r="G866" s="11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</row>
    <row r="867">
      <c r="A867" s="11"/>
      <c r="B867" s="11"/>
      <c r="C867" s="11"/>
      <c r="D867" s="11"/>
      <c r="E867" s="11"/>
      <c r="F867" s="11"/>
      <c r="G867" s="11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</row>
    <row r="868">
      <c r="A868" s="11"/>
      <c r="B868" s="11"/>
      <c r="C868" s="11"/>
      <c r="D868" s="11"/>
      <c r="E868" s="11"/>
      <c r="F868" s="11"/>
      <c r="G868" s="11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</row>
    <row r="869">
      <c r="A869" s="11"/>
      <c r="B869" s="11"/>
      <c r="C869" s="11"/>
      <c r="D869" s="11"/>
      <c r="E869" s="11"/>
      <c r="F869" s="11"/>
      <c r="G869" s="11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</row>
    <row r="870">
      <c r="A870" s="11"/>
      <c r="B870" s="11"/>
      <c r="C870" s="11"/>
      <c r="D870" s="11"/>
      <c r="E870" s="11"/>
      <c r="F870" s="11"/>
      <c r="G870" s="11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</row>
    <row r="871">
      <c r="A871" s="11"/>
      <c r="B871" s="11"/>
      <c r="C871" s="11"/>
      <c r="D871" s="11"/>
      <c r="E871" s="11"/>
      <c r="F871" s="11"/>
      <c r="G871" s="11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</row>
    <row r="872">
      <c r="A872" s="11"/>
      <c r="B872" s="11"/>
      <c r="C872" s="11"/>
      <c r="D872" s="11"/>
      <c r="E872" s="11"/>
      <c r="F872" s="11"/>
      <c r="G872" s="11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</row>
    <row r="873">
      <c r="A873" s="11"/>
      <c r="B873" s="11"/>
      <c r="C873" s="11"/>
      <c r="D873" s="11"/>
      <c r="E873" s="11"/>
      <c r="F873" s="11"/>
      <c r="G873" s="11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</row>
    <row r="874">
      <c r="A874" s="11"/>
      <c r="B874" s="11"/>
      <c r="C874" s="11"/>
      <c r="D874" s="11"/>
      <c r="E874" s="11"/>
      <c r="F874" s="11"/>
      <c r="G874" s="11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</row>
    <row r="875">
      <c r="A875" s="11"/>
      <c r="B875" s="11"/>
      <c r="C875" s="11"/>
      <c r="D875" s="11"/>
      <c r="E875" s="11"/>
      <c r="F875" s="11"/>
      <c r="G875" s="11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</row>
    <row r="876">
      <c r="A876" s="11"/>
      <c r="B876" s="11"/>
      <c r="C876" s="11"/>
      <c r="D876" s="11"/>
      <c r="E876" s="11"/>
      <c r="F876" s="11"/>
      <c r="G876" s="11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</row>
    <row r="877">
      <c r="A877" s="11"/>
      <c r="B877" s="11"/>
      <c r="C877" s="11"/>
      <c r="D877" s="11"/>
      <c r="E877" s="11"/>
      <c r="F877" s="11"/>
      <c r="G877" s="11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</row>
    <row r="878">
      <c r="A878" s="11"/>
      <c r="B878" s="11"/>
      <c r="C878" s="11"/>
      <c r="D878" s="11"/>
      <c r="E878" s="11"/>
      <c r="F878" s="11"/>
      <c r="G878" s="11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</row>
    <row r="879">
      <c r="A879" s="11"/>
      <c r="B879" s="11"/>
      <c r="C879" s="11"/>
      <c r="D879" s="11"/>
      <c r="E879" s="11"/>
      <c r="F879" s="11"/>
      <c r="G879" s="11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</row>
    <row r="880">
      <c r="A880" s="11"/>
      <c r="B880" s="11"/>
      <c r="C880" s="11"/>
      <c r="D880" s="11"/>
      <c r="E880" s="11"/>
      <c r="F880" s="11"/>
      <c r="G880" s="11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</row>
    <row r="881">
      <c r="A881" s="11"/>
      <c r="B881" s="11"/>
      <c r="C881" s="11"/>
      <c r="D881" s="11"/>
      <c r="E881" s="11"/>
      <c r="F881" s="11"/>
      <c r="G881" s="11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</row>
    <row r="882">
      <c r="A882" s="11"/>
      <c r="B882" s="11"/>
      <c r="C882" s="11"/>
      <c r="D882" s="11"/>
      <c r="E882" s="11"/>
      <c r="F882" s="11"/>
      <c r="G882" s="11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</row>
    <row r="883">
      <c r="A883" s="11"/>
      <c r="B883" s="11"/>
      <c r="C883" s="11"/>
      <c r="D883" s="11"/>
      <c r="E883" s="11"/>
      <c r="F883" s="11"/>
      <c r="G883" s="11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</row>
    <row r="884">
      <c r="A884" s="11"/>
      <c r="B884" s="11"/>
      <c r="C884" s="11"/>
      <c r="D884" s="11"/>
      <c r="E884" s="11"/>
      <c r="F884" s="11"/>
      <c r="G884" s="11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</row>
    <row r="885">
      <c r="A885" s="11"/>
      <c r="B885" s="11"/>
      <c r="C885" s="11"/>
      <c r="D885" s="11"/>
      <c r="E885" s="11"/>
      <c r="F885" s="11"/>
      <c r="G885" s="11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</row>
    <row r="886">
      <c r="A886" s="11"/>
      <c r="B886" s="11"/>
      <c r="C886" s="11"/>
      <c r="D886" s="11"/>
      <c r="E886" s="11"/>
      <c r="F886" s="11"/>
      <c r="G886" s="11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</row>
    <row r="887">
      <c r="A887" s="11"/>
      <c r="B887" s="11"/>
      <c r="C887" s="11"/>
      <c r="D887" s="11"/>
      <c r="E887" s="11"/>
      <c r="F887" s="11"/>
      <c r="G887" s="11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</row>
    <row r="888">
      <c r="A888" s="11"/>
      <c r="B888" s="11"/>
      <c r="C888" s="11"/>
      <c r="D888" s="11"/>
      <c r="E888" s="11"/>
      <c r="F888" s="11"/>
      <c r="G888" s="11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</row>
    <row r="889">
      <c r="A889" s="11"/>
      <c r="B889" s="11"/>
      <c r="C889" s="11"/>
      <c r="D889" s="11"/>
      <c r="E889" s="11"/>
      <c r="F889" s="11"/>
      <c r="G889" s="11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</row>
    <row r="890">
      <c r="A890" s="11"/>
      <c r="B890" s="11"/>
      <c r="C890" s="11"/>
      <c r="D890" s="11"/>
      <c r="E890" s="11"/>
      <c r="F890" s="11"/>
      <c r="G890" s="11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</row>
    <row r="891">
      <c r="A891" s="11"/>
      <c r="B891" s="11"/>
      <c r="C891" s="11"/>
      <c r="D891" s="11"/>
      <c r="E891" s="11"/>
      <c r="F891" s="11"/>
      <c r="G891" s="11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</row>
    <row r="892">
      <c r="A892" s="11"/>
      <c r="B892" s="11"/>
      <c r="C892" s="11"/>
      <c r="D892" s="11"/>
      <c r="E892" s="11"/>
      <c r="F892" s="11"/>
      <c r="G892" s="11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</row>
    <row r="893">
      <c r="A893" s="11"/>
      <c r="B893" s="11"/>
      <c r="C893" s="11"/>
      <c r="D893" s="11"/>
      <c r="E893" s="11"/>
      <c r="F893" s="11"/>
      <c r="G893" s="11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</row>
    <row r="894">
      <c r="A894" s="11"/>
      <c r="B894" s="11"/>
      <c r="C894" s="11"/>
      <c r="D894" s="11"/>
      <c r="E894" s="11"/>
      <c r="F894" s="11"/>
      <c r="G894" s="11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</row>
    <row r="895">
      <c r="A895" s="11"/>
      <c r="B895" s="11"/>
      <c r="C895" s="11"/>
      <c r="D895" s="11"/>
      <c r="E895" s="11"/>
      <c r="F895" s="11"/>
      <c r="G895" s="11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</row>
    <row r="896">
      <c r="A896" s="11"/>
      <c r="B896" s="11"/>
      <c r="C896" s="11"/>
      <c r="D896" s="11"/>
      <c r="E896" s="11"/>
      <c r="F896" s="11"/>
      <c r="G896" s="11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</row>
    <row r="897">
      <c r="A897" s="11"/>
      <c r="B897" s="11"/>
      <c r="C897" s="11"/>
      <c r="D897" s="11"/>
      <c r="E897" s="11"/>
      <c r="F897" s="11"/>
      <c r="G897" s="11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</row>
    <row r="898">
      <c r="A898" s="11"/>
      <c r="B898" s="11"/>
      <c r="C898" s="11"/>
      <c r="D898" s="11"/>
      <c r="E898" s="11"/>
      <c r="F898" s="11"/>
      <c r="G898" s="11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</row>
    <row r="899">
      <c r="A899" s="11"/>
      <c r="B899" s="11"/>
      <c r="C899" s="11"/>
      <c r="D899" s="11"/>
      <c r="E899" s="11"/>
      <c r="F899" s="11"/>
      <c r="G899" s="11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</row>
    <row r="900">
      <c r="A900" s="11"/>
      <c r="B900" s="11"/>
      <c r="C900" s="11"/>
      <c r="D900" s="11"/>
      <c r="E900" s="11"/>
      <c r="F900" s="11"/>
      <c r="G900" s="11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</row>
    <row r="901">
      <c r="A901" s="11"/>
      <c r="B901" s="11"/>
      <c r="C901" s="11"/>
      <c r="D901" s="11"/>
      <c r="E901" s="11"/>
      <c r="F901" s="11"/>
      <c r="G901" s="11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</row>
    <row r="902">
      <c r="A902" s="11"/>
      <c r="B902" s="11"/>
      <c r="C902" s="11"/>
      <c r="D902" s="11"/>
      <c r="E902" s="11"/>
      <c r="F902" s="11"/>
      <c r="G902" s="11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</row>
    <row r="903">
      <c r="A903" s="11"/>
      <c r="B903" s="11"/>
      <c r="C903" s="11"/>
      <c r="D903" s="11"/>
      <c r="E903" s="11"/>
      <c r="F903" s="11"/>
      <c r="G903" s="11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</row>
    <row r="904">
      <c r="A904" s="11"/>
      <c r="B904" s="11"/>
      <c r="C904" s="11"/>
      <c r="D904" s="11"/>
      <c r="E904" s="11"/>
      <c r="F904" s="11"/>
      <c r="G904" s="11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</row>
    <row r="905">
      <c r="A905" s="11"/>
      <c r="B905" s="11"/>
      <c r="C905" s="11"/>
      <c r="D905" s="11"/>
      <c r="E905" s="11"/>
      <c r="F905" s="11"/>
      <c r="G905" s="11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</row>
    <row r="906">
      <c r="A906" s="11"/>
      <c r="B906" s="11"/>
      <c r="C906" s="11"/>
      <c r="D906" s="11"/>
      <c r="E906" s="11"/>
      <c r="F906" s="11"/>
      <c r="G906" s="11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</row>
    <row r="907">
      <c r="A907" s="11"/>
      <c r="B907" s="11"/>
      <c r="C907" s="11"/>
      <c r="D907" s="11"/>
      <c r="E907" s="11"/>
      <c r="F907" s="11"/>
      <c r="G907" s="11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</row>
    <row r="908">
      <c r="A908" s="11"/>
      <c r="B908" s="11"/>
      <c r="C908" s="11"/>
      <c r="D908" s="11"/>
      <c r="E908" s="11"/>
      <c r="F908" s="11"/>
      <c r="G908" s="11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</row>
    <row r="909">
      <c r="A909" s="11"/>
      <c r="B909" s="11"/>
      <c r="C909" s="11"/>
      <c r="D909" s="11"/>
      <c r="E909" s="11"/>
      <c r="F909" s="11"/>
      <c r="G909" s="11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</row>
    <row r="910">
      <c r="A910" s="11"/>
      <c r="B910" s="11"/>
      <c r="C910" s="11"/>
      <c r="D910" s="11"/>
      <c r="E910" s="11"/>
      <c r="F910" s="11"/>
      <c r="G910" s="11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</row>
    <row r="911">
      <c r="A911" s="11"/>
      <c r="B911" s="11"/>
      <c r="C911" s="11"/>
      <c r="D911" s="11"/>
      <c r="E911" s="11"/>
      <c r="F911" s="11"/>
      <c r="G911" s="11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</row>
    <row r="912">
      <c r="A912" s="11"/>
      <c r="B912" s="11"/>
      <c r="C912" s="11"/>
      <c r="D912" s="11"/>
      <c r="E912" s="11"/>
      <c r="F912" s="11"/>
      <c r="G912" s="11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</row>
    <row r="913">
      <c r="A913" s="11"/>
      <c r="B913" s="11"/>
      <c r="C913" s="11"/>
      <c r="D913" s="11"/>
      <c r="E913" s="11"/>
      <c r="F913" s="11"/>
      <c r="G913" s="11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</row>
    <row r="914">
      <c r="A914" s="11"/>
      <c r="B914" s="11"/>
      <c r="C914" s="11"/>
      <c r="D914" s="11"/>
      <c r="E914" s="11"/>
      <c r="F914" s="11"/>
      <c r="G914" s="11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</row>
    <row r="915">
      <c r="A915" s="11"/>
      <c r="B915" s="11"/>
      <c r="C915" s="11"/>
      <c r="D915" s="11"/>
      <c r="E915" s="11"/>
      <c r="F915" s="11"/>
      <c r="G915" s="11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</row>
    <row r="916">
      <c r="A916" s="11"/>
      <c r="B916" s="11"/>
      <c r="C916" s="11"/>
      <c r="D916" s="11"/>
      <c r="E916" s="11"/>
      <c r="F916" s="11"/>
      <c r="G916" s="11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</row>
    <row r="917">
      <c r="A917" s="11"/>
      <c r="B917" s="11"/>
      <c r="C917" s="11"/>
      <c r="D917" s="11"/>
      <c r="E917" s="11"/>
      <c r="F917" s="11"/>
      <c r="G917" s="11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</row>
    <row r="918">
      <c r="A918" s="11"/>
      <c r="B918" s="11"/>
      <c r="C918" s="11"/>
      <c r="D918" s="11"/>
      <c r="E918" s="11"/>
      <c r="F918" s="11"/>
      <c r="G918" s="11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</row>
    <row r="919">
      <c r="A919" s="11"/>
      <c r="B919" s="11"/>
      <c r="C919" s="11"/>
      <c r="D919" s="11"/>
      <c r="E919" s="11"/>
      <c r="F919" s="11"/>
      <c r="G919" s="11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</row>
    <row r="920">
      <c r="A920" s="11"/>
      <c r="B920" s="11"/>
      <c r="C920" s="11"/>
      <c r="D920" s="11"/>
      <c r="E920" s="11"/>
      <c r="F920" s="11"/>
      <c r="G920" s="11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</row>
    <row r="921">
      <c r="A921" s="11"/>
      <c r="B921" s="11"/>
      <c r="C921" s="11"/>
      <c r="D921" s="11"/>
      <c r="E921" s="11"/>
      <c r="F921" s="11"/>
      <c r="G921" s="11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</row>
    <row r="922">
      <c r="A922" s="11"/>
      <c r="B922" s="11"/>
      <c r="C922" s="11"/>
      <c r="D922" s="11"/>
      <c r="E922" s="11"/>
      <c r="F922" s="11"/>
      <c r="G922" s="11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</row>
    <row r="923">
      <c r="A923" s="11"/>
      <c r="B923" s="11"/>
      <c r="C923" s="11"/>
      <c r="D923" s="11"/>
      <c r="E923" s="11"/>
      <c r="F923" s="11"/>
      <c r="G923" s="11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</row>
    <row r="924">
      <c r="A924" s="11"/>
      <c r="B924" s="11"/>
      <c r="C924" s="11"/>
      <c r="D924" s="11"/>
      <c r="E924" s="11"/>
      <c r="F924" s="11"/>
      <c r="G924" s="11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</row>
    <row r="925">
      <c r="A925" s="11"/>
      <c r="B925" s="11"/>
      <c r="C925" s="11"/>
      <c r="D925" s="11"/>
      <c r="E925" s="11"/>
      <c r="F925" s="11"/>
      <c r="G925" s="11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</row>
    <row r="926">
      <c r="A926" s="11"/>
      <c r="B926" s="11"/>
      <c r="C926" s="11"/>
      <c r="D926" s="11"/>
      <c r="E926" s="11"/>
      <c r="F926" s="11"/>
      <c r="G926" s="11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</row>
    <row r="927">
      <c r="A927" s="11"/>
      <c r="B927" s="11"/>
      <c r="C927" s="11"/>
      <c r="D927" s="11"/>
      <c r="E927" s="11"/>
      <c r="F927" s="11"/>
      <c r="G927" s="11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</row>
    <row r="928">
      <c r="A928" s="11"/>
      <c r="B928" s="11"/>
      <c r="C928" s="11"/>
      <c r="D928" s="11"/>
      <c r="E928" s="11"/>
      <c r="F928" s="11"/>
      <c r="G928" s="11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</row>
    <row r="929">
      <c r="A929" s="11"/>
      <c r="B929" s="11"/>
      <c r="C929" s="11"/>
      <c r="D929" s="11"/>
      <c r="E929" s="11"/>
      <c r="F929" s="11"/>
      <c r="G929" s="11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</row>
    <row r="930">
      <c r="A930" s="11"/>
      <c r="B930" s="11"/>
      <c r="C930" s="11"/>
      <c r="D930" s="11"/>
      <c r="E930" s="11"/>
      <c r="F930" s="11"/>
      <c r="G930" s="11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</row>
    <row r="931">
      <c r="A931" s="11"/>
      <c r="B931" s="11"/>
      <c r="C931" s="11"/>
      <c r="D931" s="11"/>
      <c r="E931" s="11"/>
      <c r="F931" s="11"/>
      <c r="G931" s="11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</row>
    <row r="932">
      <c r="A932" s="11"/>
      <c r="B932" s="11"/>
      <c r="C932" s="11"/>
      <c r="D932" s="11"/>
      <c r="E932" s="11"/>
      <c r="F932" s="11"/>
      <c r="G932" s="11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</row>
    <row r="933">
      <c r="A933" s="11"/>
      <c r="B933" s="11"/>
      <c r="C933" s="11"/>
      <c r="D933" s="11"/>
      <c r="E933" s="11"/>
      <c r="F933" s="11"/>
      <c r="G933" s="11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</row>
    <row r="934">
      <c r="A934" s="11"/>
      <c r="B934" s="11"/>
      <c r="C934" s="11"/>
      <c r="D934" s="11"/>
      <c r="E934" s="11"/>
      <c r="F934" s="11"/>
      <c r="G934" s="11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</row>
    <row r="935">
      <c r="A935" s="11"/>
      <c r="B935" s="11"/>
      <c r="C935" s="11"/>
      <c r="D935" s="11"/>
      <c r="E935" s="11"/>
      <c r="F935" s="11"/>
      <c r="G935" s="11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</row>
    <row r="936">
      <c r="A936" s="11"/>
      <c r="B936" s="11"/>
      <c r="C936" s="11"/>
      <c r="D936" s="11"/>
      <c r="E936" s="11"/>
      <c r="F936" s="11"/>
      <c r="G936" s="11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</row>
    <row r="937">
      <c r="A937" s="11"/>
      <c r="B937" s="11"/>
      <c r="C937" s="11"/>
      <c r="D937" s="11"/>
      <c r="E937" s="11"/>
      <c r="F937" s="11"/>
      <c r="G937" s="11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</row>
    <row r="938">
      <c r="A938" s="11"/>
      <c r="B938" s="11"/>
      <c r="C938" s="11"/>
      <c r="D938" s="11"/>
      <c r="E938" s="11"/>
      <c r="F938" s="11"/>
      <c r="G938" s="11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</row>
    <row r="939">
      <c r="A939" s="11"/>
      <c r="B939" s="11"/>
      <c r="C939" s="11"/>
      <c r="D939" s="11"/>
      <c r="E939" s="11"/>
      <c r="F939" s="11"/>
      <c r="G939" s="11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</row>
    <row r="940">
      <c r="A940" s="11"/>
      <c r="B940" s="11"/>
      <c r="C940" s="11"/>
      <c r="D940" s="11"/>
      <c r="E940" s="11"/>
      <c r="F940" s="11"/>
      <c r="G940" s="11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</row>
    <row r="941">
      <c r="A941" s="11"/>
      <c r="B941" s="11"/>
      <c r="C941" s="11"/>
      <c r="D941" s="11"/>
      <c r="E941" s="11"/>
      <c r="F941" s="11"/>
      <c r="G941" s="11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</row>
    <row r="942">
      <c r="A942" s="11"/>
      <c r="B942" s="11"/>
      <c r="C942" s="11"/>
      <c r="D942" s="11"/>
      <c r="E942" s="11"/>
      <c r="F942" s="11"/>
      <c r="G942" s="11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</row>
    <row r="943">
      <c r="A943" s="11"/>
      <c r="B943" s="11"/>
      <c r="C943" s="11"/>
      <c r="D943" s="11"/>
      <c r="E943" s="11"/>
      <c r="F943" s="11"/>
      <c r="G943" s="11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</row>
    <row r="944">
      <c r="A944" s="11"/>
      <c r="B944" s="11"/>
      <c r="C944" s="11"/>
      <c r="D944" s="11"/>
      <c r="E944" s="11"/>
      <c r="F944" s="11"/>
      <c r="G944" s="11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</row>
    <row r="945">
      <c r="A945" s="11"/>
      <c r="B945" s="11"/>
      <c r="C945" s="11"/>
      <c r="D945" s="11"/>
      <c r="E945" s="11"/>
      <c r="F945" s="11"/>
      <c r="G945" s="11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</row>
    <row r="946">
      <c r="A946" s="11"/>
      <c r="B946" s="11"/>
      <c r="C946" s="11"/>
      <c r="D946" s="11"/>
      <c r="E946" s="11"/>
      <c r="F946" s="11"/>
      <c r="G946" s="11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</row>
    <row r="947">
      <c r="A947" s="11"/>
      <c r="B947" s="11"/>
      <c r="C947" s="11"/>
      <c r="D947" s="11"/>
      <c r="E947" s="11"/>
      <c r="F947" s="11"/>
      <c r="G947" s="11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</row>
    <row r="948">
      <c r="A948" s="11"/>
      <c r="B948" s="11"/>
      <c r="C948" s="11"/>
      <c r="D948" s="11"/>
      <c r="E948" s="11"/>
      <c r="F948" s="11"/>
      <c r="G948" s="11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</row>
    <row r="949">
      <c r="A949" s="11"/>
      <c r="B949" s="11"/>
      <c r="C949" s="11"/>
      <c r="D949" s="11"/>
      <c r="E949" s="11"/>
      <c r="F949" s="11"/>
      <c r="G949" s="11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</row>
    <row r="950">
      <c r="A950" s="11"/>
      <c r="B950" s="11"/>
      <c r="C950" s="11"/>
      <c r="D950" s="11"/>
      <c r="E950" s="11"/>
      <c r="F950" s="11"/>
      <c r="G950" s="11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</row>
    <row r="951">
      <c r="A951" s="11"/>
      <c r="B951" s="11"/>
      <c r="C951" s="11"/>
      <c r="D951" s="11"/>
      <c r="E951" s="11"/>
      <c r="F951" s="11"/>
      <c r="G951" s="11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</row>
    <row r="952">
      <c r="A952" s="11"/>
      <c r="B952" s="11"/>
      <c r="C952" s="11"/>
      <c r="D952" s="11"/>
      <c r="E952" s="11"/>
      <c r="F952" s="11"/>
      <c r="G952" s="11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</row>
    <row r="953">
      <c r="A953" s="11"/>
      <c r="B953" s="11"/>
      <c r="C953" s="11"/>
      <c r="D953" s="11"/>
      <c r="E953" s="11"/>
      <c r="F953" s="11"/>
      <c r="G953" s="11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</row>
    <row r="954">
      <c r="A954" s="11"/>
      <c r="B954" s="11"/>
      <c r="C954" s="11"/>
      <c r="D954" s="11"/>
      <c r="E954" s="11"/>
      <c r="F954" s="11"/>
      <c r="G954" s="11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</row>
    <row r="955">
      <c r="A955" s="11"/>
      <c r="B955" s="11"/>
      <c r="C955" s="11"/>
      <c r="D955" s="11"/>
      <c r="E955" s="11"/>
      <c r="F955" s="11"/>
      <c r="G955" s="11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</row>
    <row r="956">
      <c r="A956" s="11"/>
      <c r="B956" s="11"/>
      <c r="C956" s="11"/>
      <c r="D956" s="11"/>
      <c r="E956" s="11"/>
      <c r="F956" s="11"/>
      <c r="G956" s="11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</row>
    <row r="957">
      <c r="A957" s="11"/>
      <c r="B957" s="11"/>
      <c r="C957" s="11"/>
      <c r="D957" s="11"/>
      <c r="E957" s="11"/>
      <c r="F957" s="11"/>
      <c r="G957" s="11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</row>
    <row r="958">
      <c r="A958" s="11"/>
      <c r="B958" s="11"/>
      <c r="C958" s="11"/>
      <c r="D958" s="11"/>
      <c r="E958" s="11"/>
      <c r="F958" s="11"/>
      <c r="G958" s="11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</row>
    <row r="959">
      <c r="A959" s="11"/>
      <c r="B959" s="11"/>
      <c r="C959" s="11"/>
      <c r="D959" s="11"/>
      <c r="E959" s="11"/>
      <c r="F959" s="11"/>
      <c r="G959" s="11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</row>
    <row r="960">
      <c r="A960" s="11"/>
      <c r="B960" s="11"/>
      <c r="C960" s="11"/>
      <c r="D960" s="11"/>
      <c r="E960" s="11"/>
      <c r="F960" s="11"/>
      <c r="G960" s="11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</row>
    <row r="961">
      <c r="A961" s="11"/>
      <c r="B961" s="11"/>
      <c r="C961" s="11"/>
      <c r="D961" s="11"/>
      <c r="E961" s="11"/>
      <c r="F961" s="11"/>
      <c r="G961" s="11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</row>
    <row r="962">
      <c r="A962" s="11"/>
      <c r="B962" s="11"/>
      <c r="C962" s="11"/>
      <c r="D962" s="11"/>
      <c r="E962" s="11"/>
      <c r="F962" s="11"/>
      <c r="G962" s="11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</row>
    <row r="963">
      <c r="A963" s="11"/>
      <c r="B963" s="11"/>
      <c r="C963" s="11"/>
      <c r="D963" s="11"/>
      <c r="E963" s="11"/>
      <c r="F963" s="11"/>
      <c r="G963" s="11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</row>
    <row r="964">
      <c r="A964" s="11"/>
      <c r="B964" s="11"/>
      <c r="C964" s="11"/>
      <c r="D964" s="11"/>
      <c r="E964" s="11"/>
      <c r="F964" s="11"/>
      <c r="G964" s="11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</row>
    <row r="965">
      <c r="A965" s="11"/>
      <c r="B965" s="11"/>
      <c r="C965" s="11"/>
      <c r="D965" s="11"/>
      <c r="E965" s="11"/>
      <c r="F965" s="11"/>
      <c r="G965" s="11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</row>
    <row r="966">
      <c r="A966" s="11"/>
      <c r="B966" s="11"/>
      <c r="C966" s="11"/>
      <c r="D966" s="11"/>
      <c r="E966" s="11"/>
      <c r="F966" s="11"/>
      <c r="G966" s="11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</row>
    <row r="967">
      <c r="A967" s="11"/>
      <c r="B967" s="11"/>
      <c r="C967" s="11"/>
      <c r="D967" s="11"/>
      <c r="E967" s="11"/>
      <c r="F967" s="11"/>
      <c r="G967" s="11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</row>
    <row r="968">
      <c r="A968" s="11"/>
      <c r="B968" s="11"/>
      <c r="C968" s="11"/>
      <c r="D968" s="11"/>
      <c r="E968" s="11"/>
      <c r="F968" s="11"/>
      <c r="G968" s="11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</row>
    <row r="969">
      <c r="A969" s="11"/>
      <c r="B969" s="11"/>
      <c r="C969" s="11"/>
      <c r="D969" s="11"/>
      <c r="E969" s="11"/>
      <c r="F969" s="11"/>
      <c r="G969" s="11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</row>
    <row r="970">
      <c r="A970" s="11"/>
      <c r="B970" s="11"/>
      <c r="C970" s="11"/>
      <c r="D970" s="11"/>
      <c r="E970" s="11"/>
      <c r="F970" s="11"/>
      <c r="G970" s="11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</row>
    <row r="971">
      <c r="A971" s="11"/>
      <c r="B971" s="11"/>
      <c r="C971" s="11"/>
      <c r="D971" s="11"/>
      <c r="E971" s="11"/>
      <c r="F971" s="11"/>
      <c r="G971" s="11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</row>
    <row r="972">
      <c r="A972" s="11"/>
      <c r="B972" s="11"/>
      <c r="C972" s="11"/>
      <c r="D972" s="11"/>
      <c r="E972" s="11"/>
      <c r="F972" s="11"/>
      <c r="G972" s="11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</row>
    <row r="973">
      <c r="A973" s="11"/>
      <c r="B973" s="11"/>
      <c r="C973" s="11"/>
      <c r="D973" s="11"/>
      <c r="E973" s="11"/>
      <c r="F973" s="11"/>
      <c r="G973" s="11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</row>
    <row r="974">
      <c r="A974" s="11"/>
      <c r="B974" s="11"/>
      <c r="C974" s="11"/>
      <c r="D974" s="11"/>
      <c r="E974" s="11"/>
      <c r="F974" s="11"/>
      <c r="G974" s="11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</row>
    <row r="975">
      <c r="A975" s="11"/>
      <c r="B975" s="11"/>
      <c r="C975" s="11"/>
      <c r="D975" s="11"/>
      <c r="E975" s="11"/>
      <c r="F975" s="11"/>
      <c r="G975" s="11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</row>
    <row r="976">
      <c r="A976" s="11"/>
      <c r="B976" s="11"/>
      <c r="C976" s="11"/>
      <c r="D976" s="11"/>
      <c r="E976" s="11"/>
      <c r="F976" s="11"/>
      <c r="G976" s="11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</row>
    <row r="977">
      <c r="A977" s="11"/>
      <c r="B977" s="11"/>
      <c r="C977" s="11"/>
      <c r="D977" s="11"/>
      <c r="E977" s="11"/>
      <c r="F977" s="11"/>
      <c r="G977" s="11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</row>
    <row r="978">
      <c r="A978" s="11"/>
      <c r="B978" s="11"/>
      <c r="C978" s="11"/>
      <c r="D978" s="11"/>
      <c r="E978" s="11"/>
      <c r="F978" s="11"/>
      <c r="G978" s="11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</row>
    <row r="979">
      <c r="A979" s="11"/>
      <c r="B979" s="11"/>
      <c r="C979" s="11"/>
      <c r="D979" s="11"/>
      <c r="E979" s="11"/>
      <c r="F979" s="11"/>
      <c r="G979" s="11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</row>
    <row r="980">
      <c r="A980" s="11"/>
      <c r="B980" s="11"/>
      <c r="C980" s="11"/>
      <c r="D980" s="11"/>
      <c r="E980" s="11"/>
      <c r="F980" s="11"/>
      <c r="G980" s="11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</row>
    <row r="981">
      <c r="A981" s="11"/>
      <c r="B981" s="11"/>
      <c r="C981" s="11"/>
      <c r="D981" s="11"/>
      <c r="E981" s="11"/>
      <c r="F981" s="11"/>
      <c r="G981" s="11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</row>
    <row r="982">
      <c r="A982" s="11"/>
      <c r="B982" s="11"/>
      <c r="C982" s="11"/>
      <c r="D982" s="11"/>
      <c r="E982" s="11"/>
      <c r="F982" s="11"/>
      <c r="G982" s="11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</row>
    <row r="983">
      <c r="A983" s="11"/>
      <c r="B983" s="11"/>
      <c r="C983" s="11"/>
      <c r="D983" s="11"/>
      <c r="E983" s="11"/>
      <c r="F983" s="11"/>
      <c r="G983" s="11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</row>
    <row r="984">
      <c r="A984" s="11"/>
      <c r="B984" s="11"/>
      <c r="C984" s="11"/>
      <c r="D984" s="11"/>
      <c r="E984" s="11"/>
      <c r="F984" s="11"/>
      <c r="G984" s="11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</row>
    <row r="985">
      <c r="A985" s="11"/>
      <c r="B985" s="11"/>
      <c r="C985" s="11"/>
      <c r="D985" s="11"/>
      <c r="E985" s="11"/>
      <c r="F985" s="11"/>
      <c r="G985" s="11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</row>
    <row r="986">
      <c r="A986" s="11"/>
      <c r="B986" s="11"/>
      <c r="C986" s="11"/>
      <c r="D986" s="11"/>
      <c r="E986" s="11"/>
      <c r="F986" s="11"/>
      <c r="G986" s="11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</row>
    <row r="987">
      <c r="A987" s="11"/>
      <c r="B987" s="11"/>
      <c r="C987" s="11"/>
      <c r="D987" s="11"/>
      <c r="E987" s="11"/>
      <c r="F987" s="11"/>
      <c r="G987" s="11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</row>
    <row r="988">
      <c r="A988" s="11"/>
      <c r="B988" s="11"/>
      <c r="C988" s="11"/>
      <c r="D988" s="11"/>
      <c r="E988" s="11"/>
      <c r="F988" s="11"/>
      <c r="G988" s="11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</row>
    <row r="989">
      <c r="A989" s="11"/>
      <c r="B989" s="11"/>
      <c r="C989" s="11"/>
      <c r="D989" s="11"/>
      <c r="E989" s="11"/>
      <c r="F989" s="11"/>
      <c r="G989" s="11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</row>
    <row r="990">
      <c r="A990" s="11"/>
      <c r="B990" s="11"/>
      <c r="C990" s="11"/>
      <c r="D990" s="11"/>
      <c r="E990" s="11"/>
      <c r="F990" s="11"/>
      <c r="G990" s="11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</row>
    <row r="991">
      <c r="A991" s="11"/>
      <c r="B991" s="11"/>
      <c r="C991" s="11"/>
      <c r="D991" s="11"/>
      <c r="E991" s="11"/>
      <c r="F991" s="11"/>
      <c r="G991" s="11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</row>
    <row r="992">
      <c r="A992" s="11"/>
      <c r="B992" s="11"/>
      <c r="C992" s="11"/>
      <c r="D992" s="11"/>
      <c r="E992" s="11"/>
      <c r="F992" s="11"/>
      <c r="G992" s="11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</row>
    <row r="993">
      <c r="A993" s="11"/>
      <c r="B993" s="11"/>
      <c r="C993" s="11"/>
      <c r="D993" s="11"/>
      <c r="E993" s="11"/>
      <c r="F993" s="11"/>
      <c r="G993" s="11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</row>
    <row r="994">
      <c r="A994" s="11"/>
      <c r="B994" s="11"/>
      <c r="C994" s="11"/>
      <c r="D994" s="11"/>
      <c r="E994" s="11"/>
      <c r="F994" s="11"/>
      <c r="G994" s="11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</row>
    <row r="995">
      <c r="A995" s="11"/>
      <c r="B995" s="11"/>
      <c r="C995" s="11"/>
      <c r="D995" s="11"/>
      <c r="E995" s="11"/>
      <c r="F995" s="11"/>
      <c r="G995" s="11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</row>
    <row r="996">
      <c r="A996" s="11"/>
      <c r="B996" s="11"/>
      <c r="C996" s="11"/>
      <c r="D996" s="11"/>
      <c r="E996" s="11"/>
      <c r="F996" s="11"/>
      <c r="G996" s="11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</row>
    <row r="997">
      <c r="A997" s="11"/>
      <c r="B997" s="11"/>
      <c r="C997" s="11"/>
      <c r="D997" s="11"/>
      <c r="E997" s="11"/>
      <c r="F997" s="11"/>
      <c r="G997" s="11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</row>
    <row r="998">
      <c r="A998" s="11"/>
      <c r="B998" s="11"/>
      <c r="C998" s="11"/>
      <c r="D998" s="11"/>
      <c r="E998" s="11"/>
      <c r="F998" s="11"/>
      <c r="G998" s="11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</row>
    <row r="999">
      <c r="A999" s="11"/>
      <c r="B999" s="11"/>
      <c r="C999" s="11"/>
      <c r="D999" s="11"/>
      <c r="E999" s="11"/>
      <c r="F999" s="11"/>
      <c r="G999" s="11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</row>
    <row r="1000">
      <c r="A1000" s="11"/>
      <c r="B1000" s="11"/>
      <c r="C1000" s="11"/>
      <c r="D1000" s="11"/>
      <c r="E1000" s="11"/>
      <c r="F1000" s="11"/>
      <c r="G1000" s="11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7" width="12.63"/>
  </cols>
  <sheetData>
    <row r="1">
      <c r="A1" s="12" t="s">
        <v>195</v>
      </c>
      <c r="B1" s="12"/>
      <c r="C1" s="12"/>
      <c r="D1" s="12"/>
      <c r="E1" s="12"/>
      <c r="F1" s="12"/>
      <c r="G1" s="12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12" t="s">
        <v>24</v>
      </c>
      <c r="B2" s="12" t="s">
        <v>25</v>
      </c>
      <c r="C2" s="12" t="s">
        <v>26</v>
      </c>
      <c r="D2" s="12" t="s">
        <v>27</v>
      </c>
      <c r="E2" s="12" t="s">
        <v>28</v>
      </c>
      <c r="F2" s="12" t="s">
        <v>29</v>
      </c>
      <c r="G2" s="12" t="s">
        <v>30</v>
      </c>
      <c r="H2" s="8"/>
      <c r="I2" s="8"/>
      <c r="J2" s="13" t="s">
        <v>196</v>
      </c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14">
        <v>1.0</v>
      </c>
      <c r="B3" s="14" t="s">
        <v>31</v>
      </c>
      <c r="C3" s="15">
        <v>1994.0</v>
      </c>
      <c r="D3" s="16" t="s">
        <v>32</v>
      </c>
      <c r="E3" s="15">
        <v>142.0</v>
      </c>
      <c r="F3" s="16" t="s">
        <v>33</v>
      </c>
      <c r="G3" s="16">
        <v>9.3</v>
      </c>
      <c r="H3" s="8"/>
      <c r="I3" s="8"/>
      <c r="J3" s="13" t="s">
        <v>197</v>
      </c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14">
        <v>2.0</v>
      </c>
      <c r="B4" s="14" t="s">
        <v>34</v>
      </c>
      <c r="C4" s="15">
        <v>1972.0</v>
      </c>
      <c r="D4" s="16" t="s">
        <v>32</v>
      </c>
      <c r="E4" s="15">
        <v>175.0</v>
      </c>
      <c r="F4" s="16" t="s">
        <v>35</v>
      </c>
      <c r="G4" s="16">
        <v>9.2</v>
      </c>
      <c r="H4" s="8"/>
      <c r="I4" s="8"/>
      <c r="J4" s="13" t="s">
        <v>198</v>
      </c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14">
        <v>3.0</v>
      </c>
      <c r="B5" s="14" t="s">
        <v>36</v>
      </c>
      <c r="C5" s="15">
        <v>2008.0</v>
      </c>
      <c r="D5" s="16" t="s">
        <v>37</v>
      </c>
      <c r="E5" s="15">
        <v>152.0</v>
      </c>
      <c r="F5" s="16" t="s">
        <v>38</v>
      </c>
      <c r="G5" s="16">
        <v>9.0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14">
        <v>4.0</v>
      </c>
      <c r="B6" s="16" t="s">
        <v>39</v>
      </c>
      <c r="C6" s="15">
        <v>1974.0</v>
      </c>
      <c r="D6" s="16" t="s">
        <v>32</v>
      </c>
      <c r="E6" s="15">
        <v>202.0</v>
      </c>
      <c r="F6" s="16" t="s">
        <v>35</v>
      </c>
      <c r="G6" s="16">
        <v>9.0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14">
        <v>5.0</v>
      </c>
      <c r="B7" s="16" t="s">
        <v>40</v>
      </c>
      <c r="C7" s="15">
        <v>2003.0</v>
      </c>
      <c r="D7" s="16" t="s">
        <v>37</v>
      </c>
      <c r="E7" s="15">
        <v>201.0</v>
      </c>
      <c r="F7" s="16" t="s">
        <v>41</v>
      </c>
      <c r="G7" s="16">
        <v>8.9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17" t="s">
        <v>199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8" t="str">
        <f>IFERROR(__xludf.DUMMYFUNCTION("query(IMDB, ""select B,C,D limit 10"")"),"MOVIE_NAME")</f>
        <v>MOVIE_NAME</v>
      </c>
      <c r="B10" s="8" t="str">
        <f>IFERROR(__xludf.DUMMYFUNCTION("""COMPUTED_VALUE"""),"YEAR")</f>
        <v>YEAR</v>
      </c>
      <c r="C10" s="8" t="str">
        <f>IFERROR(__xludf.DUMMYFUNCTION("""COMPUTED_VALUE"""),"RATING")</f>
        <v>RATING</v>
      </c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8" t="str">
        <f>IFERROR(__xludf.DUMMYFUNCTION("""COMPUTED_VALUE"""),"The Shawshank Redemption")</f>
        <v>The Shawshank Redemption</v>
      </c>
      <c r="B11" s="8">
        <f>IFERROR(__xludf.DUMMYFUNCTION("""COMPUTED_VALUE"""),1994.0)</f>
        <v>1994</v>
      </c>
      <c r="C11" s="8" t="str">
        <f>IFERROR(__xludf.DUMMYFUNCTION("""COMPUTED_VALUE"""),"R")</f>
        <v>R</v>
      </c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8" t="str">
        <f>IFERROR(__xludf.DUMMYFUNCTION("""COMPUTED_VALUE"""),"The Godfather")</f>
        <v>The Godfather</v>
      </c>
      <c r="B12" s="8">
        <f>IFERROR(__xludf.DUMMYFUNCTION("""COMPUTED_VALUE"""),1972.0)</f>
        <v>1972</v>
      </c>
      <c r="C12" s="8" t="str">
        <f>IFERROR(__xludf.DUMMYFUNCTION("""COMPUTED_VALUE"""),"R")</f>
        <v>R</v>
      </c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8" t="str">
        <f>IFERROR(__xludf.DUMMYFUNCTION("""COMPUTED_VALUE"""),"The Dark Knight")</f>
        <v>The Dark Knight</v>
      </c>
      <c r="B13" s="8">
        <f>IFERROR(__xludf.DUMMYFUNCTION("""COMPUTED_VALUE"""),2008.0)</f>
        <v>2008</v>
      </c>
      <c r="C13" s="8" t="str">
        <f>IFERROR(__xludf.DUMMYFUNCTION("""COMPUTED_VALUE"""),"PG-13")</f>
        <v>PG-13</v>
      </c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8" t="str">
        <f>IFERROR(__xludf.DUMMYFUNCTION("""COMPUTED_VALUE"""),"The Godfather: Part II")</f>
        <v>The Godfather: Part II</v>
      </c>
      <c r="B14" s="8">
        <f>IFERROR(__xludf.DUMMYFUNCTION("""COMPUTED_VALUE"""),1974.0)</f>
        <v>1974</v>
      </c>
      <c r="C14" s="8" t="str">
        <f>IFERROR(__xludf.DUMMYFUNCTION("""COMPUTED_VALUE"""),"R")</f>
        <v>R</v>
      </c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8" t="str">
        <f>IFERROR(__xludf.DUMMYFUNCTION("""COMPUTED_VALUE"""),"The Lord of the Rings: The Return of the King")</f>
        <v>The Lord of the Rings: The Return of the King</v>
      </c>
      <c r="B15" s="8">
        <f>IFERROR(__xludf.DUMMYFUNCTION("""COMPUTED_VALUE"""),2003.0)</f>
        <v>2003</v>
      </c>
      <c r="C15" s="8" t="str">
        <f>IFERROR(__xludf.DUMMYFUNCTION("""COMPUTED_VALUE"""),"PG-13")</f>
        <v>PG-13</v>
      </c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8" t="str">
        <f>IFERROR(__xludf.DUMMYFUNCTION("""COMPUTED_VALUE"""),"Pulp Fiction")</f>
        <v>Pulp Fiction</v>
      </c>
      <c r="B16" s="8">
        <f>IFERROR(__xludf.DUMMYFUNCTION("""COMPUTED_VALUE"""),1994.0)</f>
        <v>1994</v>
      </c>
      <c r="C16" s="8" t="str">
        <f>IFERROR(__xludf.DUMMYFUNCTION("""COMPUTED_VALUE"""),"R")</f>
        <v>R</v>
      </c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8" t="str">
        <f>IFERROR(__xludf.DUMMYFUNCTION("""COMPUTED_VALUE"""),"Schindler's List")</f>
        <v>Schindler's List</v>
      </c>
      <c r="B17" s="8">
        <f>IFERROR(__xludf.DUMMYFUNCTION("""COMPUTED_VALUE"""),1993.0)</f>
        <v>1993</v>
      </c>
      <c r="C17" s="8" t="str">
        <f>IFERROR(__xludf.DUMMYFUNCTION("""COMPUTED_VALUE"""),"R")</f>
        <v>R</v>
      </c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8" t="str">
        <f>IFERROR(__xludf.DUMMYFUNCTION("""COMPUTED_VALUE"""),"12 Angry Men")</f>
        <v>12 Angry Men</v>
      </c>
      <c r="B18" s="8">
        <f>IFERROR(__xludf.DUMMYFUNCTION("""COMPUTED_VALUE"""),1957.0)</f>
        <v>1957</v>
      </c>
      <c r="C18" s="8" t="str">
        <f>IFERROR(__xludf.DUMMYFUNCTION("""COMPUTED_VALUE"""),"Approved")</f>
        <v>Approved</v>
      </c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8" t="str">
        <f>IFERROR(__xludf.DUMMYFUNCTION("""COMPUTED_VALUE"""),"Inception")</f>
        <v>Inception</v>
      </c>
      <c r="B19" s="8">
        <f>IFERROR(__xludf.DUMMYFUNCTION("""COMPUTED_VALUE"""),2010.0)</f>
        <v>2010</v>
      </c>
      <c r="C19" s="8" t="str">
        <f>IFERROR(__xludf.DUMMYFUNCTION("""COMPUTED_VALUE"""),"PG-13")</f>
        <v>PG-13</v>
      </c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8" t="str">
        <f>IFERROR(__xludf.DUMMYFUNCTION("""COMPUTED_VALUE"""),"Fight Club")</f>
        <v>Fight Club</v>
      </c>
      <c r="B20" s="8">
        <f>IFERROR(__xludf.DUMMYFUNCTION("""COMPUTED_VALUE"""),1999.0)</f>
        <v>1999</v>
      </c>
      <c r="C20" s="8" t="str">
        <f>IFERROR(__xludf.DUMMYFUNCTION("""COMPUTED_VALUE"""),"R")</f>
        <v>R</v>
      </c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  <row r="1001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5" width="12.63"/>
    <col customWidth="1" min="6" max="6" width="22.0"/>
    <col customWidth="1" min="7" max="7" width="12.63"/>
  </cols>
  <sheetData>
    <row r="1">
      <c r="A1" s="12" t="s">
        <v>195</v>
      </c>
      <c r="B1" s="12"/>
      <c r="C1" s="12"/>
      <c r="D1" s="12"/>
      <c r="E1" s="12"/>
      <c r="F1" s="12"/>
      <c r="G1" s="12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12" t="s">
        <v>24</v>
      </c>
      <c r="B2" s="12" t="s">
        <v>25</v>
      </c>
      <c r="C2" s="12" t="s">
        <v>26</v>
      </c>
      <c r="D2" s="12" t="s">
        <v>27</v>
      </c>
      <c r="E2" s="12" t="s">
        <v>28</v>
      </c>
      <c r="F2" s="12" t="s">
        <v>29</v>
      </c>
      <c r="G2" s="12" t="s">
        <v>30</v>
      </c>
      <c r="H2" s="8"/>
      <c r="I2" s="13" t="s">
        <v>200</v>
      </c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14">
        <v>1.0</v>
      </c>
      <c r="B3" s="14" t="s">
        <v>31</v>
      </c>
      <c r="C3" s="15">
        <v>1994.0</v>
      </c>
      <c r="D3" s="16" t="s">
        <v>32</v>
      </c>
      <c r="E3" s="15">
        <v>142.0</v>
      </c>
      <c r="F3" s="16" t="s">
        <v>33</v>
      </c>
      <c r="G3" s="16">
        <v>9.3</v>
      </c>
      <c r="H3" s="8"/>
      <c r="I3" s="13" t="s">
        <v>201</v>
      </c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14">
        <v>2.0</v>
      </c>
      <c r="B4" s="14" t="s">
        <v>34</v>
      </c>
      <c r="C4" s="15">
        <v>1972.0</v>
      </c>
      <c r="D4" s="16" t="s">
        <v>32</v>
      </c>
      <c r="E4" s="15">
        <v>175.0</v>
      </c>
      <c r="F4" s="16" t="s">
        <v>35</v>
      </c>
      <c r="G4" s="16">
        <v>9.2</v>
      </c>
      <c r="H4" s="8"/>
      <c r="I4" s="13" t="s">
        <v>202</v>
      </c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14">
        <v>3.0</v>
      </c>
      <c r="B5" s="14" t="s">
        <v>36</v>
      </c>
      <c r="C5" s="15">
        <v>2008.0</v>
      </c>
      <c r="D5" s="16" t="s">
        <v>37</v>
      </c>
      <c r="E5" s="15">
        <v>152.0</v>
      </c>
      <c r="F5" s="16" t="s">
        <v>38</v>
      </c>
      <c r="G5" s="16">
        <v>9.0</v>
      </c>
      <c r="H5" s="8"/>
      <c r="I5" s="13" t="s">
        <v>203</v>
      </c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14">
        <v>4.0</v>
      </c>
      <c r="B6" s="16" t="s">
        <v>39</v>
      </c>
      <c r="C6" s="15">
        <v>1974.0</v>
      </c>
      <c r="D6" s="16" t="s">
        <v>32</v>
      </c>
      <c r="E6" s="15">
        <v>202.0</v>
      </c>
      <c r="F6" s="16" t="s">
        <v>35</v>
      </c>
      <c r="G6" s="16">
        <v>9.0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14">
        <v>5.0</v>
      </c>
      <c r="B7" s="16" t="s">
        <v>40</v>
      </c>
      <c r="C7" s="15">
        <v>2003.0</v>
      </c>
      <c r="D7" s="16" t="s">
        <v>37</v>
      </c>
      <c r="E7" s="15">
        <v>201.0</v>
      </c>
      <c r="F7" s="16" t="s">
        <v>41</v>
      </c>
      <c r="G7" s="16">
        <v>8.9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17" t="s">
        <v>7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8" t="str">
        <f>IFERROR(__xludf.DUMMYFUNCTION("query(IMDB,""select * where F like '%Fantasy'"")"),"NO")</f>
        <v>NO</v>
      </c>
      <c r="B10" s="8" t="str">
        <f>IFERROR(__xludf.DUMMYFUNCTION("""COMPUTED_VALUE"""),"MOVIE_NAME")</f>
        <v>MOVIE_NAME</v>
      </c>
      <c r="C10" s="8" t="str">
        <f>IFERROR(__xludf.DUMMYFUNCTION("""COMPUTED_VALUE"""),"YEAR")</f>
        <v>YEAR</v>
      </c>
      <c r="D10" s="8" t="str">
        <f>IFERROR(__xludf.DUMMYFUNCTION("""COMPUTED_VALUE"""),"RATING")</f>
        <v>RATING</v>
      </c>
      <c r="E10" s="8" t="str">
        <f>IFERROR(__xludf.DUMMYFUNCTION("""COMPUTED_VALUE"""),"LENGTH")</f>
        <v>LENGTH</v>
      </c>
      <c r="F10" s="8" t="str">
        <f>IFERROR(__xludf.DUMMYFUNCTION("""COMPUTED_VALUE"""),"GENRE")</f>
        <v>GENRE</v>
      </c>
      <c r="G10" s="8" t="str">
        <f>IFERROR(__xludf.DUMMYFUNCTION("""COMPUTED_VALUE"""),"SCORE")</f>
        <v>SCORE</v>
      </c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8">
        <f>IFERROR(__xludf.DUMMYFUNCTION("""COMPUTED_VALUE"""),18.0)</f>
        <v>18</v>
      </c>
      <c r="B11" s="8" t="str">
        <f>IFERROR(__xludf.DUMMYFUNCTION("""COMPUTED_VALUE"""),"Star Wars: Episode V - The Empire Strikes Back")</f>
        <v>Star Wars: Episode V - The Empire Strikes Back</v>
      </c>
      <c r="C11" s="8">
        <f>IFERROR(__xludf.DUMMYFUNCTION("""COMPUTED_VALUE"""),1980.0)</f>
        <v>1980</v>
      </c>
      <c r="D11" s="8" t="str">
        <f>IFERROR(__xludf.DUMMYFUNCTION("""COMPUTED_VALUE"""),"PG")</f>
        <v>PG</v>
      </c>
      <c r="E11" s="8">
        <f>IFERROR(__xludf.DUMMYFUNCTION("""COMPUTED_VALUE"""),124.0)</f>
        <v>124</v>
      </c>
      <c r="F11" s="8" t="str">
        <f>IFERROR(__xludf.DUMMYFUNCTION("""COMPUTED_VALUE"""),"Action, Adventure, Fantasy")</f>
        <v>Action, Adventure, Fantasy</v>
      </c>
      <c r="G11" s="8">
        <f>IFERROR(__xludf.DUMMYFUNCTION("""COMPUTED_VALUE"""),8.7)</f>
        <v>8.7</v>
      </c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8">
        <f>IFERROR(__xludf.DUMMYFUNCTION("""COMPUTED_VALUE"""),25.0)</f>
        <v>25</v>
      </c>
      <c r="B12" s="8" t="str">
        <f>IFERROR(__xludf.DUMMYFUNCTION("""COMPUTED_VALUE"""),"The Green Mile")</f>
        <v>The Green Mile</v>
      </c>
      <c r="C12" s="8">
        <f>IFERROR(__xludf.DUMMYFUNCTION("""COMPUTED_VALUE"""),1999.0)</f>
        <v>1999</v>
      </c>
      <c r="D12" s="8" t="str">
        <f>IFERROR(__xludf.DUMMYFUNCTION("""COMPUTED_VALUE"""),"R")</f>
        <v>R</v>
      </c>
      <c r="E12" s="8">
        <f>IFERROR(__xludf.DUMMYFUNCTION("""COMPUTED_VALUE"""),189.0)</f>
        <v>189</v>
      </c>
      <c r="F12" s="8" t="str">
        <f>IFERROR(__xludf.DUMMYFUNCTION("""COMPUTED_VALUE"""),"Crime, Drama, Fantasy")</f>
        <v>Crime, Drama, Fantasy</v>
      </c>
      <c r="G12" s="8">
        <f>IFERROR(__xludf.DUMMYFUNCTION("""COMPUTED_VALUE"""),8.6)</f>
        <v>8.6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8">
        <f>IFERROR(__xludf.DUMMYFUNCTION("""COMPUTED_VALUE"""),29.0)</f>
        <v>29</v>
      </c>
      <c r="B13" s="8" t="str">
        <f>IFERROR(__xludf.DUMMYFUNCTION("""COMPUTED_VALUE"""),"Star Wars: Episode IV - A New Hope")</f>
        <v>Star Wars: Episode IV - A New Hope</v>
      </c>
      <c r="C13" s="8">
        <f>IFERROR(__xludf.DUMMYFUNCTION("""COMPUTED_VALUE"""),1977.0)</f>
        <v>1977</v>
      </c>
      <c r="D13" s="8" t="str">
        <f>IFERROR(__xludf.DUMMYFUNCTION("""COMPUTED_VALUE"""),"PG")</f>
        <v>PG</v>
      </c>
      <c r="E13" s="8">
        <f>IFERROR(__xludf.DUMMYFUNCTION("""COMPUTED_VALUE"""),121.0)</f>
        <v>121</v>
      </c>
      <c r="F13" s="8" t="str">
        <f>IFERROR(__xludf.DUMMYFUNCTION("""COMPUTED_VALUE"""),"Action, Adventure, Fantasy")</f>
        <v>Action, Adventure, Fantasy</v>
      </c>
      <c r="G13" s="8">
        <f>IFERROR(__xludf.DUMMYFUNCTION("""COMPUTED_VALUE"""),8.6)</f>
        <v>8.6</v>
      </c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8">
        <f>IFERROR(__xludf.DUMMYFUNCTION("""COMPUTED_VALUE"""),32.0)</f>
        <v>32</v>
      </c>
      <c r="B14" s="8" t="str">
        <f>IFERROR(__xludf.DUMMYFUNCTION("""COMPUTED_VALUE"""),"It's a Wonderful Life")</f>
        <v>It's a Wonderful Life</v>
      </c>
      <c r="C14" s="8">
        <f>IFERROR(__xludf.DUMMYFUNCTION("""COMPUTED_VALUE"""),1946.0)</f>
        <v>1946</v>
      </c>
      <c r="D14" s="8" t="str">
        <f>IFERROR(__xludf.DUMMYFUNCTION("""COMPUTED_VALUE"""),"PG")</f>
        <v>PG</v>
      </c>
      <c r="E14" s="8">
        <f>IFERROR(__xludf.DUMMYFUNCTION("""COMPUTED_VALUE"""),130.0)</f>
        <v>130</v>
      </c>
      <c r="F14" s="8" t="str">
        <f>IFERROR(__xludf.DUMMYFUNCTION("""COMPUTED_VALUE"""),"Drama, Family, Fantasy")</f>
        <v>Drama, Family, Fantasy</v>
      </c>
      <c r="G14" s="8">
        <f>IFERROR(__xludf.DUMMYFUNCTION("""COMPUTED_VALUE"""),8.6)</f>
        <v>8.6</v>
      </c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8">
        <f>IFERROR(__xludf.DUMMYFUNCTION("""COMPUTED_VALUE"""),56.0)</f>
        <v>56</v>
      </c>
      <c r="B15" s="8" t="str">
        <f>IFERROR(__xludf.DUMMYFUNCTION("""COMPUTED_VALUE"""),"Your Name.")</f>
        <v>Your Name.</v>
      </c>
      <c r="C15" s="8">
        <f>IFERROR(__xludf.DUMMYFUNCTION("""COMPUTED_VALUE"""),2016.0)</f>
        <v>2016</v>
      </c>
      <c r="D15" s="8" t="str">
        <f>IFERROR(__xludf.DUMMYFUNCTION("""COMPUTED_VALUE"""),"PG")</f>
        <v>PG</v>
      </c>
      <c r="E15" s="8">
        <f>IFERROR(__xludf.DUMMYFUNCTION("""COMPUTED_VALUE"""),106.0)</f>
        <v>106</v>
      </c>
      <c r="F15" s="8" t="str">
        <f>IFERROR(__xludf.DUMMYFUNCTION("""COMPUTED_VALUE"""),"Animation, Drama, Fantasy")</f>
        <v>Animation, Drama, Fantasy</v>
      </c>
      <c r="G15" s="8">
        <f>IFERROR(__xludf.DUMMYFUNCTION("""COMPUTED_VALUE"""),8.4)</f>
        <v>8.4</v>
      </c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8">
        <f>IFERROR(__xludf.DUMMYFUNCTION("""COMPUTED_VALUE"""),70.0)</f>
        <v>70</v>
      </c>
      <c r="B16" s="8" t="str">
        <f>IFERROR(__xludf.DUMMYFUNCTION("""COMPUTED_VALUE"""),"Princess Mononoke")</f>
        <v>Princess Mononoke</v>
      </c>
      <c r="C16" s="8">
        <f>IFERROR(__xludf.DUMMYFUNCTION("""COMPUTED_VALUE"""),1997.0)</f>
        <v>1997</v>
      </c>
      <c r="D16" s="8" t="str">
        <f>IFERROR(__xludf.DUMMYFUNCTION("""COMPUTED_VALUE"""),"PG-13")</f>
        <v>PG-13</v>
      </c>
      <c r="E16" s="8">
        <f>IFERROR(__xludf.DUMMYFUNCTION("""COMPUTED_VALUE"""),134.0)</f>
        <v>134</v>
      </c>
      <c r="F16" s="8" t="str">
        <f>IFERROR(__xludf.DUMMYFUNCTION("""COMPUTED_VALUE"""),"Animation, Adventure, Fantasy")</f>
        <v>Animation, Adventure, Fantasy</v>
      </c>
      <c r="G16" s="8">
        <f>IFERROR(__xludf.DUMMYFUNCTION("""COMPUTED_VALUE"""),8.4)</f>
        <v>8.4</v>
      </c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  <row r="1001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7" width="12.63"/>
  </cols>
  <sheetData>
    <row r="1">
      <c r="A1" s="12" t="s">
        <v>195</v>
      </c>
      <c r="B1" s="12"/>
      <c r="C1" s="12"/>
      <c r="D1" s="12"/>
      <c r="E1" s="12"/>
      <c r="F1" s="12"/>
      <c r="G1" s="12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12" t="s">
        <v>24</v>
      </c>
      <c r="B2" s="12" t="s">
        <v>25</v>
      </c>
      <c r="C2" s="12" t="s">
        <v>26</v>
      </c>
      <c r="D2" s="12" t="s">
        <v>27</v>
      </c>
      <c r="E2" s="12" t="s">
        <v>28</v>
      </c>
      <c r="F2" s="12" t="s">
        <v>29</v>
      </c>
      <c r="G2" s="12" t="s">
        <v>30</v>
      </c>
      <c r="H2" s="8"/>
      <c r="I2" s="13" t="s">
        <v>200</v>
      </c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14">
        <v>1.0</v>
      </c>
      <c r="B3" s="14" t="s">
        <v>31</v>
      </c>
      <c r="C3" s="15">
        <v>1994.0</v>
      </c>
      <c r="D3" s="16" t="s">
        <v>32</v>
      </c>
      <c r="E3" s="15">
        <v>142.0</v>
      </c>
      <c r="F3" s="16" t="s">
        <v>33</v>
      </c>
      <c r="G3" s="16">
        <v>9.3</v>
      </c>
      <c r="H3" s="8"/>
      <c r="I3" s="13" t="s">
        <v>204</v>
      </c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14">
        <v>2.0</v>
      </c>
      <c r="B4" s="14" t="s">
        <v>34</v>
      </c>
      <c r="C4" s="15">
        <v>1972.0</v>
      </c>
      <c r="D4" s="16" t="s">
        <v>32</v>
      </c>
      <c r="E4" s="15">
        <v>175.0</v>
      </c>
      <c r="F4" s="16" t="s">
        <v>35</v>
      </c>
      <c r="G4" s="16">
        <v>9.2</v>
      </c>
      <c r="H4" s="8"/>
      <c r="I4" s="13" t="s">
        <v>205</v>
      </c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14">
        <v>3.0</v>
      </c>
      <c r="B5" s="14" t="s">
        <v>36</v>
      </c>
      <c r="C5" s="15">
        <v>2008.0</v>
      </c>
      <c r="D5" s="16" t="s">
        <v>37</v>
      </c>
      <c r="E5" s="15">
        <v>152.0</v>
      </c>
      <c r="F5" s="16" t="s">
        <v>38</v>
      </c>
      <c r="G5" s="16">
        <v>9.0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14">
        <v>4.0</v>
      </c>
      <c r="B6" s="16" t="s">
        <v>39</v>
      </c>
      <c r="C6" s="15">
        <v>1974.0</v>
      </c>
      <c r="D6" s="16" t="s">
        <v>32</v>
      </c>
      <c r="E6" s="15">
        <v>202.0</v>
      </c>
      <c r="F6" s="16" t="s">
        <v>35</v>
      </c>
      <c r="G6" s="16">
        <v>9.0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14">
        <v>5.0</v>
      </c>
      <c r="B7" s="16" t="s">
        <v>40</v>
      </c>
      <c r="C7" s="15">
        <v>2003.0</v>
      </c>
      <c r="D7" s="16" t="s">
        <v>37</v>
      </c>
      <c r="E7" s="15">
        <v>201.0</v>
      </c>
      <c r="F7" s="16" t="s">
        <v>41</v>
      </c>
      <c r="G7" s="16">
        <v>8.9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17" t="s">
        <v>206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8" t="str">
        <f>IFERROR(__xludf.DUMMYFUNCTION("query(IMDB,""select A,B,C,D where D is null"")"),"NO")</f>
        <v>NO</v>
      </c>
      <c r="B10" s="8" t="str">
        <f>IFERROR(__xludf.DUMMYFUNCTION("""COMPUTED_VALUE"""),"MOVIE_NAME")</f>
        <v>MOVIE_NAME</v>
      </c>
      <c r="C10" s="8" t="str">
        <f>IFERROR(__xludf.DUMMYFUNCTION("""COMPUTED_VALUE"""),"YEAR")</f>
        <v>YEAR</v>
      </c>
      <c r="D10" s="8" t="str">
        <f>IFERROR(__xludf.DUMMYFUNCTION("""COMPUTED_VALUE"""),"RATING")</f>
        <v>RATING</v>
      </c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8">
        <f>IFERROR(__xludf.DUMMYFUNCTION("""COMPUTED_VALUE"""),55.0)</f>
        <v>55</v>
      </c>
      <c r="B11" s="8" t="str">
        <f>IFERROR(__xludf.DUMMYFUNCTION("""COMPUTED_VALUE"""),"Ayla: The Daughter of War")</f>
        <v>Ayla: The Daughter of War</v>
      </c>
      <c r="C11" s="8">
        <f>IFERROR(__xludf.DUMMYFUNCTION("""COMPUTED_VALUE"""),2017.0)</f>
        <v>2017</v>
      </c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8">
        <f>IFERROR(__xludf.DUMMYFUNCTION("""COMPUTED_VALUE"""),91.0)</f>
        <v>91</v>
      </c>
      <c r="B12" s="8" t="str">
        <f>IFERROR(__xludf.DUMMYFUNCTION("""COMPUTED_VALUE"""),"Yedinci Kogustaki Mucize")</f>
        <v>Yedinci Kogustaki Mucize</v>
      </c>
      <c r="C12" s="8">
        <f>IFERROR(__xludf.DUMMYFUNCTION("""COMPUTED_VALUE"""),2019.0)</f>
        <v>2019</v>
      </c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8">
        <f>IFERROR(__xludf.DUMMYFUNCTION("""COMPUTED_VALUE"""),92.0)</f>
        <v>92</v>
      </c>
      <c r="B13" s="8" t="str">
        <f>IFERROR(__xludf.DUMMYFUNCTION("""COMPUTED_VALUE"""),"Babam ve Oglum")</f>
        <v>Babam ve Oglum</v>
      </c>
      <c r="C13" s="8">
        <f>IFERROR(__xludf.DUMMYFUNCTION("""COMPUTED_VALUE"""),2005.0)</f>
        <v>2005</v>
      </c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  <row r="1001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7" width="12.63"/>
  </cols>
  <sheetData>
    <row r="1">
      <c r="A1" s="12" t="s">
        <v>195</v>
      </c>
      <c r="B1" s="12"/>
      <c r="C1" s="12"/>
      <c r="D1" s="12"/>
      <c r="E1" s="12"/>
      <c r="F1" s="12"/>
      <c r="G1" s="12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12" t="s">
        <v>24</v>
      </c>
      <c r="B2" s="12" t="s">
        <v>25</v>
      </c>
      <c r="C2" s="12" t="s">
        <v>26</v>
      </c>
      <c r="D2" s="12" t="s">
        <v>27</v>
      </c>
      <c r="E2" s="12" t="s">
        <v>28</v>
      </c>
      <c r="F2" s="12" t="s">
        <v>29</v>
      </c>
      <c r="G2" s="12" t="s">
        <v>30</v>
      </c>
      <c r="H2" s="8"/>
      <c r="I2" s="13" t="s">
        <v>200</v>
      </c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14">
        <v>1.0</v>
      </c>
      <c r="B3" s="14" t="s">
        <v>31</v>
      </c>
      <c r="C3" s="15">
        <v>1994.0</v>
      </c>
      <c r="D3" s="16" t="s">
        <v>32</v>
      </c>
      <c r="E3" s="15">
        <v>142.0</v>
      </c>
      <c r="F3" s="16" t="s">
        <v>33</v>
      </c>
      <c r="G3" s="16">
        <v>9.3</v>
      </c>
      <c r="H3" s="8"/>
      <c r="I3" s="13" t="s">
        <v>207</v>
      </c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14">
        <v>2.0</v>
      </c>
      <c r="B4" s="14" t="s">
        <v>34</v>
      </c>
      <c r="C4" s="15">
        <v>1972.0</v>
      </c>
      <c r="D4" s="16" t="s">
        <v>32</v>
      </c>
      <c r="E4" s="15">
        <v>175.0</v>
      </c>
      <c r="F4" s="16" t="s">
        <v>35</v>
      </c>
      <c r="G4" s="16">
        <v>9.2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14">
        <v>3.0</v>
      </c>
      <c r="B5" s="14" t="s">
        <v>36</v>
      </c>
      <c r="C5" s="15">
        <v>2008.0</v>
      </c>
      <c r="D5" s="16" t="s">
        <v>37</v>
      </c>
      <c r="E5" s="15">
        <v>152.0</v>
      </c>
      <c r="F5" s="16" t="s">
        <v>38</v>
      </c>
      <c r="G5" s="16">
        <v>9.0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14">
        <v>4.0</v>
      </c>
      <c r="B6" s="16" t="s">
        <v>39</v>
      </c>
      <c r="C6" s="15">
        <v>1974.0</v>
      </c>
      <c r="D6" s="16" t="s">
        <v>32</v>
      </c>
      <c r="E6" s="15">
        <v>202.0</v>
      </c>
      <c r="F6" s="16" t="s">
        <v>35</v>
      </c>
      <c r="G6" s="16">
        <v>9.0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14">
        <v>5.0</v>
      </c>
      <c r="B7" s="16" t="s">
        <v>40</v>
      </c>
      <c r="C7" s="15">
        <v>2003.0</v>
      </c>
      <c r="D7" s="16" t="s">
        <v>37</v>
      </c>
      <c r="E7" s="15">
        <v>201.0</v>
      </c>
      <c r="F7" s="16" t="s">
        <v>41</v>
      </c>
      <c r="G7" s="16">
        <v>8.9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17" t="s">
        <v>208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8" t="str">
        <f>IFERROR(__xludf.DUMMYFUNCTION("query(IMDB,""select AVG(E)"")"),"avg LENGTH")</f>
        <v>avg LENGTH</v>
      </c>
      <c r="B10" s="8" t="str">
        <f>IFERROR(__xludf.DUMMYFUNCTION("query(IMDB,""select SUM(E)"")"),"sum LENGTH")</f>
        <v>sum LENGTH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8">
        <f>IFERROR(__xludf.DUMMYFUNCTION("""COMPUTED_VALUE"""),134.54)</f>
        <v>134.54</v>
      </c>
      <c r="B11" s="8">
        <f>IFERROR(__xludf.DUMMYFUNCTION("""COMPUTED_VALUE"""),13454.0)</f>
        <v>13454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  <row r="1001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7" width="12.63"/>
  </cols>
  <sheetData>
    <row r="1">
      <c r="A1" s="12" t="s">
        <v>195</v>
      </c>
      <c r="B1" s="12"/>
      <c r="C1" s="12"/>
      <c r="D1" s="12"/>
      <c r="E1" s="12"/>
      <c r="F1" s="12"/>
      <c r="G1" s="12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12" t="s">
        <v>24</v>
      </c>
      <c r="B2" s="12" t="s">
        <v>25</v>
      </c>
      <c r="C2" s="12" t="s">
        <v>26</v>
      </c>
      <c r="D2" s="12" t="s">
        <v>27</v>
      </c>
      <c r="E2" s="12" t="s">
        <v>28</v>
      </c>
      <c r="F2" s="12" t="s">
        <v>29</v>
      </c>
      <c r="G2" s="12" t="s">
        <v>30</v>
      </c>
      <c r="H2" s="8"/>
      <c r="I2" s="13" t="s">
        <v>200</v>
      </c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14">
        <v>1.0</v>
      </c>
      <c r="B3" s="14" t="s">
        <v>31</v>
      </c>
      <c r="C3" s="15">
        <v>1994.0</v>
      </c>
      <c r="D3" s="16" t="s">
        <v>32</v>
      </c>
      <c r="E3" s="15">
        <v>142.0</v>
      </c>
      <c r="F3" s="16" t="s">
        <v>33</v>
      </c>
      <c r="G3" s="16">
        <v>9.3</v>
      </c>
      <c r="H3" s="8"/>
      <c r="I3" s="13" t="s">
        <v>209</v>
      </c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14">
        <v>2.0</v>
      </c>
      <c r="B4" s="14" t="s">
        <v>34</v>
      </c>
      <c r="C4" s="15">
        <v>1972.0</v>
      </c>
      <c r="D4" s="16" t="s">
        <v>32</v>
      </c>
      <c r="E4" s="15">
        <v>175.0</v>
      </c>
      <c r="F4" s="16" t="s">
        <v>35</v>
      </c>
      <c r="G4" s="16">
        <v>9.2</v>
      </c>
      <c r="H4" s="8"/>
      <c r="I4" s="13" t="s">
        <v>210</v>
      </c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14">
        <v>3.0</v>
      </c>
      <c r="B5" s="14" t="s">
        <v>36</v>
      </c>
      <c r="C5" s="15">
        <v>2008.0</v>
      </c>
      <c r="D5" s="16" t="s">
        <v>37</v>
      </c>
      <c r="E5" s="15">
        <v>152.0</v>
      </c>
      <c r="F5" s="16" t="s">
        <v>38</v>
      </c>
      <c r="G5" s="16">
        <v>9.0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14">
        <v>4.0</v>
      </c>
      <c r="B6" s="16" t="s">
        <v>39</v>
      </c>
      <c r="C6" s="15">
        <v>1974.0</v>
      </c>
      <c r="D6" s="16" t="s">
        <v>32</v>
      </c>
      <c r="E6" s="15">
        <v>202.0</v>
      </c>
      <c r="F6" s="16" t="s">
        <v>35</v>
      </c>
      <c r="G6" s="16">
        <v>9.0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14">
        <v>5.0</v>
      </c>
      <c r="B7" s="16" t="s">
        <v>40</v>
      </c>
      <c r="C7" s="15">
        <v>2003.0</v>
      </c>
      <c r="D7" s="16" t="s">
        <v>37</v>
      </c>
      <c r="E7" s="15">
        <v>201.0</v>
      </c>
      <c r="F7" s="16" t="s">
        <v>41</v>
      </c>
      <c r="G7" s="16">
        <v>8.9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17" t="s">
        <v>13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8" t="str">
        <f>IFERROR(__xludf.DUMMYFUNCTION("query(IMDB,""select D, AVG(E) where D is not null Group by D"")"),"RATING")</f>
        <v>RATING</v>
      </c>
      <c r="B10" s="8" t="str">
        <f>IFERROR(__xludf.DUMMYFUNCTION("""COMPUTED_VALUE"""),"avg LENGTH")</f>
        <v>avg LENGTH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8" t="str">
        <f>IFERROR(__xludf.DUMMYFUNCTION("""COMPUTED_VALUE"""),"Approved")</f>
        <v>Approved</v>
      </c>
      <c r="B11" s="18">
        <f>IFERROR(__xludf.DUMMYFUNCTION("""COMPUTED_VALUE"""),100.0)</f>
        <v>100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8" t="str">
        <f>IFERROR(__xludf.DUMMYFUNCTION("""COMPUTED_VALUE"""),"G")</f>
        <v>G</v>
      </c>
      <c r="B12" s="18">
        <f>IFERROR(__xludf.DUMMYFUNCTION("""COMPUTED_VALUE"""),92.6)</f>
        <v>92.6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8" t="str">
        <f>IFERROR(__xludf.DUMMYFUNCTION("""COMPUTED_VALUE"""),"Not Rated")</f>
        <v>Not Rated</v>
      </c>
      <c r="B13" s="18">
        <f>IFERROR(__xludf.DUMMYFUNCTION("""COMPUTED_VALUE"""),139.6)</f>
        <v>139.6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8" t="str">
        <f>IFERROR(__xludf.DUMMYFUNCTION("""COMPUTED_VALUE"""),"PG")</f>
        <v>PG</v>
      </c>
      <c r="B14" s="18">
        <f>IFERROR(__xludf.DUMMYFUNCTION("""COMPUTED_VALUE"""),117.92307692307692)</f>
        <v>117.9230769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8" t="str">
        <f>IFERROR(__xludf.DUMMYFUNCTION("""COMPUTED_VALUE"""),"PG-13")</f>
        <v>PG-13</v>
      </c>
      <c r="B15" s="18">
        <f>IFERROR(__xludf.DUMMYFUNCTION("""COMPUTED_VALUE"""),156.52941176470588)</f>
        <v>156.5294118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8" t="str">
        <f>IFERROR(__xludf.DUMMYFUNCTION("""COMPUTED_VALUE"""),"Passed")</f>
        <v>Passed</v>
      </c>
      <c r="B16" s="18">
        <f>IFERROR(__xludf.DUMMYFUNCTION("""COMPUTED_VALUE"""),117.5)</f>
        <v>117.5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8" t="str">
        <f>IFERROR(__xludf.DUMMYFUNCTION("""COMPUTED_VALUE"""),"R")</f>
        <v>R</v>
      </c>
      <c r="B17" s="18">
        <f>IFERROR(__xludf.DUMMYFUNCTION("""COMPUTED_VALUE"""),138.2340425531915)</f>
        <v>138.2340426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  <row r="1001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7" width="12.63"/>
  </cols>
  <sheetData>
    <row r="1">
      <c r="A1" s="12" t="s">
        <v>195</v>
      </c>
      <c r="B1" s="12"/>
      <c r="C1" s="12"/>
      <c r="D1" s="12"/>
      <c r="E1" s="12"/>
      <c r="F1" s="12"/>
      <c r="G1" s="12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12" t="s">
        <v>24</v>
      </c>
      <c r="B2" s="12" t="s">
        <v>25</v>
      </c>
      <c r="C2" s="12" t="s">
        <v>26</v>
      </c>
      <c r="D2" s="12" t="s">
        <v>27</v>
      </c>
      <c r="E2" s="12" t="s">
        <v>28</v>
      </c>
      <c r="F2" s="12" t="s">
        <v>29</v>
      </c>
      <c r="G2" s="12" t="s">
        <v>30</v>
      </c>
      <c r="H2" s="8"/>
      <c r="I2" s="13" t="s">
        <v>211</v>
      </c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14">
        <v>1.0</v>
      </c>
      <c r="B3" s="14" t="s">
        <v>31</v>
      </c>
      <c r="C3" s="15">
        <v>1994.0</v>
      </c>
      <c r="D3" s="16" t="s">
        <v>32</v>
      </c>
      <c r="E3" s="15">
        <v>142.0</v>
      </c>
      <c r="F3" s="16" t="s">
        <v>33</v>
      </c>
      <c r="G3" s="16">
        <v>9.3</v>
      </c>
      <c r="H3" s="8"/>
      <c r="I3" s="13" t="s">
        <v>212</v>
      </c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14">
        <v>2.0</v>
      </c>
      <c r="B4" s="14" t="s">
        <v>34</v>
      </c>
      <c r="C4" s="15">
        <v>1972.0</v>
      </c>
      <c r="D4" s="16" t="s">
        <v>32</v>
      </c>
      <c r="E4" s="15">
        <v>175.0</v>
      </c>
      <c r="F4" s="16" t="s">
        <v>35</v>
      </c>
      <c r="G4" s="16">
        <v>9.2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14">
        <v>3.0</v>
      </c>
      <c r="B5" s="14" t="s">
        <v>36</v>
      </c>
      <c r="C5" s="15">
        <v>2008.0</v>
      </c>
      <c r="D5" s="16" t="s">
        <v>37</v>
      </c>
      <c r="E5" s="15">
        <v>152.0</v>
      </c>
      <c r="F5" s="16" t="s">
        <v>38</v>
      </c>
      <c r="G5" s="16">
        <v>9.0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14">
        <v>4.0</v>
      </c>
      <c r="B6" s="16" t="s">
        <v>39</v>
      </c>
      <c r="C6" s="15">
        <v>1974.0</v>
      </c>
      <c r="D6" s="16" t="s">
        <v>32</v>
      </c>
      <c r="E6" s="15">
        <v>202.0</v>
      </c>
      <c r="F6" s="16" t="s">
        <v>35</v>
      </c>
      <c r="G6" s="16">
        <v>9.0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14">
        <v>5.0</v>
      </c>
      <c r="B7" s="16" t="s">
        <v>40</v>
      </c>
      <c r="C7" s="15">
        <v>2003.0</v>
      </c>
      <c r="D7" s="16" t="s">
        <v>37</v>
      </c>
      <c r="E7" s="15">
        <v>201.0</v>
      </c>
      <c r="F7" s="16" t="s">
        <v>41</v>
      </c>
      <c r="G7" s="16">
        <v>8.9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17" t="s">
        <v>213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8" t="str">
        <f>IFERROR(__xludf.DUMMYFUNCTION("query(IMDB,""select A,B,C limit 15 
label A 'ลำดับ', B'ชื่อหนัง', C'ปีภาพยนตร์'"" )"),"ลำดับ")</f>
        <v>ลำดับ</v>
      </c>
      <c r="B10" s="8" t="str">
        <f>IFERROR(__xludf.DUMMYFUNCTION("""COMPUTED_VALUE"""),"ชื่อหนัง")</f>
        <v>ชื่อหนัง</v>
      </c>
      <c r="C10" s="8" t="str">
        <f>IFERROR(__xludf.DUMMYFUNCTION("""COMPUTED_VALUE"""),"ปีภาพยนตร์")</f>
        <v>ปีภาพยนตร์</v>
      </c>
      <c r="D10" s="8"/>
      <c r="E10" s="8"/>
      <c r="F10" s="8" t="str">
        <f>IFERROR(__xludf.DUMMYFUNCTION("query(IMDB,""select D, AVG(G) Where D is not null group by D 
label AVG(G)'AVERAGE'"")"),"RATING")</f>
        <v>RATING</v>
      </c>
      <c r="G10" s="8" t="str">
        <f>IFERROR(__xludf.DUMMYFUNCTION("""COMPUTED_VALUE"""),"AVERAGE")</f>
        <v>AVERAGE</v>
      </c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8">
        <f>IFERROR(__xludf.DUMMYFUNCTION("""COMPUTED_VALUE"""),1.0)</f>
        <v>1</v>
      </c>
      <c r="B11" s="8" t="str">
        <f>IFERROR(__xludf.DUMMYFUNCTION("""COMPUTED_VALUE"""),"The Shawshank Redemption")</f>
        <v>The Shawshank Redemption</v>
      </c>
      <c r="C11" s="8">
        <f>IFERROR(__xludf.DUMMYFUNCTION("""COMPUTED_VALUE"""),1994.0)</f>
        <v>1994</v>
      </c>
      <c r="D11" s="8"/>
      <c r="E11" s="8"/>
      <c r="F11" s="8" t="str">
        <f>IFERROR(__xludf.DUMMYFUNCTION("""COMPUTED_VALUE"""),"Approved")</f>
        <v>Approved</v>
      </c>
      <c r="G11" s="8">
        <f>IFERROR(__xludf.DUMMYFUNCTION("""COMPUTED_VALUE"""),8.566666666666668)</f>
        <v>8.566666667</v>
      </c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8">
        <f>IFERROR(__xludf.DUMMYFUNCTION("""COMPUTED_VALUE"""),2.0)</f>
        <v>2</v>
      </c>
      <c r="B12" s="8" t="str">
        <f>IFERROR(__xludf.DUMMYFUNCTION("""COMPUTED_VALUE"""),"The Godfather")</f>
        <v>The Godfather</v>
      </c>
      <c r="C12" s="8">
        <f>IFERROR(__xludf.DUMMYFUNCTION("""COMPUTED_VALUE"""),1972.0)</f>
        <v>1972</v>
      </c>
      <c r="D12" s="8"/>
      <c r="E12" s="8"/>
      <c r="F12" s="8" t="str">
        <f>IFERROR(__xludf.DUMMYFUNCTION("""COMPUTED_VALUE"""),"G")</f>
        <v>G</v>
      </c>
      <c r="G12" s="8">
        <f>IFERROR(__xludf.DUMMYFUNCTION("""COMPUTED_VALUE"""),8.440000000000001)</f>
        <v>8.44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8">
        <f>IFERROR(__xludf.DUMMYFUNCTION("""COMPUTED_VALUE"""),3.0)</f>
        <v>3</v>
      </c>
      <c r="B13" s="8" t="str">
        <f>IFERROR(__xludf.DUMMYFUNCTION("""COMPUTED_VALUE"""),"The Dark Knight")</f>
        <v>The Dark Knight</v>
      </c>
      <c r="C13" s="8">
        <f>IFERROR(__xludf.DUMMYFUNCTION("""COMPUTED_VALUE"""),2008.0)</f>
        <v>2008</v>
      </c>
      <c r="D13" s="8"/>
      <c r="E13" s="8"/>
      <c r="F13" s="8" t="str">
        <f>IFERROR(__xludf.DUMMYFUNCTION("""COMPUTED_VALUE"""),"Not Rated")</f>
        <v>Not Rated</v>
      </c>
      <c r="G13" s="8">
        <f>IFERROR(__xludf.DUMMYFUNCTION("""COMPUTED_VALUE"""),8.419999999999998)</f>
        <v>8.42</v>
      </c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8">
        <f>IFERROR(__xludf.DUMMYFUNCTION("""COMPUTED_VALUE"""),4.0)</f>
        <v>4</v>
      </c>
      <c r="B14" s="8" t="str">
        <f>IFERROR(__xludf.DUMMYFUNCTION("""COMPUTED_VALUE"""),"The Godfather: Part II")</f>
        <v>The Godfather: Part II</v>
      </c>
      <c r="C14" s="8">
        <f>IFERROR(__xludf.DUMMYFUNCTION("""COMPUTED_VALUE"""),1974.0)</f>
        <v>1974</v>
      </c>
      <c r="D14" s="8"/>
      <c r="E14" s="8"/>
      <c r="F14" s="8" t="str">
        <f>IFERROR(__xludf.DUMMYFUNCTION("""COMPUTED_VALUE"""),"PG")</f>
        <v>PG</v>
      </c>
      <c r="G14" s="8">
        <f>IFERROR(__xludf.DUMMYFUNCTION("""COMPUTED_VALUE"""),8.484615384615386)</f>
        <v>8.484615385</v>
      </c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8">
        <f>IFERROR(__xludf.DUMMYFUNCTION("""COMPUTED_VALUE"""),5.0)</f>
        <v>5</v>
      </c>
      <c r="B15" s="8" t="str">
        <f>IFERROR(__xludf.DUMMYFUNCTION("""COMPUTED_VALUE"""),"The Lord of the Rings: The Return of the King")</f>
        <v>The Lord of the Rings: The Return of the King</v>
      </c>
      <c r="C15" s="8">
        <f>IFERROR(__xludf.DUMMYFUNCTION("""COMPUTED_VALUE"""),2003.0)</f>
        <v>2003</v>
      </c>
      <c r="D15" s="8"/>
      <c r="E15" s="8"/>
      <c r="F15" s="8" t="str">
        <f>IFERROR(__xludf.DUMMYFUNCTION("""COMPUTED_VALUE"""),"PG-13")</f>
        <v>PG-13</v>
      </c>
      <c r="G15" s="8">
        <f>IFERROR(__xludf.DUMMYFUNCTION("""COMPUTED_VALUE"""),8.600000000000001)</f>
        <v>8.6</v>
      </c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8">
        <f>IFERROR(__xludf.DUMMYFUNCTION("""COMPUTED_VALUE"""),6.0)</f>
        <v>6</v>
      </c>
      <c r="B16" s="8" t="str">
        <f>IFERROR(__xludf.DUMMYFUNCTION("""COMPUTED_VALUE"""),"Pulp Fiction")</f>
        <v>Pulp Fiction</v>
      </c>
      <c r="C16" s="8">
        <f>IFERROR(__xludf.DUMMYFUNCTION("""COMPUTED_VALUE"""),1994.0)</f>
        <v>1994</v>
      </c>
      <c r="D16" s="8"/>
      <c r="E16" s="8"/>
      <c r="F16" s="8" t="str">
        <f>IFERROR(__xludf.DUMMYFUNCTION("""COMPUTED_VALUE"""),"Passed")</f>
        <v>Passed</v>
      </c>
      <c r="G16" s="8">
        <f>IFERROR(__xludf.DUMMYFUNCTION("""COMPUTED_VALUE"""),8.4)</f>
        <v>8.4</v>
      </c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8">
        <f>IFERROR(__xludf.DUMMYFUNCTION("""COMPUTED_VALUE"""),7.0)</f>
        <v>7</v>
      </c>
      <c r="B17" s="8" t="str">
        <f>IFERROR(__xludf.DUMMYFUNCTION("""COMPUTED_VALUE"""),"Schindler's List")</f>
        <v>Schindler's List</v>
      </c>
      <c r="C17" s="8">
        <f>IFERROR(__xludf.DUMMYFUNCTION("""COMPUTED_VALUE"""),1993.0)</f>
        <v>1993</v>
      </c>
      <c r="D17" s="8"/>
      <c r="E17" s="8"/>
      <c r="F17" s="8" t="str">
        <f>IFERROR(__xludf.DUMMYFUNCTION("""COMPUTED_VALUE"""),"R")</f>
        <v>R</v>
      </c>
      <c r="G17" s="8">
        <f>IFERROR(__xludf.DUMMYFUNCTION("""COMPUTED_VALUE"""),8.536170212765956)</f>
        <v>8.536170213</v>
      </c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8">
        <f>IFERROR(__xludf.DUMMYFUNCTION("""COMPUTED_VALUE"""),8.0)</f>
        <v>8</v>
      </c>
      <c r="B18" s="8" t="str">
        <f>IFERROR(__xludf.DUMMYFUNCTION("""COMPUTED_VALUE"""),"12 Angry Men")</f>
        <v>12 Angry Men</v>
      </c>
      <c r="C18" s="8">
        <f>IFERROR(__xludf.DUMMYFUNCTION("""COMPUTED_VALUE"""),1957.0)</f>
        <v>1957</v>
      </c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8">
        <f>IFERROR(__xludf.DUMMYFUNCTION("""COMPUTED_VALUE"""),9.0)</f>
        <v>9</v>
      </c>
      <c r="B19" s="8" t="str">
        <f>IFERROR(__xludf.DUMMYFUNCTION("""COMPUTED_VALUE"""),"Inception")</f>
        <v>Inception</v>
      </c>
      <c r="C19" s="8">
        <f>IFERROR(__xludf.DUMMYFUNCTION("""COMPUTED_VALUE"""),2010.0)</f>
        <v>2010</v>
      </c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8">
        <f>IFERROR(__xludf.DUMMYFUNCTION("""COMPUTED_VALUE"""),10.0)</f>
        <v>10</v>
      </c>
      <c r="B20" s="8" t="str">
        <f>IFERROR(__xludf.DUMMYFUNCTION("""COMPUTED_VALUE"""),"Fight Club")</f>
        <v>Fight Club</v>
      </c>
      <c r="C20" s="8">
        <f>IFERROR(__xludf.DUMMYFUNCTION("""COMPUTED_VALUE"""),1999.0)</f>
        <v>1999</v>
      </c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8">
        <f>IFERROR(__xludf.DUMMYFUNCTION("""COMPUTED_VALUE"""),11.0)</f>
        <v>11</v>
      </c>
      <c r="B21" s="8" t="str">
        <f>IFERROR(__xludf.DUMMYFUNCTION("""COMPUTED_VALUE"""),"The Lord of the Rings: The Fellowship of the Ring")</f>
        <v>The Lord of the Rings: The Fellowship of the Ring</v>
      </c>
      <c r="C21" s="8">
        <f>IFERROR(__xludf.DUMMYFUNCTION("""COMPUTED_VALUE"""),2001.0)</f>
        <v>2001</v>
      </c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8">
        <f>IFERROR(__xludf.DUMMYFUNCTION("""COMPUTED_VALUE"""),12.0)</f>
        <v>12</v>
      </c>
      <c r="B22" s="8" t="str">
        <f>IFERROR(__xludf.DUMMYFUNCTION("""COMPUTED_VALUE"""),"Forrest Gump")</f>
        <v>Forrest Gump</v>
      </c>
      <c r="C22" s="8">
        <f>IFERROR(__xludf.DUMMYFUNCTION("""COMPUTED_VALUE"""),1994.0)</f>
        <v>1994</v>
      </c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8">
        <f>IFERROR(__xludf.DUMMYFUNCTION("""COMPUTED_VALUE"""),13.0)</f>
        <v>13</v>
      </c>
      <c r="B23" s="8" t="str">
        <f>IFERROR(__xludf.DUMMYFUNCTION("""COMPUTED_VALUE"""),"The Good, the Bad and the Ugly")</f>
        <v>The Good, the Bad and the Ugly</v>
      </c>
      <c r="C23" s="8">
        <f>IFERROR(__xludf.DUMMYFUNCTION("""COMPUTED_VALUE"""),1966.0)</f>
        <v>1966</v>
      </c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8">
        <f>IFERROR(__xludf.DUMMYFUNCTION("""COMPUTED_VALUE"""),14.0)</f>
        <v>14</v>
      </c>
      <c r="B24" s="8" t="str">
        <f>IFERROR(__xludf.DUMMYFUNCTION("""COMPUTED_VALUE"""),"Hamilton")</f>
        <v>Hamilton</v>
      </c>
      <c r="C24" s="8">
        <f>IFERROR(__xludf.DUMMYFUNCTION("""COMPUTED_VALUE"""),2020.0)</f>
        <v>2020</v>
      </c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8">
        <f>IFERROR(__xludf.DUMMYFUNCTION("""COMPUTED_VALUE"""),15.0)</f>
        <v>15</v>
      </c>
      <c r="B25" s="8" t="str">
        <f>IFERROR(__xludf.DUMMYFUNCTION("""COMPUTED_VALUE"""),"The Lord of the Rings: The Two Towers")</f>
        <v>The Lord of the Rings: The Two Towers</v>
      </c>
      <c r="C25" s="8">
        <f>IFERROR(__xludf.DUMMYFUNCTION("""COMPUTED_VALUE"""),2002.0)</f>
        <v>2002</v>
      </c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  <row r="1001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7" width="12.63"/>
  </cols>
  <sheetData>
    <row r="1">
      <c r="A1" s="12" t="s">
        <v>195</v>
      </c>
      <c r="B1" s="12"/>
      <c r="C1" s="12"/>
      <c r="D1" s="12"/>
      <c r="E1" s="12"/>
      <c r="F1" s="12"/>
      <c r="G1" s="12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</row>
    <row r="2">
      <c r="A2" s="12" t="s">
        <v>24</v>
      </c>
      <c r="B2" s="12" t="s">
        <v>25</v>
      </c>
      <c r="C2" s="12" t="s">
        <v>26</v>
      </c>
      <c r="D2" s="12" t="s">
        <v>27</v>
      </c>
      <c r="E2" s="12" t="s">
        <v>28</v>
      </c>
      <c r="F2" s="12" t="s">
        <v>29</v>
      </c>
      <c r="G2" s="12" t="s">
        <v>30</v>
      </c>
      <c r="H2" s="8"/>
      <c r="I2" s="13" t="s">
        <v>200</v>
      </c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</row>
    <row r="3">
      <c r="A3" s="14">
        <v>1.0</v>
      </c>
      <c r="B3" s="14" t="s">
        <v>31</v>
      </c>
      <c r="C3" s="15">
        <v>1994.0</v>
      </c>
      <c r="D3" s="16" t="s">
        <v>32</v>
      </c>
      <c r="E3" s="15">
        <v>142.0</v>
      </c>
      <c r="F3" s="16" t="s">
        <v>33</v>
      </c>
      <c r="G3" s="16">
        <v>9.3</v>
      </c>
      <c r="H3" s="8"/>
      <c r="I3" s="13" t="s">
        <v>214</v>
      </c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</row>
    <row r="4">
      <c r="A4" s="14">
        <v>2.0</v>
      </c>
      <c r="B4" s="14" t="s">
        <v>34</v>
      </c>
      <c r="C4" s="15">
        <v>1972.0</v>
      </c>
      <c r="D4" s="16" t="s">
        <v>32</v>
      </c>
      <c r="E4" s="15">
        <v>175.0</v>
      </c>
      <c r="F4" s="16" t="s">
        <v>35</v>
      </c>
      <c r="G4" s="16">
        <v>9.2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</row>
    <row r="5">
      <c r="A5" s="14">
        <v>3.0</v>
      </c>
      <c r="B5" s="14" t="s">
        <v>36</v>
      </c>
      <c r="C5" s="15">
        <v>2008.0</v>
      </c>
      <c r="D5" s="16" t="s">
        <v>37</v>
      </c>
      <c r="E5" s="15">
        <v>152.0</v>
      </c>
      <c r="F5" s="16" t="s">
        <v>38</v>
      </c>
      <c r="G5" s="16">
        <v>9.0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</row>
    <row r="6">
      <c r="A6" s="14">
        <v>4.0</v>
      </c>
      <c r="B6" s="16" t="s">
        <v>39</v>
      </c>
      <c r="C6" s="15">
        <v>1974.0</v>
      </c>
      <c r="D6" s="16" t="s">
        <v>32</v>
      </c>
      <c r="E6" s="15">
        <v>202.0</v>
      </c>
      <c r="F6" s="16" t="s">
        <v>35</v>
      </c>
      <c r="G6" s="16">
        <v>9.0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</row>
    <row r="7">
      <c r="A7" s="14">
        <v>5.0</v>
      </c>
      <c r="B7" s="16" t="s">
        <v>40</v>
      </c>
      <c r="C7" s="15">
        <v>2003.0</v>
      </c>
      <c r="D7" s="16" t="s">
        <v>37</v>
      </c>
      <c r="E7" s="15">
        <v>201.0</v>
      </c>
      <c r="F7" s="16" t="s">
        <v>41</v>
      </c>
      <c r="G7" s="16">
        <v>8.9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</row>
    <row r="8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</row>
    <row r="9">
      <c r="A9" s="17" t="s">
        <v>215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</row>
    <row r="10">
      <c r="A10" s="19" t="str">
        <f>IFERROR(__xludf.DUMMYFUNCTION("query(IMDB,""select D, AVG(G) Where D is not null group by D 
label AVG(G)'AVERAGE'"")"),"RATING")</f>
        <v>RATING</v>
      </c>
      <c r="B10" s="19" t="str">
        <f>IFERROR(__xludf.DUMMYFUNCTION("""COMPUTED_VALUE"""),"AVERAGE")</f>
        <v>AVERAGE</v>
      </c>
      <c r="E10" s="19" t="str">
        <f>IFERROR(__xludf.DUMMYFUNCTION("TRANSPOSE(query(IMDB,""select AVG(G) Where D is not null pivot D""))"),"Approved")</f>
        <v>Approved</v>
      </c>
      <c r="F10" s="19">
        <f>IFERROR(__xludf.DUMMYFUNCTION("""COMPUTED_VALUE"""),8.566666666666668)</f>
        <v>8.566666667</v>
      </c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</row>
    <row r="11">
      <c r="A11" s="19" t="str">
        <f>IFERROR(__xludf.DUMMYFUNCTION("""COMPUTED_VALUE"""),"Approved")</f>
        <v>Approved</v>
      </c>
      <c r="B11" s="19">
        <f>IFERROR(__xludf.DUMMYFUNCTION("""COMPUTED_VALUE"""),8.566666666666668)</f>
        <v>8.566666667</v>
      </c>
      <c r="E11" s="19" t="str">
        <f>IFERROR(__xludf.DUMMYFUNCTION("""COMPUTED_VALUE"""),"G")</f>
        <v>G</v>
      </c>
      <c r="F11" s="19">
        <f>IFERROR(__xludf.DUMMYFUNCTION("""COMPUTED_VALUE"""),8.440000000000001)</f>
        <v>8.44</v>
      </c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</row>
    <row r="12">
      <c r="A12" s="19" t="str">
        <f>IFERROR(__xludf.DUMMYFUNCTION("""COMPUTED_VALUE"""),"G")</f>
        <v>G</v>
      </c>
      <c r="B12" s="19">
        <f>IFERROR(__xludf.DUMMYFUNCTION("""COMPUTED_VALUE"""),8.440000000000001)</f>
        <v>8.44</v>
      </c>
      <c r="E12" s="19" t="str">
        <f>IFERROR(__xludf.DUMMYFUNCTION("""COMPUTED_VALUE"""),"Not Rated")</f>
        <v>Not Rated</v>
      </c>
      <c r="F12" s="19">
        <f>IFERROR(__xludf.DUMMYFUNCTION("""COMPUTED_VALUE"""),8.419999999999998)</f>
        <v>8.42</v>
      </c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</row>
    <row r="13">
      <c r="A13" s="19" t="str">
        <f>IFERROR(__xludf.DUMMYFUNCTION("""COMPUTED_VALUE"""),"Not Rated")</f>
        <v>Not Rated</v>
      </c>
      <c r="B13" s="19">
        <f>IFERROR(__xludf.DUMMYFUNCTION("""COMPUTED_VALUE"""),8.419999999999998)</f>
        <v>8.42</v>
      </c>
      <c r="E13" s="19" t="str">
        <f>IFERROR(__xludf.DUMMYFUNCTION("""COMPUTED_VALUE"""),"PG")</f>
        <v>PG</v>
      </c>
      <c r="F13" s="19">
        <f>IFERROR(__xludf.DUMMYFUNCTION("""COMPUTED_VALUE"""),8.484615384615386)</f>
        <v>8.484615385</v>
      </c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</row>
    <row r="14">
      <c r="A14" s="19" t="str">
        <f>IFERROR(__xludf.DUMMYFUNCTION("""COMPUTED_VALUE"""),"PG")</f>
        <v>PG</v>
      </c>
      <c r="B14" s="19">
        <f>IFERROR(__xludf.DUMMYFUNCTION("""COMPUTED_VALUE"""),8.484615384615386)</f>
        <v>8.484615385</v>
      </c>
      <c r="E14" s="19" t="str">
        <f>IFERROR(__xludf.DUMMYFUNCTION("""COMPUTED_VALUE"""),"PG-13")</f>
        <v>PG-13</v>
      </c>
      <c r="F14" s="19">
        <f>IFERROR(__xludf.DUMMYFUNCTION("""COMPUTED_VALUE"""),8.600000000000001)</f>
        <v>8.6</v>
      </c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</row>
    <row r="15">
      <c r="A15" s="19" t="str">
        <f>IFERROR(__xludf.DUMMYFUNCTION("""COMPUTED_VALUE"""),"PG-13")</f>
        <v>PG-13</v>
      </c>
      <c r="B15" s="19">
        <f>IFERROR(__xludf.DUMMYFUNCTION("""COMPUTED_VALUE"""),8.600000000000001)</f>
        <v>8.6</v>
      </c>
      <c r="E15" s="19" t="str">
        <f>IFERROR(__xludf.DUMMYFUNCTION("""COMPUTED_VALUE"""),"Passed")</f>
        <v>Passed</v>
      </c>
      <c r="F15" s="19">
        <f>IFERROR(__xludf.DUMMYFUNCTION("""COMPUTED_VALUE"""),8.4)</f>
        <v>8.4</v>
      </c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</row>
    <row r="16">
      <c r="A16" s="19" t="str">
        <f>IFERROR(__xludf.DUMMYFUNCTION("""COMPUTED_VALUE"""),"Passed")</f>
        <v>Passed</v>
      </c>
      <c r="B16" s="19">
        <f>IFERROR(__xludf.DUMMYFUNCTION("""COMPUTED_VALUE"""),8.4)</f>
        <v>8.4</v>
      </c>
      <c r="E16" s="19" t="str">
        <f>IFERROR(__xludf.DUMMYFUNCTION("""COMPUTED_VALUE"""),"R")</f>
        <v>R</v>
      </c>
      <c r="F16" s="19">
        <f>IFERROR(__xludf.DUMMYFUNCTION("""COMPUTED_VALUE"""),8.536170212765956)</f>
        <v>8.536170213</v>
      </c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</row>
    <row r="17">
      <c r="A17" s="19" t="str">
        <f>IFERROR(__xludf.DUMMYFUNCTION("""COMPUTED_VALUE"""),"R")</f>
        <v>R</v>
      </c>
      <c r="B17" s="19">
        <f>IFERROR(__xludf.DUMMYFUNCTION("""COMPUTED_VALUE"""),8.536170212765956)</f>
        <v>8.536170213</v>
      </c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</row>
    <row r="18"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</row>
    <row r="19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</row>
    <row r="20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</row>
    <row r="2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</row>
    <row r="22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8"/>
      <c r="BR22" s="8"/>
      <c r="BS22" s="8"/>
      <c r="BT22" s="8"/>
      <c r="BU22" s="8"/>
      <c r="BV22" s="8"/>
      <c r="BW22" s="8"/>
      <c r="BX22" s="8"/>
      <c r="BY22" s="8"/>
      <c r="BZ22" s="8"/>
      <c r="CA22" s="8"/>
      <c r="CB22" s="8"/>
      <c r="CC22" s="8"/>
      <c r="CD22" s="8"/>
      <c r="CE22" s="8"/>
      <c r="CF22" s="8"/>
      <c r="CG22" s="8"/>
      <c r="CH22" s="8"/>
    </row>
    <row r="23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  <c r="BK23" s="8"/>
      <c r="BL23" s="8"/>
      <c r="BM23" s="8"/>
      <c r="BN23" s="8"/>
      <c r="BO23" s="8"/>
      <c r="BP23" s="8"/>
      <c r="BQ23" s="8"/>
      <c r="BR23" s="8"/>
      <c r="BS23" s="8"/>
      <c r="BT23" s="8"/>
      <c r="BU23" s="8"/>
      <c r="BV23" s="8"/>
      <c r="BW23" s="8"/>
      <c r="BX23" s="8"/>
      <c r="BY23" s="8"/>
      <c r="BZ23" s="8"/>
      <c r="CA23" s="8"/>
      <c r="CB23" s="8"/>
      <c r="CC23" s="8"/>
      <c r="CD23" s="8"/>
      <c r="CE23" s="8"/>
      <c r="CF23" s="8"/>
      <c r="CG23" s="8"/>
      <c r="CH23" s="8"/>
    </row>
    <row r="24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/>
      <c r="BV24" s="8"/>
      <c r="BW24" s="8"/>
      <c r="BX24" s="8"/>
      <c r="BY24" s="8"/>
      <c r="BZ24" s="8"/>
      <c r="CA24" s="8"/>
      <c r="CB24" s="8"/>
      <c r="CC24" s="8"/>
      <c r="CD24" s="8"/>
      <c r="CE24" s="8"/>
      <c r="CF24" s="8"/>
      <c r="CG24" s="8"/>
      <c r="CH24" s="8"/>
    </row>
    <row r="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/>
      <c r="CF25" s="8"/>
      <c r="CG25" s="8"/>
      <c r="CH25" s="8"/>
    </row>
    <row r="26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8"/>
      <c r="BN26" s="8"/>
      <c r="BO26" s="8"/>
      <c r="BP26" s="8"/>
      <c r="BQ26" s="8"/>
      <c r="BR26" s="8"/>
      <c r="BS26" s="8"/>
      <c r="BT26" s="8"/>
      <c r="BU26" s="8"/>
      <c r="BV26" s="8"/>
      <c r="BW26" s="8"/>
      <c r="BX26" s="8"/>
      <c r="BY26" s="8"/>
      <c r="BZ26" s="8"/>
      <c r="CA26" s="8"/>
      <c r="CB26" s="8"/>
      <c r="CC26" s="8"/>
      <c r="CD26" s="8"/>
      <c r="CE26" s="8"/>
      <c r="CF26" s="8"/>
      <c r="CG26" s="8"/>
      <c r="CH26" s="8"/>
    </row>
    <row r="27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  <c r="BM27" s="8"/>
      <c r="BN27" s="8"/>
      <c r="BO27" s="8"/>
      <c r="BP27" s="8"/>
      <c r="BQ27" s="8"/>
      <c r="BR27" s="8"/>
      <c r="BS27" s="8"/>
      <c r="BT27" s="8"/>
      <c r="BU27" s="8"/>
      <c r="BV27" s="8"/>
      <c r="BW27" s="8"/>
      <c r="BX27" s="8"/>
      <c r="BY27" s="8"/>
      <c r="BZ27" s="8"/>
      <c r="CA27" s="8"/>
      <c r="CB27" s="8"/>
      <c r="CC27" s="8"/>
      <c r="CD27" s="8"/>
      <c r="CE27" s="8"/>
      <c r="CF27" s="8"/>
      <c r="CG27" s="8"/>
      <c r="CH27" s="8"/>
    </row>
    <row r="28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8"/>
      <c r="BN28" s="8"/>
      <c r="BO28" s="8"/>
      <c r="BP28" s="8"/>
      <c r="BQ28" s="8"/>
      <c r="BR28" s="8"/>
      <c r="BS28" s="8"/>
      <c r="BT28" s="8"/>
      <c r="BU28" s="8"/>
      <c r="BV28" s="8"/>
      <c r="BW28" s="8"/>
      <c r="BX28" s="8"/>
      <c r="BY28" s="8"/>
      <c r="BZ28" s="8"/>
      <c r="CA28" s="8"/>
      <c r="CB28" s="8"/>
      <c r="CC28" s="8"/>
      <c r="CD28" s="8"/>
      <c r="CE28" s="8"/>
      <c r="CF28" s="8"/>
      <c r="CG28" s="8"/>
      <c r="CH28" s="8"/>
    </row>
    <row r="29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  <c r="BK29" s="8"/>
      <c r="BL29" s="8"/>
      <c r="BM29" s="8"/>
      <c r="BN29" s="8"/>
      <c r="BO29" s="8"/>
      <c r="BP29" s="8"/>
      <c r="BQ29" s="8"/>
      <c r="BR29" s="8"/>
      <c r="BS29" s="8"/>
      <c r="BT29" s="8"/>
      <c r="BU29" s="8"/>
      <c r="BV29" s="8"/>
      <c r="BW29" s="8"/>
      <c r="BX29" s="8"/>
      <c r="BY29" s="8"/>
      <c r="BZ29" s="8"/>
      <c r="CA29" s="8"/>
      <c r="CB29" s="8"/>
      <c r="CC29" s="8"/>
      <c r="CD29" s="8"/>
      <c r="CE29" s="8"/>
      <c r="CF29" s="8"/>
      <c r="CG29" s="8"/>
      <c r="CH29" s="8"/>
    </row>
    <row r="30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  <c r="BL30" s="8"/>
      <c r="BM30" s="8"/>
      <c r="BN30" s="8"/>
      <c r="BO30" s="8"/>
      <c r="BP30" s="8"/>
      <c r="BQ30" s="8"/>
      <c r="BR30" s="8"/>
      <c r="BS30" s="8"/>
      <c r="BT30" s="8"/>
      <c r="BU30" s="8"/>
      <c r="BV30" s="8"/>
      <c r="BW30" s="8"/>
      <c r="BX30" s="8"/>
      <c r="BY30" s="8"/>
      <c r="BZ30" s="8"/>
      <c r="CA30" s="8"/>
      <c r="CB30" s="8"/>
      <c r="CC30" s="8"/>
      <c r="CD30" s="8"/>
      <c r="CE30" s="8"/>
      <c r="CF30" s="8"/>
      <c r="CG30" s="8"/>
      <c r="CH30" s="8"/>
    </row>
    <row r="3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8"/>
      <c r="CA31" s="8"/>
      <c r="CB31" s="8"/>
      <c r="CC31" s="8"/>
      <c r="CD31" s="8"/>
      <c r="CE31" s="8"/>
      <c r="CF31" s="8"/>
      <c r="CG31" s="8"/>
      <c r="CH31" s="8"/>
    </row>
    <row r="3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8"/>
      <c r="BK32" s="8"/>
      <c r="BL32" s="8"/>
      <c r="BM32" s="8"/>
      <c r="BN32" s="8"/>
      <c r="BO32" s="8"/>
      <c r="BP32" s="8"/>
      <c r="BQ32" s="8"/>
      <c r="BR32" s="8"/>
      <c r="BS32" s="8"/>
      <c r="BT32" s="8"/>
      <c r="BU32" s="8"/>
      <c r="BV32" s="8"/>
      <c r="BW32" s="8"/>
      <c r="BX32" s="8"/>
      <c r="BY32" s="8"/>
      <c r="BZ32" s="8"/>
      <c r="CA32" s="8"/>
      <c r="CB32" s="8"/>
      <c r="CC32" s="8"/>
      <c r="CD32" s="8"/>
      <c r="CE32" s="8"/>
      <c r="CF32" s="8"/>
      <c r="CG32" s="8"/>
      <c r="CH32" s="8"/>
    </row>
    <row r="3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  <c r="BM33" s="8"/>
      <c r="BN33" s="8"/>
      <c r="BO33" s="8"/>
      <c r="BP33" s="8"/>
      <c r="BQ33" s="8"/>
      <c r="BR33" s="8"/>
      <c r="BS33" s="8"/>
      <c r="BT33" s="8"/>
      <c r="BU33" s="8"/>
      <c r="BV33" s="8"/>
      <c r="BW33" s="8"/>
      <c r="BX33" s="8"/>
      <c r="BY33" s="8"/>
      <c r="BZ33" s="8"/>
      <c r="CA33" s="8"/>
      <c r="CB33" s="8"/>
      <c r="CC33" s="8"/>
      <c r="CD33" s="8"/>
      <c r="CE33" s="8"/>
      <c r="CF33" s="8"/>
      <c r="CG33" s="8"/>
      <c r="CH33" s="8"/>
    </row>
    <row r="34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/>
      <c r="BK34" s="8"/>
      <c r="BL34" s="8"/>
      <c r="BM34" s="8"/>
      <c r="BN34" s="8"/>
      <c r="BO34" s="8"/>
      <c r="BP34" s="8"/>
      <c r="BQ34" s="8"/>
      <c r="BR34" s="8"/>
      <c r="BS34" s="8"/>
      <c r="BT34" s="8"/>
      <c r="BU34" s="8"/>
      <c r="BV34" s="8"/>
      <c r="BW34" s="8"/>
      <c r="BX34" s="8"/>
      <c r="BY34" s="8"/>
      <c r="BZ34" s="8"/>
      <c r="CA34" s="8"/>
      <c r="CB34" s="8"/>
      <c r="CC34" s="8"/>
      <c r="CD34" s="8"/>
      <c r="CE34" s="8"/>
      <c r="CF34" s="8"/>
      <c r="CG34" s="8"/>
      <c r="CH34" s="8"/>
    </row>
    <row r="3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/>
      <c r="BH35" s="8"/>
      <c r="BI35" s="8"/>
      <c r="BJ35" s="8"/>
      <c r="BK35" s="8"/>
      <c r="BL35" s="8"/>
      <c r="BM35" s="8"/>
      <c r="BN35" s="8"/>
      <c r="BO35" s="8"/>
      <c r="BP35" s="8"/>
      <c r="BQ35" s="8"/>
      <c r="BR35" s="8"/>
      <c r="BS35" s="8"/>
      <c r="BT35" s="8"/>
      <c r="BU35" s="8"/>
      <c r="BV35" s="8"/>
      <c r="BW35" s="8"/>
      <c r="BX35" s="8"/>
      <c r="BY35" s="8"/>
      <c r="BZ35" s="8"/>
      <c r="CA35" s="8"/>
      <c r="CB35" s="8"/>
      <c r="CC35" s="8"/>
      <c r="CD35" s="8"/>
      <c r="CE35" s="8"/>
      <c r="CF35" s="8"/>
      <c r="CG35" s="8"/>
      <c r="CH35" s="8"/>
    </row>
    <row r="36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8"/>
      <c r="BG36" s="8"/>
      <c r="BH36" s="8"/>
      <c r="BI36" s="8"/>
      <c r="BJ36" s="8"/>
      <c r="BK36" s="8"/>
      <c r="BL36" s="8"/>
      <c r="BM36" s="8"/>
      <c r="BN36" s="8"/>
      <c r="BO36" s="8"/>
      <c r="BP36" s="8"/>
      <c r="BQ36" s="8"/>
      <c r="BR36" s="8"/>
      <c r="BS36" s="8"/>
      <c r="BT36" s="8"/>
      <c r="BU36" s="8"/>
      <c r="BV36" s="8"/>
      <c r="BW36" s="8"/>
      <c r="BX36" s="8"/>
      <c r="BY36" s="8"/>
      <c r="BZ36" s="8"/>
      <c r="CA36" s="8"/>
      <c r="CB36" s="8"/>
      <c r="CC36" s="8"/>
      <c r="CD36" s="8"/>
      <c r="CE36" s="8"/>
      <c r="CF36" s="8"/>
      <c r="CG36" s="8"/>
      <c r="CH36" s="8"/>
    </row>
    <row r="37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8"/>
      <c r="BK37" s="8"/>
      <c r="BL37" s="8"/>
      <c r="BM37" s="8"/>
      <c r="BN37" s="8"/>
      <c r="BO37" s="8"/>
      <c r="BP37" s="8"/>
      <c r="BQ37" s="8"/>
      <c r="BR37" s="8"/>
      <c r="BS37" s="8"/>
      <c r="BT37" s="8"/>
      <c r="BU37" s="8"/>
      <c r="BV37" s="8"/>
      <c r="BW37" s="8"/>
      <c r="BX37" s="8"/>
      <c r="BY37" s="8"/>
      <c r="BZ37" s="8"/>
      <c r="CA37" s="8"/>
      <c r="CB37" s="8"/>
      <c r="CC37" s="8"/>
      <c r="CD37" s="8"/>
      <c r="CE37" s="8"/>
      <c r="CF37" s="8"/>
      <c r="CG37" s="8"/>
      <c r="CH37" s="8"/>
    </row>
    <row r="38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8"/>
      <c r="BG38" s="8"/>
      <c r="BH38" s="8"/>
      <c r="BI38" s="8"/>
      <c r="BJ38" s="8"/>
      <c r="BK38" s="8"/>
      <c r="BL38" s="8"/>
      <c r="BM38" s="8"/>
      <c r="BN38" s="8"/>
      <c r="BO38" s="8"/>
      <c r="BP38" s="8"/>
      <c r="BQ38" s="8"/>
      <c r="BR38" s="8"/>
      <c r="BS38" s="8"/>
      <c r="BT38" s="8"/>
      <c r="BU38" s="8"/>
      <c r="BV38" s="8"/>
      <c r="BW38" s="8"/>
      <c r="BX38" s="8"/>
      <c r="BY38" s="8"/>
      <c r="BZ38" s="8"/>
      <c r="CA38" s="8"/>
      <c r="CB38" s="8"/>
      <c r="CC38" s="8"/>
      <c r="CD38" s="8"/>
      <c r="CE38" s="8"/>
      <c r="CF38" s="8"/>
      <c r="CG38" s="8"/>
      <c r="CH38" s="8"/>
    </row>
    <row r="39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8"/>
      <c r="BI39" s="8"/>
      <c r="BJ39" s="8"/>
      <c r="BK39" s="8"/>
      <c r="BL39" s="8"/>
      <c r="BM39" s="8"/>
      <c r="BN39" s="8"/>
      <c r="BO39" s="8"/>
      <c r="BP39" s="8"/>
      <c r="BQ39" s="8"/>
      <c r="BR39" s="8"/>
      <c r="BS39" s="8"/>
      <c r="BT39" s="8"/>
      <c r="BU39" s="8"/>
      <c r="BV39" s="8"/>
      <c r="BW39" s="8"/>
      <c r="BX39" s="8"/>
      <c r="BY39" s="8"/>
      <c r="BZ39" s="8"/>
      <c r="CA39" s="8"/>
      <c r="CB39" s="8"/>
      <c r="CC39" s="8"/>
      <c r="CD39" s="8"/>
      <c r="CE39" s="8"/>
      <c r="CF39" s="8"/>
      <c r="CG39" s="8"/>
      <c r="CH39" s="8"/>
    </row>
    <row r="40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8"/>
      <c r="BG40" s="8"/>
      <c r="BH40" s="8"/>
      <c r="BI40" s="8"/>
      <c r="BJ40" s="8"/>
      <c r="BK40" s="8"/>
      <c r="BL40" s="8"/>
      <c r="BM40" s="8"/>
      <c r="BN40" s="8"/>
      <c r="BO40" s="8"/>
      <c r="BP40" s="8"/>
      <c r="BQ40" s="8"/>
      <c r="BR40" s="8"/>
      <c r="BS40" s="8"/>
      <c r="BT40" s="8"/>
      <c r="BU40" s="8"/>
      <c r="BV40" s="8"/>
      <c r="BW40" s="8"/>
      <c r="BX40" s="8"/>
      <c r="BY40" s="8"/>
      <c r="BZ40" s="8"/>
      <c r="CA40" s="8"/>
      <c r="CB40" s="8"/>
      <c r="CC40" s="8"/>
      <c r="CD40" s="8"/>
      <c r="CE40" s="8"/>
      <c r="CF40" s="8"/>
      <c r="CG40" s="8"/>
      <c r="CH40" s="8"/>
    </row>
    <row r="4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8"/>
      <c r="BJ41" s="8"/>
      <c r="BK41" s="8"/>
      <c r="BL41" s="8"/>
      <c r="BM41" s="8"/>
      <c r="BN41" s="8"/>
      <c r="BO41" s="8"/>
      <c r="BP41" s="8"/>
      <c r="BQ41" s="8"/>
      <c r="BR41" s="8"/>
      <c r="BS41" s="8"/>
      <c r="BT41" s="8"/>
      <c r="BU41" s="8"/>
      <c r="BV41" s="8"/>
      <c r="BW41" s="8"/>
      <c r="BX41" s="8"/>
      <c r="BY41" s="8"/>
      <c r="BZ41" s="8"/>
      <c r="CA41" s="8"/>
      <c r="CB41" s="8"/>
      <c r="CC41" s="8"/>
      <c r="CD41" s="8"/>
      <c r="CE41" s="8"/>
      <c r="CF41" s="8"/>
      <c r="CG41" s="8"/>
      <c r="CH41" s="8"/>
    </row>
    <row r="4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8"/>
      <c r="BI42" s="8"/>
      <c r="BJ42" s="8"/>
      <c r="BK42" s="8"/>
      <c r="BL42" s="8"/>
      <c r="BM42" s="8"/>
      <c r="BN42" s="8"/>
      <c r="BO42" s="8"/>
      <c r="BP42" s="8"/>
      <c r="BQ42" s="8"/>
      <c r="BR42" s="8"/>
      <c r="BS42" s="8"/>
      <c r="BT42" s="8"/>
      <c r="BU42" s="8"/>
      <c r="BV42" s="8"/>
      <c r="BW42" s="8"/>
      <c r="BX42" s="8"/>
      <c r="BY42" s="8"/>
      <c r="BZ42" s="8"/>
      <c r="CA42" s="8"/>
      <c r="CB42" s="8"/>
      <c r="CC42" s="8"/>
      <c r="CD42" s="8"/>
      <c r="CE42" s="8"/>
      <c r="CF42" s="8"/>
      <c r="CG42" s="8"/>
      <c r="CH42" s="8"/>
    </row>
    <row r="4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8"/>
      <c r="BL43" s="8"/>
      <c r="BM43" s="8"/>
      <c r="BN43" s="8"/>
      <c r="BO43" s="8"/>
      <c r="BP43" s="8"/>
      <c r="BQ43" s="8"/>
      <c r="BR43" s="8"/>
      <c r="BS43" s="8"/>
      <c r="BT43" s="8"/>
      <c r="BU43" s="8"/>
      <c r="BV43" s="8"/>
      <c r="BW43" s="8"/>
      <c r="BX43" s="8"/>
      <c r="BY43" s="8"/>
      <c r="BZ43" s="8"/>
      <c r="CA43" s="8"/>
      <c r="CB43" s="8"/>
      <c r="CC43" s="8"/>
      <c r="CD43" s="8"/>
      <c r="CE43" s="8"/>
      <c r="CF43" s="8"/>
      <c r="CG43" s="8"/>
      <c r="CH43" s="8"/>
    </row>
    <row r="44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  <c r="BF44" s="8"/>
      <c r="BG44" s="8"/>
      <c r="BH44" s="8"/>
      <c r="BI44" s="8"/>
      <c r="BJ44" s="8"/>
      <c r="BK44" s="8"/>
      <c r="BL44" s="8"/>
      <c r="BM44" s="8"/>
      <c r="BN44" s="8"/>
      <c r="BO44" s="8"/>
      <c r="BP44" s="8"/>
      <c r="BQ44" s="8"/>
      <c r="BR44" s="8"/>
      <c r="BS44" s="8"/>
      <c r="BT44" s="8"/>
      <c r="BU44" s="8"/>
      <c r="BV44" s="8"/>
      <c r="BW44" s="8"/>
      <c r="BX44" s="8"/>
      <c r="BY44" s="8"/>
      <c r="BZ44" s="8"/>
      <c r="CA44" s="8"/>
      <c r="CB44" s="8"/>
      <c r="CC44" s="8"/>
      <c r="CD44" s="8"/>
      <c r="CE44" s="8"/>
      <c r="CF44" s="8"/>
      <c r="CG44" s="8"/>
      <c r="CH44" s="8"/>
    </row>
    <row r="4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8"/>
      <c r="BI45" s="8"/>
      <c r="BJ45" s="8"/>
      <c r="BK45" s="8"/>
      <c r="BL45" s="8"/>
      <c r="BM45" s="8"/>
      <c r="BN45" s="8"/>
      <c r="BO45" s="8"/>
      <c r="BP45" s="8"/>
      <c r="BQ45" s="8"/>
      <c r="BR45" s="8"/>
      <c r="BS45" s="8"/>
      <c r="BT45" s="8"/>
      <c r="BU45" s="8"/>
      <c r="BV45" s="8"/>
      <c r="BW45" s="8"/>
      <c r="BX45" s="8"/>
      <c r="BY45" s="8"/>
      <c r="BZ45" s="8"/>
      <c r="CA45" s="8"/>
      <c r="CB45" s="8"/>
      <c r="CC45" s="8"/>
      <c r="CD45" s="8"/>
      <c r="CE45" s="8"/>
      <c r="CF45" s="8"/>
      <c r="CG45" s="8"/>
      <c r="CH45" s="8"/>
    </row>
    <row r="4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  <c r="BF46" s="8"/>
      <c r="BG46" s="8"/>
      <c r="BH46" s="8"/>
      <c r="BI46" s="8"/>
      <c r="BJ46" s="8"/>
      <c r="BK46" s="8"/>
      <c r="BL46" s="8"/>
      <c r="BM46" s="8"/>
      <c r="BN46" s="8"/>
      <c r="BO46" s="8"/>
      <c r="BP46" s="8"/>
      <c r="BQ46" s="8"/>
      <c r="BR46" s="8"/>
      <c r="BS46" s="8"/>
      <c r="BT46" s="8"/>
      <c r="BU46" s="8"/>
      <c r="BV46" s="8"/>
      <c r="BW46" s="8"/>
      <c r="BX46" s="8"/>
      <c r="BY46" s="8"/>
      <c r="BZ46" s="8"/>
      <c r="CA46" s="8"/>
      <c r="CB46" s="8"/>
      <c r="CC46" s="8"/>
      <c r="CD46" s="8"/>
      <c r="CE46" s="8"/>
      <c r="CF46" s="8"/>
      <c r="CG46" s="8"/>
      <c r="CH46" s="8"/>
    </row>
    <row r="47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8"/>
      <c r="BH47" s="8"/>
      <c r="BI47" s="8"/>
      <c r="BJ47" s="8"/>
      <c r="BK47" s="8"/>
      <c r="BL47" s="8"/>
      <c r="BM47" s="8"/>
      <c r="BN47" s="8"/>
      <c r="BO47" s="8"/>
      <c r="BP47" s="8"/>
      <c r="BQ47" s="8"/>
      <c r="BR47" s="8"/>
      <c r="BS47" s="8"/>
      <c r="BT47" s="8"/>
      <c r="BU47" s="8"/>
      <c r="BV47" s="8"/>
      <c r="BW47" s="8"/>
      <c r="BX47" s="8"/>
      <c r="BY47" s="8"/>
      <c r="BZ47" s="8"/>
      <c r="CA47" s="8"/>
      <c r="CB47" s="8"/>
      <c r="CC47" s="8"/>
      <c r="CD47" s="8"/>
      <c r="CE47" s="8"/>
      <c r="CF47" s="8"/>
      <c r="CG47" s="8"/>
      <c r="CH47" s="8"/>
    </row>
    <row r="48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8"/>
      <c r="BG48" s="8"/>
      <c r="BH48" s="8"/>
      <c r="BI48" s="8"/>
      <c r="BJ48" s="8"/>
      <c r="BK48" s="8"/>
      <c r="BL48" s="8"/>
      <c r="BM48" s="8"/>
      <c r="BN48" s="8"/>
      <c r="BO48" s="8"/>
      <c r="BP48" s="8"/>
      <c r="BQ48" s="8"/>
      <c r="BR48" s="8"/>
      <c r="BS48" s="8"/>
      <c r="BT48" s="8"/>
      <c r="BU48" s="8"/>
      <c r="BV48" s="8"/>
      <c r="BW48" s="8"/>
      <c r="BX48" s="8"/>
      <c r="BY48" s="8"/>
      <c r="BZ48" s="8"/>
      <c r="CA48" s="8"/>
      <c r="CB48" s="8"/>
      <c r="CC48" s="8"/>
      <c r="CD48" s="8"/>
      <c r="CE48" s="8"/>
      <c r="CF48" s="8"/>
      <c r="CG48" s="8"/>
      <c r="CH48" s="8"/>
    </row>
    <row r="49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8"/>
      <c r="BI49" s="8"/>
      <c r="BJ49" s="8"/>
      <c r="BK49" s="8"/>
      <c r="BL49" s="8"/>
      <c r="BM49" s="8"/>
      <c r="BN49" s="8"/>
      <c r="BO49" s="8"/>
      <c r="BP49" s="8"/>
      <c r="BQ49" s="8"/>
      <c r="BR49" s="8"/>
      <c r="BS49" s="8"/>
      <c r="BT49" s="8"/>
      <c r="BU49" s="8"/>
      <c r="BV49" s="8"/>
      <c r="BW49" s="8"/>
      <c r="BX49" s="8"/>
      <c r="BY49" s="8"/>
      <c r="BZ49" s="8"/>
      <c r="CA49" s="8"/>
      <c r="CB49" s="8"/>
      <c r="CC49" s="8"/>
      <c r="CD49" s="8"/>
      <c r="CE49" s="8"/>
      <c r="CF49" s="8"/>
      <c r="CG49" s="8"/>
      <c r="CH49" s="8"/>
    </row>
    <row r="50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8"/>
      <c r="BH50" s="8"/>
      <c r="BI50" s="8"/>
      <c r="BJ50" s="8"/>
      <c r="BK50" s="8"/>
      <c r="BL50" s="8"/>
      <c r="BM50" s="8"/>
      <c r="BN50" s="8"/>
      <c r="BO50" s="8"/>
      <c r="BP50" s="8"/>
      <c r="BQ50" s="8"/>
      <c r="BR50" s="8"/>
      <c r="BS50" s="8"/>
      <c r="BT50" s="8"/>
      <c r="BU50" s="8"/>
      <c r="BV50" s="8"/>
      <c r="BW50" s="8"/>
      <c r="BX50" s="8"/>
      <c r="BY50" s="8"/>
      <c r="BZ50" s="8"/>
      <c r="CA50" s="8"/>
      <c r="CB50" s="8"/>
      <c r="CC50" s="8"/>
      <c r="CD50" s="8"/>
      <c r="CE50" s="8"/>
      <c r="CF50" s="8"/>
      <c r="CG50" s="8"/>
      <c r="CH50" s="8"/>
    </row>
    <row r="5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8"/>
      <c r="BF51" s="8"/>
      <c r="BG51" s="8"/>
      <c r="BH51" s="8"/>
      <c r="BI51" s="8"/>
      <c r="BJ51" s="8"/>
      <c r="BK51" s="8"/>
      <c r="BL51" s="8"/>
      <c r="BM51" s="8"/>
      <c r="BN51" s="8"/>
      <c r="BO51" s="8"/>
      <c r="BP51" s="8"/>
      <c r="BQ51" s="8"/>
      <c r="BR51" s="8"/>
      <c r="BS51" s="8"/>
      <c r="BT51" s="8"/>
      <c r="BU51" s="8"/>
      <c r="BV51" s="8"/>
      <c r="BW51" s="8"/>
      <c r="BX51" s="8"/>
      <c r="BY51" s="8"/>
      <c r="BZ51" s="8"/>
      <c r="CA51" s="8"/>
      <c r="CB51" s="8"/>
      <c r="CC51" s="8"/>
      <c r="CD51" s="8"/>
      <c r="CE51" s="8"/>
      <c r="CF51" s="8"/>
      <c r="CG51" s="8"/>
      <c r="CH51" s="8"/>
    </row>
    <row r="5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8"/>
      <c r="BF52" s="8"/>
      <c r="BG52" s="8"/>
      <c r="BH52" s="8"/>
      <c r="BI52" s="8"/>
      <c r="BJ52" s="8"/>
      <c r="BK52" s="8"/>
      <c r="BL52" s="8"/>
      <c r="BM52" s="8"/>
      <c r="BN52" s="8"/>
      <c r="BO52" s="8"/>
      <c r="BP52" s="8"/>
      <c r="BQ52" s="8"/>
      <c r="BR52" s="8"/>
      <c r="BS52" s="8"/>
      <c r="BT52" s="8"/>
      <c r="BU52" s="8"/>
      <c r="BV52" s="8"/>
      <c r="BW52" s="8"/>
      <c r="BX52" s="8"/>
      <c r="BY52" s="8"/>
      <c r="BZ52" s="8"/>
      <c r="CA52" s="8"/>
      <c r="CB52" s="8"/>
      <c r="CC52" s="8"/>
      <c r="CD52" s="8"/>
      <c r="CE52" s="8"/>
      <c r="CF52" s="8"/>
      <c r="CG52" s="8"/>
      <c r="CH52" s="8"/>
    </row>
    <row r="5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/>
      <c r="BE54" s="8"/>
      <c r="BF54" s="8"/>
      <c r="BG54" s="8"/>
      <c r="BH54" s="8"/>
      <c r="BI54" s="8"/>
      <c r="BJ54" s="8"/>
      <c r="BK54" s="8"/>
      <c r="BL54" s="8"/>
      <c r="BM54" s="8"/>
      <c r="BN54" s="8"/>
      <c r="BO54" s="8"/>
      <c r="BP54" s="8"/>
      <c r="BQ54" s="8"/>
      <c r="BR54" s="8"/>
      <c r="BS54" s="8"/>
      <c r="BT54" s="8"/>
      <c r="BU54" s="8"/>
      <c r="BV54" s="8"/>
      <c r="BW54" s="8"/>
      <c r="BX54" s="8"/>
      <c r="BY54" s="8"/>
      <c r="BZ54" s="8"/>
      <c r="CA54" s="8"/>
      <c r="CB54" s="8"/>
      <c r="CC54" s="8"/>
      <c r="CD54" s="8"/>
      <c r="CE54" s="8"/>
      <c r="CF54" s="8"/>
      <c r="CG54" s="8"/>
      <c r="CH54" s="8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8"/>
      <c r="BD55" s="8"/>
      <c r="BE55" s="8"/>
      <c r="BF55" s="8"/>
      <c r="BG55" s="8"/>
      <c r="BH55" s="8"/>
      <c r="BI55" s="8"/>
      <c r="BJ55" s="8"/>
      <c r="BK55" s="8"/>
      <c r="BL55" s="8"/>
      <c r="BM55" s="8"/>
      <c r="BN55" s="8"/>
      <c r="BO55" s="8"/>
      <c r="BP55" s="8"/>
      <c r="BQ55" s="8"/>
      <c r="BR55" s="8"/>
      <c r="BS55" s="8"/>
      <c r="BT55" s="8"/>
      <c r="BU55" s="8"/>
      <c r="BV55" s="8"/>
      <c r="BW55" s="8"/>
      <c r="BX55" s="8"/>
      <c r="BY55" s="8"/>
      <c r="BZ55" s="8"/>
      <c r="CA55" s="8"/>
      <c r="CB55" s="8"/>
      <c r="CC55" s="8"/>
      <c r="CD55" s="8"/>
      <c r="CE55" s="8"/>
      <c r="CF55" s="8"/>
      <c r="CG55" s="8"/>
      <c r="CH55" s="8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8"/>
      <c r="BC56" s="8"/>
      <c r="BD56" s="8"/>
      <c r="BE56" s="8"/>
      <c r="BF56" s="8"/>
      <c r="BG56" s="8"/>
      <c r="BH56" s="8"/>
      <c r="BI56" s="8"/>
      <c r="BJ56" s="8"/>
      <c r="BK56" s="8"/>
      <c r="BL56" s="8"/>
      <c r="BM56" s="8"/>
      <c r="BN56" s="8"/>
      <c r="BO56" s="8"/>
      <c r="BP56" s="8"/>
      <c r="BQ56" s="8"/>
      <c r="BR56" s="8"/>
      <c r="BS56" s="8"/>
      <c r="BT56" s="8"/>
      <c r="BU56" s="8"/>
      <c r="BV56" s="8"/>
      <c r="BW56" s="8"/>
      <c r="BX56" s="8"/>
      <c r="BY56" s="8"/>
      <c r="BZ56" s="8"/>
      <c r="CA56" s="8"/>
      <c r="CB56" s="8"/>
      <c r="CC56" s="8"/>
      <c r="CD56" s="8"/>
      <c r="CE56" s="8"/>
      <c r="CF56" s="8"/>
      <c r="CG56" s="8"/>
      <c r="CH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/>
      <c r="BD57" s="8"/>
      <c r="BE57" s="8"/>
      <c r="BF57" s="8"/>
      <c r="BG57" s="8"/>
      <c r="BH57" s="8"/>
      <c r="BI57" s="8"/>
      <c r="BJ57" s="8"/>
      <c r="BK57" s="8"/>
      <c r="BL57" s="8"/>
      <c r="BM57" s="8"/>
      <c r="BN57" s="8"/>
      <c r="BO57" s="8"/>
      <c r="BP57" s="8"/>
      <c r="BQ57" s="8"/>
      <c r="BR57" s="8"/>
      <c r="BS57" s="8"/>
      <c r="BT57" s="8"/>
      <c r="BU57" s="8"/>
      <c r="BV57" s="8"/>
      <c r="BW57" s="8"/>
      <c r="BX57" s="8"/>
      <c r="BY57" s="8"/>
      <c r="BZ57" s="8"/>
      <c r="CA57" s="8"/>
      <c r="CB57" s="8"/>
      <c r="CC57" s="8"/>
      <c r="CD57" s="8"/>
      <c r="CE57" s="8"/>
      <c r="CF57" s="8"/>
      <c r="CG57" s="8"/>
      <c r="CH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  <c r="BD58" s="8"/>
      <c r="BE58" s="8"/>
      <c r="BF58" s="8"/>
      <c r="BG58" s="8"/>
      <c r="BH58" s="8"/>
      <c r="BI58" s="8"/>
      <c r="BJ58" s="8"/>
      <c r="BK58" s="8"/>
      <c r="BL58" s="8"/>
      <c r="BM58" s="8"/>
      <c r="BN58" s="8"/>
      <c r="BO58" s="8"/>
      <c r="BP58" s="8"/>
      <c r="BQ58" s="8"/>
      <c r="BR58" s="8"/>
      <c r="BS58" s="8"/>
      <c r="BT58" s="8"/>
      <c r="BU58" s="8"/>
      <c r="BV58" s="8"/>
      <c r="BW58" s="8"/>
      <c r="BX58" s="8"/>
      <c r="BY58" s="8"/>
      <c r="BZ58" s="8"/>
      <c r="CA58" s="8"/>
      <c r="CB58" s="8"/>
      <c r="CC58" s="8"/>
      <c r="CD58" s="8"/>
      <c r="CE58" s="8"/>
      <c r="CF58" s="8"/>
      <c r="CG58" s="8"/>
      <c r="CH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8"/>
      <c r="BD59" s="8"/>
      <c r="BE59" s="8"/>
      <c r="BF59" s="8"/>
      <c r="BG59" s="8"/>
      <c r="BH59" s="8"/>
      <c r="BI59" s="8"/>
      <c r="BJ59" s="8"/>
      <c r="BK59" s="8"/>
      <c r="BL59" s="8"/>
      <c r="BM59" s="8"/>
      <c r="BN59" s="8"/>
      <c r="BO59" s="8"/>
      <c r="BP59" s="8"/>
      <c r="BQ59" s="8"/>
      <c r="BR59" s="8"/>
      <c r="BS59" s="8"/>
      <c r="BT59" s="8"/>
      <c r="BU59" s="8"/>
      <c r="BV59" s="8"/>
      <c r="BW59" s="8"/>
      <c r="BX59" s="8"/>
      <c r="BY59" s="8"/>
      <c r="BZ59" s="8"/>
      <c r="CA59" s="8"/>
      <c r="CB59" s="8"/>
      <c r="CC59" s="8"/>
      <c r="CD59" s="8"/>
      <c r="CE59" s="8"/>
      <c r="CF59" s="8"/>
      <c r="CG59" s="8"/>
      <c r="CH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  <c r="BD61" s="8"/>
      <c r="BE61" s="8"/>
      <c r="BF61" s="8"/>
      <c r="BG61" s="8"/>
      <c r="BH61" s="8"/>
      <c r="BI61" s="8"/>
      <c r="BJ61" s="8"/>
      <c r="BK61" s="8"/>
      <c r="BL61" s="8"/>
      <c r="BM61" s="8"/>
      <c r="BN61" s="8"/>
      <c r="BO61" s="8"/>
      <c r="BP61" s="8"/>
      <c r="BQ61" s="8"/>
      <c r="BR61" s="8"/>
      <c r="BS61" s="8"/>
      <c r="BT61" s="8"/>
      <c r="BU61" s="8"/>
      <c r="BV61" s="8"/>
      <c r="BW61" s="8"/>
      <c r="BX61" s="8"/>
      <c r="BY61" s="8"/>
      <c r="BZ61" s="8"/>
      <c r="CA61" s="8"/>
      <c r="CB61" s="8"/>
      <c r="CC61" s="8"/>
      <c r="CD61" s="8"/>
      <c r="CE61" s="8"/>
      <c r="CF61" s="8"/>
      <c r="CG61" s="8"/>
      <c r="CH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  <c r="BD62" s="8"/>
      <c r="BE62" s="8"/>
      <c r="BF62" s="8"/>
      <c r="BG62" s="8"/>
      <c r="BH62" s="8"/>
      <c r="BI62" s="8"/>
      <c r="BJ62" s="8"/>
      <c r="BK62" s="8"/>
      <c r="BL62" s="8"/>
      <c r="BM62" s="8"/>
      <c r="BN62" s="8"/>
      <c r="BO62" s="8"/>
      <c r="BP62" s="8"/>
      <c r="BQ62" s="8"/>
      <c r="BR62" s="8"/>
      <c r="BS62" s="8"/>
      <c r="BT62" s="8"/>
      <c r="BU62" s="8"/>
      <c r="BV62" s="8"/>
      <c r="BW62" s="8"/>
      <c r="BX62" s="8"/>
      <c r="BY62" s="8"/>
      <c r="BZ62" s="8"/>
      <c r="CA62" s="8"/>
      <c r="CB62" s="8"/>
      <c r="CC62" s="8"/>
      <c r="CD62" s="8"/>
      <c r="CE62" s="8"/>
      <c r="CF62" s="8"/>
      <c r="CG62" s="8"/>
      <c r="CH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/>
      <c r="BH63" s="8"/>
      <c r="BI63" s="8"/>
      <c r="BJ63" s="8"/>
      <c r="BK63" s="8"/>
      <c r="BL63" s="8"/>
      <c r="BM63" s="8"/>
      <c r="BN63" s="8"/>
      <c r="BO63" s="8"/>
      <c r="BP63" s="8"/>
      <c r="BQ63" s="8"/>
      <c r="BR63" s="8"/>
      <c r="BS63" s="8"/>
      <c r="BT63" s="8"/>
      <c r="BU63" s="8"/>
      <c r="BV63" s="8"/>
      <c r="BW63" s="8"/>
      <c r="BX63" s="8"/>
      <c r="BY63" s="8"/>
      <c r="BZ63" s="8"/>
      <c r="CA63" s="8"/>
      <c r="CB63" s="8"/>
      <c r="CC63" s="8"/>
      <c r="CD63" s="8"/>
      <c r="CE63" s="8"/>
      <c r="CF63" s="8"/>
      <c r="CG63" s="8"/>
      <c r="CH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  <c r="BE64" s="8"/>
      <c r="BF64" s="8"/>
      <c r="BG64" s="8"/>
      <c r="BH64" s="8"/>
      <c r="BI64" s="8"/>
      <c r="BJ64" s="8"/>
      <c r="BK64" s="8"/>
      <c r="BL64" s="8"/>
      <c r="BM64" s="8"/>
      <c r="BN64" s="8"/>
      <c r="BO64" s="8"/>
      <c r="BP64" s="8"/>
      <c r="BQ64" s="8"/>
      <c r="BR64" s="8"/>
      <c r="BS64" s="8"/>
      <c r="BT64" s="8"/>
      <c r="BU64" s="8"/>
      <c r="BV64" s="8"/>
      <c r="BW64" s="8"/>
      <c r="BX64" s="8"/>
      <c r="BY64" s="8"/>
      <c r="BZ64" s="8"/>
      <c r="CA64" s="8"/>
      <c r="CB64" s="8"/>
      <c r="CC64" s="8"/>
      <c r="CD64" s="8"/>
      <c r="CE64" s="8"/>
      <c r="CF64" s="8"/>
      <c r="CG64" s="8"/>
      <c r="CH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8"/>
      <c r="BI65" s="8"/>
      <c r="BJ65" s="8"/>
      <c r="BK65" s="8"/>
      <c r="BL65" s="8"/>
      <c r="BM65" s="8"/>
      <c r="BN65" s="8"/>
      <c r="BO65" s="8"/>
      <c r="BP65" s="8"/>
      <c r="BQ65" s="8"/>
      <c r="BR65" s="8"/>
      <c r="BS65" s="8"/>
      <c r="BT65" s="8"/>
      <c r="BU65" s="8"/>
      <c r="BV65" s="8"/>
      <c r="BW65" s="8"/>
      <c r="BX65" s="8"/>
      <c r="BY65" s="8"/>
      <c r="BZ65" s="8"/>
      <c r="CA65" s="8"/>
      <c r="CB65" s="8"/>
      <c r="CC65" s="8"/>
      <c r="CD65" s="8"/>
      <c r="CE65" s="8"/>
      <c r="CF65" s="8"/>
      <c r="CG65" s="8"/>
      <c r="CH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8"/>
      <c r="BF66" s="8"/>
      <c r="BG66" s="8"/>
      <c r="BH66" s="8"/>
      <c r="BI66" s="8"/>
      <c r="BJ66" s="8"/>
      <c r="BK66" s="8"/>
      <c r="BL66" s="8"/>
      <c r="BM66" s="8"/>
      <c r="BN66" s="8"/>
      <c r="BO66" s="8"/>
      <c r="BP66" s="8"/>
      <c r="BQ66" s="8"/>
      <c r="BR66" s="8"/>
      <c r="BS66" s="8"/>
      <c r="BT66" s="8"/>
      <c r="BU66" s="8"/>
      <c r="BV66" s="8"/>
      <c r="BW66" s="8"/>
      <c r="BX66" s="8"/>
      <c r="BY66" s="8"/>
      <c r="BZ66" s="8"/>
      <c r="CA66" s="8"/>
      <c r="CB66" s="8"/>
      <c r="CC66" s="8"/>
      <c r="CD66" s="8"/>
      <c r="CE66" s="8"/>
      <c r="CF66" s="8"/>
      <c r="CG66" s="8"/>
      <c r="CH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/>
      <c r="BH67" s="8"/>
      <c r="BI67" s="8"/>
      <c r="BJ67" s="8"/>
      <c r="BK67" s="8"/>
      <c r="BL67" s="8"/>
      <c r="BM67" s="8"/>
      <c r="BN67" s="8"/>
      <c r="BO67" s="8"/>
      <c r="BP67" s="8"/>
      <c r="BQ67" s="8"/>
      <c r="BR67" s="8"/>
      <c r="BS67" s="8"/>
      <c r="BT67" s="8"/>
      <c r="BU67" s="8"/>
      <c r="BV67" s="8"/>
      <c r="BW67" s="8"/>
      <c r="BX67" s="8"/>
      <c r="BY67" s="8"/>
      <c r="BZ67" s="8"/>
      <c r="CA67" s="8"/>
      <c r="CB67" s="8"/>
      <c r="CC67" s="8"/>
      <c r="CD67" s="8"/>
      <c r="CE67" s="8"/>
      <c r="CF67" s="8"/>
      <c r="CG67" s="8"/>
      <c r="CH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/>
      <c r="BD68" s="8"/>
      <c r="BE68" s="8"/>
      <c r="BF68" s="8"/>
      <c r="BG68" s="8"/>
      <c r="BH68" s="8"/>
      <c r="BI68" s="8"/>
      <c r="BJ68" s="8"/>
      <c r="BK68" s="8"/>
      <c r="BL68" s="8"/>
      <c r="BM68" s="8"/>
      <c r="BN68" s="8"/>
      <c r="BO68" s="8"/>
      <c r="BP68" s="8"/>
      <c r="BQ68" s="8"/>
      <c r="BR68" s="8"/>
      <c r="BS68" s="8"/>
      <c r="BT68" s="8"/>
      <c r="BU68" s="8"/>
      <c r="BV68" s="8"/>
      <c r="BW68" s="8"/>
      <c r="BX68" s="8"/>
      <c r="BY68" s="8"/>
      <c r="BZ68" s="8"/>
      <c r="CA68" s="8"/>
      <c r="CB68" s="8"/>
      <c r="CC68" s="8"/>
      <c r="CD68" s="8"/>
      <c r="CE68" s="8"/>
      <c r="CF68" s="8"/>
      <c r="CG68" s="8"/>
      <c r="CH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  <c r="BM69" s="8"/>
      <c r="BN69" s="8"/>
      <c r="BO69" s="8"/>
      <c r="BP69" s="8"/>
      <c r="BQ69" s="8"/>
      <c r="BR69" s="8"/>
      <c r="BS69" s="8"/>
      <c r="BT69" s="8"/>
      <c r="BU69" s="8"/>
      <c r="BV69" s="8"/>
      <c r="BW69" s="8"/>
      <c r="BX69" s="8"/>
      <c r="BY69" s="8"/>
      <c r="BZ69" s="8"/>
      <c r="CA69" s="8"/>
      <c r="CB69" s="8"/>
      <c r="CC69" s="8"/>
      <c r="CD69" s="8"/>
      <c r="CE69" s="8"/>
      <c r="CF69" s="8"/>
      <c r="CG69" s="8"/>
      <c r="CH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  <c r="BM70" s="8"/>
      <c r="BN70" s="8"/>
      <c r="BO70" s="8"/>
      <c r="BP70" s="8"/>
      <c r="BQ70" s="8"/>
      <c r="BR70" s="8"/>
      <c r="BS70" s="8"/>
      <c r="BT70" s="8"/>
      <c r="BU70" s="8"/>
      <c r="BV70" s="8"/>
      <c r="BW70" s="8"/>
      <c r="BX70" s="8"/>
      <c r="BY70" s="8"/>
      <c r="BZ70" s="8"/>
      <c r="CA70" s="8"/>
      <c r="CB70" s="8"/>
      <c r="CC70" s="8"/>
      <c r="CD70" s="8"/>
      <c r="CE70" s="8"/>
      <c r="CF70" s="8"/>
      <c r="CG70" s="8"/>
      <c r="CH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/>
      <c r="BI71" s="8"/>
      <c r="BJ71" s="8"/>
      <c r="BK71" s="8"/>
      <c r="BL71" s="8"/>
      <c r="BM71" s="8"/>
      <c r="BN71" s="8"/>
      <c r="BO71" s="8"/>
      <c r="BP71" s="8"/>
      <c r="BQ71" s="8"/>
      <c r="BR71" s="8"/>
      <c r="BS71" s="8"/>
      <c r="BT71" s="8"/>
      <c r="BU71" s="8"/>
      <c r="BV71" s="8"/>
      <c r="BW71" s="8"/>
      <c r="BX71" s="8"/>
      <c r="BY71" s="8"/>
      <c r="BZ71" s="8"/>
      <c r="CA71" s="8"/>
      <c r="CB71" s="8"/>
      <c r="CC71" s="8"/>
      <c r="CD71" s="8"/>
      <c r="CE71" s="8"/>
      <c r="CF71" s="8"/>
      <c r="CG71" s="8"/>
      <c r="CH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8"/>
      <c r="BH72" s="8"/>
      <c r="BI72" s="8"/>
      <c r="BJ72" s="8"/>
      <c r="BK72" s="8"/>
      <c r="BL72" s="8"/>
      <c r="BM72" s="8"/>
      <c r="BN72" s="8"/>
      <c r="BO72" s="8"/>
      <c r="BP72" s="8"/>
      <c r="BQ72" s="8"/>
      <c r="BR72" s="8"/>
      <c r="BS72" s="8"/>
      <c r="BT72" s="8"/>
      <c r="BU72" s="8"/>
      <c r="BV72" s="8"/>
      <c r="BW72" s="8"/>
      <c r="BX72" s="8"/>
      <c r="BY72" s="8"/>
      <c r="BZ72" s="8"/>
      <c r="CA72" s="8"/>
      <c r="CB72" s="8"/>
      <c r="CC72" s="8"/>
      <c r="CD72" s="8"/>
      <c r="CE72" s="8"/>
      <c r="CF72" s="8"/>
      <c r="CG72" s="8"/>
      <c r="CH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  <c r="BF73" s="8"/>
      <c r="BG73" s="8"/>
      <c r="BH73" s="8"/>
      <c r="BI73" s="8"/>
      <c r="BJ73" s="8"/>
      <c r="BK73" s="8"/>
      <c r="BL73" s="8"/>
      <c r="BM73" s="8"/>
      <c r="BN73" s="8"/>
      <c r="BO73" s="8"/>
      <c r="BP73" s="8"/>
      <c r="BQ73" s="8"/>
      <c r="BR73" s="8"/>
      <c r="BS73" s="8"/>
      <c r="BT73" s="8"/>
      <c r="BU73" s="8"/>
      <c r="BV73" s="8"/>
      <c r="BW73" s="8"/>
      <c r="BX73" s="8"/>
      <c r="BY73" s="8"/>
      <c r="BZ73" s="8"/>
      <c r="CA73" s="8"/>
      <c r="CB73" s="8"/>
      <c r="CC73" s="8"/>
      <c r="CD73" s="8"/>
      <c r="CE73" s="8"/>
      <c r="CF73" s="8"/>
      <c r="CG73" s="8"/>
      <c r="CH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8"/>
      <c r="BI74" s="8"/>
      <c r="BJ74" s="8"/>
      <c r="BK74" s="8"/>
      <c r="BL74" s="8"/>
      <c r="BM74" s="8"/>
      <c r="BN74" s="8"/>
      <c r="BO74" s="8"/>
      <c r="BP74" s="8"/>
      <c r="BQ74" s="8"/>
      <c r="BR74" s="8"/>
      <c r="BS74" s="8"/>
      <c r="BT74" s="8"/>
      <c r="BU74" s="8"/>
      <c r="BV74" s="8"/>
      <c r="BW74" s="8"/>
      <c r="BX74" s="8"/>
      <c r="BY74" s="8"/>
      <c r="BZ74" s="8"/>
      <c r="CA74" s="8"/>
      <c r="CB74" s="8"/>
      <c r="CC74" s="8"/>
      <c r="CD74" s="8"/>
      <c r="CE74" s="8"/>
      <c r="CF74" s="8"/>
      <c r="CG74" s="8"/>
      <c r="CH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  <c r="BI75" s="8"/>
      <c r="BJ75" s="8"/>
      <c r="BK75" s="8"/>
      <c r="BL75" s="8"/>
      <c r="BM75" s="8"/>
      <c r="BN75" s="8"/>
      <c r="BO75" s="8"/>
      <c r="BP75" s="8"/>
      <c r="BQ75" s="8"/>
      <c r="BR75" s="8"/>
      <c r="BS75" s="8"/>
      <c r="BT75" s="8"/>
      <c r="BU75" s="8"/>
      <c r="BV75" s="8"/>
      <c r="BW75" s="8"/>
      <c r="BX75" s="8"/>
      <c r="BY75" s="8"/>
      <c r="BZ75" s="8"/>
      <c r="CA75" s="8"/>
      <c r="CB75" s="8"/>
      <c r="CC75" s="8"/>
      <c r="CD75" s="8"/>
      <c r="CE75" s="8"/>
      <c r="CF75" s="8"/>
      <c r="CG75" s="8"/>
      <c r="CH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  <c r="BF76" s="8"/>
      <c r="BG76" s="8"/>
      <c r="BH76" s="8"/>
      <c r="BI76" s="8"/>
      <c r="BJ76" s="8"/>
      <c r="BK76" s="8"/>
      <c r="BL76" s="8"/>
      <c r="BM76" s="8"/>
      <c r="BN76" s="8"/>
      <c r="BO76" s="8"/>
      <c r="BP76" s="8"/>
      <c r="BQ76" s="8"/>
      <c r="BR76" s="8"/>
      <c r="BS76" s="8"/>
      <c r="BT76" s="8"/>
      <c r="BU76" s="8"/>
      <c r="BV76" s="8"/>
      <c r="BW76" s="8"/>
      <c r="BX76" s="8"/>
      <c r="BY76" s="8"/>
      <c r="BZ76" s="8"/>
      <c r="CA76" s="8"/>
      <c r="CB76" s="8"/>
      <c r="CC76" s="8"/>
      <c r="CD76" s="8"/>
      <c r="CE76" s="8"/>
      <c r="CF76" s="8"/>
      <c r="CG76" s="8"/>
      <c r="CH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/>
      <c r="BI77" s="8"/>
      <c r="BJ77" s="8"/>
      <c r="BK77" s="8"/>
      <c r="BL77" s="8"/>
      <c r="BM77" s="8"/>
      <c r="BN77" s="8"/>
      <c r="BO77" s="8"/>
      <c r="BP77" s="8"/>
      <c r="BQ77" s="8"/>
      <c r="BR77" s="8"/>
      <c r="BS77" s="8"/>
      <c r="BT77" s="8"/>
      <c r="BU77" s="8"/>
      <c r="BV77" s="8"/>
      <c r="BW77" s="8"/>
      <c r="BX77" s="8"/>
      <c r="BY77" s="8"/>
      <c r="BZ77" s="8"/>
      <c r="CA77" s="8"/>
      <c r="CB77" s="8"/>
      <c r="CC77" s="8"/>
      <c r="CD77" s="8"/>
      <c r="CE77" s="8"/>
      <c r="CF77" s="8"/>
      <c r="CG77" s="8"/>
      <c r="CH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8"/>
      <c r="BI78" s="8"/>
      <c r="BJ78" s="8"/>
      <c r="BK78" s="8"/>
      <c r="BL78" s="8"/>
      <c r="BM78" s="8"/>
      <c r="BN78" s="8"/>
      <c r="BO78" s="8"/>
      <c r="BP78" s="8"/>
      <c r="BQ78" s="8"/>
      <c r="BR78" s="8"/>
      <c r="BS78" s="8"/>
      <c r="BT78" s="8"/>
      <c r="BU78" s="8"/>
      <c r="BV78" s="8"/>
      <c r="BW78" s="8"/>
      <c r="BX78" s="8"/>
      <c r="BY78" s="8"/>
      <c r="BZ78" s="8"/>
      <c r="CA78" s="8"/>
      <c r="CB78" s="8"/>
      <c r="CC78" s="8"/>
      <c r="CD78" s="8"/>
      <c r="CE78" s="8"/>
      <c r="CF78" s="8"/>
      <c r="CG78" s="8"/>
      <c r="CH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8"/>
      <c r="BE79" s="8"/>
      <c r="BF79" s="8"/>
      <c r="BG79" s="8"/>
      <c r="BH79" s="8"/>
      <c r="BI79" s="8"/>
      <c r="BJ79" s="8"/>
      <c r="BK79" s="8"/>
      <c r="BL79" s="8"/>
      <c r="BM79" s="8"/>
      <c r="BN79" s="8"/>
      <c r="BO79" s="8"/>
      <c r="BP79" s="8"/>
      <c r="BQ79" s="8"/>
      <c r="BR79" s="8"/>
      <c r="BS79" s="8"/>
      <c r="BT79" s="8"/>
      <c r="BU79" s="8"/>
      <c r="BV79" s="8"/>
      <c r="BW79" s="8"/>
      <c r="BX79" s="8"/>
      <c r="BY79" s="8"/>
      <c r="BZ79" s="8"/>
      <c r="CA79" s="8"/>
      <c r="CB79" s="8"/>
      <c r="CC79" s="8"/>
      <c r="CD79" s="8"/>
      <c r="CE79" s="8"/>
      <c r="CF79" s="8"/>
      <c r="CG79" s="8"/>
      <c r="CH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/>
      <c r="BE80" s="8"/>
      <c r="BF80" s="8"/>
      <c r="BG80" s="8"/>
      <c r="BH80" s="8"/>
      <c r="BI80" s="8"/>
      <c r="BJ80" s="8"/>
      <c r="BK80" s="8"/>
      <c r="BL80" s="8"/>
      <c r="BM80" s="8"/>
      <c r="BN80" s="8"/>
      <c r="BO80" s="8"/>
      <c r="BP80" s="8"/>
      <c r="BQ80" s="8"/>
      <c r="BR80" s="8"/>
      <c r="BS80" s="8"/>
      <c r="BT80" s="8"/>
      <c r="BU80" s="8"/>
      <c r="BV80" s="8"/>
      <c r="BW80" s="8"/>
      <c r="BX80" s="8"/>
      <c r="BY80" s="8"/>
      <c r="BZ80" s="8"/>
      <c r="CA80" s="8"/>
      <c r="CB80" s="8"/>
      <c r="CC80" s="8"/>
      <c r="CD80" s="8"/>
      <c r="CE80" s="8"/>
      <c r="CF80" s="8"/>
      <c r="CG80" s="8"/>
      <c r="CH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8"/>
      <c r="BA81" s="8"/>
      <c r="BB81" s="8"/>
      <c r="BC81" s="8"/>
      <c r="BD81" s="8"/>
      <c r="BE81" s="8"/>
      <c r="BF81" s="8"/>
      <c r="BG81" s="8"/>
      <c r="BH81" s="8"/>
      <c r="BI81" s="8"/>
      <c r="BJ81" s="8"/>
      <c r="BK81" s="8"/>
      <c r="BL81" s="8"/>
      <c r="BM81" s="8"/>
      <c r="BN81" s="8"/>
      <c r="BO81" s="8"/>
      <c r="BP81" s="8"/>
      <c r="BQ81" s="8"/>
      <c r="BR81" s="8"/>
      <c r="BS81" s="8"/>
      <c r="BT81" s="8"/>
      <c r="BU81" s="8"/>
      <c r="BV81" s="8"/>
      <c r="BW81" s="8"/>
      <c r="BX81" s="8"/>
      <c r="BY81" s="8"/>
      <c r="BZ81" s="8"/>
      <c r="CA81" s="8"/>
      <c r="CB81" s="8"/>
      <c r="CC81" s="8"/>
      <c r="CD81" s="8"/>
      <c r="CE81" s="8"/>
      <c r="CF81" s="8"/>
      <c r="CG81" s="8"/>
      <c r="CH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8"/>
      <c r="BC82" s="8"/>
      <c r="BD82" s="8"/>
      <c r="BE82" s="8"/>
      <c r="BF82" s="8"/>
      <c r="BG82" s="8"/>
      <c r="BH82" s="8"/>
      <c r="BI82" s="8"/>
      <c r="BJ82" s="8"/>
      <c r="BK82" s="8"/>
      <c r="BL82" s="8"/>
      <c r="BM82" s="8"/>
      <c r="BN82" s="8"/>
      <c r="BO82" s="8"/>
      <c r="BP82" s="8"/>
      <c r="BQ82" s="8"/>
      <c r="BR82" s="8"/>
      <c r="BS82" s="8"/>
      <c r="BT82" s="8"/>
      <c r="BU82" s="8"/>
      <c r="BV82" s="8"/>
      <c r="BW82" s="8"/>
      <c r="BX82" s="8"/>
      <c r="BY82" s="8"/>
      <c r="BZ82" s="8"/>
      <c r="CA82" s="8"/>
      <c r="CB82" s="8"/>
      <c r="CC82" s="8"/>
      <c r="CD82" s="8"/>
      <c r="CE82" s="8"/>
      <c r="CF82" s="8"/>
      <c r="CG82" s="8"/>
      <c r="CH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  <c r="AY83" s="8"/>
      <c r="AZ83" s="8"/>
      <c r="BA83" s="8"/>
      <c r="BB83" s="8"/>
      <c r="BC83" s="8"/>
      <c r="BD83" s="8"/>
      <c r="BE83" s="8"/>
      <c r="BF83" s="8"/>
      <c r="BG83" s="8"/>
      <c r="BH83" s="8"/>
      <c r="BI83" s="8"/>
      <c r="BJ83" s="8"/>
      <c r="BK83" s="8"/>
      <c r="BL83" s="8"/>
      <c r="BM83" s="8"/>
      <c r="BN83" s="8"/>
      <c r="BO83" s="8"/>
      <c r="BP83" s="8"/>
      <c r="BQ83" s="8"/>
      <c r="BR83" s="8"/>
      <c r="BS83" s="8"/>
      <c r="BT83" s="8"/>
      <c r="BU83" s="8"/>
      <c r="BV83" s="8"/>
      <c r="BW83" s="8"/>
      <c r="BX83" s="8"/>
      <c r="BY83" s="8"/>
      <c r="BZ83" s="8"/>
      <c r="CA83" s="8"/>
      <c r="CB83" s="8"/>
      <c r="CC83" s="8"/>
      <c r="CD83" s="8"/>
      <c r="CE83" s="8"/>
      <c r="CF83" s="8"/>
      <c r="CG83" s="8"/>
      <c r="CH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  <c r="AZ84" s="8"/>
      <c r="BA84" s="8"/>
      <c r="BB84" s="8"/>
      <c r="BC84" s="8"/>
      <c r="BD84" s="8"/>
      <c r="BE84" s="8"/>
      <c r="BF84" s="8"/>
      <c r="BG84" s="8"/>
      <c r="BH84" s="8"/>
      <c r="BI84" s="8"/>
      <c r="BJ84" s="8"/>
      <c r="BK84" s="8"/>
      <c r="BL84" s="8"/>
      <c r="BM84" s="8"/>
      <c r="BN84" s="8"/>
      <c r="BO84" s="8"/>
      <c r="BP84" s="8"/>
      <c r="BQ84" s="8"/>
      <c r="BR84" s="8"/>
      <c r="BS84" s="8"/>
      <c r="BT84" s="8"/>
      <c r="BU84" s="8"/>
      <c r="BV84" s="8"/>
      <c r="BW84" s="8"/>
      <c r="BX84" s="8"/>
      <c r="BY84" s="8"/>
      <c r="BZ84" s="8"/>
      <c r="CA84" s="8"/>
      <c r="CB84" s="8"/>
      <c r="CC84" s="8"/>
      <c r="CD84" s="8"/>
      <c r="CE84" s="8"/>
      <c r="CF84" s="8"/>
      <c r="CG84" s="8"/>
      <c r="CH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  <c r="BB85" s="8"/>
      <c r="BC85" s="8"/>
      <c r="BD85" s="8"/>
      <c r="BE85" s="8"/>
      <c r="BF85" s="8"/>
      <c r="BG85" s="8"/>
      <c r="BH85" s="8"/>
      <c r="BI85" s="8"/>
      <c r="BJ85" s="8"/>
      <c r="BK85" s="8"/>
      <c r="BL85" s="8"/>
      <c r="BM85" s="8"/>
      <c r="BN85" s="8"/>
      <c r="BO85" s="8"/>
      <c r="BP85" s="8"/>
      <c r="BQ85" s="8"/>
      <c r="BR85" s="8"/>
      <c r="BS85" s="8"/>
      <c r="BT85" s="8"/>
      <c r="BU85" s="8"/>
      <c r="BV85" s="8"/>
      <c r="BW85" s="8"/>
      <c r="BX85" s="8"/>
      <c r="BY85" s="8"/>
      <c r="BZ85" s="8"/>
      <c r="CA85" s="8"/>
      <c r="CB85" s="8"/>
      <c r="CC85" s="8"/>
      <c r="CD85" s="8"/>
      <c r="CE85" s="8"/>
      <c r="CF85" s="8"/>
      <c r="CG85" s="8"/>
      <c r="CH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8"/>
      <c r="BA86" s="8"/>
      <c r="BB86" s="8"/>
      <c r="BC86" s="8"/>
      <c r="BD86" s="8"/>
      <c r="BE86" s="8"/>
      <c r="BF86" s="8"/>
      <c r="BG86" s="8"/>
      <c r="BH86" s="8"/>
      <c r="BI86" s="8"/>
      <c r="BJ86" s="8"/>
      <c r="BK86" s="8"/>
      <c r="BL86" s="8"/>
      <c r="BM86" s="8"/>
      <c r="BN86" s="8"/>
      <c r="BO86" s="8"/>
      <c r="BP86" s="8"/>
      <c r="BQ86" s="8"/>
      <c r="BR86" s="8"/>
      <c r="BS86" s="8"/>
      <c r="BT86" s="8"/>
      <c r="BU86" s="8"/>
      <c r="BV86" s="8"/>
      <c r="BW86" s="8"/>
      <c r="BX86" s="8"/>
      <c r="BY86" s="8"/>
      <c r="BZ86" s="8"/>
      <c r="CA86" s="8"/>
      <c r="CB86" s="8"/>
      <c r="CC86" s="8"/>
      <c r="CD86" s="8"/>
      <c r="CE86" s="8"/>
      <c r="CF86" s="8"/>
      <c r="CG86" s="8"/>
      <c r="CH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8"/>
      <c r="BA87" s="8"/>
      <c r="BB87" s="8"/>
      <c r="BC87" s="8"/>
      <c r="BD87" s="8"/>
      <c r="BE87" s="8"/>
      <c r="BF87" s="8"/>
      <c r="BG87" s="8"/>
      <c r="BH87" s="8"/>
      <c r="BI87" s="8"/>
      <c r="BJ87" s="8"/>
      <c r="BK87" s="8"/>
      <c r="BL87" s="8"/>
      <c r="BM87" s="8"/>
      <c r="BN87" s="8"/>
      <c r="BO87" s="8"/>
      <c r="BP87" s="8"/>
      <c r="BQ87" s="8"/>
      <c r="BR87" s="8"/>
      <c r="BS87" s="8"/>
      <c r="BT87" s="8"/>
      <c r="BU87" s="8"/>
      <c r="BV87" s="8"/>
      <c r="BW87" s="8"/>
      <c r="BX87" s="8"/>
      <c r="BY87" s="8"/>
      <c r="BZ87" s="8"/>
      <c r="CA87" s="8"/>
      <c r="CB87" s="8"/>
      <c r="CC87" s="8"/>
      <c r="CD87" s="8"/>
      <c r="CE87" s="8"/>
      <c r="CF87" s="8"/>
      <c r="CG87" s="8"/>
      <c r="CH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8"/>
      <c r="BA88" s="8"/>
      <c r="BB88" s="8"/>
      <c r="BC88" s="8"/>
      <c r="BD88" s="8"/>
      <c r="BE88" s="8"/>
      <c r="BF88" s="8"/>
      <c r="BG88" s="8"/>
      <c r="BH88" s="8"/>
      <c r="BI88" s="8"/>
      <c r="BJ88" s="8"/>
      <c r="BK88" s="8"/>
      <c r="BL88" s="8"/>
      <c r="BM88" s="8"/>
      <c r="BN88" s="8"/>
      <c r="BO88" s="8"/>
      <c r="BP88" s="8"/>
      <c r="BQ88" s="8"/>
      <c r="BR88" s="8"/>
      <c r="BS88" s="8"/>
      <c r="BT88" s="8"/>
      <c r="BU88" s="8"/>
      <c r="BV88" s="8"/>
      <c r="BW88" s="8"/>
      <c r="BX88" s="8"/>
      <c r="BY88" s="8"/>
      <c r="BZ88" s="8"/>
      <c r="CA88" s="8"/>
      <c r="CB88" s="8"/>
      <c r="CC88" s="8"/>
      <c r="CD88" s="8"/>
      <c r="CE88" s="8"/>
      <c r="CF88" s="8"/>
      <c r="CG88" s="8"/>
      <c r="CH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  <c r="BA89" s="8"/>
      <c r="BB89" s="8"/>
      <c r="BC89" s="8"/>
      <c r="BD89" s="8"/>
      <c r="BE89" s="8"/>
      <c r="BF89" s="8"/>
      <c r="BG89" s="8"/>
      <c r="BH89" s="8"/>
      <c r="BI89" s="8"/>
      <c r="BJ89" s="8"/>
      <c r="BK89" s="8"/>
      <c r="BL89" s="8"/>
      <c r="BM89" s="8"/>
      <c r="BN89" s="8"/>
      <c r="BO89" s="8"/>
      <c r="BP89" s="8"/>
      <c r="BQ89" s="8"/>
      <c r="BR89" s="8"/>
      <c r="BS89" s="8"/>
      <c r="BT89" s="8"/>
      <c r="BU89" s="8"/>
      <c r="BV89" s="8"/>
      <c r="BW89" s="8"/>
      <c r="BX89" s="8"/>
      <c r="BY89" s="8"/>
      <c r="BZ89" s="8"/>
      <c r="CA89" s="8"/>
      <c r="CB89" s="8"/>
      <c r="CC89" s="8"/>
      <c r="CD89" s="8"/>
      <c r="CE89" s="8"/>
      <c r="CF89" s="8"/>
      <c r="CG89" s="8"/>
      <c r="CH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  <c r="AY90" s="8"/>
      <c r="AZ90" s="8"/>
      <c r="BA90" s="8"/>
      <c r="BB90" s="8"/>
      <c r="BC90" s="8"/>
      <c r="BD90" s="8"/>
      <c r="BE90" s="8"/>
      <c r="BF90" s="8"/>
      <c r="BG90" s="8"/>
      <c r="BH90" s="8"/>
      <c r="BI90" s="8"/>
      <c r="BJ90" s="8"/>
      <c r="BK90" s="8"/>
      <c r="BL90" s="8"/>
      <c r="BM90" s="8"/>
      <c r="BN90" s="8"/>
      <c r="BO90" s="8"/>
      <c r="BP90" s="8"/>
      <c r="BQ90" s="8"/>
      <c r="BR90" s="8"/>
      <c r="BS90" s="8"/>
      <c r="BT90" s="8"/>
      <c r="BU90" s="8"/>
      <c r="BV90" s="8"/>
      <c r="BW90" s="8"/>
      <c r="BX90" s="8"/>
      <c r="BY90" s="8"/>
      <c r="BZ90" s="8"/>
      <c r="CA90" s="8"/>
      <c r="CB90" s="8"/>
      <c r="CC90" s="8"/>
      <c r="CD90" s="8"/>
      <c r="CE90" s="8"/>
      <c r="CF90" s="8"/>
      <c r="CG90" s="8"/>
      <c r="CH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  <c r="AY91" s="8"/>
      <c r="AZ91" s="8"/>
      <c r="BA91" s="8"/>
      <c r="BB91" s="8"/>
      <c r="BC91" s="8"/>
      <c r="BD91" s="8"/>
      <c r="BE91" s="8"/>
      <c r="BF91" s="8"/>
      <c r="BG91" s="8"/>
      <c r="BH91" s="8"/>
      <c r="BI91" s="8"/>
      <c r="BJ91" s="8"/>
      <c r="BK91" s="8"/>
      <c r="BL91" s="8"/>
      <c r="BM91" s="8"/>
      <c r="BN91" s="8"/>
      <c r="BO91" s="8"/>
      <c r="BP91" s="8"/>
      <c r="BQ91" s="8"/>
      <c r="BR91" s="8"/>
      <c r="BS91" s="8"/>
      <c r="BT91" s="8"/>
      <c r="BU91" s="8"/>
      <c r="BV91" s="8"/>
      <c r="BW91" s="8"/>
      <c r="BX91" s="8"/>
      <c r="BY91" s="8"/>
      <c r="BZ91" s="8"/>
      <c r="CA91" s="8"/>
      <c r="CB91" s="8"/>
      <c r="CC91" s="8"/>
      <c r="CD91" s="8"/>
      <c r="CE91" s="8"/>
      <c r="CF91" s="8"/>
      <c r="CG91" s="8"/>
      <c r="CH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  <c r="AY92" s="8"/>
      <c r="AZ92" s="8"/>
      <c r="BA92" s="8"/>
      <c r="BB92" s="8"/>
      <c r="BC92" s="8"/>
      <c r="BD92" s="8"/>
      <c r="BE92" s="8"/>
      <c r="BF92" s="8"/>
      <c r="BG92" s="8"/>
      <c r="BH92" s="8"/>
      <c r="BI92" s="8"/>
      <c r="BJ92" s="8"/>
      <c r="BK92" s="8"/>
      <c r="BL92" s="8"/>
      <c r="BM92" s="8"/>
      <c r="BN92" s="8"/>
      <c r="BO92" s="8"/>
      <c r="BP92" s="8"/>
      <c r="BQ92" s="8"/>
      <c r="BR92" s="8"/>
      <c r="BS92" s="8"/>
      <c r="BT92" s="8"/>
      <c r="BU92" s="8"/>
      <c r="BV92" s="8"/>
      <c r="BW92" s="8"/>
      <c r="BX92" s="8"/>
      <c r="BY92" s="8"/>
      <c r="BZ92" s="8"/>
      <c r="CA92" s="8"/>
      <c r="CB92" s="8"/>
      <c r="CC92" s="8"/>
      <c r="CD92" s="8"/>
      <c r="CE92" s="8"/>
      <c r="CF92" s="8"/>
      <c r="CG92" s="8"/>
      <c r="CH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/>
      <c r="BA93" s="8"/>
      <c r="BB93" s="8"/>
      <c r="BC93" s="8"/>
      <c r="BD93" s="8"/>
      <c r="BE93" s="8"/>
      <c r="BF93" s="8"/>
      <c r="BG93" s="8"/>
      <c r="BH93" s="8"/>
      <c r="BI93" s="8"/>
      <c r="BJ93" s="8"/>
      <c r="BK93" s="8"/>
      <c r="BL93" s="8"/>
      <c r="BM93" s="8"/>
      <c r="BN93" s="8"/>
      <c r="BO93" s="8"/>
      <c r="BP93" s="8"/>
      <c r="BQ93" s="8"/>
      <c r="BR93" s="8"/>
      <c r="BS93" s="8"/>
      <c r="BT93" s="8"/>
      <c r="BU93" s="8"/>
      <c r="BV93" s="8"/>
      <c r="BW93" s="8"/>
      <c r="BX93" s="8"/>
      <c r="BY93" s="8"/>
      <c r="BZ93" s="8"/>
      <c r="CA93" s="8"/>
      <c r="CB93" s="8"/>
      <c r="CC93" s="8"/>
      <c r="CD93" s="8"/>
      <c r="CE93" s="8"/>
      <c r="CF93" s="8"/>
      <c r="CG93" s="8"/>
      <c r="CH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  <c r="AY94" s="8"/>
      <c r="AZ94" s="8"/>
      <c r="BA94" s="8"/>
      <c r="BB94" s="8"/>
      <c r="BC94" s="8"/>
      <c r="BD94" s="8"/>
      <c r="BE94" s="8"/>
      <c r="BF94" s="8"/>
      <c r="BG94" s="8"/>
      <c r="BH94" s="8"/>
      <c r="BI94" s="8"/>
      <c r="BJ94" s="8"/>
      <c r="BK94" s="8"/>
      <c r="BL94" s="8"/>
      <c r="BM94" s="8"/>
      <c r="BN94" s="8"/>
      <c r="BO94" s="8"/>
      <c r="BP94" s="8"/>
      <c r="BQ94" s="8"/>
      <c r="BR94" s="8"/>
      <c r="BS94" s="8"/>
      <c r="BT94" s="8"/>
      <c r="BU94" s="8"/>
      <c r="BV94" s="8"/>
      <c r="BW94" s="8"/>
      <c r="BX94" s="8"/>
      <c r="BY94" s="8"/>
      <c r="BZ94" s="8"/>
      <c r="CA94" s="8"/>
      <c r="CB94" s="8"/>
      <c r="CC94" s="8"/>
      <c r="CD94" s="8"/>
      <c r="CE94" s="8"/>
      <c r="CF94" s="8"/>
      <c r="CG94" s="8"/>
      <c r="CH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  <c r="AY95" s="8"/>
      <c r="AZ95" s="8"/>
      <c r="BA95" s="8"/>
      <c r="BB95" s="8"/>
      <c r="BC95" s="8"/>
      <c r="BD95" s="8"/>
      <c r="BE95" s="8"/>
      <c r="BF95" s="8"/>
      <c r="BG95" s="8"/>
      <c r="BH95" s="8"/>
      <c r="BI95" s="8"/>
      <c r="BJ95" s="8"/>
      <c r="BK95" s="8"/>
      <c r="BL95" s="8"/>
      <c r="BM95" s="8"/>
      <c r="BN95" s="8"/>
      <c r="BO95" s="8"/>
      <c r="BP95" s="8"/>
      <c r="BQ95" s="8"/>
      <c r="BR95" s="8"/>
      <c r="BS95" s="8"/>
      <c r="BT95" s="8"/>
      <c r="BU95" s="8"/>
      <c r="BV95" s="8"/>
      <c r="BW95" s="8"/>
      <c r="BX95" s="8"/>
      <c r="BY95" s="8"/>
      <c r="BZ95" s="8"/>
      <c r="CA95" s="8"/>
      <c r="CB95" s="8"/>
      <c r="CC95" s="8"/>
      <c r="CD95" s="8"/>
      <c r="CE95" s="8"/>
      <c r="CF95" s="8"/>
      <c r="CG95" s="8"/>
      <c r="CH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8"/>
      <c r="AY96" s="8"/>
      <c r="AZ96" s="8"/>
      <c r="BA96" s="8"/>
      <c r="BB96" s="8"/>
      <c r="BC96" s="8"/>
      <c r="BD96" s="8"/>
      <c r="BE96" s="8"/>
      <c r="BF96" s="8"/>
      <c r="BG96" s="8"/>
      <c r="BH96" s="8"/>
      <c r="BI96" s="8"/>
      <c r="BJ96" s="8"/>
      <c r="BK96" s="8"/>
      <c r="BL96" s="8"/>
      <c r="BM96" s="8"/>
      <c r="BN96" s="8"/>
      <c r="BO96" s="8"/>
      <c r="BP96" s="8"/>
      <c r="BQ96" s="8"/>
      <c r="BR96" s="8"/>
      <c r="BS96" s="8"/>
      <c r="BT96" s="8"/>
      <c r="BU96" s="8"/>
      <c r="BV96" s="8"/>
      <c r="BW96" s="8"/>
      <c r="BX96" s="8"/>
      <c r="BY96" s="8"/>
      <c r="BZ96" s="8"/>
      <c r="CA96" s="8"/>
      <c r="CB96" s="8"/>
      <c r="CC96" s="8"/>
      <c r="CD96" s="8"/>
      <c r="CE96" s="8"/>
      <c r="CF96" s="8"/>
      <c r="CG96" s="8"/>
      <c r="CH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/>
      <c r="BA97" s="8"/>
      <c r="BB97" s="8"/>
      <c r="BC97" s="8"/>
      <c r="BD97" s="8"/>
      <c r="BE97" s="8"/>
      <c r="BF97" s="8"/>
      <c r="BG97" s="8"/>
      <c r="BH97" s="8"/>
      <c r="BI97" s="8"/>
      <c r="BJ97" s="8"/>
      <c r="BK97" s="8"/>
      <c r="BL97" s="8"/>
      <c r="BM97" s="8"/>
      <c r="BN97" s="8"/>
      <c r="BO97" s="8"/>
      <c r="BP97" s="8"/>
      <c r="BQ97" s="8"/>
      <c r="BR97" s="8"/>
      <c r="BS97" s="8"/>
      <c r="BT97" s="8"/>
      <c r="BU97" s="8"/>
      <c r="BV97" s="8"/>
      <c r="BW97" s="8"/>
      <c r="BX97" s="8"/>
      <c r="BY97" s="8"/>
      <c r="BZ97" s="8"/>
      <c r="CA97" s="8"/>
      <c r="CB97" s="8"/>
      <c r="CC97" s="8"/>
      <c r="CD97" s="8"/>
      <c r="CE97" s="8"/>
      <c r="CF97" s="8"/>
      <c r="CG97" s="8"/>
      <c r="CH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8"/>
      <c r="AY98" s="8"/>
      <c r="AZ98" s="8"/>
      <c r="BA98" s="8"/>
      <c r="BB98" s="8"/>
      <c r="BC98" s="8"/>
      <c r="BD98" s="8"/>
      <c r="BE98" s="8"/>
      <c r="BF98" s="8"/>
      <c r="BG98" s="8"/>
      <c r="BH98" s="8"/>
      <c r="BI98" s="8"/>
      <c r="BJ98" s="8"/>
      <c r="BK98" s="8"/>
      <c r="BL98" s="8"/>
      <c r="BM98" s="8"/>
      <c r="BN98" s="8"/>
      <c r="BO98" s="8"/>
      <c r="BP98" s="8"/>
      <c r="BQ98" s="8"/>
      <c r="BR98" s="8"/>
      <c r="BS98" s="8"/>
      <c r="BT98" s="8"/>
      <c r="BU98" s="8"/>
      <c r="BV98" s="8"/>
      <c r="BW98" s="8"/>
      <c r="BX98" s="8"/>
      <c r="BY98" s="8"/>
      <c r="BZ98" s="8"/>
      <c r="CA98" s="8"/>
      <c r="CB98" s="8"/>
      <c r="CC98" s="8"/>
      <c r="CD98" s="8"/>
      <c r="CE98" s="8"/>
      <c r="CF98" s="8"/>
      <c r="CG98" s="8"/>
      <c r="CH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8"/>
      <c r="AZ99" s="8"/>
      <c r="BA99" s="8"/>
      <c r="BB99" s="8"/>
      <c r="BC99" s="8"/>
      <c r="BD99" s="8"/>
      <c r="BE99" s="8"/>
      <c r="BF99" s="8"/>
      <c r="BG99" s="8"/>
      <c r="BH99" s="8"/>
      <c r="BI99" s="8"/>
      <c r="BJ99" s="8"/>
      <c r="BK99" s="8"/>
      <c r="BL99" s="8"/>
      <c r="BM99" s="8"/>
      <c r="BN99" s="8"/>
      <c r="BO99" s="8"/>
      <c r="BP99" s="8"/>
      <c r="BQ99" s="8"/>
      <c r="BR99" s="8"/>
      <c r="BS99" s="8"/>
      <c r="BT99" s="8"/>
      <c r="BU99" s="8"/>
      <c r="BV99" s="8"/>
      <c r="BW99" s="8"/>
      <c r="BX99" s="8"/>
      <c r="BY99" s="8"/>
      <c r="BZ99" s="8"/>
      <c r="CA99" s="8"/>
      <c r="CB99" s="8"/>
      <c r="CC99" s="8"/>
      <c r="CD99" s="8"/>
      <c r="CE99" s="8"/>
      <c r="CF99" s="8"/>
      <c r="CG99" s="8"/>
      <c r="CH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  <c r="AX100" s="8"/>
      <c r="AY100" s="8"/>
      <c r="AZ100" s="8"/>
      <c r="BA100" s="8"/>
      <c r="BB100" s="8"/>
      <c r="BC100" s="8"/>
      <c r="BD100" s="8"/>
      <c r="BE100" s="8"/>
      <c r="BF100" s="8"/>
      <c r="BG100" s="8"/>
      <c r="BH100" s="8"/>
      <c r="BI100" s="8"/>
      <c r="BJ100" s="8"/>
      <c r="BK100" s="8"/>
      <c r="BL100" s="8"/>
      <c r="BM100" s="8"/>
      <c r="BN100" s="8"/>
      <c r="BO100" s="8"/>
      <c r="BP100" s="8"/>
      <c r="BQ100" s="8"/>
      <c r="BR100" s="8"/>
      <c r="BS100" s="8"/>
      <c r="BT100" s="8"/>
      <c r="BU100" s="8"/>
      <c r="BV100" s="8"/>
      <c r="BW100" s="8"/>
      <c r="BX100" s="8"/>
      <c r="BY100" s="8"/>
      <c r="BZ100" s="8"/>
      <c r="CA100" s="8"/>
      <c r="CB100" s="8"/>
      <c r="CC100" s="8"/>
      <c r="CD100" s="8"/>
      <c r="CE100" s="8"/>
      <c r="CF100" s="8"/>
      <c r="CG100" s="8"/>
      <c r="CH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8"/>
      <c r="AW101" s="8"/>
      <c r="AX101" s="8"/>
      <c r="AY101" s="8"/>
      <c r="AZ101" s="8"/>
      <c r="BA101" s="8"/>
      <c r="BB101" s="8"/>
      <c r="BC101" s="8"/>
      <c r="BD101" s="8"/>
      <c r="BE101" s="8"/>
      <c r="BF101" s="8"/>
      <c r="BG101" s="8"/>
      <c r="BH101" s="8"/>
      <c r="BI101" s="8"/>
      <c r="BJ101" s="8"/>
      <c r="BK101" s="8"/>
      <c r="BL101" s="8"/>
      <c r="BM101" s="8"/>
      <c r="BN101" s="8"/>
      <c r="BO101" s="8"/>
      <c r="BP101" s="8"/>
      <c r="BQ101" s="8"/>
      <c r="BR101" s="8"/>
      <c r="BS101" s="8"/>
      <c r="BT101" s="8"/>
      <c r="BU101" s="8"/>
      <c r="BV101" s="8"/>
      <c r="BW101" s="8"/>
      <c r="BX101" s="8"/>
      <c r="BY101" s="8"/>
      <c r="BZ101" s="8"/>
      <c r="CA101" s="8"/>
      <c r="CB101" s="8"/>
      <c r="CC101" s="8"/>
      <c r="CD101" s="8"/>
      <c r="CE101" s="8"/>
      <c r="CF101" s="8"/>
      <c r="CG101" s="8"/>
      <c r="CH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  <c r="AT102" s="8"/>
      <c r="AU102" s="8"/>
      <c r="AV102" s="8"/>
      <c r="AW102" s="8"/>
      <c r="AX102" s="8"/>
      <c r="AY102" s="8"/>
      <c r="AZ102" s="8"/>
      <c r="BA102" s="8"/>
      <c r="BB102" s="8"/>
      <c r="BC102" s="8"/>
      <c r="BD102" s="8"/>
      <c r="BE102" s="8"/>
      <c r="BF102" s="8"/>
      <c r="BG102" s="8"/>
      <c r="BH102" s="8"/>
      <c r="BI102" s="8"/>
      <c r="BJ102" s="8"/>
      <c r="BK102" s="8"/>
      <c r="BL102" s="8"/>
      <c r="BM102" s="8"/>
      <c r="BN102" s="8"/>
      <c r="BO102" s="8"/>
      <c r="BP102" s="8"/>
      <c r="BQ102" s="8"/>
      <c r="BR102" s="8"/>
      <c r="BS102" s="8"/>
      <c r="BT102" s="8"/>
      <c r="BU102" s="8"/>
      <c r="BV102" s="8"/>
      <c r="BW102" s="8"/>
      <c r="BX102" s="8"/>
      <c r="BY102" s="8"/>
      <c r="BZ102" s="8"/>
      <c r="CA102" s="8"/>
      <c r="CB102" s="8"/>
      <c r="CC102" s="8"/>
      <c r="CD102" s="8"/>
      <c r="CE102" s="8"/>
      <c r="CF102" s="8"/>
      <c r="CG102" s="8"/>
      <c r="CH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8"/>
      <c r="AW103" s="8"/>
      <c r="AX103" s="8"/>
      <c r="AY103" s="8"/>
      <c r="AZ103" s="8"/>
      <c r="BA103" s="8"/>
      <c r="BB103" s="8"/>
      <c r="BC103" s="8"/>
      <c r="BD103" s="8"/>
      <c r="BE103" s="8"/>
      <c r="BF103" s="8"/>
      <c r="BG103" s="8"/>
      <c r="BH103" s="8"/>
      <c r="BI103" s="8"/>
      <c r="BJ103" s="8"/>
      <c r="BK103" s="8"/>
      <c r="BL103" s="8"/>
      <c r="BM103" s="8"/>
      <c r="BN103" s="8"/>
      <c r="BO103" s="8"/>
      <c r="BP103" s="8"/>
      <c r="BQ103" s="8"/>
      <c r="BR103" s="8"/>
      <c r="BS103" s="8"/>
      <c r="BT103" s="8"/>
      <c r="BU103" s="8"/>
      <c r="BV103" s="8"/>
      <c r="BW103" s="8"/>
      <c r="BX103" s="8"/>
      <c r="BY103" s="8"/>
      <c r="BZ103" s="8"/>
      <c r="CA103" s="8"/>
      <c r="CB103" s="8"/>
      <c r="CC103" s="8"/>
      <c r="CD103" s="8"/>
      <c r="CE103" s="8"/>
      <c r="CF103" s="8"/>
      <c r="CG103" s="8"/>
      <c r="CH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8"/>
      <c r="AY104" s="8"/>
      <c r="AZ104" s="8"/>
      <c r="BA104" s="8"/>
      <c r="BB104" s="8"/>
      <c r="BC104" s="8"/>
      <c r="BD104" s="8"/>
      <c r="BE104" s="8"/>
      <c r="BF104" s="8"/>
      <c r="BG104" s="8"/>
      <c r="BH104" s="8"/>
      <c r="BI104" s="8"/>
      <c r="BJ104" s="8"/>
      <c r="BK104" s="8"/>
      <c r="BL104" s="8"/>
      <c r="BM104" s="8"/>
      <c r="BN104" s="8"/>
      <c r="BO104" s="8"/>
      <c r="BP104" s="8"/>
      <c r="BQ104" s="8"/>
      <c r="BR104" s="8"/>
      <c r="BS104" s="8"/>
      <c r="BT104" s="8"/>
      <c r="BU104" s="8"/>
      <c r="BV104" s="8"/>
      <c r="BW104" s="8"/>
      <c r="BX104" s="8"/>
      <c r="BY104" s="8"/>
      <c r="BZ104" s="8"/>
      <c r="CA104" s="8"/>
      <c r="CB104" s="8"/>
      <c r="CC104" s="8"/>
      <c r="CD104" s="8"/>
      <c r="CE104" s="8"/>
      <c r="CF104" s="8"/>
      <c r="CG104" s="8"/>
      <c r="CH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8"/>
      <c r="AY105" s="8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  <c r="BM105" s="8"/>
      <c r="BN105" s="8"/>
      <c r="BO105" s="8"/>
      <c r="BP105" s="8"/>
      <c r="BQ105" s="8"/>
      <c r="BR105" s="8"/>
      <c r="BS105" s="8"/>
      <c r="BT105" s="8"/>
      <c r="BU105" s="8"/>
      <c r="BV105" s="8"/>
      <c r="BW105" s="8"/>
      <c r="BX105" s="8"/>
      <c r="BY105" s="8"/>
      <c r="BZ105" s="8"/>
      <c r="CA105" s="8"/>
      <c r="CB105" s="8"/>
      <c r="CC105" s="8"/>
      <c r="CD105" s="8"/>
      <c r="CE105" s="8"/>
      <c r="CF105" s="8"/>
      <c r="CG105" s="8"/>
      <c r="CH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  <c r="AX106" s="8"/>
      <c r="AY106" s="8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  <c r="BN106" s="8"/>
      <c r="BO106" s="8"/>
      <c r="BP106" s="8"/>
      <c r="BQ106" s="8"/>
      <c r="BR106" s="8"/>
      <c r="BS106" s="8"/>
      <c r="BT106" s="8"/>
      <c r="BU106" s="8"/>
      <c r="BV106" s="8"/>
      <c r="BW106" s="8"/>
      <c r="BX106" s="8"/>
      <c r="BY106" s="8"/>
      <c r="BZ106" s="8"/>
      <c r="CA106" s="8"/>
      <c r="CB106" s="8"/>
      <c r="CC106" s="8"/>
      <c r="CD106" s="8"/>
      <c r="CE106" s="8"/>
      <c r="CF106" s="8"/>
      <c r="CG106" s="8"/>
      <c r="CH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8"/>
      <c r="AY107" s="8"/>
      <c r="AZ107" s="8"/>
      <c r="BA107" s="8"/>
      <c r="BB107" s="8"/>
      <c r="BC107" s="8"/>
      <c r="BD107" s="8"/>
      <c r="BE107" s="8"/>
      <c r="BF107" s="8"/>
      <c r="BG107" s="8"/>
      <c r="BH107" s="8"/>
      <c r="BI107" s="8"/>
      <c r="BJ107" s="8"/>
      <c r="BK107" s="8"/>
      <c r="BL107" s="8"/>
      <c r="BM107" s="8"/>
      <c r="BN107" s="8"/>
      <c r="BO107" s="8"/>
      <c r="BP107" s="8"/>
      <c r="BQ107" s="8"/>
      <c r="BR107" s="8"/>
      <c r="BS107" s="8"/>
      <c r="BT107" s="8"/>
      <c r="BU107" s="8"/>
      <c r="BV107" s="8"/>
      <c r="BW107" s="8"/>
      <c r="BX107" s="8"/>
      <c r="BY107" s="8"/>
      <c r="BZ107" s="8"/>
      <c r="CA107" s="8"/>
      <c r="CB107" s="8"/>
      <c r="CC107" s="8"/>
      <c r="CD107" s="8"/>
      <c r="CE107" s="8"/>
      <c r="CF107" s="8"/>
      <c r="CG107" s="8"/>
      <c r="CH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  <c r="AV108" s="8"/>
      <c r="AW108" s="8"/>
      <c r="AX108" s="8"/>
      <c r="AY108" s="8"/>
      <c r="AZ108" s="8"/>
      <c r="BA108" s="8"/>
      <c r="BB108" s="8"/>
      <c r="BC108" s="8"/>
      <c r="BD108" s="8"/>
      <c r="BE108" s="8"/>
      <c r="BF108" s="8"/>
      <c r="BG108" s="8"/>
      <c r="BH108" s="8"/>
      <c r="BI108" s="8"/>
      <c r="BJ108" s="8"/>
      <c r="BK108" s="8"/>
      <c r="BL108" s="8"/>
      <c r="BM108" s="8"/>
      <c r="BN108" s="8"/>
      <c r="BO108" s="8"/>
      <c r="BP108" s="8"/>
      <c r="BQ108" s="8"/>
      <c r="BR108" s="8"/>
      <c r="BS108" s="8"/>
      <c r="BT108" s="8"/>
      <c r="BU108" s="8"/>
      <c r="BV108" s="8"/>
      <c r="BW108" s="8"/>
      <c r="BX108" s="8"/>
      <c r="BY108" s="8"/>
      <c r="BZ108" s="8"/>
      <c r="CA108" s="8"/>
      <c r="CB108" s="8"/>
      <c r="CC108" s="8"/>
      <c r="CD108" s="8"/>
      <c r="CE108" s="8"/>
      <c r="CF108" s="8"/>
      <c r="CG108" s="8"/>
      <c r="CH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8"/>
      <c r="AW109" s="8"/>
      <c r="AX109" s="8"/>
      <c r="AY109" s="8"/>
      <c r="AZ109" s="8"/>
      <c r="BA109" s="8"/>
      <c r="BB109" s="8"/>
      <c r="BC109" s="8"/>
      <c r="BD109" s="8"/>
      <c r="BE109" s="8"/>
      <c r="BF109" s="8"/>
      <c r="BG109" s="8"/>
      <c r="BH109" s="8"/>
      <c r="BI109" s="8"/>
      <c r="BJ109" s="8"/>
      <c r="BK109" s="8"/>
      <c r="BL109" s="8"/>
      <c r="BM109" s="8"/>
      <c r="BN109" s="8"/>
      <c r="BO109" s="8"/>
      <c r="BP109" s="8"/>
      <c r="BQ109" s="8"/>
      <c r="BR109" s="8"/>
      <c r="BS109" s="8"/>
      <c r="BT109" s="8"/>
      <c r="BU109" s="8"/>
      <c r="BV109" s="8"/>
      <c r="BW109" s="8"/>
      <c r="BX109" s="8"/>
      <c r="BY109" s="8"/>
      <c r="BZ109" s="8"/>
      <c r="CA109" s="8"/>
      <c r="CB109" s="8"/>
      <c r="CC109" s="8"/>
      <c r="CD109" s="8"/>
      <c r="CE109" s="8"/>
      <c r="CF109" s="8"/>
      <c r="CG109" s="8"/>
      <c r="CH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  <c r="AV110" s="8"/>
      <c r="AW110" s="8"/>
      <c r="AX110" s="8"/>
      <c r="AY110" s="8"/>
      <c r="AZ110" s="8"/>
      <c r="BA110" s="8"/>
      <c r="BB110" s="8"/>
      <c r="BC110" s="8"/>
      <c r="BD110" s="8"/>
      <c r="BE110" s="8"/>
      <c r="BF110" s="8"/>
      <c r="BG110" s="8"/>
      <c r="BH110" s="8"/>
      <c r="BI110" s="8"/>
      <c r="BJ110" s="8"/>
      <c r="BK110" s="8"/>
      <c r="BL110" s="8"/>
      <c r="BM110" s="8"/>
      <c r="BN110" s="8"/>
      <c r="BO110" s="8"/>
      <c r="BP110" s="8"/>
      <c r="BQ110" s="8"/>
      <c r="BR110" s="8"/>
      <c r="BS110" s="8"/>
      <c r="BT110" s="8"/>
      <c r="BU110" s="8"/>
      <c r="BV110" s="8"/>
      <c r="BW110" s="8"/>
      <c r="BX110" s="8"/>
      <c r="BY110" s="8"/>
      <c r="BZ110" s="8"/>
      <c r="CA110" s="8"/>
      <c r="CB110" s="8"/>
      <c r="CC110" s="8"/>
      <c r="CD110" s="8"/>
      <c r="CE110" s="8"/>
      <c r="CF110" s="8"/>
      <c r="CG110" s="8"/>
      <c r="CH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  <c r="AV111" s="8"/>
      <c r="AW111" s="8"/>
      <c r="AX111" s="8"/>
      <c r="AY111" s="8"/>
      <c r="AZ111" s="8"/>
      <c r="BA111" s="8"/>
      <c r="BB111" s="8"/>
      <c r="BC111" s="8"/>
      <c r="BD111" s="8"/>
      <c r="BE111" s="8"/>
      <c r="BF111" s="8"/>
      <c r="BG111" s="8"/>
      <c r="BH111" s="8"/>
      <c r="BI111" s="8"/>
      <c r="BJ111" s="8"/>
      <c r="BK111" s="8"/>
      <c r="BL111" s="8"/>
      <c r="BM111" s="8"/>
      <c r="BN111" s="8"/>
      <c r="BO111" s="8"/>
      <c r="BP111" s="8"/>
      <c r="BQ111" s="8"/>
      <c r="BR111" s="8"/>
      <c r="BS111" s="8"/>
      <c r="BT111" s="8"/>
      <c r="BU111" s="8"/>
      <c r="BV111" s="8"/>
      <c r="BW111" s="8"/>
      <c r="BX111" s="8"/>
      <c r="BY111" s="8"/>
      <c r="BZ111" s="8"/>
      <c r="CA111" s="8"/>
      <c r="CB111" s="8"/>
      <c r="CC111" s="8"/>
      <c r="CD111" s="8"/>
      <c r="CE111" s="8"/>
      <c r="CF111" s="8"/>
      <c r="CG111" s="8"/>
      <c r="CH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8"/>
      <c r="AY112" s="8"/>
      <c r="AZ112" s="8"/>
      <c r="BA112" s="8"/>
      <c r="BB112" s="8"/>
      <c r="BC112" s="8"/>
      <c r="BD112" s="8"/>
      <c r="BE112" s="8"/>
      <c r="BF112" s="8"/>
      <c r="BG112" s="8"/>
      <c r="BH112" s="8"/>
      <c r="BI112" s="8"/>
      <c r="BJ112" s="8"/>
      <c r="BK112" s="8"/>
      <c r="BL112" s="8"/>
      <c r="BM112" s="8"/>
      <c r="BN112" s="8"/>
      <c r="BO112" s="8"/>
      <c r="BP112" s="8"/>
      <c r="BQ112" s="8"/>
      <c r="BR112" s="8"/>
      <c r="BS112" s="8"/>
      <c r="BT112" s="8"/>
      <c r="BU112" s="8"/>
      <c r="BV112" s="8"/>
      <c r="BW112" s="8"/>
      <c r="BX112" s="8"/>
      <c r="BY112" s="8"/>
      <c r="BZ112" s="8"/>
      <c r="CA112" s="8"/>
      <c r="CB112" s="8"/>
      <c r="CC112" s="8"/>
      <c r="CD112" s="8"/>
      <c r="CE112" s="8"/>
      <c r="CF112" s="8"/>
      <c r="CG112" s="8"/>
      <c r="CH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  <c r="AV113" s="8"/>
      <c r="AW113" s="8"/>
      <c r="AX113" s="8"/>
      <c r="AY113" s="8"/>
      <c r="AZ113" s="8"/>
      <c r="BA113" s="8"/>
      <c r="BB113" s="8"/>
      <c r="BC113" s="8"/>
      <c r="BD113" s="8"/>
      <c r="BE113" s="8"/>
      <c r="BF113" s="8"/>
      <c r="BG113" s="8"/>
      <c r="BH113" s="8"/>
      <c r="BI113" s="8"/>
      <c r="BJ113" s="8"/>
      <c r="BK113" s="8"/>
      <c r="BL113" s="8"/>
      <c r="BM113" s="8"/>
      <c r="BN113" s="8"/>
      <c r="BO113" s="8"/>
      <c r="BP113" s="8"/>
      <c r="BQ113" s="8"/>
      <c r="BR113" s="8"/>
      <c r="BS113" s="8"/>
      <c r="BT113" s="8"/>
      <c r="BU113" s="8"/>
      <c r="BV113" s="8"/>
      <c r="BW113" s="8"/>
      <c r="BX113" s="8"/>
      <c r="BY113" s="8"/>
      <c r="BZ113" s="8"/>
      <c r="CA113" s="8"/>
      <c r="CB113" s="8"/>
      <c r="CC113" s="8"/>
      <c r="CD113" s="8"/>
      <c r="CE113" s="8"/>
      <c r="CF113" s="8"/>
      <c r="CG113" s="8"/>
      <c r="CH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  <c r="AV114" s="8"/>
      <c r="AW114" s="8"/>
      <c r="AX114" s="8"/>
      <c r="AY114" s="8"/>
      <c r="AZ114" s="8"/>
      <c r="BA114" s="8"/>
      <c r="BB114" s="8"/>
      <c r="BC114" s="8"/>
      <c r="BD114" s="8"/>
      <c r="BE114" s="8"/>
      <c r="BF114" s="8"/>
      <c r="BG114" s="8"/>
      <c r="BH114" s="8"/>
      <c r="BI114" s="8"/>
      <c r="BJ114" s="8"/>
      <c r="BK114" s="8"/>
      <c r="BL114" s="8"/>
      <c r="BM114" s="8"/>
      <c r="BN114" s="8"/>
      <c r="BO114" s="8"/>
      <c r="BP114" s="8"/>
      <c r="BQ114" s="8"/>
      <c r="BR114" s="8"/>
      <c r="BS114" s="8"/>
      <c r="BT114" s="8"/>
      <c r="BU114" s="8"/>
      <c r="BV114" s="8"/>
      <c r="BW114" s="8"/>
      <c r="BX114" s="8"/>
      <c r="BY114" s="8"/>
      <c r="BZ114" s="8"/>
      <c r="CA114" s="8"/>
      <c r="CB114" s="8"/>
      <c r="CC114" s="8"/>
      <c r="CD114" s="8"/>
      <c r="CE114" s="8"/>
      <c r="CF114" s="8"/>
      <c r="CG114" s="8"/>
      <c r="CH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8"/>
      <c r="AY115" s="8"/>
      <c r="AZ115" s="8"/>
      <c r="BA115" s="8"/>
      <c r="BB115" s="8"/>
      <c r="BC115" s="8"/>
      <c r="BD115" s="8"/>
      <c r="BE115" s="8"/>
      <c r="BF115" s="8"/>
      <c r="BG115" s="8"/>
      <c r="BH115" s="8"/>
      <c r="BI115" s="8"/>
      <c r="BJ115" s="8"/>
      <c r="BK115" s="8"/>
      <c r="BL115" s="8"/>
      <c r="BM115" s="8"/>
      <c r="BN115" s="8"/>
      <c r="BO115" s="8"/>
      <c r="BP115" s="8"/>
      <c r="BQ115" s="8"/>
      <c r="BR115" s="8"/>
      <c r="BS115" s="8"/>
      <c r="BT115" s="8"/>
      <c r="BU115" s="8"/>
      <c r="BV115" s="8"/>
      <c r="BW115" s="8"/>
      <c r="BX115" s="8"/>
      <c r="BY115" s="8"/>
      <c r="BZ115" s="8"/>
      <c r="CA115" s="8"/>
      <c r="CB115" s="8"/>
      <c r="CC115" s="8"/>
      <c r="CD115" s="8"/>
      <c r="CE115" s="8"/>
      <c r="CF115" s="8"/>
      <c r="CG115" s="8"/>
      <c r="CH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8"/>
      <c r="AR116" s="8"/>
      <c r="AS116" s="8"/>
      <c r="AT116" s="8"/>
      <c r="AU116" s="8"/>
      <c r="AV116" s="8"/>
      <c r="AW116" s="8"/>
      <c r="AX116" s="8"/>
      <c r="AY116" s="8"/>
      <c r="AZ116" s="8"/>
      <c r="BA116" s="8"/>
      <c r="BB116" s="8"/>
      <c r="BC116" s="8"/>
      <c r="BD116" s="8"/>
      <c r="BE116" s="8"/>
      <c r="BF116" s="8"/>
      <c r="BG116" s="8"/>
      <c r="BH116" s="8"/>
      <c r="BI116" s="8"/>
      <c r="BJ116" s="8"/>
      <c r="BK116" s="8"/>
      <c r="BL116" s="8"/>
      <c r="BM116" s="8"/>
      <c r="BN116" s="8"/>
      <c r="BO116" s="8"/>
      <c r="BP116" s="8"/>
      <c r="BQ116" s="8"/>
      <c r="BR116" s="8"/>
      <c r="BS116" s="8"/>
      <c r="BT116" s="8"/>
      <c r="BU116" s="8"/>
      <c r="BV116" s="8"/>
      <c r="BW116" s="8"/>
      <c r="BX116" s="8"/>
      <c r="BY116" s="8"/>
      <c r="BZ116" s="8"/>
      <c r="CA116" s="8"/>
      <c r="CB116" s="8"/>
      <c r="CC116" s="8"/>
      <c r="CD116" s="8"/>
      <c r="CE116" s="8"/>
      <c r="CF116" s="8"/>
      <c r="CG116" s="8"/>
      <c r="CH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  <c r="AV117" s="8"/>
      <c r="AW117" s="8"/>
      <c r="AX117" s="8"/>
      <c r="AY117" s="8"/>
      <c r="AZ117" s="8"/>
      <c r="BA117" s="8"/>
      <c r="BB117" s="8"/>
      <c r="BC117" s="8"/>
      <c r="BD117" s="8"/>
      <c r="BE117" s="8"/>
      <c r="BF117" s="8"/>
      <c r="BG117" s="8"/>
      <c r="BH117" s="8"/>
      <c r="BI117" s="8"/>
      <c r="BJ117" s="8"/>
      <c r="BK117" s="8"/>
      <c r="BL117" s="8"/>
      <c r="BM117" s="8"/>
      <c r="BN117" s="8"/>
      <c r="BO117" s="8"/>
      <c r="BP117" s="8"/>
      <c r="BQ117" s="8"/>
      <c r="BR117" s="8"/>
      <c r="BS117" s="8"/>
      <c r="BT117" s="8"/>
      <c r="BU117" s="8"/>
      <c r="BV117" s="8"/>
      <c r="BW117" s="8"/>
      <c r="BX117" s="8"/>
      <c r="BY117" s="8"/>
      <c r="BZ117" s="8"/>
      <c r="CA117" s="8"/>
      <c r="CB117" s="8"/>
      <c r="CC117" s="8"/>
      <c r="CD117" s="8"/>
      <c r="CE117" s="8"/>
      <c r="CF117" s="8"/>
      <c r="CG117" s="8"/>
      <c r="CH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8"/>
      <c r="AS118" s="8"/>
      <c r="AT118" s="8"/>
      <c r="AU118" s="8"/>
      <c r="AV118" s="8"/>
      <c r="AW118" s="8"/>
      <c r="AX118" s="8"/>
      <c r="AY118" s="8"/>
      <c r="AZ118" s="8"/>
      <c r="BA118" s="8"/>
      <c r="BB118" s="8"/>
      <c r="BC118" s="8"/>
      <c r="BD118" s="8"/>
      <c r="BE118" s="8"/>
      <c r="BF118" s="8"/>
      <c r="BG118" s="8"/>
      <c r="BH118" s="8"/>
      <c r="BI118" s="8"/>
      <c r="BJ118" s="8"/>
      <c r="BK118" s="8"/>
      <c r="BL118" s="8"/>
      <c r="BM118" s="8"/>
      <c r="BN118" s="8"/>
      <c r="BO118" s="8"/>
      <c r="BP118" s="8"/>
      <c r="BQ118" s="8"/>
      <c r="BR118" s="8"/>
      <c r="BS118" s="8"/>
      <c r="BT118" s="8"/>
      <c r="BU118" s="8"/>
      <c r="BV118" s="8"/>
      <c r="BW118" s="8"/>
      <c r="BX118" s="8"/>
      <c r="BY118" s="8"/>
      <c r="BZ118" s="8"/>
      <c r="CA118" s="8"/>
      <c r="CB118" s="8"/>
      <c r="CC118" s="8"/>
      <c r="CD118" s="8"/>
      <c r="CE118" s="8"/>
      <c r="CF118" s="8"/>
      <c r="CG118" s="8"/>
      <c r="CH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8"/>
      <c r="AY119" s="8"/>
      <c r="AZ119" s="8"/>
      <c r="BA119" s="8"/>
      <c r="BB119" s="8"/>
      <c r="BC119" s="8"/>
      <c r="BD119" s="8"/>
      <c r="BE119" s="8"/>
      <c r="BF119" s="8"/>
      <c r="BG119" s="8"/>
      <c r="BH119" s="8"/>
      <c r="BI119" s="8"/>
      <c r="BJ119" s="8"/>
      <c r="BK119" s="8"/>
      <c r="BL119" s="8"/>
      <c r="BM119" s="8"/>
      <c r="BN119" s="8"/>
      <c r="BO119" s="8"/>
      <c r="BP119" s="8"/>
      <c r="BQ119" s="8"/>
      <c r="BR119" s="8"/>
      <c r="BS119" s="8"/>
      <c r="BT119" s="8"/>
      <c r="BU119" s="8"/>
      <c r="BV119" s="8"/>
      <c r="BW119" s="8"/>
      <c r="BX119" s="8"/>
      <c r="BY119" s="8"/>
      <c r="BZ119" s="8"/>
      <c r="CA119" s="8"/>
      <c r="CB119" s="8"/>
      <c r="CC119" s="8"/>
      <c r="CD119" s="8"/>
      <c r="CE119" s="8"/>
      <c r="CF119" s="8"/>
      <c r="CG119" s="8"/>
      <c r="CH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  <c r="AV120" s="8"/>
      <c r="AW120" s="8"/>
      <c r="AX120" s="8"/>
      <c r="AY120" s="8"/>
      <c r="AZ120" s="8"/>
      <c r="BA120" s="8"/>
      <c r="BB120" s="8"/>
      <c r="BC120" s="8"/>
      <c r="BD120" s="8"/>
      <c r="BE120" s="8"/>
      <c r="BF120" s="8"/>
      <c r="BG120" s="8"/>
      <c r="BH120" s="8"/>
      <c r="BI120" s="8"/>
      <c r="BJ120" s="8"/>
      <c r="BK120" s="8"/>
      <c r="BL120" s="8"/>
      <c r="BM120" s="8"/>
      <c r="BN120" s="8"/>
      <c r="BO120" s="8"/>
      <c r="BP120" s="8"/>
      <c r="BQ120" s="8"/>
      <c r="BR120" s="8"/>
      <c r="BS120" s="8"/>
      <c r="BT120" s="8"/>
      <c r="BU120" s="8"/>
      <c r="BV120" s="8"/>
      <c r="BW120" s="8"/>
      <c r="BX120" s="8"/>
      <c r="BY120" s="8"/>
      <c r="BZ120" s="8"/>
      <c r="CA120" s="8"/>
      <c r="CB120" s="8"/>
      <c r="CC120" s="8"/>
      <c r="CD120" s="8"/>
      <c r="CE120" s="8"/>
      <c r="CF120" s="8"/>
      <c r="CG120" s="8"/>
      <c r="CH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8"/>
      <c r="AW121" s="8"/>
      <c r="AX121" s="8"/>
      <c r="AY121" s="8"/>
      <c r="AZ121" s="8"/>
      <c r="BA121" s="8"/>
      <c r="BB121" s="8"/>
      <c r="BC121" s="8"/>
      <c r="BD121" s="8"/>
      <c r="BE121" s="8"/>
      <c r="BF121" s="8"/>
      <c r="BG121" s="8"/>
      <c r="BH121" s="8"/>
      <c r="BI121" s="8"/>
      <c r="BJ121" s="8"/>
      <c r="BK121" s="8"/>
      <c r="BL121" s="8"/>
      <c r="BM121" s="8"/>
      <c r="BN121" s="8"/>
      <c r="BO121" s="8"/>
      <c r="BP121" s="8"/>
      <c r="BQ121" s="8"/>
      <c r="BR121" s="8"/>
      <c r="BS121" s="8"/>
      <c r="BT121" s="8"/>
      <c r="BU121" s="8"/>
      <c r="BV121" s="8"/>
      <c r="BW121" s="8"/>
      <c r="BX121" s="8"/>
      <c r="BY121" s="8"/>
      <c r="BZ121" s="8"/>
      <c r="CA121" s="8"/>
      <c r="CB121" s="8"/>
      <c r="CC121" s="8"/>
      <c r="CD121" s="8"/>
      <c r="CE121" s="8"/>
      <c r="CF121" s="8"/>
      <c r="CG121" s="8"/>
      <c r="CH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8"/>
      <c r="AT122" s="8"/>
      <c r="AU122" s="8"/>
      <c r="AV122" s="8"/>
      <c r="AW122" s="8"/>
      <c r="AX122" s="8"/>
      <c r="AY122" s="8"/>
      <c r="AZ122" s="8"/>
      <c r="BA122" s="8"/>
      <c r="BB122" s="8"/>
      <c r="BC122" s="8"/>
      <c r="BD122" s="8"/>
      <c r="BE122" s="8"/>
      <c r="BF122" s="8"/>
      <c r="BG122" s="8"/>
      <c r="BH122" s="8"/>
      <c r="BI122" s="8"/>
      <c r="BJ122" s="8"/>
      <c r="BK122" s="8"/>
      <c r="BL122" s="8"/>
      <c r="BM122" s="8"/>
      <c r="BN122" s="8"/>
      <c r="BO122" s="8"/>
      <c r="BP122" s="8"/>
      <c r="BQ122" s="8"/>
      <c r="BR122" s="8"/>
      <c r="BS122" s="8"/>
      <c r="BT122" s="8"/>
      <c r="BU122" s="8"/>
      <c r="BV122" s="8"/>
      <c r="BW122" s="8"/>
      <c r="BX122" s="8"/>
      <c r="BY122" s="8"/>
      <c r="BZ122" s="8"/>
      <c r="CA122" s="8"/>
      <c r="CB122" s="8"/>
      <c r="CC122" s="8"/>
      <c r="CD122" s="8"/>
      <c r="CE122" s="8"/>
      <c r="CF122" s="8"/>
      <c r="CG122" s="8"/>
      <c r="CH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/>
      <c r="AV123" s="8"/>
      <c r="AW123" s="8"/>
      <c r="AX123" s="8"/>
      <c r="AY123" s="8"/>
      <c r="AZ123" s="8"/>
      <c r="BA123" s="8"/>
      <c r="BB123" s="8"/>
      <c r="BC123" s="8"/>
      <c r="BD123" s="8"/>
      <c r="BE123" s="8"/>
      <c r="BF123" s="8"/>
      <c r="BG123" s="8"/>
      <c r="BH123" s="8"/>
      <c r="BI123" s="8"/>
      <c r="BJ123" s="8"/>
      <c r="BK123" s="8"/>
      <c r="BL123" s="8"/>
      <c r="BM123" s="8"/>
      <c r="BN123" s="8"/>
      <c r="BO123" s="8"/>
      <c r="BP123" s="8"/>
      <c r="BQ123" s="8"/>
      <c r="BR123" s="8"/>
      <c r="BS123" s="8"/>
      <c r="BT123" s="8"/>
      <c r="BU123" s="8"/>
      <c r="BV123" s="8"/>
      <c r="BW123" s="8"/>
      <c r="BX123" s="8"/>
      <c r="BY123" s="8"/>
      <c r="BZ123" s="8"/>
      <c r="CA123" s="8"/>
      <c r="CB123" s="8"/>
      <c r="CC123" s="8"/>
      <c r="CD123" s="8"/>
      <c r="CE123" s="8"/>
      <c r="CF123" s="8"/>
      <c r="CG123" s="8"/>
      <c r="CH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8"/>
      <c r="AR124" s="8"/>
      <c r="AS124" s="8"/>
      <c r="AT124" s="8"/>
      <c r="AU124" s="8"/>
      <c r="AV124" s="8"/>
      <c r="AW124" s="8"/>
      <c r="AX124" s="8"/>
      <c r="AY124" s="8"/>
      <c r="AZ124" s="8"/>
      <c r="BA124" s="8"/>
      <c r="BB124" s="8"/>
      <c r="BC124" s="8"/>
      <c r="BD124" s="8"/>
      <c r="BE124" s="8"/>
      <c r="BF124" s="8"/>
      <c r="BG124" s="8"/>
      <c r="BH124" s="8"/>
      <c r="BI124" s="8"/>
      <c r="BJ124" s="8"/>
      <c r="BK124" s="8"/>
      <c r="BL124" s="8"/>
      <c r="BM124" s="8"/>
      <c r="BN124" s="8"/>
      <c r="BO124" s="8"/>
      <c r="BP124" s="8"/>
      <c r="BQ124" s="8"/>
      <c r="BR124" s="8"/>
      <c r="BS124" s="8"/>
      <c r="BT124" s="8"/>
      <c r="BU124" s="8"/>
      <c r="BV124" s="8"/>
      <c r="BW124" s="8"/>
      <c r="BX124" s="8"/>
      <c r="BY124" s="8"/>
      <c r="BZ124" s="8"/>
      <c r="CA124" s="8"/>
      <c r="CB124" s="8"/>
      <c r="CC124" s="8"/>
      <c r="CD124" s="8"/>
      <c r="CE124" s="8"/>
      <c r="CF124" s="8"/>
      <c r="CG124" s="8"/>
      <c r="CH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8"/>
      <c r="AS125" s="8"/>
      <c r="AT125" s="8"/>
      <c r="AU125" s="8"/>
      <c r="AV125" s="8"/>
      <c r="AW125" s="8"/>
      <c r="AX125" s="8"/>
      <c r="AY125" s="8"/>
      <c r="AZ125" s="8"/>
      <c r="BA125" s="8"/>
      <c r="BB125" s="8"/>
      <c r="BC125" s="8"/>
      <c r="BD125" s="8"/>
      <c r="BE125" s="8"/>
      <c r="BF125" s="8"/>
      <c r="BG125" s="8"/>
      <c r="BH125" s="8"/>
      <c r="BI125" s="8"/>
      <c r="BJ125" s="8"/>
      <c r="BK125" s="8"/>
      <c r="BL125" s="8"/>
      <c r="BM125" s="8"/>
      <c r="BN125" s="8"/>
      <c r="BO125" s="8"/>
      <c r="BP125" s="8"/>
      <c r="BQ125" s="8"/>
      <c r="BR125" s="8"/>
      <c r="BS125" s="8"/>
      <c r="BT125" s="8"/>
      <c r="BU125" s="8"/>
      <c r="BV125" s="8"/>
      <c r="BW125" s="8"/>
      <c r="BX125" s="8"/>
      <c r="BY125" s="8"/>
      <c r="BZ125" s="8"/>
      <c r="CA125" s="8"/>
      <c r="CB125" s="8"/>
      <c r="CC125" s="8"/>
      <c r="CD125" s="8"/>
      <c r="CE125" s="8"/>
      <c r="CF125" s="8"/>
      <c r="CG125" s="8"/>
      <c r="CH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/>
      <c r="AT126" s="8"/>
      <c r="AU126" s="8"/>
      <c r="AV126" s="8"/>
      <c r="AW126" s="8"/>
      <c r="AX126" s="8"/>
      <c r="AY126" s="8"/>
      <c r="AZ126" s="8"/>
      <c r="BA126" s="8"/>
      <c r="BB126" s="8"/>
      <c r="BC126" s="8"/>
      <c r="BD126" s="8"/>
      <c r="BE126" s="8"/>
      <c r="BF126" s="8"/>
      <c r="BG126" s="8"/>
      <c r="BH126" s="8"/>
      <c r="BI126" s="8"/>
      <c r="BJ126" s="8"/>
      <c r="BK126" s="8"/>
      <c r="BL126" s="8"/>
      <c r="BM126" s="8"/>
      <c r="BN126" s="8"/>
      <c r="BO126" s="8"/>
      <c r="BP126" s="8"/>
      <c r="BQ126" s="8"/>
      <c r="BR126" s="8"/>
      <c r="BS126" s="8"/>
      <c r="BT126" s="8"/>
      <c r="BU126" s="8"/>
      <c r="BV126" s="8"/>
      <c r="BW126" s="8"/>
      <c r="BX126" s="8"/>
      <c r="BY126" s="8"/>
      <c r="BZ126" s="8"/>
      <c r="CA126" s="8"/>
      <c r="CB126" s="8"/>
      <c r="CC126" s="8"/>
      <c r="CD126" s="8"/>
      <c r="CE126" s="8"/>
      <c r="CF126" s="8"/>
      <c r="CG126" s="8"/>
      <c r="CH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  <c r="AT127" s="8"/>
      <c r="AU127" s="8"/>
      <c r="AV127" s="8"/>
      <c r="AW127" s="8"/>
      <c r="AX127" s="8"/>
      <c r="AY127" s="8"/>
      <c r="AZ127" s="8"/>
      <c r="BA127" s="8"/>
      <c r="BB127" s="8"/>
      <c r="BC127" s="8"/>
      <c r="BD127" s="8"/>
      <c r="BE127" s="8"/>
      <c r="BF127" s="8"/>
      <c r="BG127" s="8"/>
      <c r="BH127" s="8"/>
      <c r="BI127" s="8"/>
      <c r="BJ127" s="8"/>
      <c r="BK127" s="8"/>
      <c r="BL127" s="8"/>
      <c r="BM127" s="8"/>
      <c r="BN127" s="8"/>
      <c r="BO127" s="8"/>
      <c r="BP127" s="8"/>
      <c r="BQ127" s="8"/>
      <c r="BR127" s="8"/>
      <c r="BS127" s="8"/>
      <c r="BT127" s="8"/>
      <c r="BU127" s="8"/>
      <c r="BV127" s="8"/>
      <c r="BW127" s="8"/>
      <c r="BX127" s="8"/>
      <c r="BY127" s="8"/>
      <c r="BZ127" s="8"/>
      <c r="CA127" s="8"/>
      <c r="CB127" s="8"/>
      <c r="CC127" s="8"/>
      <c r="CD127" s="8"/>
      <c r="CE127" s="8"/>
      <c r="CF127" s="8"/>
      <c r="CG127" s="8"/>
      <c r="CH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8"/>
      <c r="AQ128" s="8"/>
      <c r="AR128" s="8"/>
      <c r="AS128" s="8"/>
      <c r="AT128" s="8"/>
      <c r="AU128" s="8"/>
      <c r="AV128" s="8"/>
      <c r="AW128" s="8"/>
      <c r="AX128" s="8"/>
      <c r="AY128" s="8"/>
      <c r="AZ128" s="8"/>
      <c r="BA128" s="8"/>
      <c r="BB128" s="8"/>
      <c r="BC128" s="8"/>
      <c r="BD128" s="8"/>
      <c r="BE128" s="8"/>
      <c r="BF128" s="8"/>
      <c r="BG128" s="8"/>
      <c r="BH128" s="8"/>
      <c r="BI128" s="8"/>
      <c r="BJ128" s="8"/>
      <c r="BK128" s="8"/>
      <c r="BL128" s="8"/>
      <c r="BM128" s="8"/>
      <c r="BN128" s="8"/>
      <c r="BO128" s="8"/>
      <c r="BP128" s="8"/>
      <c r="BQ128" s="8"/>
      <c r="BR128" s="8"/>
      <c r="BS128" s="8"/>
      <c r="BT128" s="8"/>
      <c r="BU128" s="8"/>
      <c r="BV128" s="8"/>
      <c r="BW128" s="8"/>
      <c r="BX128" s="8"/>
      <c r="BY128" s="8"/>
      <c r="BZ128" s="8"/>
      <c r="CA128" s="8"/>
      <c r="CB128" s="8"/>
      <c r="CC128" s="8"/>
      <c r="CD128" s="8"/>
      <c r="CE128" s="8"/>
      <c r="CF128" s="8"/>
      <c r="CG128" s="8"/>
      <c r="CH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/>
      <c r="AS129" s="8"/>
      <c r="AT129" s="8"/>
      <c r="AU129" s="8"/>
      <c r="AV129" s="8"/>
      <c r="AW129" s="8"/>
      <c r="AX129" s="8"/>
      <c r="AY129" s="8"/>
      <c r="AZ129" s="8"/>
      <c r="BA129" s="8"/>
      <c r="BB129" s="8"/>
      <c r="BC129" s="8"/>
      <c r="BD129" s="8"/>
      <c r="BE129" s="8"/>
      <c r="BF129" s="8"/>
      <c r="BG129" s="8"/>
      <c r="BH129" s="8"/>
      <c r="BI129" s="8"/>
      <c r="BJ129" s="8"/>
      <c r="BK129" s="8"/>
      <c r="BL129" s="8"/>
      <c r="BM129" s="8"/>
      <c r="BN129" s="8"/>
      <c r="BO129" s="8"/>
      <c r="BP129" s="8"/>
      <c r="BQ129" s="8"/>
      <c r="BR129" s="8"/>
      <c r="BS129" s="8"/>
      <c r="BT129" s="8"/>
      <c r="BU129" s="8"/>
      <c r="BV129" s="8"/>
      <c r="BW129" s="8"/>
      <c r="BX129" s="8"/>
      <c r="BY129" s="8"/>
      <c r="BZ129" s="8"/>
      <c r="CA129" s="8"/>
      <c r="CB129" s="8"/>
      <c r="CC129" s="8"/>
      <c r="CD129" s="8"/>
      <c r="CE129" s="8"/>
      <c r="CF129" s="8"/>
      <c r="CG129" s="8"/>
      <c r="CH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  <c r="AQ130" s="8"/>
      <c r="AR130" s="8"/>
      <c r="AS130" s="8"/>
      <c r="AT130" s="8"/>
      <c r="AU130" s="8"/>
      <c r="AV130" s="8"/>
      <c r="AW130" s="8"/>
      <c r="AX130" s="8"/>
      <c r="AY130" s="8"/>
      <c r="AZ130" s="8"/>
      <c r="BA130" s="8"/>
      <c r="BB130" s="8"/>
      <c r="BC130" s="8"/>
      <c r="BD130" s="8"/>
      <c r="BE130" s="8"/>
      <c r="BF130" s="8"/>
      <c r="BG130" s="8"/>
      <c r="BH130" s="8"/>
      <c r="BI130" s="8"/>
      <c r="BJ130" s="8"/>
      <c r="BK130" s="8"/>
      <c r="BL130" s="8"/>
      <c r="BM130" s="8"/>
      <c r="BN130" s="8"/>
      <c r="BO130" s="8"/>
      <c r="BP130" s="8"/>
      <c r="BQ130" s="8"/>
      <c r="BR130" s="8"/>
      <c r="BS130" s="8"/>
      <c r="BT130" s="8"/>
      <c r="BU130" s="8"/>
      <c r="BV130" s="8"/>
      <c r="BW130" s="8"/>
      <c r="BX130" s="8"/>
      <c r="BY130" s="8"/>
      <c r="BZ130" s="8"/>
      <c r="CA130" s="8"/>
      <c r="CB130" s="8"/>
      <c r="CC130" s="8"/>
      <c r="CD130" s="8"/>
      <c r="CE130" s="8"/>
      <c r="CF130" s="8"/>
      <c r="CG130" s="8"/>
      <c r="CH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  <c r="AM131" s="8"/>
      <c r="AN131" s="8"/>
      <c r="AO131" s="8"/>
      <c r="AP131" s="8"/>
      <c r="AQ131" s="8"/>
      <c r="AR131" s="8"/>
      <c r="AS131" s="8"/>
      <c r="AT131" s="8"/>
      <c r="AU131" s="8"/>
      <c r="AV131" s="8"/>
      <c r="AW131" s="8"/>
      <c r="AX131" s="8"/>
      <c r="AY131" s="8"/>
      <c r="AZ131" s="8"/>
      <c r="BA131" s="8"/>
      <c r="BB131" s="8"/>
      <c r="BC131" s="8"/>
      <c r="BD131" s="8"/>
      <c r="BE131" s="8"/>
      <c r="BF131" s="8"/>
      <c r="BG131" s="8"/>
      <c r="BH131" s="8"/>
      <c r="BI131" s="8"/>
      <c r="BJ131" s="8"/>
      <c r="BK131" s="8"/>
      <c r="BL131" s="8"/>
      <c r="BM131" s="8"/>
      <c r="BN131" s="8"/>
      <c r="BO131" s="8"/>
      <c r="BP131" s="8"/>
      <c r="BQ131" s="8"/>
      <c r="BR131" s="8"/>
      <c r="BS131" s="8"/>
      <c r="BT131" s="8"/>
      <c r="BU131" s="8"/>
      <c r="BV131" s="8"/>
      <c r="BW131" s="8"/>
      <c r="BX131" s="8"/>
      <c r="BY131" s="8"/>
      <c r="BZ131" s="8"/>
      <c r="CA131" s="8"/>
      <c r="CB131" s="8"/>
      <c r="CC131" s="8"/>
      <c r="CD131" s="8"/>
      <c r="CE131" s="8"/>
      <c r="CF131" s="8"/>
      <c r="CG131" s="8"/>
      <c r="CH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8"/>
      <c r="AM132" s="8"/>
      <c r="AN132" s="8"/>
      <c r="AO132" s="8"/>
      <c r="AP132" s="8"/>
      <c r="AQ132" s="8"/>
      <c r="AR132" s="8"/>
      <c r="AS132" s="8"/>
      <c r="AT132" s="8"/>
      <c r="AU132" s="8"/>
      <c r="AV132" s="8"/>
      <c r="AW132" s="8"/>
      <c r="AX132" s="8"/>
      <c r="AY132" s="8"/>
      <c r="AZ132" s="8"/>
      <c r="BA132" s="8"/>
      <c r="BB132" s="8"/>
      <c r="BC132" s="8"/>
      <c r="BD132" s="8"/>
      <c r="BE132" s="8"/>
      <c r="BF132" s="8"/>
      <c r="BG132" s="8"/>
      <c r="BH132" s="8"/>
      <c r="BI132" s="8"/>
      <c r="BJ132" s="8"/>
      <c r="BK132" s="8"/>
      <c r="BL132" s="8"/>
      <c r="BM132" s="8"/>
      <c r="BN132" s="8"/>
      <c r="BO132" s="8"/>
      <c r="BP132" s="8"/>
      <c r="BQ132" s="8"/>
      <c r="BR132" s="8"/>
      <c r="BS132" s="8"/>
      <c r="BT132" s="8"/>
      <c r="BU132" s="8"/>
      <c r="BV132" s="8"/>
      <c r="BW132" s="8"/>
      <c r="BX132" s="8"/>
      <c r="BY132" s="8"/>
      <c r="BZ132" s="8"/>
      <c r="CA132" s="8"/>
      <c r="CB132" s="8"/>
      <c r="CC132" s="8"/>
      <c r="CD132" s="8"/>
      <c r="CE132" s="8"/>
      <c r="CF132" s="8"/>
      <c r="CG132" s="8"/>
      <c r="CH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8"/>
      <c r="AQ133" s="8"/>
      <c r="AR133" s="8"/>
      <c r="AS133" s="8"/>
      <c r="AT133" s="8"/>
      <c r="AU133" s="8"/>
      <c r="AV133" s="8"/>
      <c r="AW133" s="8"/>
      <c r="AX133" s="8"/>
      <c r="AY133" s="8"/>
      <c r="AZ133" s="8"/>
      <c r="BA133" s="8"/>
      <c r="BB133" s="8"/>
      <c r="BC133" s="8"/>
      <c r="BD133" s="8"/>
      <c r="BE133" s="8"/>
      <c r="BF133" s="8"/>
      <c r="BG133" s="8"/>
      <c r="BH133" s="8"/>
      <c r="BI133" s="8"/>
      <c r="BJ133" s="8"/>
      <c r="BK133" s="8"/>
      <c r="BL133" s="8"/>
      <c r="BM133" s="8"/>
      <c r="BN133" s="8"/>
      <c r="BO133" s="8"/>
      <c r="BP133" s="8"/>
      <c r="BQ133" s="8"/>
      <c r="BR133" s="8"/>
      <c r="BS133" s="8"/>
      <c r="BT133" s="8"/>
      <c r="BU133" s="8"/>
      <c r="BV133" s="8"/>
      <c r="BW133" s="8"/>
      <c r="BX133" s="8"/>
      <c r="BY133" s="8"/>
      <c r="BZ133" s="8"/>
      <c r="CA133" s="8"/>
      <c r="CB133" s="8"/>
      <c r="CC133" s="8"/>
      <c r="CD133" s="8"/>
      <c r="CE133" s="8"/>
      <c r="CF133" s="8"/>
      <c r="CG133" s="8"/>
      <c r="CH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  <c r="AM134" s="8"/>
      <c r="AN134" s="8"/>
      <c r="AO134" s="8"/>
      <c r="AP134" s="8"/>
      <c r="AQ134" s="8"/>
      <c r="AR134" s="8"/>
      <c r="AS134" s="8"/>
      <c r="AT134" s="8"/>
      <c r="AU134" s="8"/>
      <c r="AV134" s="8"/>
      <c r="AW134" s="8"/>
      <c r="AX134" s="8"/>
      <c r="AY134" s="8"/>
      <c r="AZ134" s="8"/>
      <c r="BA134" s="8"/>
      <c r="BB134" s="8"/>
      <c r="BC134" s="8"/>
      <c r="BD134" s="8"/>
      <c r="BE134" s="8"/>
      <c r="BF134" s="8"/>
      <c r="BG134" s="8"/>
      <c r="BH134" s="8"/>
      <c r="BI134" s="8"/>
      <c r="BJ134" s="8"/>
      <c r="BK134" s="8"/>
      <c r="BL134" s="8"/>
      <c r="BM134" s="8"/>
      <c r="BN134" s="8"/>
      <c r="BO134" s="8"/>
      <c r="BP134" s="8"/>
      <c r="BQ134" s="8"/>
      <c r="BR134" s="8"/>
      <c r="BS134" s="8"/>
      <c r="BT134" s="8"/>
      <c r="BU134" s="8"/>
      <c r="BV134" s="8"/>
      <c r="BW134" s="8"/>
      <c r="BX134" s="8"/>
      <c r="BY134" s="8"/>
      <c r="BZ134" s="8"/>
      <c r="CA134" s="8"/>
      <c r="CB134" s="8"/>
      <c r="CC134" s="8"/>
      <c r="CD134" s="8"/>
      <c r="CE134" s="8"/>
      <c r="CF134" s="8"/>
      <c r="CG134" s="8"/>
      <c r="CH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8"/>
      <c r="AM135" s="8"/>
      <c r="AN135" s="8"/>
      <c r="AO135" s="8"/>
      <c r="AP135" s="8"/>
      <c r="AQ135" s="8"/>
      <c r="AR135" s="8"/>
      <c r="AS135" s="8"/>
      <c r="AT135" s="8"/>
      <c r="AU135" s="8"/>
      <c r="AV135" s="8"/>
      <c r="AW135" s="8"/>
      <c r="AX135" s="8"/>
      <c r="AY135" s="8"/>
      <c r="AZ135" s="8"/>
      <c r="BA135" s="8"/>
      <c r="BB135" s="8"/>
      <c r="BC135" s="8"/>
      <c r="BD135" s="8"/>
      <c r="BE135" s="8"/>
      <c r="BF135" s="8"/>
      <c r="BG135" s="8"/>
      <c r="BH135" s="8"/>
      <c r="BI135" s="8"/>
      <c r="BJ135" s="8"/>
      <c r="BK135" s="8"/>
      <c r="BL135" s="8"/>
      <c r="BM135" s="8"/>
      <c r="BN135" s="8"/>
      <c r="BO135" s="8"/>
      <c r="BP135" s="8"/>
      <c r="BQ135" s="8"/>
      <c r="BR135" s="8"/>
      <c r="BS135" s="8"/>
      <c r="BT135" s="8"/>
      <c r="BU135" s="8"/>
      <c r="BV135" s="8"/>
      <c r="BW135" s="8"/>
      <c r="BX135" s="8"/>
      <c r="BY135" s="8"/>
      <c r="BZ135" s="8"/>
      <c r="CA135" s="8"/>
      <c r="CB135" s="8"/>
      <c r="CC135" s="8"/>
      <c r="CD135" s="8"/>
      <c r="CE135" s="8"/>
      <c r="CF135" s="8"/>
      <c r="CG135" s="8"/>
      <c r="CH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  <c r="AM136" s="8"/>
      <c r="AN136" s="8"/>
      <c r="AO136" s="8"/>
      <c r="AP136" s="8"/>
      <c r="AQ136" s="8"/>
      <c r="AR136" s="8"/>
      <c r="AS136" s="8"/>
      <c r="AT136" s="8"/>
      <c r="AU136" s="8"/>
      <c r="AV136" s="8"/>
      <c r="AW136" s="8"/>
      <c r="AX136" s="8"/>
      <c r="AY136" s="8"/>
      <c r="AZ136" s="8"/>
      <c r="BA136" s="8"/>
      <c r="BB136" s="8"/>
      <c r="BC136" s="8"/>
      <c r="BD136" s="8"/>
      <c r="BE136" s="8"/>
      <c r="BF136" s="8"/>
      <c r="BG136" s="8"/>
      <c r="BH136" s="8"/>
      <c r="BI136" s="8"/>
      <c r="BJ136" s="8"/>
      <c r="BK136" s="8"/>
      <c r="BL136" s="8"/>
      <c r="BM136" s="8"/>
      <c r="BN136" s="8"/>
      <c r="BO136" s="8"/>
      <c r="BP136" s="8"/>
      <c r="BQ136" s="8"/>
      <c r="BR136" s="8"/>
      <c r="BS136" s="8"/>
      <c r="BT136" s="8"/>
      <c r="BU136" s="8"/>
      <c r="BV136" s="8"/>
      <c r="BW136" s="8"/>
      <c r="BX136" s="8"/>
      <c r="BY136" s="8"/>
      <c r="BZ136" s="8"/>
      <c r="CA136" s="8"/>
      <c r="CB136" s="8"/>
      <c r="CC136" s="8"/>
      <c r="CD136" s="8"/>
      <c r="CE136" s="8"/>
      <c r="CF136" s="8"/>
      <c r="CG136" s="8"/>
      <c r="CH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8"/>
      <c r="AM137" s="8"/>
      <c r="AN137" s="8"/>
      <c r="AO137" s="8"/>
      <c r="AP137" s="8"/>
      <c r="AQ137" s="8"/>
      <c r="AR137" s="8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  <c r="BK137" s="8"/>
      <c r="BL137" s="8"/>
      <c r="BM137" s="8"/>
      <c r="BN137" s="8"/>
      <c r="BO137" s="8"/>
      <c r="BP137" s="8"/>
      <c r="BQ137" s="8"/>
      <c r="BR137" s="8"/>
      <c r="BS137" s="8"/>
      <c r="BT137" s="8"/>
      <c r="BU137" s="8"/>
      <c r="BV137" s="8"/>
      <c r="BW137" s="8"/>
      <c r="BX137" s="8"/>
      <c r="BY137" s="8"/>
      <c r="BZ137" s="8"/>
      <c r="CA137" s="8"/>
      <c r="CB137" s="8"/>
      <c r="CC137" s="8"/>
      <c r="CD137" s="8"/>
      <c r="CE137" s="8"/>
      <c r="CF137" s="8"/>
      <c r="CG137" s="8"/>
      <c r="CH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  <c r="AM138" s="8"/>
      <c r="AN138" s="8"/>
      <c r="AO138" s="8"/>
      <c r="AP138" s="8"/>
      <c r="AQ138" s="8"/>
      <c r="AR138" s="8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BJ138" s="8"/>
      <c r="BK138" s="8"/>
      <c r="BL138" s="8"/>
      <c r="BM138" s="8"/>
      <c r="BN138" s="8"/>
      <c r="BO138" s="8"/>
      <c r="BP138" s="8"/>
      <c r="BQ138" s="8"/>
      <c r="BR138" s="8"/>
      <c r="BS138" s="8"/>
      <c r="BT138" s="8"/>
      <c r="BU138" s="8"/>
      <c r="BV138" s="8"/>
      <c r="BW138" s="8"/>
      <c r="BX138" s="8"/>
      <c r="BY138" s="8"/>
      <c r="BZ138" s="8"/>
      <c r="CA138" s="8"/>
      <c r="CB138" s="8"/>
      <c r="CC138" s="8"/>
      <c r="CD138" s="8"/>
      <c r="CE138" s="8"/>
      <c r="CF138" s="8"/>
      <c r="CG138" s="8"/>
      <c r="CH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  <c r="AM139" s="8"/>
      <c r="AN139" s="8"/>
      <c r="AO139" s="8"/>
      <c r="AP139" s="8"/>
      <c r="AQ139" s="8"/>
      <c r="AR139" s="8"/>
      <c r="AS139" s="8"/>
      <c r="AT139" s="8"/>
      <c r="AU139" s="8"/>
      <c r="AV139" s="8"/>
      <c r="AW139" s="8"/>
      <c r="AX139" s="8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  <c r="BM139" s="8"/>
      <c r="BN139" s="8"/>
      <c r="BO139" s="8"/>
      <c r="BP139" s="8"/>
      <c r="BQ139" s="8"/>
      <c r="BR139" s="8"/>
      <c r="BS139" s="8"/>
      <c r="BT139" s="8"/>
      <c r="BU139" s="8"/>
      <c r="BV139" s="8"/>
      <c r="BW139" s="8"/>
      <c r="BX139" s="8"/>
      <c r="BY139" s="8"/>
      <c r="BZ139" s="8"/>
      <c r="CA139" s="8"/>
      <c r="CB139" s="8"/>
      <c r="CC139" s="8"/>
      <c r="CD139" s="8"/>
      <c r="CE139" s="8"/>
      <c r="CF139" s="8"/>
      <c r="CG139" s="8"/>
      <c r="CH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8"/>
      <c r="AM140" s="8"/>
      <c r="AN140" s="8"/>
      <c r="AO140" s="8"/>
      <c r="AP140" s="8"/>
      <c r="AQ140" s="8"/>
      <c r="AR140" s="8"/>
      <c r="AS140" s="8"/>
      <c r="AT140" s="8"/>
      <c r="AU140" s="8"/>
      <c r="AV140" s="8"/>
      <c r="AW140" s="8"/>
      <c r="AX140" s="8"/>
      <c r="AY140" s="8"/>
      <c r="AZ140" s="8"/>
      <c r="BA140" s="8"/>
      <c r="BB140" s="8"/>
      <c r="BC140" s="8"/>
      <c r="BD140" s="8"/>
      <c r="BE140" s="8"/>
      <c r="BF140" s="8"/>
      <c r="BG140" s="8"/>
      <c r="BH140" s="8"/>
      <c r="BI140" s="8"/>
      <c r="BJ140" s="8"/>
      <c r="BK140" s="8"/>
      <c r="BL140" s="8"/>
      <c r="BM140" s="8"/>
      <c r="BN140" s="8"/>
      <c r="BO140" s="8"/>
      <c r="BP140" s="8"/>
      <c r="BQ140" s="8"/>
      <c r="BR140" s="8"/>
      <c r="BS140" s="8"/>
      <c r="BT140" s="8"/>
      <c r="BU140" s="8"/>
      <c r="BV140" s="8"/>
      <c r="BW140" s="8"/>
      <c r="BX140" s="8"/>
      <c r="BY140" s="8"/>
      <c r="BZ140" s="8"/>
      <c r="CA140" s="8"/>
      <c r="CB140" s="8"/>
      <c r="CC140" s="8"/>
      <c r="CD140" s="8"/>
      <c r="CE140" s="8"/>
      <c r="CF140" s="8"/>
      <c r="CG140" s="8"/>
      <c r="CH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  <c r="AM141" s="8"/>
      <c r="AN141" s="8"/>
      <c r="AO141" s="8"/>
      <c r="AP141" s="8"/>
      <c r="AQ141" s="8"/>
      <c r="AR141" s="8"/>
      <c r="AS141" s="8"/>
      <c r="AT141" s="8"/>
      <c r="AU141" s="8"/>
      <c r="AV141" s="8"/>
      <c r="AW141" s="8"/>
      <c r="AX141" s="8"/>
      <c r="AY141" s="8"/>
      <c r="AZ141" s="8"/>
      <c r="BA141" s="8"/>
      <c r="BB141" s="8"/>
      <c r="BC141" s="8"/>
      <c r="BD141" s="8"/>
      <c r="BE141" s="8"/>
      <c r="BF141" s="8"/>
      <c r="BG141" s="8"/>
      <c r="BH141" s="8"/>
      <c r="BI141" s="8"/>
      <c r="BJ141" s="8"/>
      <c r="BK141" s="8"/>
      <c r="BL141" s="8"/>
      <c r="BM141" s="8"/>
      <c r="BN141" s="8"/>
      <c r="BO141" s="8"/>
      <c r="BP141" s="8"/>
      <c r="BQ141" s="8"/>
      <c r="BR141" s="8"/>
      <c r="BS141" s="8"/>
      <c r="BT141" s="8"/>
      <c r="BU141" s="8"/>
      <c r="BV141" s="8"/>
      <c r="BW141" s="8"/>
      <c r="BX141" s="8"/>
      <c r="BY141" s="8"/>
      <c r="BZ141" s="8"/>
      <c r="CA141" s="8"/>
      <c r="CB141" s="8"/>
      <c r="CC141" s="8"/>
      <c r="CD141" s="8"/>
      <c r="CE141" s="8"/>
      <c r="CF141" s="8"/>
      <c r="CG141" s="8"/>
      <c r="CH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  <c r="AM142" s="8"/>
      <c r="AN142" s="8"/>
      <c r="AO142" s="8"/>
      <c r="AP142" s="8"/>
      <c r="AQ142" s="8"/>
      <c r="AR142" s="8"/>
      <c r="AS142" s="8"/>
      <c r="AT142" s="8"/>
      <c r="AU142" s="8"/>
      <c r="AV142" s="8"/>
      <c r="AW142" s="8"/>
      <c r="AX142" s="8"/>
      <c r="AY142" s="8"/>
      <c r="AZ142" s="8"/>
      <c r="BA142" s="8"/>
      <c r="BB142" s="8"/>
      <c r="BC142" s="8"/>
      <c r="BD142" s="8"/>
      <c r="BE142" s="8"/>
      <c r="BF142" s="8"/>
      <c r="BG142" s="8"/>
      <c r="BH142" s="8"/>
      <c r="BI142" s="8"/>
      <c r="BJ142" s="8"/>
      <c r="BK142" s="8"/>
      <c r="BL142" s="8"/>
      <c r="BM142" s="8"/>
      <c r="BN142" s="8"/>
      <c r="BO142" s="8"/>
      <c r="BP142" s="8"/>
      <c r="BQ142" s="8"/>
      <c r="BR142" s="8"/>
      <c r="BS142" s="8"/>
      <c r="BT142" s="8"/>
      <c r="BU142" s="8"/>
      <c r="BV142" s="8"/>
      <c r="BW142" s="8"/>
      <c r="BX142" s="8"/>
      <c r="BY142" s="8"/>
      <c r="BZ142" s="8"/>
      <c r="CA142" s="8"/>
      <c r="CB142" s="8"/>
      <c r="CC142" s="8"/>
      <c r="CD142" s="8"/>
      <c r="CE142" s="8"/>
      <c r="CF142" s="8"/>
      <c r="CG142" s="8"/>
      <c r="CH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  <c r="AM143" s="8"/>
      <c r="AN143" s="8"/>
      <c r="AO143" s="8"/>
      <c r="AP143" s="8"/>
      <c r="AQ143" s="8"/>
      <c r="AR143" s="8"/>
      <c r="AS143" s="8"/>
      <c r="AT143" s="8"/>
      <c r="AU143" s="8"/>
      <c r="AV143" s="8"/>
      <c r="AW143" s="8"/>
      <c r="AX143" s="8"/>
      <c r="AY143" s="8"/>
      <c r="AZ143" s="8"/>
      <c r="BA143" s="8"/>
      <c r="BB143" s="8"/>
      <c r="BC143" s="8"/>
      <c r="BD143" s="8"/>
      <c r="BE143" s="8"/>
      <c r="BF143" s="8"/>
      <c r="BG143" s="8"/>
      <c r="BH143" s="8"/>
      <c r="BI143" s="8"/>
      <c r="BJ143" s="8"/>
      <c r="BK143" s="8"/>
      <c r="BL143" s="8"/>
      <c r="BM143" s="8"/>
      <c r="BN143" s="8"/>
      <c r="BO143" s="8"/>
      <c r="BP143" s="8"/>
      <c r="BQ143" s="8"/>
      <c r="BR143" s="8"/>
      <c r="BS143" s="8"/>
      <c r="BT143" s="8"/>
      <c r="BU143" s="8"/>
      <c r="BV143" s="8"/>
      <c r="BW143" s="8"/>
      <c r="BX143" s="8"/>
      <c r="BY143" s="8"/>
      <c r="BZ143" s="8"/>
      <c r="CA143" s="8"/>
      <c r="CB143" s="8"/>
      <c r="CC143" s="8"/>
      <c r="CD143" s="8"/>
      <c r="CE143" s="8"/>
      <c r="CF143" s="8"/>
      <c r="CG143" s="8"/>
      <c r="CH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  <c r="AM144" s="8"/>
      <c r="AN144" s="8"/>
      <c r="AO144" s="8"/>
      <c r="AP144" s="8"/>
      <c r="AQ144" s="8"/>
      <c r="AR144" s="8"/>
      <c r="AS144" s="8"/>
      <c r="AT144" s="8"/>
      <c r="AU144" s="8"/>
      <c r="AV144" s="8"/>
      <c r="AW144" s="8"/>
      <c r="AX144" s="8"/>
      <c r="AY144" s="8"/>
      <c r="AZ144" s="8"/>
      <c r="BA144" s="8"/>
      <c r="BB144" s="8"/>
      <c r="BC144" s="8"/>
      <c r="BD144" s="8"/>
      <c r="BE144" s="8"/>
      <c r="BF144" s="8"/>
      <c r="BG144" s="8"/>
      <c r="BH144" s="8"/>
      <c r="BI144" s="8"/>
      <c r="BJ144" s="8"/>
      <c r="BK144" s="8"/>
      <c r="BL144" s="8"/>
      <c r="BM144" s="8"/>
      <c r="BN144" s="8"/>
      <c r="BO144" s="8"/>
      <c r="BP144" s="8"/>
      <c r="BQ144" s="8"/>
      <c r="BR144" s="8"/>
      <c r="BS144" s="8"/>
      <c r="BT144" s="8"/>
      <c r="BU144" s="8"/>
      <c r="BV144" s="8"/>
      <c r="BW144" s="8"/>
      <c r="BX144" s="8"/>
      <c r="BY144" s="8"/>
      <c r="BZ144" s="8"/>
      <c r="CA144" s="8"/>
      <c r="CB144" s="8"/>
      <c r="CC144" s="8"/>
      <c r="CD144" s="8"/>
      <c r="CE144" s="8"/>
      <c r="CF144" s="8"/>
      <c r="CG144" s="8"/>
      <c r="CH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8"/>
      <c r="AM145" s="8"/>
      <c r="AN145" s="8"/>
      <c r="AO145" s="8"/>
      <c r="AP145" s="8"/>
      <c r="AQ145" s="8"/>
      <c r="AR145" s="8"/>
      <c r="AS145" s="8"/>
      <c r="AT145" s="8"/>
      <c r="AU145" s="8"/>
      <c r="AV145" s="8"/>
      <c r="AW145" s="8"/>
      <c r="AX145" s="8"/>
      <c r="AY145" s="8"/>
      <c r="AZ145" s="8"/>
      <c r="BA145" s="8"/>
      <c r="BB145" s="8"/>
      <c r="BC145" s="8"/>
      <c r="BD145" s="8"/>
      <c r="BE145" s="8"/>
      <c r="BF145" s="8"/>
      <c r="BG145" s="8"/>
      <c r="BH145" s="8"/>
      <c r="BI145" s="8"/>
      <c r="BJ145" s="8"/>
      <c r="BK145" s="8"/>
      <c r="BL145" s="8"/>
      <c r="BM145" s="8"/>
      <c r="BN145" s="8"/>
      <c r="BO145" s="8"/>
      <c r="BP145" s="8"/>
      <c r="BQ145" s="8"/>
      <c r="BR145" s="8"/>
      <c r="BS145" s="8"/>
      <c r="BT145" s="8"/>
      <c r="BU145" s="8"/>
      <c r="BV145" s="8"/>
      <c r="BW145" s="8"/>
      <c r="BX145" s="8"/>
      <c r="BY145" s="8"/>
      <c r="BZ145" s="8"/>
      <c r="CA145" s="8"/>
      <c r="CB145" s="8"/>
      <c r="CC145" s="8"/>
      <c r="CD145" s="8"/>
      <c r="CE145" s="8"/>
      <c r="CF145" s="8"/>
      <c r="CG145" s="8"/>
      <c r="CH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  <c r="AM146" s="8"/>
      <c r="AN146" s="8"/>
      <c r="AO146" s="8"/>
      <c r="AP146" s="8"/>
      <c r="AQ146" s="8"/>
      <c r="AR146" s="8"/>
      <c r="AS146" s="8"/>
      <c r="AT146" s="8"/>
      <c r="AU146" s="8"/>
      <c r="AV146" s="8"/>
      <c r="AW146" s="8"/>
      <c r="AX146" s="8"/>
      <c r="AY146" s="8"/>
      <c r="AZ146" s="8"/>
      <c r="BA146" s="8"/>
      <c r="BB146" s="8"/>
      <c r="BC146" s="8"/>
      <c r="BD146" s="8"/>
      <c r="BE146" s="8"/>
      <c r="BF146" s="8"/>
      <c r="BG146" s="8"/>
      <c r="BH146" s="8"/>
      <c r="BI146" s="8"/>
      <c r="BJ146" s="8"/>
      <c r="BK146" s="8"/>
      <c r="BL146" s="8"/>
      <c r="BM146" s="8"/>
      <c r="BN146" s="8"/>
      <c r="BO146" s="8"/>
      <c r="BP146" s="8"/>
      <c r="BQ146" s="8"/>
      <c r="BR146" s="8"/>
      <c r="BS146" s="8"/>
      <c r="BT146" s="8"/>
      <c r="BU146" s="8"/>
      <c r="BV146" s="8"/>
      <c r="BW146" s="8"/>
      <c r="BX146" s="8"/>
      <c r="BY146" s="8"/>
      <c r="BZ146" s="8"/>
      <c r="CA146" s="8"/>
      <c r="CB146" s="8"/>
      <c r="CC146" s="8"/>
      <c r="CD146" s="8"/>
      <c r="CE146" s="8"/>
      <c r="CF146" s="8"/>
      <c r="CG146" s="8"/>
      <c r="CH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8"/>
      <c r="AM147" s="8"/>
      <c r="AN147" s="8"/>
      <c r="AO147" s="8"/>
      <c r="AP147" s="8"/>
      <c r="AQ147" s="8"/>
      <c r="AR147" s="8"/>
      <c r="AS147" s="8"/>
      <c r="AT147" s="8"/>
      <c r="AU147" s="8"/>
      <c r="AV147" s="8"/>
      <c r="AW147" s="8"/>
      <c r="AX147" s="8"/>
      <c r="AY147" s="8"/>
      <c r="AZ147" s="8"/>
      <c r="BA147" s="8"/>
      <c r="BB147" s="8"/>
      <c r="BC147" s="8"/>
      <c r="BD147" s="8"/>
      <c r="BE147" s="8"/>
      <c r="BF147" s="8"/>
      <c r="BG147" s="8"/>
      <c r="BH147" s="8"/>
      <c r="BI147" s="8"/>
      <c r="BJ147" s="8"/>
      <c r="BK147" s="8"/>
      <c r="BL147" s="8"/>
      <c r="BM147" s="8"/>
      <c r="BN147" s="8"/>
      <c r="BO147" s="8"/>
      <c r="BP147" s="8"/>
      <c r="BQ147" s="8"/>
      <c r="BR147" s="8"/>
      <c r="BS147" s="8"/>
      <c r="BT147" s="8"/>
      <c r="BU147" s="8"/>
      <c r="BV147" s="8"/>
      <c r="BW147" s="8"/>
      <c r="BX147" s="8"/>
      <c r="BY147" s="8"/>
      <c r="BZ147" s="8"/>
      <c r="CA147" s="8"/>
      <c r="CB147" s="8"/>
      <c r="CC147" s="8"/>
      <c r="CD147" s="8"/>
      <c r="CE147" s="8"/>
      <c r="CF147" s="8"/>
      <c r="CG147" s="8"/>
      <c r="CH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  <c r="AM148" s="8"/>
      <c r="AN148" s="8"/>
      <c r="AO148" s="8"/>
      <c r="AP148" s="8"/>
      <c r="AQ148" s="8"/>
      <c r="AR148" s="8"/>
      <c r="AS148" s="8"/>
      <c r="AT148" s="8"/>
      <c r="AU148" s="8"/>
      <c r="AV148" s="8"/>
      <c r="AW148" s="8"/>
      <c r="AX148" s="8"/>
      <c r="AY148" s="8"/>
      <c r="AZ148" s="8"/>
      <c r="BA148" s="8"/>
      <c r="BB148" s="8"/>
      <c r="BC148" s="8"/>
      <c r="BD148" s="8"/>
      <c r="BE148" s="8"/>
      <c r="BF148" s="8"/>
      <c r="BG148" s="8"/>
      <c r="BH148" s="8"/>
      <c r="BI148" s="8"/>
      <c r="BJ148" s="8"/>
      <c r="BK148" s="8"/>
      <c r="BL148" s="8"/>
      <c r="BM148" s="8"/>
      <c r="BN148" s="8"/>
      <c r="BO148" s="8"/>
      <c r="BP148" s="8"/>
      <c r="BQ148" s="8"/>
      <c r="BR148" s="8"/>
      <c r="BS148" s="8"/>
      <c r="BT148" s="8"/>
      <c r="BU148" s="8"/>
      <c r="BV148" s="8"/>
      <c r="BW148" s="8"/>
      <c r="BX148" s="8"/>
      <c r="BY148" s="8"/>
      <c r="BZ148" s="8"/>
      <c r="CA148" s="8"/>
      <c r="CB148" s="8"/>
      <c r="CC148" s="8"/>
      <c r="CD148" s="8"/>
      <c r="CE148" s="8"/>
      <c r="CF148" s="8"/>
      <c r="CG148" s="8"/>
      <c r="CH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8"/>
      <c r="AQ149" s="8"/>
      <c r="AR149" s="8"/>
      <c r="AS149" s="8"/>
      <c r="AT149" s="8"/>
      <c r="AU149" s="8"/>
      <c r="AV149" s="8"/>
      <c r="AW149" s="8"/>
      <c r="AX149" s="8"/>
      <c r="AY149" s="8"/>
      <c r="AZ149" s="8"/>
      <c r="BA149" s="8"/>
      <c r="BB149" s="8"/>
      <c r="BC149" s="8"/>
      <c r="BD149" s="8"/>
      <c r="BE149" s="8"/>
      <c r="BF149" s="8"/>
      <c r="BG149" s="8"/>
      <c r="BH149" s="8"/>
      <c r="BI149" s="8"/>
      <c r="BJ149" s="8"/>
      <c r="BK149" s="8"/>
      <c r="BL149" s="8"/>
      <c r="BM149" s="8"/>
      <c r="BN149" s="8"/>
      <c r="BO149" s="8"/>
      <c r="BP149" s="8"/>
      <c r="BQ149" s="8"/>
      <c r="BR149" s="8"/>
      <c r="BS149" s="8"/>
      <c r="BT149" s="8"/>
      <c r="BU149" s="8"/>
      <c r="BV149" s="8"/>
      <c r="BW149" s="8"/>
      <c r="BX149" s="8"/>
      <c r="BY149" s="8"/>
      <c r="BZ149" s="8"/>
      <c r="CA149" s="8"/>
      <c r="CB149" s="8"/>
      <c r="CC149" s="8"/>
      <c r="CD149" s="8"/>
      <c r="CE149" s="8"/>
      <c r="CF149" s="8"/>
      <c r="CG149" s="8"/>
      <c r="CH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  <c r="AM150" s="8"/>
      <c r="AN150" s="8"/>
      <c r="AO150" s="8"/>
      <c r="AP150" s="8"/>
      <c r="AQ150" s="8"/>
      <c r="AR150" s="8"/>
      <c r="AS150" s="8"/>
      <c r="AT150" s="8"/>
      <c r="AU150" s="8"/>
      <c r="AV150" s="8"/>
      <c r="AW150" s="8"/>
      <c r="AX150" s="8"/>
      <c r="AY150" s="8"/>
      <c r="AZ150" s="8"/>
      <c r="BA150" s="8"/>
      <c r="BB150" s="8"/>
      <c r="BC150" s="8"/>
      <c r="BD150" s="8"/>
      <c r="BE150" s="8"/>
      <c r="BF150" s="8"/>
      <c r="BG150" s="8"/>
      <c r="BH150" s="8"/>
      <c r="BI150" s="8"/>
      <c r="BJ150" s="8"/>
      <c r="BK150" s="8"/>
      <c r="BL150" s="8"/>
      <c r="BM150" s="8"/>
      <c r="BN150" s="8"/>
      <c r="BO150" s="8"/>
      <c r="BP150" s="8"/>
      <c r="BQ150" s="8"/>
      <c r="BR150" s="8"/>
      <c r="BS150" s="8"/>
      <c r="BT150" s="8"/>
      <c r="BU150" s="8"/>
      <c r="BV150" s="8"/>
      <c r="BW150" s="8"/>
      <c r="BX150" s="8"/>
      <c r="BY150" s="8"/>
      <c r="BZ150" s="8"/>
      <c r="CA150" s="8"/>
      <c r="CB150" s="8"/>
      <c r="CC150" s="8"/>
      <c r="CD150" s="8"/>
      <c r="CE150" s="8"/>
      <c r="CF150" s="8"/>
      <c r="CG150" s="8"/>
      <c r="CH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8"/>
      <c r="AQ151" s="8"/>
      <c r="AR151" s="8"/>
      <c r="AS151" s="8"/>
      <c r="AT151" s="8"/>
      <c r="AU151" s="8"/>
      <c r="AV151" s="8"/>
      <c r="AW151" s="8"/>
      <c r="AX151" s="8"/>
      <c r="AY151" s="8"/>
      <c r="AZ151" s="8"/>
      <c r="BA151" s="8"/>
      <c r="BB151" s="8"/>
      <c r="BC151" s="8"/>
      <c r="BD151" s="8"/>
      <c r="BE151" s="8"/>
      <c r="BF151" s="8"/>
      <c r="BG151" s="8"/>
      <c r="BH151" s="8"/>
      <c r="BI151" s="8"/>
      <c r="BJ151" s="8"/>
      <c r="BK151" s="8"/>
      <c r="BL151" s="8"/>
      <c r="BM151" s="8"/>
      <c r="BN151" s="8"/>
      <c r="BO151" s="8"/>
      <c r="BP151" s="8"/>
      <c r="BQ151" s="8"/>
      <c r="BR151" s="8"/>
      <c r="BS151" s="8"/>
      <c r="BT151" s="8"/>
      <c r="BU151" s="8"/>
      <c r="BV151" s="8"/>
      <c r="BW151" s="8"/>
      <c r="BX151" s="8"/>
      <c r="BY151" s="8"/>
      <c r="BZ151" s="8"/>
      <c r="CA151" s="8"/>
      <c r="CB151" s="8"/>
      <c r="CC151" s="8"/>
      <c r="CD151" s="8"/>
      <c r="CE151" s="8"/>
      <c r="CF151" s="8"/>
      <c r="CG151" s="8"/>
      <c r="CH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  <c r="AM152" s="8"/>
      <c r="AN152" s="8"/>
      <c r="AO152" s="8"/>
      <c r="AP152" s="8"/>
      <c r="AQ152" s="8"/>
      <c r="AR152" s="8"/>
      <c r="AS152" s="8"/>
      <c r="AT152" s="8"/>
      <c r="AU152" s="8"/>
      <c r="AV152" s="8"/>
      <c r="AW152" s="8"/>
      <c r="AX152" s="8"/>
      <c r="AY152" s="8"/>
      <c r="AZ152" s="8"/>
      <c r="BA152" s="8"/>
      <c r="BB152" s="8"/>
      <c r="BC152" s="8"/>
      <c r="BD152" s="8"/>
      <c r="BE152" s="8"/>
      <c r="BF152" s="8"/>
      <c r="BG152" s="8"/>
      <c r="BH152" s="8"/>
      <c r="BI152" s="8"/>
      <c r="BJ152" s="8"/>
      <c r="BK152" s="8"/>
      <c r="BL152" s="8"/>
      <c r="BM152" s="8"/>
      <c r="BN152" s="8"/>
      <c r="BO152" s="8"/>
      <c r="BP152" s="8"/>
      <c r="BQ152" s="8"/>
      <c r="BR152" s="8"/>
      <c r="BS152" s="8"/>
      <c r="BT152" s="8"/>
      <c r="BU152" s="8"/>
      <c r="BV152" s="8"/>
      <c r="BW152" s="8"/>
      <c r="BX152" s="8"/>
      <c r="BY152" s="8"/>
      <c r="BZ152" s="8"/>
      <c r="CA152" s="8"/>
      <c r="CB152" s="8"/>
      <c r="CC152" s="8"/>
      <c r="CD152" s="8"/>
      <c r="CE152" s="8"/>
      <c r="CF152" s="8"/>
      <c r="CG152" s="8"/>
      <c r="CH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  <c r="AM153" s="8"/>
      <c r="AN153" s="8"/>
      <c r="AO153" s="8"/>
      <c r="AP153" s="8"/>
      <c r="AQ153" s="8"/>
      <c r="AR153" s="8"/>
      <c r="AS153" s="8"/>
      <c r="AT153" s="8"/>
      <c r="AU153" s="8"/>
      <c r="AV153" s="8"/>
      <c r="AW153" s="8"/>
      <c r="AX153" s="8"/>
      <c r="AY153" s="8"/>
      <c r="AZ153" s="8"/>
      <c r="BA153" s="8"/>
      <c r="BB153" s="8"/>
      <c r="BC153" s="8"/>
      <c r="BD153" s="8"/>
      <c r="BE153" s="8"/>
      <c r="BF153" s="8"/>
      <c r="BG153" s="8"/>
      <c r="BH153" s="8"/>
      <c r="BI153" s="8"/>
      <c r="BJ153" s="8"/>
      <c r="BK153" s="8"/>
      <c r="BL153" s="8"/>
      <c r="BM153" s="8"/>
      <c r="BN153" s="8"/>
      <c r="BO153" s="8"/>
      <c r="BP153" s="8"/>
      <c r="BQ153" s="8"/>
      <c r="BR153" s="8"/>
      <c r="BS153" s="8"/>
      <c r="BT153" s="8"/>
      <c r="BU153" s="8"/>
      <c r="BV153" s="8"/>
      <c r="BW153" s="8"/>
      <c r="BX153" s="8"/>
      <c r="BY153" s="8"/>
      <c r="BZ153" s="8"/>
      <c r="CA153" s="8"/>
      <c r="CB153" s="8"/>
      <c r="CC153" s="8"/>
      <c r="CD153" s="8"/>
      <c r="CE153" s="8"/>
      <c r="CF153" s="8"/>
      <c r="CG153" s="8"/>
      <c r="CH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8"/>
      <c r="AQ154" s="8"/>
      <c r="AR154" s="8"/>
      <c r="AS154" s="8"/>
      <c r="AT154" s="8"/>
      <c r="AU154" s="8"/>
      <c r="AV154" s="8"/>
      <c r="AW154" s="8"/>
      <c r="AX154" s="8"/>
      <c r="AY154" s="8"/>
      <c r="AZ154" s="8"/>
      <c r="BA154" s="8"/>
      <c r="BB154" s="8"/>
      <c r="BC154" s="8"/>
      <c r="BD154" s="8"/>
      <c r="BE154" s="8"/>
      <c r="BF154" s="8"/>
      <c r="BG154" s="8"/>
      <c r="BH154" s="8"/>
      <c r="BI154" s="8"/>
      <c r="BJ154" s="8"/>
      <c r="BK154" s="8"/>
      <c r="BL154" s="8"/>
      <c r="BM154" s="8"/>
      <c r="BN154" s="8"/>
      <c r="BO154" s="8"/>
      <c r="BP154" s="8"/>
      <c r="BQ154" s="8"/>
      <c r="BR154" s="8"/>
      <c r="BS154" s="8"/>
      <c r="BT154" s="8"/>
      <c r="BU154" s="8"/>
      <c r="BV154" s="8"/>
      <c r="BW154" s="8"/>
      <c r="BX154" s="8"/>
      <c r="BY154" s="8"/>
      <c r="BZ154" s="8"/>
      <c r="CA154" s="8"/>
      <c r="CB154" s="8"/>
      <c r="CC154" s="8"/>
      <c r="CD154" s="8"/>
      <c r="CE154" s="8"/>
      <c r="CF154" s="8"/>
      <c r="CG154" s="8"/>
      <c r="CH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  <c r="AM155" s="8"/>
      <c r="AN155" s="8"/>
      <c r="AO155" s="8"/>
      <c r="AP155" s="8"/>
      <c r="AQ155" s="8"/>
      <c r="AR155" s="8"/>
      <c r="AS155" s="8"/>
      <c r="AT155" s="8"/>
      <c r="AU155" s="8"/>
      <c r="AV155" s="8"/>
      <c r="AW155" s="8"/>
      <c r="AX155" s="8"/>
      <c r="AY155" s="8"/>
      <c r="AZ155" s="8"/>
      <c r="BA155" s="8"/>
      <c r="BB155" s="8"/>
      <c r="BC155" s="8"/>
      <c r="BD155" s="8"/>
      <c r="BE155" s="8"/>
      <c r="BF155" s="8"/>
      <c r="BG155" s="8"/>
      <c r="BH155" s="8"/>
      <c r="BI155" s="8"/>
      <c r="BJ155" s="8"/>
      <c r="BK155" s="8"/>
      <c r="BL155" s="8"/>
      <c r="BM155" s="8"/>
      <c r="BN155" s="8"/>
      <c r="BO155" s="8"/>
      <c r="BP155" s="8"/>
      <c r="BQ155" s="8"/>
      <c r="BR155" s="8"/>
      <c r="BS155" s="8"/>
      <c r="BT155" s="8"/>
      <c r="BU155" s="8"/>
      <c r="BV155" s="8"/>
      <c r="BW155" s="8"/>
      <c r="BX155" s="8"/>
      <c r="BY155" s="8"/>
      <c r="BZ155" s="8"/>
      <c r="CA155" s="8"/>
      <c r="CB155" s="8"/>
      <c r="CC155" s="8"/>
      <c r="CD155" s="8"/>
      <c r="CE155" s="8"/>
      <c r="CF155" s="8"/>
      <c r="CG155" s="8"/>
      <c r="CH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  <c r="AM156" s="8"/>
      <c r="AN156" s="8"/>
      <c r="AO156" s="8"/>
      <c r="AP156" s="8"/>
      <c r="AQ156" s="8"/>
      <c r="AR156" s="8"/>
      <c r="AS156" s="8"/>
      <c r="AT156" s="8"/>
      <c r="AU156" s="8"/>
      <c r="AV156" s="8"/>
      <c r="AW156" s="8"/>
      <c r="AX156" s="8"/>
      <c r="AY156" s="8"/>
      <c r="AZ156" s="8"/>
      <c r="BA156" s="8"/>
      <c r="BB156" s="8"/>
      <c r="BC156" s="8"/>
      <c r="BD156" s="8"/>
      <c r="BE156" s="8"/>
      <c r="BF156" s="8"/>
      <c r="BG156" s="8"/>
      <c r="BH156" s="8"/>
      <c r="BI156" s="8"/>
      <c r="BJ156" s="8"/>
      <c r="BK156" s="8"/>
      <c r="BL156" s="8"/>
      <c r="BM156" s="8"/>
      <c r="BN156" s="8"/>
      <c r="BO156" s="8"/>
      <c r="BP156" s="8"/>
      <c r="BQ156" s="8"/>
      <c r="BR156" s="8"/>
      <c r="BS156" s="8"/>
      <c r="BT156" s="8"/>
      <c r="BU156" s="8"/>
      <c r="BV156" s="8"/>
      <c r="BW156" s="8"/>
      <c r="BX156" s="8"/>
      <c r="BY156" s="8"/>
      <c r="BZ156" s="8"/>
      <c r="CA156" s="8"/>
      <c r="CB156" s="8"/>
      <c r="CC156" s="8"/>
      <c r="CD156" s="8"/>
      <c r="CE156" s="8"/>
      <c r="CF156" s="8"/>
      <c r="CG156" s="8"/>
      <c r="CH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8"/>
      <c r="AQ157" s="8"/>
      <c r="AR157" s="8"/>
      <c r="AS157" s="8"/>
      <c r="AT157" s="8"/>
      <c r="AU157" s="8"/>
      <c r="AV157" s="8"/>
      <c r="AW157" s="8"/>
      <c r="AX157" s="8"/>
      <c r="AY157" s="8"/>
      <c r="AZ157" s="8"/>
      <c r="BA157" s="8"/>
      <c r="BB157" s="8"/>
      <c r="BC157" s="8"/>
      <c r="BD157" s="8"/>
      <c r="BE157" s="8"/>
      <c r="BF157" s="8"/>
      <c r="BG157" s="8"/>
      <c r="BH157" s="8"/>
      <c r="BI157" s="8"/>
      <c r="BJ157" s="8"/>
      <c r="BK157" s="8"/>
      <c r="BL157" s="8"/>
      <c r="BM157" s="8"/>
      <c r="BN157" s="8"/>
      <c r="BO157" s="8"/>
      <c r="BP157" s="8"/>
      <c r="BQ157" s="8"/>
      <c r="BR157" s="8"/>
      <c r="BS157" s="8"/>
      <c r="BT157" s="8"/>
      <c r="BU157" s="8"/>
      <c r="BV157" s="8"/>
      <c r="BW157" s="8"/>
      <c r="BX157" s="8"/>
      <c r="BY157" s="8"/>
      <c r="BZ157" s="8"/>
      <c r="CA157" s="8"/>
      <c r="CB157" s="8"/>
      <c r="CC157" s="8"/>
      <c r="CD157" s="8"/>
      <c r="CE157" s="8"/>
      <c r="CF157" s="8"/>
      <c r="CG157" s="8"/>
      <c r="CH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8"/>
      <c r="AQ158" s="8"/>
      <c r="AR158" s="8"/>
      <c r="AS158" s="8"/>
      <c r="AT158" s="8"/>
      <c r="AU158" s="8"/>
      <c r="AV158" s="8"/>
      <c r="AW158" s="8"/>
      <c r="AX158" s="8"/>
      <c r="AY158" s="8"/>
      <c r="AZ158" s="8"/>
      <c r="BA158" s="8"/>
      <c r="BB158" s="8"/>
      <c r="BC158" s="8"/>
      <c r="BD158" s="8"/>
      <c r="BE158" s="8"/>
      <c r="BF158" s="8"/>
      <c r="BG158" s="8"/>
      <c r="BH158" s="8"/>
      <c r="BI158" s="8"/>
      <c r="BJ158" s="8"/>
      <c r="BK158" s="8"/>
      <c r="BL158" s="8"/>
      <c r="BM158" s="8"/>
      <c r="BN158" s="8"/>
      <c r="BO158" s="8"/>
      <c r="BP158" s="8"/>
      <c r="BQ158" s="8"/>
      <c r="BR158" s="8"/>
      <c r="BS158" s="8"/>
      <c r="BT158" s="8"/>
      <c r="BU158" s="8"/>
      <c r="BV158" s="8"/>
      <c r="BW158" s="8"/>
      <c r="BX158" s="8"/>
      <c r="BY158" s="8"/>
      <c r="BZ158" s="8"/>
      <c r="CA158" s="8"/>
      <c r="CB158" s="8"/>
      <c r="CC158" s="8"/>
      <c r="CD158" s="8"/>
      <c r="CE158" s="8"/>
      <c r="CF158" s="8"/>
      <c r="CG158" s="8"/>
      <c r="CH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8"/>
      <c r="AQ159" s="8"/>
      <c r="AR159" s="8"/>
      <c r="AS159" s="8"/>
      <c r="AT159" s="8"/>
      <c r="AU159" s="8"/>
      <c r="AV159" s="8"/>
      <c r="AW159" s="8"/>
      <c r="AX159" s="8"/>
      <c r="AY159" s="8"/>
      <c r="AZ159" s="8"/>
      <c r="BA159" s="8"/>
      <c r="BB159" s="8"/>
      <c r="BC159" s="8"/>
      <c r="BD159" s="8"/>
      <c r="BE159" s="8"/>
      <c r="BF159" s="8"/>
      <c r="BG159" s="8"/>
      <c r="BH159" s="8"/>
      <c r="BI159" s="8"/>
      <c r="BJ159" s="8"/>
      <c r="BK159" s="8"/>
      <c r="BL159" s="8"/>
      <c r="BM159" s="8"/>
      <c r="BN159" s="8"/>
      <c r="BO159" s="8"/>
      <c r="BP159" s="8"/>
      <c r="BQ159" s="8"/>
      <c r="BR159" s="8"/>
      <c r="BS159" s="8"/>
      <c r="BT159" s="8"/>
      <c r="BU159" s="8"/>
      <c r="BV159" s="8"/>
      <c r="BW159" s="8"/>
      <c r="BX159" s="8"/>
      <c r="BY159" s="8"/>
      <c r="BZ159" s="8"/>
      <c r="CA159" s="8"/>
      <c r="CB159" s="8"/>
      <c r="CC159" s="8"/>
      <c r="CD159" s="8"/>
      <c r="CE159" s="8"/>
      <c r="CF159" s="8"/>
      <c r="CG159" s="8"/>
      <c r="CH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8"/>
      <c r="AN160" s="8"/>
      <c r="AO160" s="8"/>
      <c r="AP160" s="8"/>
      <c r="AQ160" s="8"/>
      <c r="AR160" s="8"/>
      <c r="AS160" s="8"/>
      <c r="AT160" s="8"/>
      <c r="AU160" s="8"/>
      <c r="AV160" s="8"/>
      <c r="AW160" s="8"/>
      <c r="AX160" s="8"/>
      <c r="AY160" s="8"/>
      <c r="AZ160" s="8"/>
      <c r="BA160" s="8"/>
      <c r="BB160" s="8"/>
      <c r="BC160" s="8"/>
      <c r="BD160" s="8"/>
      <c r="BE160" s="8"/>
      <c r="BF160" s="8"/>
      <c r="BG160" s="8"/>
      <c r="BH160" s="8"/>
      <c r="BI160" s="8"/>
      <c r="BJ160" s="8"/>
      <c r="BK160" s="8"/>
      <c r="BL160" s="8"/>
      <c r="BM160" s="8"/>
      <c r="BN160" s="8"/>
      <c r="BO160" s="8"/>
      <c r="BP160" s="8"/>
      <c r="BQ160" s="8"/>
      <c r="BR160" s="8"/>
      <c r="BS160" s="8"/>
      <c r="BT160" s="8"/>
      <c r="BU160" s="8"/>
      <c r="BV160" s="8"/>
      <c r="BW160" s="8"/>
      <c r="BX160" s="8"/>
      <c r="BY160" s="8"/>
      <c r="BZ160" s="8"/>
      <c r="CA160" s="8"/>
      <c r="CB160" s="8"/>
      <c r="CC160" s="8"/>
      <c r="CD160" s="8"/>
      <c r="CE160" s="8"/>
      <c r="CF160" s="8"/>
      <c r="CG160" s="8"/>
      <c r="CH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8"/>
      <c r="AM161" s="8"/>
      <c r="AN161" s="8"/>
      <c r="AO161" s="8"/>
      <c r="AP161" s="8"/>
      <c r="AQ161" s="8"/>
      <c r="AR161" s="8"/>
      <c r="AS161" s="8"/>
      <c r="AT161" s="8"/>
      <c r="AU161" s="8"/>
      <c r="AV161" s="8"/>
      <c r="AW161" s="8"/>
      <c r="AX161" s="8"/>
      <c r="AY161" s="8"/>
      <c r="AZ161" s="8"/>
      <c r="BA161" s="8"/>
      <c r="BB161" s="8"/>
      <c r="BC161" s="8"/>
      <c r="BD161" s="8"/>
      <c r="BE161" s="8"/>
      <c r="BF161" s="8"/>
      <c r="BG161" s="8"/>
      <c r="BH161" s="8"/>
      <c r="BI161" s="8"/>
      <c r="BJ161" s="8"/>
      <c r="BK161" s="8"/>
      <c r="BL161" s="8"/>
      <c r="BM161" s="8"/>
      <c r="BN161" s="8"/>
      <c r="BO161" s="8"/>
      <c r="BP161" s="8"/>
      <c r="BQ161" s="8"/>
      <c r="BR161" s="8"/>
      <c r="BS161" s="8"/>
      <c r="BT161" s="8"/>
      <c r="BU161" s="8"/>
      <c r="BV161" s="8"/>
      <c r="BW161" s="8"/>
      <c r="BX161" s="8"/>
      <c r="BY161" s="8"/>
      <c r="BZ161" s="8"/>
      <c r="CA161" s="8"/>
      <c r="CB161" s="8"/>
      <c r="CC161" s="8"/>
      <c r="CD161" s="8"/>
      <c r="CE161" s="8"/>
      <c r="CF161" s="8"/>
      <c r="CG161" s="8"/>
      <c r="CH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8"/>
      <c r="AM162" s="8"/>
      <c r="AN162" s="8"/>
      <c r="AO162" s="8"/>
      <c r="AP162" s="8"/>
      <c r="AQ162" s="8"/>
      <c r="AR162" s="8"/>
      <c r="AS162" s="8"/>
      <c r="AT162" s="8"/>
      <c r="AU162" s="8"/>
      <c r="AV162" s="8"/>
      <c r="AW162" s="8"/>
      <c r="AX162" s="8"/>
      <c r="AY162" s="8"/>
      <c r="AZ162" s="8"/>
      <c r="BA162" s="8"/>
      <c r="BB162" s="8"/>
      <c r="BC162" s="8"/>
      <c r="BD162" s="8"/>
      <c r="BE162" s="8"/>
      <c r="BF162" s="8"/>
      <c r="BG162" s="8"/>
      <c r="BH162" s="8"/>
      <c r="BI162" s="8"/>
      <c r="BJ162" s="8"/>
      <c r="BK162" s="8"/>
      <c r="BL162" s="8"/>
      <c r="BM162" s="8"/>
      <c r="BN162" s="8"/>
      <c r="BO162" s="8"/>
      <c r="BP162" s="8"/>
      <c r="BQ162" s="8"/>
      <c r="BR162" s="8"/>
      <c r="BS162" s="8"/>
      <c r="BT162" s="8"/>
      <c r="BU162" s="8"/>
      <c r="BV162" s="8"/>
      <c r="BW162" s="8"/>
      <c r="BX162" s="8"/>
      <c r="BY162" s="8"/>
      <c r="BZ162" s="8"/>
      <c r="CA162" s="8"/>
      <c r="CB162" s="8"/>
      <c r="CC162" s="8"/>
      <c r="CD162" s="8"/>
      <c r="CE162" s="8"/>
      <c r="CF162" s="8"/>
      <c r="CG162" s="8"/>
      <c r="CH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  <c r="AM163" s="8"/>
      <c r="AN163" s="8"/>
      <c r="AO163" s="8"/>
      <c r="AP163" s="8"/>
      <c r="AQ163" s="8"/>
      <c r="AR163" s="8"/>
      <c r="AS163" s="8"/>
      <c r="AT163" s="8"/>
      <c r="AU163" s="8"/>
      <c r="AV163" s="8"/>
      <c r="AW163" s="8"/>
      <c r="AX163" s="8"/>
      <c r="AY163" s="8"/>
      <c r="AZ163" s="8"/>
      <c r="BA163" s="8"/>
      <c r="BB163" s="8"/>
      <c r="BC163" s="8"/>
      <c r="BD163" s="8"/>
      <c r="BE163" s="8"/>
      <c r="BF163" s="8"/>
      <c r="BG163" s="8"/>
      <c r="BH163" s="8"/>
      <c r="BI163" s="8"/>
      <c r="BJ163" s="8"/>
      <c r="BK163" s="8"/>
      <c r="BL163" s="8"/>
      <c r="BM163" s="8"/>
      <c r="BN163" s="8"/>
      <c r="BO163" s="8"/>
      <c r="BP163" s="8"/>
      <c r="BQ163" s="8"/>
      <c r="BR163" s="8"/>
      <c r="BS163" s="8"/>
      <c r="BT163" s="8"/>
      <c r="BU163" s="8"/>
      <c r="BV163" s="8"/>
      <c r="BW163" s="8"/>
      <c r="BX163" s="8"/>
      <c r="BY163" s="8"/>
      <c r="BZ163" s="8"/>
      <c r="CA163" s="8"/>
      <c r="CB163" s="8"/>
      <c r="CC163" s="8"/>
      <c r="CD163" s="8"/>
      <c r="CE163" s="8"/>
      <c r="CF163" s="8"/>
      <c r="CG163" s="8"/>
      <c r="CH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  <c r="AM164" s="8"/>
      <c r="AN164" s="8"/>
      <c r="AO164" s="8"/>
      <c r="AP164" s="8"/>
      <c r="AQ164" s="8"/>
      <c r="AR164" s="8"/>
      <c r="AS164" s="8"/>
      <c r="AT164" s="8"/>
      <c r="AU164" s="8"/>
      <c r="AV164" s="8"/>
      <c r="AW164" s="8"/>
      <c r="AX164" s="8"/>
      <c r="AY164" s="8"/>
      <c r="AZ164" s="8"/>
      <c r="BA164" s="8"/>
      <c r="BB164" s="8"/>
      <c r="BC164" s="8"/>
      <c r="BD164" s="8"/>
      <c r="BE164" s="8"/>
      <c r="BF164" s="8"/>
      <c r="BG164" s="8"/>
      <c r="BH164" s="8"/>
      <c r="BI164" s="8"/>
      <c r="BJ164" s="8"/>
      <c r="BK164" s="8"/>
      <c r="BL164" s="8"/>
      <c r="BM164" s="8"/>
      <c r="BN164" s="8"/>
      <c r="BO164" s="8"/>
      <c r="BP164" s="8"/>
      <c r="BQ164" s="8"/>
      <c r="BR164" s="8"/>
      <c r="BS164" s="8"/>
      <c r="BT164" s="8"/>
      <c r="BU164" s="8"/>
      <c r="BV164" s="8"/>
      <c r="BW164" s="8"/>
      <c r="BX164" s="8"/>
      <c r="BY164" s="8"/>
      <c r="BZ164" s="8"/>
      <c r="CA164" s="8"/>
      <c r="CB164" s="8"/>
      <c r="CC164" s="8"/>
      <c r="CD164" s="8"/>
      <c r="CE164" s="8"/>
      <c r="CF164" s="8"/>
      <c r="CG164" s="8"/>
      <c r="CH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  <c r="AM165" s="8"/>
      <c r="AN165" s="8"/>
      <c r="AO165" s="8"/>
      <c r="AP165" s="8"/>
      <c r="AQ165" s="8"/>
      <c r="AR165" s="8"/>
      <c r="AS165" s="8"/>
      <c r="AT165" s="8"/>
      <c r="AU165" s="8"/>
      <c r="AV165" s="8"/>
      <c r="AW165" s="8"/>
      <c r="AX165" s="8"/>
      <c r="AY165" s="8"/>
      <c r="AZ165" s="8"/>
      <c r="BA165" s="8"/>
      <c r="BB165" s="8"/>
      <c r="BC165" s="8"/>
      <c r="BD165" s="8"/>
      <c r="BE165" s="8"/>
      <c r="BF165" s="8"/>
      <c r="BG165" s="8"/>
      <c r="BH165" s="8"/>
      <c r="BI165" s="8"/>
      <c r="BJ165" s="8"/>
      <c r="BK165" s="8"/>
      <c r="BL165" s="8"/>
      <c r="BM165" s="8"/>
      <c r="BN165" s="8"/>
      <c r="BO165" s="8"/>
      <c r="BP165" s="8"/>
      <c r="BQ165" s="8"/>
      <c r="BR165" s="8"/>
      <c r="BS165" s="8"/>
      <c r="BT165" s="8"/>
      <c r="BU165" s="8"/>
      <c r="BV165" s="8"/>
      <c r="BW165" s="8"/>
      <c r="BX165" s="8"/>
      <c r="BY165" s="8"/>
      <c r="BZ165" s="8"/>
      <c r="CA165" s="8"/>
      <c r="CB165" s="8"/>
      <c r="CC165" s="8"/>
      <c r="CD165" s="8"/>
      <c r="CE165" s="8"/>
      <c r="CF165" s="8"/>
      <c r="CG165" s="8"/>
      <c r="CH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  <c r="AM166" s="8"/>
      <c r="AN166" s="8"/>
      <c r="AO166" s="8"/>
      <c r="AP166" s="8"/>
      <c r="AQ166" s="8"/>
      <c r="AR166" s="8"/>
      <c r="AS166" s="8"/>
      <c r="AT166" s="8"/>
      <c r="AU166" s="8"/>
      <c r="AV166" s="8"/>
      <c r="AW166" s="8"/>
      <c r="AX166" s="8"/>
      <c r="AY166" s="8"/>
      <c r="AZ166" s="8"/>
      <c r="BA166" s="8"/>
      <c r="BB166" s="8"/>
      <c r="BC166" s="8"/>
      <c r="BD166" s="8"/>
      <c r="BE166" s="8"/>
      <c r="BF166" s="8"/>
      <c r="BG166" s="8"/>
      <c r="BH166" s="8"/>
      <c r="BI166" s="8"/>
      <c r="BJ166" s="8"/>
      <c r="BK166" s="8"/>
      <c r="BL166" s="8"/>
      <c r="BM166" s="8"/>
      <c r="BN166" s="8"/>
      <c r="BO166" s="8"/>
      <c r="BP166" s="8"/>
      <c r="BQ166" s="8"/>
      <c r="BR166" s="8"/>
      <c r="BS166" s="8"/>
      <c r="BT166" s="8"/>
      <c r="BU166" s="8"/>
      <c r="BV166" s="8"/>
      <c r="BW166" s="8"/>
      <c r="BX166" s="8"/>
      <c r="BY166" s="8"/>
      <c r="BZ166" s="8"/>
      <c r="CA166" s="8"/>
      <c r="CB166" s="8"/>
      <c r="CC166" s="8"/>
      <c r="CD166" s="8"/>
      <c r="CE166" s="8"/>
      <c r="CF166" s="8"/>
      <c r="CG166" s="8"/>
      <c r="CH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  <c r="AM167" s="8"/>
      <c r="AN167" s="8"/>
      <c r="AO167" s="8"/>
      <c r="AP167" s="8"/>
      <c r="AQ167" s="8"/>
      <c r="AR167" s="8"/>
      <c r="AS167" s="8"/>
      <c r="AT167" s="8"/>
      <c r="AU167" s="8"/>
      <c r="AV167" s="8"/>
      <c r="AW167" s="8"/>
      <c r="AX167" s="8"/>
      <c r="AY167" s="8"/>
      <c r="AZ167" s="8"/>
      <c r="BA167" s="8"/>
      <c r="BB167" s="8"/>
      <c r="BC167" s="8"/>
      <c r="BD167" s="8"/>
      <c r="BE167" s="8"/>
      <c r="BF167" s="8"/>
      <c r="BG167" s="8"/>
      <c r="BH167" s="8"/>
      <c r="BI167" s="8"/>
      <c r="BJ167" s="8"/>
      <c r="BK167" s="8"/>
      <c r="BL167" s="8"/>
      <c r="BM167" s="8"/>
      <c r="BN167" s="8"/>
      <c r="BO167" s="8"/>
      <c r="BP167" s="8"/>
      <c r="BQ167" s="8"/>
      <c r="BR167" s="8"/>
      <c r="BS167" s="8"/>
      <c r="BT167" s="8"/>
      <c r="BU167" s="8"/>
      <c r="BV167" s="8"/>
      <c r="BW167" s="8"/>
      <c r="BX167" s="8"/>
      <c r="BY167" s="8"/>
      <c r="BZ167" s="8"/>
      <c r="CA167" s="8"/>
      <c r="CB167" s="8"/>
      <c r="CC167" s="8"/>
      <c r="CD167" s="8"/>
      <c r="CE167" s="8"/>
      <c r="CF167" s="8"/>
      <c r="CG167" s="8"/>
      <c r="CH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8"/>
      <c r="AN168" s="8"/>
      <c r="AO168" s="8"/>
      <c r="AP168" s="8"/>
      <c r="AQ168" s="8"/>
      <c r="AR168" s="8"/>
      <c r="AS168" s="8"/>
      <c r="AT168" s="8"/>
      <c r="AU168" s="8"/>
      <c r="AV168" s="8"/>
      <c r="AW168" s="8"/>
      <c r="AX168" s="8"/>
      <c r="AY168" s="8"/>
      <c r="AZ168" s="8"/>
      <c r="BA168" s="8"/>
      <c r="BB168" s="8"/>
      <c r="BC168" s="8"/>
      <c r="BD168" s="8"/>
      <c r="BE168" s="8"/>
      <c r="BF168" s="8"/>
      <c r="BG168" s="8"/>
      <c r="BH168" s="8"/>
      <c r="BI168" s="8"/>
      <c r="BJ168" s="8"/>
      <c r="BK168" s="8"/>
      <c r="BL168" s="8"/>
      <c r="BM168" s="8"/>
      <c r="BN168" s="8"/>
      <c r="BO168" s="8"/>
      <c r="BP168" s="8"/>
      <c r="BQ168" s="8"/>
      <c r="BR168" s="8"/>
      <c r="BS168" s="8"/>
      <c r="BT168" s="8"/>
      <c r="BU168" s="8"/>
      <c r="BV168" s="8"/>
      <c r="BW168" s="8"/>
      <c r="BX168" s="8"/>
      <c r="BY168" s="8"/>
      <c r="BZ168" s="8"/>
      <c r="CA168" s="8"/>
      <c r="CB168" s="8"/>
      <c r="CC168" s="8"/>
      <c r="CD168" s="8"/>
      <c r="CE168" s="8"/>
      <c r="CF168" s="8"/>
      <c r="CG168" s="8"/>
      <c r="CH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8"/>
      <c r="AQ169" s="8"/>
      <c r="AR169" s="8"/>
      <c r="AS169" s="8"/>
      <c r="AT169" s="8"/>
      <c r="AU169" s="8"/>
      <c r="AV169" s="8"/>
      <c r="AW169" s="8"/>
      <c r="AX169" s="8"/>
      <c r="AY169" s="8"/>
      <c r="AZ169" s="8"/>
      <c r="BA169" s="8"/>
      <c r="BB169" s="8"/>
      <c r="BC169" s="8"/>
      <c r="BD169" s="8"/>
      <c r="BE169" s="8"/>
      <c r="BF169" s="8"/>
      <c r="BG169" s="8"/>
      <c r="BH169" s="8"/>
      <c r="BI169" s="8"/>
      <c r="BJ169" s="8"/>
      <c r="BK169" s="8"/>
      <c r="BL169" s="8"/>
      <c r="BM169" s="8"/>
      <c r="BN169" s="8"/>
      <c r="BO169" s="8"/>
      <c r="BP169" s="8"/>
      <c r="BQ169" s="8"/>
      <c r="BR169" s="8"/>
      <c r="BS169" s="8"/>
      <c r="BT169" s="8"/>
      <c r="BU169" s="8"/>
      <c r="BV169" s="8"/>
      <c r="BW169" s="8"/>
      <c r="BX169" s="8"/>
      <c r="BY169" s="8"/>
      <c r="BZ169" s="8"/>
      <c r="CA169" s="8"/>
      <c r="CB169" s="8"/>
      <c r="CC169" s="8"/>
      <c r="CD169" s="8"/>
      <c r="CE169" s="8"/>
      <c r="CF169" s="8"/>
      <c r="CG169" s="8"/>
      <c r="CH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  <c r="AM170" s="8"/>
      <c r="AN170" s="8"/>
      <c r="AO170" s="8"/>
      <c r="AP170" s="8"/>
      <c r="AQ170" s="8"/>
      <c r="AR170" s="8"/>
      <c r="AS170" s="8"/>
      <c r="AT170" s="8"/>
      <c r="AU170" s="8"/>
      <c r="AV170" s="8"/>
      <c r="AW170" s="8"/>
      <c r="AX170" s="8"/>
      <c r="AY170" s="8"/>
      <c r="AZ170" s="8"/>
      <c r="BA170" s="8"/>
      <c r="BB170" s="8"/>
      <c r="BC170" s="8"/>
      <c r="BD170" s="8"/>
      <c r="BE170" s="8"/>
      <c r="BF170" s="8"/>
      <c r="BG170" s="8"/>
      <c r="BH170" s="8"/>
      <c r="BI170" s="8"/>
      <c r="BJ170" s="8"/>
      <c r="BK170" s="8"/>
      <c r="BL170" s="8"/>
      <c r="BM170" s="8"/>
      <c r="BN170" s="8"/>
      <c r="BO170" s="8"/>
      <c r="BP170" s="8"/>
      <c r="BQ170" s="8"/>
      <c r="BR170" s="8"/>
      <c r="BS170" s="8"/>
      <c r="BT170" s="8"/>
      <c r="BU170" s="8"/>
      <c r="BV170" s="8"/>
      <c r="BW170" s="8"/>
      <c r="BX170" s="8"/>
      <c r="BY170" s="8"/>
      <c r="BZ170" s="8"/>
      <c r="CA170" s="8"/>
      <c r="CB170" s="8"/>
      <c r="CC170" s="8"/>
      <c r="CD170" s="8"/>
      <c r="CE170" s="8"/>
      <c r="CF170" s="8"/>
      <c r="CG170" s="8"/>
      <c r="CH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8"/>
      <c r="AM171" s="8"/>
      <c r="AN171" s="8"/>
      <c r="AO171" s="8"/>
      <c r="AP171" s="8"/>
      <c r="AQ171" s="8"/>
      <c r="AR171" s="8"/>
      <c r="AS171" s="8"/>
      <c r="AT171" s="8"/>
      <c r="AU171" s="8"/>
      <c r="AV171" s="8"/>
      <c r="AW171" s="8"/>
      <c r="AX171" s="8"/>
      <c r="AY171" s="8"/>
      <c r="AZ171" s="8"/>
      <c r="BA171" s="8"/>
      <c r="BB171" s="8"/>
      <c r="BC171" s="8"/>
      <c r="BD171" s="8"/>
      <c r="BE171" s="8"/>
      <c r="BF171" s="8"/>
      <c r="BG171" s="8"/>
      <c r="BH171" s="8"/>
      <c r="BI171" s="8"/>
      <c r="BJ171" s="8"/>
      <c r="BK171" s="8"/>
      <c r="BL171" s="8"/>
      <c r="BM171" s="8"/>
      <c r="BN171" s="8"/>
      <c r="BO171" s="8"/>
      <c r="BP171" s="8"/>
      <c r="BQ171" s="8"/>
      <c r="BR171" s="8"/>
      <c r="BS171" s="8"/>
      <c r="BT171" s="8"/>
      <c r="BU171" s="8"/>
      <c r="BV171" s="8"/>
      <c r="BW171" s="8"/>
      <c r="BX171" s="8"/>
      <c r="BY171" s="8"/>
      <c r="BZ171" s="8"/>
      <c r="CA171" s="8"/>
      <c r="CB171" s="8"/>
      <c r="CC171" s="8"/>
      <c r="CD171" s="8"/>
      <c r="CE171" s="8"/>
      <c r="CF171" s="8"/>
      <c r="CG171" s="8"/>
      <c r="CH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  <c r="AL172" s="8"/>
      <c r="AM172" s="8"/>
      <c r="AN172" s="8"/>
      <c r="AO172" s="8"/>
      <c r="AP172" s="8"/>
      <c r="AQ172" s="8"/>
      <c r="AR172" s="8"/>
      <c r="AS172" s="8"/>
      <c r="AT172" s="8"/>
      <c r="AU172" s="8"/>
      <c r="AV172" s="8"/>
      <c r="AW172" s="8"/>
      <c r="AX172" s="8"/>
      <c r="AY172" s="8"/>
      <c r="AZ172" s="8"/>
      <c r="BA172" s="8"/>
      <c r="BB172" s="8"/>
      <c r="BC172" s="8"/>
      <c r="BD172" s="8"/>
      <c r="BE172" s="8"/>
      <c r="BF172" s="8"/>
      <c r="BG172" s="8"/>
      <c r="BH172" s="8"/>
      <c r="BI172" s="8"/>
      <c r="BJ172" s="8"/>
      <c r="BK172" s="8"/>
      <c r="BL172" s="8"/>
      <c r="BM172" s="8"/>
      <c r="BN172" s="8"/>
      <c r="BO172" s="8"/>
      <c r="BP172" s="8"/>
      <c r="BQ172" s="8"/>
      <c r="BR172" s="8"/>
      <c r="BS172" s="8"/>
      <c r="BT172" s="8"/>
      <c r="BU172" s="8"/>
      <c r="BV172" s="8"/>
      <c r="BW172" s="8"/>
      <c r="BX172" s="8"/>
      <c r="BY172" s="8"/>
      <c r="BZ172" s="8"/>
      <c r="CA172" s="8"/>
      <c r="CB172" s="8"/>
      <c r="CC172" s="8"/>
      <c r="CD172" s="8"/>
      <c r="CE172" s="8"/>
      <c r="CF172" s="8"/>
      <c r="CG172" s="8"/>
      <c r="CH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  <c r="AL173" s="8"/>
      <c r="AM173" s="8"/>
      <c r="AN173" s="8"/>
      <c r="AO173" s="8"/>
      <c r="AP173" s="8"/>
      <c r="AQ173" s="8"/>
      <c r="AR173" s="8"/>
      <c r="AS173" s="8"/>
      <c r="AT173" s="8"/>
      <c r="AU173" s="8"/>
      <c r="AV173" s="8"/>
      <c r="AW173" s="8"/>
      <c r="AX173" s="8"/>
      <c r="AY173" s="8"/>
      <c r="AZ173" s="8"/>
      <c r="BA173" s="8"/>
      <c r="BB173" s="8"/>
      <c r="BC173" s="8"/>
      <c r="BD173" s="8"/>
      <c r="BE173" s="8"/>
      <c r="BF173" s="8"/>
      <c r="BG173" s="8"/>
      <c r="BH173" s="8"/>
      <c r="BI173" s="8"/>
      <c r="BJ173" s="8"/>
      <c r="BK173" s="8"/>
      <c r="BL173" s="8"/>
      <c r="BM173" s="8"/>
      <c r="BN173" s="8"/>
      <c r="BO173" s="8"/>
      <c r="BP173" s="8"/>
      <c r="BQ173" s="8"/>
      <c r="BR173" s="8"/>
      <c r="BS173" s="8"/>
      <c r="BT173" s="8"/>
      <c r="BU173" s="8"/>
      <c r="BV173" s="8"/>
      <c r="BW173" s="8"/>
      <c r="BX173" s="8"/>
      <c r="BY173" s="8"/>
      <c r="BZ173" s="8"/>
      <c r="CA173" s="8"/>
      <c r="CB173" s="8"/>
      <c r="CC173" s="8"/>
      <c r="CD173" s="8"/>
      <c r="CE173" s="8"/>
      <c r="CF173" s="8"/>
      <c r="CG173" s="8"/>
      <c r="CH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  <c r="AL174" s="8"/>
      <c r="AM174" s="8"/>
      <c r="AN174" s="8"/>
      <c r="AO174" s="8"/>
      <c r="AP174" s="8"/>
      <c r="AQ174" s="8"/>
      <c r="AR174" s="8"/>
      <c r="AS174" s="8"/>
      <c r="AT174" s="8"/>
      <c r="AU174" s="8"/>
      <c r="AV174" s="8"/>
      <c r="AW174" s="8"/>
      <c r="AX174" s="8"/>
      <c r="AY174" s="8"/>
      <c r="AZ174" s="8"/>
      <c r="BA174" s="8"/>
      <c r="BB174" s="8"/>
      <c r="BC174" s="8"/>
      <c r="BD174" s="8"/>
      <c r="BE174" s="8"/>
      <c r="BF174" s="8"/>
      <c r="BG174" s="8"/>
      <c r="BH174" s="8"/>
      <c r="BI174" s="8"/>
      <c r="BJ174" s="8"/>
      <c r="BK174" s="8"/>
      <c r="BL174" s="8"/>
      <c r="BM174" s="8"/>
      <c r="BN174" s="8"/>
      <c r="BO174" s="8"/>
      <c r="BP174" s="8"/>
      <c r="BQ174" s="8"/>
      <c r="BR174" s="8"/>
      <c r="BS174" s="8"/>
      <c r="BT174" s="8"/>
      <c r="BU174" s="8"/>
      <c r="BV174" s="8"/>
      <c r="BW174" s="8"/>
      <c r="BX174" s="8"/>
      <c r="BY174" s="8"/>
      <c r="BZ174" s="8"/>
      <c r="CA174" s="8"/>
      <c r="CB174" s="8"/>
      <c r="CC174" s="8"/>
      <c r="CD174" s="8"/>
      <c r="CE174" s="8"/>
      <c r="CF174" s="8"/>
      <c r="CG174" s="8"/>
      <c r="CH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  <c r="AL175" s="8"/>
      <c r="AM175" s="8"/>
      <c r="AN175" s="8"/>
      <c r="AO175" s="8"/>
      <c r="AP175" s="8"/>
      <c r="AQ175" s="8"/>
      <c r="AR175" s="8"/>
      <c r="AS175" s="8"/>
      <c r="AT175" s="8"/>
      <c r="AU175" s="8"/>
      <c r="AV175" s="8"/>
      <c r="AW175" s="8"/>
      <c r="AX175" s="8"/>
      <c r="AY175" s="8"/>
      <c r="AZ175" s="8"/>
      <c r="BA175" s="8"/>
      <c r="BB175" s="8"/>
      <c r="BC175" s="8"/>
      <c r="BD175" s="8"/>
      <c r="BE175" s="8"/>
      <c r="BF175" s="8"/>
      <c r="BG175" s="8"/>
      <c r="BH175" s="8"/>
      <c r="BI175" s="8"/>
      <c r="BJ175" s="8"/>
      <c r="BK175" s="8"/>
      <c r="BL175" s="8"/>
      <c r="BM175" s="8"/>
      <c r="BN175" s="8"/>
      <c r="BO175" s="8"/>
      <c r="BP175" s="8"/>
      <c r="BQ175" s="8"/>
      <c r="BR175" s="8"/>
      <c r="BS175" s="8"/>
      <c r="BT175" s="8"/>
      <c r="BU175" s="8"/>
      <c r="BV175" s="8"/>
      <c r="BW175" s="8"/>
      <c r="BX175" s="8"/>
      <c r="BY175" s="8"/>
      <c r="BZ175" s="8"/>
      <c r="CA175" s="8"/>
      <c r="CB175" s="8"/>
      <c r="CC175" s="8"/>
      <c r="CD175" s="8"/>
      <c r="CE175" s="8"/>
      <c r="CF175" s="8"/>
      <c r="CG175" s="8"/>
      <c r="CH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8"/>
      <c r="AK176" s="8"/>
      <c r="AL176" s="8"/>
      <c r="AM176" s="8"/>
      <c r="AN176" s="8"/>
      <c r="AO176" s="8"/>
      <c r="AP176" s="8"/>
      <c r="AQ176" s="8"/>
      <c r="AR176" s="8"/>
      <c r="AS176" s="8"/>
      <c r="AT176" s="8"/>
      <c r="AU176" s="8"/>
      <c r="AV176" s="8"/>
      <c r="AW176" s="8"/>
      <c r="AX176" s="8"/>
      <c r="AY176" s="8"/>
      <c r="AZ176" s="8"/>
      <c r="BA176" s="8"/>
      <c r="BB176" s="8"/>
      <c r="BC176" s="8"/>
      <c r="BD176" s="8"/>
      <c r="BE176" s="8"/>
      <c r="BF176" s="8"/>
      <c r="BG176" s="8"/>
      <c r="BH176" s="8"/>
      <c r="BI176" s="8"/>
      <c r="BJ176" s="8"/>
      <c r="BK176" s="8"/>
      <c r="BL176" s="8"/>
      <c r="BM176" s="8"/>
      <c r="BN176" s="8"/>
      <c r="BO176" s="8"/>
      <c r="BP176" s="8"/>
      <c r="BQ176" s="8"/>
      <c r="BR176" s="8"/>
      <c r="BS176" s="8"/>
      <c r="BT176" s="8"/>
      <c r="BU176" s="8"/>
      <c r="BV176" s="8"/>
      <c r="BW176" s="8"/>
      <c r="BX176" s="8"/>
      <c r="BY176" s="8"/>
      <c r="BZ176" s="8"/>
      <c r="CA176" s="8"/>
      <c r="CB176" s="8"/>
      <c r="CC176" s="8"/>
      <c r="CD176" s="8"/>
      <c r="CE176" s="8"/>
      <c r="CF176" s="8"/>
      <c r="CG176" s="8"/>
      <c r="CH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  <c r="AK177" s="8"/>
      <c r="AL177" s="8"/>
      <c r="AM177" s="8"/>
      <c r="AN177" s="8"/>
      <c r="AO177" s="8"/>
      <c r="AP177" s="8"/>
      <c r="AQ177" s="8"/>
      <c r="AR177" s="8"/>
      <c r="AS177" s="8"/>
      <c r="AT177" s="8"/>
      <c r="AU177" s="8"/>
      <c r="AV177" s="8"/>
      <c r="AW177" s="8"/>
      <c r="AX177" s="8"/>
      <c r="AY177" s="8"/>
      <c r="AZ177" s="8"/>
      <c r="BA177" s="8"/>
      <c r="BB177" s="8"/>
      <c r="BC177" s="8"/>
      <c r="BD177" s="8"/>
      <c r="BE177" s="8"/>
      <c r="BF177" s="8"/>
      <c r="BG177" s="8"/>
      <c r="BH177" s="8"/>
      <c r="BI177" s="8"/>
      <c r="BJ177" s="8"/>
      <c r="BK177" s="8"/>
      <c r="BL177" s="8"/>
      <c r="BM177" s="8"/>
      <c r="BN177" s="8"/>
      <c r="BO177" s="8"/>
      <c r="BP177" s="8"/>
      <c r="BQ177" s="8"/>
      <c r="BR177" s="8"/>
      <c r="BS177" s="8"/>
      <c r="BT177" s="8"/>
      <c r="BU177" s="8"/>
      <c r="BV177" s="8"/>
      <c r="BW177" s="8"/>
      <c r="BX177" s="8"/>
      <c r="BY177" s="8"/>
      <c r="BZ177" s="8"/>
      <c r="CA177" s="8"/>
      <c r="CB177" s="8"/>
      <c r="CC177" s="8"/>
      <c r="CD177" s="8"/>
      <c r="CE177" s="8"/>
      <c r="CF177" s="8"/>
      <c r="CG177" s="8"/>
      <c r="CH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8"/>
      <c r="AL178" s="8"/>
      <c r="AM178" s="8"/>
      <c r="AN178" s="8"/>
      <c r="AO178" s="8"/>
      <c r="AP178" s="8"/>
      <c r="AQ178" s="8"/>
      <c r="AR178" s="8"/>
      <c r="AS178" s="8"/>
      <c r="AT178" s="8"/>
      <c r="AU178" s="8"/>
      <c r="AV178" s="8"/>
      <c r="AW178" s="8"/>
      <c r="AX178" s="8"/>
      <c r="AY178" s="8"/>
      <c r="AZ178" s="8"/>
      <c r="BA178" s="8"/>
      <c r="BB178" s="8"/>
      <c r="BC178" s="8"/>
      <c r="BD178" s="8"/>
      <c r="BE178" s="8"/>
      <c r="BF178" s="8"/>
      <c r="BG178" s="8"/>
      <c r="BH178" s="8"/>
      <c r="BI178" s="8"/>
      <c r="BJ178" s="8"/>
      <c r="BK178" s="8"/>
      <c r="BL178" s="8"/>
      <c r="BM178" s="8"/>
      <c r="BN178" s="8"/>
      <c r="BO178" s="8"/>
      <c r="BP178" s="8"/>
      <c r="BQ178" s="8"/>
      <c r="BR178" s="8"/>
      <c r="BS178" s="8"/>
      <c r="BT178" s="8"/>
      <c r="BU178" s="8"/>
      <c r="BV178" s="8"/>
      <c r="BW178" s="8"/>
      <c r="BX178" s="8"/>
      <c r="BY178" s="8"/>
      <c r="BZ178" s="8"/>
      <c r="CA178" s="8"/>
      <c r="CB178" s="8"/>
      <c r="CC178" s="8"/>
      <c r="CD178" s="8"/>
      <c r="CE178" s="8"/>
      <c r="CF178" s="8"/>
      <c r="CG178" s="8"/>
      <c r="CH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  <c r="AJ179" s="8"/>
      <c r="AK179" s="8"/>
      <c r="AL179" s="8"/>
      <c r="AM179" s="8"/>
      <c r="AN179" s="8"/>
      <c r="AO179" s="8"/>
      <c r="AP179" s="8"/>
      <c r="AQ179" s="8"/>
      <c r="AR179" s="8"/>
      <c r="AS179" s="8"/>
      <c r="AT179" s="8"/>
      <c r="AU179" s="8"/>
      <c r="AV179" s="8"/>
      <c r="AW179" s="8"/>
      <c r="AX179" s="8"/>
      <c r="AY179" s="8"/>
      <c r="AZ179" s="8"/>
      <c r="BA179" s="8"/>
      <c r="BB179" s="8"/>
      <c r="BC179" s="8"/>
      <c r="BD179" s="8"/>
      <c r="BE179" s="8"/>
      <c r="BF179" s="8"/>
      <c r="BG179" s="8"/>
      <c r="BH179" s="8"/>
      <c r="BI179" s="8"/>
      <c r="BJ179" s="8"/>
      <c r="BK179" s="8"/>
      <c r="BL179" s="8"/>
      <c r="BM179" s="8"/>
      <c r="BN179" s="8"/>
      <c r="BO179" s="8"/>
      <c r="BP179" s="8"/>
      <c r="BQ179" s="8"/>
      <c r="BR179" s="8"/>
      <c r="BS179" s="8"/>
      <c r="BT179" s="8"/>
      <c r="BU179" s="8"/>
      <c r="BV179" s="8"/>
      <c r="BW179" s="8"/>
      <c r="BX179" s="8"/>
      <c r="BY179" s="8"/>
      <c r="BZ179" s="8"/>
      <c r="CA179" s="8"/>
      <c r="CB179" s="8"/>
      <c r="CC179" s="8"/>
      <c r="CD179" s="8"/>
      <c r="CE179" s="8"/>
      <c r="CF179" s="8"/>
      <c r="CG179" s="8"/>
      <c r="CH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  <c r="AK180" s="8"/>
      <c r="AL180" s="8"/>
      <c r="AM180" s="8"/>
      <c r="AN180" s="8"/>
      <c r="AO180" s="8"/>
      <c r="AP180" s="8"/>
      <c r="AQ180" s="8"/>
      <c r="AR180" s="8"/>
      <c r="AS180" s="8"/>
      <c r="AT180" s="8"/>
      <c r="AU180" s="8"/>
      <c r="AV180" s="8"/>
      <c r="AW180" s="8"/>
      <c r="AX180" s="8"/>
      <c r="AY180" s="8"/>
      <c r="AZ180" s="8"/>
      <c r="BA180" s="8"/>
      <c r="BB180" s="8"/>
      <c r="BC180" s="8"/>
      <c r="BD180" s="8"/>
      <c r="BE180" s="8"/>
      <c r="BF180" s="8"/>
      <c r="BG180" s="8"/>
      <c r="BH180" s="8"/>
      <c r="BI180" s="8"/>
      <c r="BJ180" s="8"/>
      <c r="BK180" s="8"/>
      <c r="BL180" s="8"/>
      <c r="BM180" s="8"/>
      <c r="BN180" s="8"/>
      <c r="BO180" s="8"/>
      <c r="BP180" s="8"/>
      <c r="BQ180" s="8"/>
      <c r="BR180" s="8"/>
      <c r="BS180" s="8"/>
      <c r="BT180" s="8"/>
      <c r="BU180" s="8"/>
      <c r="BV180" s="8"/>
      <c r="BW180" s="8"/>
      <c r="BX180" s="8"/>
      <c r="BY180" s="8"/>
      <c r="BZ180" s="8"/>
      <c r="CA180" s="8"/>
      <c r="CB180" s="8"/>
      <c r="CC180" s="8"/>
      <c r="CD180" s="8"/>
      <c r="CE180" s="8"/>
      <c r="CF180" s="8"/>
      <c r="CG180" s="8"/>
      <c r="CH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  <c r="AK181" s="8"/>
      <c r="AL181" s="8"/>
      <c r="AM181" s="8"/>
      <c r="AN181" s="8"/>
      <c r="AO181" s="8"/>
      <c r="AP181" s="8"/>
      <c r="AQ181" s="8"/>
      <c r="AR181" s="8"/>
      <c r="AS181" s="8"/>
      <c r="AT181" s="8"/>
      <c r="AU181" s="8"/>
      <c r="AV181" s="8"/>
      <c r="AW181" s="8"/>
      <c r="AX181" s="8"/>
      <c r="AY181" s="8"/>
      <c r="AZ181" s="8"/>
      <c r="BA181" s="8"/>
      <c r="BB181" s="8"/>
      <c r="BC181" s="8"/>
      <c r="BD181" s="8"/>
      <c r="BE181" s="8"/>
      <c r="BF181" s="8"/>
      <c r="BG181" s="8"/>
      <c r="BH181" s="8"/>
      <c r="BI181" s="8"/>
      <c r="BJ181" s="8"/>
      <c r="BK181" s="8"/>
      <c r="BL181" s="8"/>
      <c r="BM181" s="8"/>
      <c r="BN181" s="8"/>
      <c r="BO181" s="8"/>
      <c r="BP181" s="8"/>
      <c r="BQ181" s="8"/>
      <c r="BR181" s="8"/>
      <c r="BS181" s="8"/>
      <c r="BT181" s="8"/>
      <c r="BU181" s="8"/>
      <c r="BV181" s="8"/>
      <c r="BW181" s="8"/>
      <c r="BX181" s="8"/>
      <c r="BY181" s="8"/>
      <c r="BZ181" s="8"/>
      <c r="CA181" s="8"/>
      <c r="CB181" s="8"/>
      <c r="CC181" s="8"/>
      <c r="CD181" s="8"/>
      <c r="CE181" s="8"/>
      <c r="CF181" s="8"/>
      <c r="CG181" s="8"/>
      <c r="CH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  <c r="AK182" s="8"/>
      <c r="AL182" s="8"/>
      <c r="AM182" s="8"/>
      <c r="AN182" s="8"/>
      <c r="AO182" s="8"/>
      <c r="AP182" s="8"/>
      <c r="AQ182" s="8"/>
      <c r="AR182" s="8"/>
      <c r="AS182" s="8"/>
      <c r="AT182" s="8"/>
      <c r="AU182" s="8"/>
      <c r="AV182" s="8"/>
      <c r="AW182" s="8"/>
      <c r="AX182" s="8"/>
      <c r="AY182" s="8"/>
      <c r="AZ182" s="8"/>
      <c r="BA182" s="8"/>
      <c r="BB182" s="8"/>
      <c r="BC182" s="8"/>
      <c r="BD182" s="8"/>
      <c r="BE182" s="8"/>
      <c r="BF182" s="8"/>
      <c r="BG182" s="8"/>
      <c r="BH182" s="8"/>
      <c r="BI182" s="8"/>
      <c r="BJ182" s="8"/>
      <c r="BK182" s="8"/>
      <c r="BL182" s="8"/>
      <c r="BM182" s="8"/>
      <c r="BN182" s="8"/>
      <c r="BO182" s="8"/>
      <c r="BP182" s="8"/>
      <c r="BQ182" s="8"/>
      <c r="BR182" s="8"/>
      <c r="BS182" s="8"/>
      <c r="BT182" s="8"/>
      <c r="BU182" s="8"/>
      <c r="BV182" s="8"/>
      <c r="BW182" s="8"/>
      <c r="BX182" s="8"/>
      <c r="BY182" s="8"/>
      <c r="BZ182" s="8"/>
      <c r="CA182" s="8"/>
      <c r="CB182" s="8"/>
      <c r="CC182" s="8"/>
      <c r="CD182" s="8"/>
      <c r="CE182" s="8"/>
      <c r="CF182" s="8"/>
      <c r="CG182" s="8"/>
      <c r="CH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  <c r="AK183" s="8"/>
      <c r="AL183" s="8"/>
      <c r="AM183" s="8"/>
      <c r="AN183" s="8"/>
      <c r="AO183" s="8"/>
      <c r="AP183" s="8"/>
      <c r="AQ183" s="8"/>
      <c r="AR183" s="8"/>
      <c r="AS183" s="8"/>
      <c r="AT183" s="8"/>
      <c r="AU183" s="8"/>
      <c r="AV183" s="8"/>
      <c r="AW183" s="8"/>
      <c r="AX183" s="8"/>
      <c r="AY183" s="8"/>
      <c r="AZ183" s="8"/>
      <c r="BA183" s="8"/>
      <c r="BB183" s="8"/>
      <c r="BC183" s="8"/>
      <c r="BD183" s="8"/>
      <c r="BE183" s="8"/>
      <c r="BF183" s="8"/>
      <c r="BG183" s="8"/>
      <c r="BH183" s="8"/>
      <c r="BI183" s="8"/>
      <c r="BJ183" s="8"/>
      <c r="BK183" s="8"/>
      <c r="BL183" s="8"/>
      <c r="BM183" s="8"/>
      <c r="BN183" s="8"/>
      <c r="BO183" s="8"/>
      <c r="BP183" s="8"/>
      <c r="BQ183" s="8"/>
      <c r="BR183" s="8"/>
      <c r="BS183" s="8"/>
      <c r="BT183" s="8"/>
      <c r="BU183" s="8"/>
      <c r="BV183" s="8"/>
      <c r="BW183" s="8"/>
      <c r="BX183" s="8"/>
      <c r="BY183" s="8"/>
      <c r="BZ183" s="8"/>
      <c r="CA183" s="8"/>
      <c r="CB183" s="8"/>
      <c r="CC183" s="8"/>
      <c r="CD183" s="8"/>
      <c r="CE183" s="8"/>
      <c r="CF183" s="8"/>
      <c r="CG183" s="8"/>
      <c r="CH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8"/>
      <c r="AK184" s="8"/>
      <c r="AL184" s="8"/>
      <c r="AM184" s="8"/>
      <c r="AN184" s="8"/>
      <c r="AO184" s="8"/>
      <c r="AP184" s="8"/>
      <c r="AQ184" s="8"/>
      <c r="AR184" s="8"/>
      <c r="AS184" s="8"/>
      <c r="AT184" s="8"/>
      <c r="AU184" s="8"/>
      <c r="AV184" s="8"/>
      <c r="AW184" s="8"/>
      <c r="AX184" s="8"/>
      <c r="AY184" s="8"/>
      <c r="AZ184" s="8"/>
      <c r="BA184" s="8"/>
      <c r="BB184" s="8"/>
      <c r="BC184" s="8"/>
      <c r="BD184" s="8"/>
      <c r="BE184" s="8"/>
      <c r="BF184" s="8"/>
      <c r="BG184" s="8"/>
      <c r="BH184" s="8"/>
      <c r="BI184" s="8"/>
      <c r="BJ184" s="8"/>
      <c r="BK184" s="8"/>
      <c r="BL184" s="8"/>
      <c r="BM184" s="8"/>
      <c r="BN184" s="8"/>
      <c r="BO184" s="8"/>
      <c r="BP184" s="8"/>
      <c r="BQ184" s="8"/>
      <c r="BR184" s="8"/>
      <c r="BS184" s="8"/>
      <c r="BT184" s="8"/>
      <c r="BU184" s="8"/>
      <c r="BV184" s="8"/>
      <c r="BW184" s="8"/>
      <c r="BX184" s="8"/>
      <c r="BY184" s="8"/>
      <c r="BZ184" s="8"/>
      <c r="CA184" s="8"/>
      <c r="CB184" s="8"/>
      <c r="CC184" s="8"/>
      <c r="CD184" s="8"/>
      <c r="CE184" s="8"/>
      <c r="CF184" s="8"/>
      <c r="CG184" s="8"/>
      <c r="CH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8"/>
      <c r="AJ185" s="8"/>
      <c r="AK185" s="8"/>
      <c r="AL185" s="8"/>
      <c r="AM185" s="8"/>
      <c r="AN185" s="8"/>
      <c r="AO185" s="8"/>
      <c r="AP185" s="8"/>
      <c r="AQ185" s="8"/>
      <c r="AR185" s="8"/>
      <c r="AS185" s="8"/>
      <c r="AT185" s="8"/>
      <c r="AU185" s="8"/>
      <c r="AV185" s="8"/>
      <c r="AW185" s="8"/>
      <c r="AX185" s="8"/>
      <c r="AY185" s="8"/>
      <c r="AZ185" s="8"/>
      <c r="BA185" s="8"/>
      <c r="BB185" s="8"/>
      <c r="BC185" s="8"/>
      <c r="BD185" s="8"/>
      <c r="BE185" s="8"/>
      <c r="BF185" s="8"/>
      <c r="BG185" s="8"/>
      <c r="BH185" s="8"/>
      <c r="BI185" s="8"/>
      <c r="BJ185" s="8"/>
      <c r="BK185" s="8"/>
      <c r="BL185" s="8"/>
      <c r="BM185" s="8"/>
      <c r="BN185" s="8"/>
      <c r="BO185" s="8"/>
      <c r="BP185" s="8"/>
      <c r="BQ185" s="8"/>
      <c r="BR185" s="8"/>
      <c r="BS185" s="8"/>
      <c r="BT185" s="8"/>
      <c r="BU185" s="8"/>
      <c r="BV185" s="8"/>
      <c r="BW185" s="8"/>
      <c r="BX185" s="8"/>
      <c r="BY185" s="8"/>
      <c r="BZ185" s="8"/>
      <c r="CA185" s="8"/>
      <c r="CB185" s="8"/>
      <c r="CC185" s="8"/>
      <c r="CD185" s="8"/>
      <c r="CE185" s="8"/>
      <c r="CF185" s="8"/>
      <c r="CG185" s="8"/>
      <c r="CH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  <c r="AK186" s="8"/>
      <c r="AL186" s="8"/>
      <c r="AM186" s="8"/>
      <c r="AN186" s="8"/>
      <c r="AO186" s="8"/>
      <c r="AP186" s="8"/>
      <c r="AQ186" s="8"/>
      <c r="AR186" s="8"/>
      <c r="AS186" s="8"/>
      <c r="AT186" s="8"/>
      <c r="AU186" s="8"/>
      <c r="AV186" s="8"/>
      <c r="AW186" s="8"/>
      <c r="AX186" s="8"/>
      <c r="AY186" s="8"/>
      <c r="AZ186" s="8"/>
      <c r="BA186" s="8"/>
      <c r="BB186" s="8"/>
      <c r="BC186" s="8"/>
      <c r="BD186" s="8"/>
      <c r="BE186" s="8"/>
      <c r="BF186" s="8"/>
      <c r="BG186" s="8"/>
      <c r="BH186" s="8"/>
      <c r="BI186" s="8"/>
      <c r="BJ186" s="8"/>
      <c r="BK186" s="8"/>
      <c r="BL186" s="8"/>
      <c r="BM186" s="8"/>
      <c r="BN186" s="8"/>
      <c r="BO186" s="8"/>
      <c r="BP186" s="8"/>
      <c r="BQ186" s="8"/>
      <c r="BR186" s="8"/>
      <c r="BS186" s="8"/>
      <c r="BT186" s="8"/>
      <c r="BU186" s="8"/>
      <c r="BV186" s="8"/>
      <c r="BW186" s="8"/>
      <c r="BX186" s="8"/>
      <c r="BY186" s="8"/>
      <c r="BZ186" s="8"/>
      <c r="CA186" s="8"/>
      <c r="CB186" s="8"/>
      <c r="CC186" s="8"/>
      <c r="CD186" s="8"/>
      <c r="CE186" s="8"/>
      <c r="CF186" s="8"/>
      <c r="CG186" s="8"/>
      <c r="CH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/>
      <c r="AL187" s="8"/>
      <c r="AM187" s="8"/>
      <c r="AN187" s="8"/>
      <c r="AO187" s="8"/>
      <c r="AP187" s="8"/>
      <c r="AQ187" s="8"/>
      <c r="AR187" s="8"/>
      <c r="AS187" s="8"/>
      <c r="AT187" s="8"/>
      <c r="AU187" s="8"/>
      <c r="AV187" s="8"/>
      <c r="AW187" s="8"/>
      <c r="AX187" s="8"/>
      <c r="AY187" s="8"/>
      <c r="AZ187" s="8"/>
      <c r="BA187" s="8"/>
      <c r="BB187" s="8"/>
      <c r="BC187" s="8"/>
      <c r="BD187" s="8"/>
      <c r="BE187" s="8"/>
      <c r="BF187" s="8"/>
      <c r="BG187" s="8"/>
      <c r="BH187" s="8"/>
      <c r="BI187" s="8"/>
      <c r="BJ187" s="8"/>
      <c r="BK187" s="8"/>
      <c r="BL187" s="8"/>
      <c r="BM187" s="8"/>
      <c r="BN187" s="8"/>
      <c r="BO187" s="8"/>
      <c r="BP187" s="8"/>
      <c r="BQ187" s="8"/>
      <c r="BR187" s="8"/>
      <c r="BS187" s="8"/>
      <c r="BT187" s="8"/>
      <c r="BU187" s="8"/>
      <c r="BV187" s="8"/>
      <c r="BW187" s="8"/>
      <c r="BX187" s="8"/>
      <c r="BY187" s="8"/>
      <c r="BZ187" s="8"/>
      <c r="CA187" s="8"/>
      <c r="CB187" s="8"/>
      <c r="CC187" s="8"/>
      <c r="CD187" s="8"/>
      <c r="CE187" s="8"/>
      <c r="CF187" s="8"/>
      <c r="CG187" s="8"/>
      <c r="CH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/>
      <c r="AK188" s="8"/>
      <c r="AL188" s="8"/>
      <c r="AM188" s="8"/>
      <c r="AN188" s="8"/>
      <c r="AO188" s="8"/>
      <c r="AP188" s="8"/>
      <c r="AQ188" s="8"/>
      <c r="AR188" s="8"/>
      <c r="AS188" s="8"/>
      <c r="AT188" s="8"/>
      <c r="AU188" s="8"/>
      <c r="AV188" s="8"/>
      <c r="AW188" s="8"/>
      <c r="AX188" s="8"/>
      <c r="AY188" s="8"/>
      <c r="AZ188" s="8"/>
      <c r="BA188" s="8"/>
      <c r="BB188" s="8"/>
      <c r="BC188" s="8"/>
      <c r="BD188" s="8"/>
      <c r="BE188" s="8"/>
      <c r="BF188" s="8"/>
      <c r="BG188" s="8"/>
      <c r="BH188" s="8"/>
      <c r="BI188" s="8"/>
      <c r="BJ188" s="8"/>
      <c r="BK188" s="8"/>
      <c r="BL188" s="8"/>
      <c r="BM188" s="8"/>
      <c r="BN188" s="8"/>
      <c r="BO188" s="8"/>
      <c r="BP188" s="8"/>
      <c r="BQ188" s="8"/>
      <c r="BR188" s="8"/>
      <c r="BS188" s="8"/>
      <c r="BT188" s="8"/>
      <c r="BU188" s="8"/>
      <c r="BV188" s="8"/>
      <c r="BW188" s="8"/>
      <c r="BX188" s="8"/>
      <c r="BY188" s="8"/>
      <c r="BZ188" s="8"/>
      <c r="CA188" s="8"/>
      <c r="CB188" s="8"/>
      <c r="CC188" s="8"/>
      <c r="CD188" s="8"/>
      <c r="CE188" s="8"/>
      <c r="CF188" s="8"/>
      <c r="CG188" s="8"/>
      <c r="CH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  <c r="AL189" s="8"/>
      <c r="AM189" s="8"/>
      <c r="AN189" s="8"/>
      <c r="AO189" s="8"/>
      <c r="AP189" s="8"/>
      <c r="AQ189" s="8"/>
      <c r="AR189" s="8"/>
      <c r="AS189" s="8"/>
      <c r="AT189" s="8"/>
      <c r="AU189" s="8"/>
      <c r="AV189" s="8"/>
      <c r="AW189" s="8"/>
      <c r="AX189" s="8"/>
      <c r="AY189" s="8"/>
      <c r="AZ189" s="8"/>
      <c r="BA189" s="8"/>
      <c r="BB189" s="8"/>
      <c r="BC189" s="8"/>
      <c r="BD189" s="8"/>
      <c r="BE189" s="8"/>
      <c r="BF189" s="8"/>
      <c r="BG189" s="8"/>
      <c r="BH189" s="8"/>
      <c r="BI189" s="8"/>
      <c r="BJ189" s="8"/>
      <c r="BK189" s="8"/>
      <c r="BL189" s="8"/>
      <c r="BM189" s="8"/>
      <c r="BN189" s="8"/>
      <c r="BO189" s="8"/>
      <c r="BP189" s="8"/>
      <c r="BQ189" s="8"/>
      <c r="BR189" s="8"/>
      <c r="BS189" s="8"/>
      <c r="BT189" s="8"/>
      <c r="BU189" s="8"/>
      <c r="BV189" s="8"/>
      <c r="BW189" s="8"/>
      <c r="BX189" s="8"/>
      <c r="BY189" s="8"/>
      <c r="BZ189" s="8"/>
      <c r="CA189" s="8"/>
      <c r="CB189" s="8"/>
      <c r="CC189" s="8"/>
      <c r="CD189" s="8"/>
      <c r="CE189" s="8"/>
      <c r="CF189" s="8"/>
      <c r="CG189" s="8"/>
      <c r="CH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8"/>
      <c r="AL190" s="8"/>
      <c r="AM190" s="8"/>
      <c r="AN190" s="8"/>
      <c r="AO190" s="8"/>
      <c r="AP190" s="8"/>
      <c r="AQ190" s="8"/>
      <c r="AR190" s="8"/>
      <c r="AS190" s="8"/>
      <c r="AT190" s="8"/>
      <c r="AU190" s="8"/>
      <c r="AV190" s="8"/>
      <c r="AW190" s="8"/>
      <c r="AX190" s="8"/>
      <c r="AY190" s="8"/>
      <c r="AZ190" s="8"/>
      <c r="BA190" s="8"/>
      <c r="BB190" s="8"/>
      <c r="BC190" s="8"/>
      <c r="BD190" s="8"/>
      <c r="BE190" s="8"/>
      <c r="BF190" s="8"/>
      <c r="BG190" s="8"/>
      <c r="BH190" s="8"/>
      <c r="BI190" s="8"/>
      <c r="BJ190" s="8"/>
      <c r="BK190" s="8"/>
      <c r="BL190" s="8"/>
      <c r="BM190" s="8"/>
      <c r="BN190" s="8"/>
      <c r="BO190" s="8"/>
      <c r="BP190" s="8"/>
      <c r="BQ190" s="8"/>
      <c r="BR190" s="8"/>
      <c r="BS190" s="8"/>
      <c r="BT190" s="8"/>
      <c r="BU190" s="8"/>
      <c r="BV190" s="8"/>
      <c r="BW190" s="8"/>
      <c r="BX190" s="8"/>
      <c r="BY190" s="8"/>
      <c r="BZ190" s="8"/>
      <c r="CA190" s="8"/>
      <c r="CB190" s="8"/>
      <c r="CC190" s="8"/>
      <c r="CD190" s="8"/>
      <c r="CE190" s="8"/>
      <c r="CF190" s="8"/>
      <c r="CG190" s="8"/>
      <c r="CH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8"/>
      <c r="AL191" s="8"/>
      <c r="AM191" s="8"/>
      <c r="AN191" s="8"/>
      <c r="AO191" s="8"/>
      <c r="AP191" s="8"/>
      <c r="AQ191" s="8"/>
      <c r="AR191" s="8"/>
      <c r="AS191" s="8"/>
      <c r="AT191" s="8"/>
      <c r="AU191" s="8"/>
      <c r="AV191" s="8"/>
      <c r="AW191" s="8"/>
      <c r="AX191" s="8"/>
      <c r="AY191" s="8"/>
      <c r="AZ191" s="8"/>
      <c r="BA191" s="8"/>
      <c r="BB191" s="8"/>
      <c r="BC191" s="8"/>
      <c r="BD191" s="8"/>
      <c r="BE191" s="8"/>
      <c r="BF191" s="8"/>
      <c r="BG191" s="8"/>
      <c r="BH191" s="8"/>
      <c r="BI191" s="8"/>
      <c r="BJ191" s="8"/>
      <c r="BK191" s="8"/>
      <c r="BL191" s="8"/>
      <c r="BM191" s="8"/>
      <c r="BN191" s="8"/>
      <c r="BO191" s="8"/>
      <c r="BP191" s="8"/>
      <c r="BQ191" s="8"/>
      <c r="BR191" s="8"/>
      <c r="BS191" s="8"/>
      <c r="BT191" s="8"/>
      <c r="BU191" s="8"/>
      <c r="BV191" s="8"/>
      <c r="BW191" s="8"/>
      <c r="BX191" s="8"/>
      <c r="BY191" s="8"/>
      <c r="BZ191" s="8"/>
      <c r="CA191" s="8"/>
      <c r="CB191" s="8"/>
      <c r="CC191" s="8"/>
      <c r="CD191" s="8"/>
      <c r="CE191" s="8"/>
      <c r="CF191" s="8"/>
      <c r="CG191" s="8"/>
      <c r="CH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8"/>
      <c r="AK192" s="8"/>
      <c r="AL192" s="8"/>
      <c r="AM192" s="8"/>
      <c r="AN192" s="8"/>
      <c r="AO192" s="8"/>
      <c r="AP192" s="8"/>
      <c r="AQ192" s="8"/>
      <c r="AR192" s="8"/>
      <c r="AS192" s="8"/>
      <c r="AT192" s="8"/>
      <c r="AU192" s="8"/>
      <c r="AV192" s="8"/>
      <c r="AW192" s="8"/>
      <c r="AX192" s="8"/>
      <c r="AY192" s="8"/>
      <c r="AZ192" s="8"/>
      <c r="BA192" s="8"/>
      <c r="BB192" s="8"/>
      <c r="BC192" s="8"/>
      <c r="BD192" s="8"/>
      <c r="BE192" s="8"/>
      <c r="BF192" s="8"/>
      <c r="BG192" s="8"/>
      <c r="BH192" s="8"/>
      <c r="BI192" s="8"/>
      <c r="BJ192" s="8"/>
      <c r="BK192" s="8"/>
      <c r="BL192" s="8"/>
      <c r="BM192" s="8"/>
      <c r="BN192" s="8"/>
      <c r="BO192" s="8"/>
      <c r="BP192" s="8"/>
      <c r="BQ192" s="8"/>
      <c r="BR192" s="8"/>
      <c r="BS192" s="8"/>
      <c r="BT192" s="8"/>
      <c r="BU192" s="8"/>
      <c r="BV192" s="8"/>
      <c r="BW192" s="8"/>
      <c r="BX192" s="8"/>
      <c r="BY192" s="8"/>
      <c r="BZ192" s="8"/>
      <c r="CA192" s="8"/>
      <c r="CB192" s="8"/>
      <c r="CC192" s="8"/>
      <c r="CD192" s="8"/>
      <c r="CE192" s="8"/>
      <c r="CF192" s="8"/>
      <c r="CG192" s="8"/>
      <c r="CH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  <c r="AI193" s="8"/>
      <c r="AJ193" s="8"/>
      <c r="AK193" s="8"/>
      <c r="AL193" s="8"/>
      <c r="AM193" s="8"/>
      <c r="AN193" s="8"/>
      <c r="AO193" s="8"/>
      <c r="AP193" s="8"/>
      <c r="AQ193" s="8"/>
      <c r="AR193" s="8"/>
      <c r="AS193" s="8"/>
      <c r="AT193" s="8"/>
      <c r="AU193" s="8"/>
      <c r="AV193" s="8"/>
      <c r="AW193" s="8"/>
      <c r="AX193" s="8"/>
      <c r="AY193" s="8"/>
      <c r="AZ193" s="8"/>
      <c r="BA193" s="8"/>
      <c r="BB193" s="8"/>
      <c r="BC193" s="8"/>
      <c r="BD193" s="8"/>
      <c r="BE193" s="8"/>
      <c r="BF193" s="8"/>
      <c r="BG193" s="8"/>
      <c r="BH193" s="8"/>
      <c r="BI193" s="8"/>
      <c r="BJ193" s="8"/>
      <c r="BK193" s="8"/>
      <c r="BL193" s="8"/>
      <c r="BM193" s="8"/>
      <c r="BN193" s="8"/>
      <c r="BO193" s="8"/>
      <c r="BP193" s="8"/>
      <c r="BQ193" s="8"/>
      <c r="BR193" s="8"/>
      <c r="BS193" s="8"/>
      <c r="BT193" s="8"/>
      <c r="BU193" s="8"/>
      <c r="BV193" s="8"/>
      <c r="BW193" s="8"/>
      <c r="BX193" s="8"/>
      <c r="BY193" s="8"/>
      <c r="BZ193" s="8"/>
      <c r="CA193" s="8"/>
      <c r="CB193" s="8"/>
      <c r="CC193" s="8"/>
      <c r="CD193" s="8"/>
      <c r="CE193" s="8"/>
      <c r="CF193" s="8"/>
      <c r="CG193" s="8"/>
      <c r="CH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  <c r="AI194" s="8"/>
      <c r="AJ194" s="8"/>
      <c r="AK194" s="8"/>
      <c r="AL194" s="8"/>
      <c r="AM194" s="8"/>
      <c r="AN194" s="8"/>
      <c r="AO194" s="8"/>
      <c r="AP194" s="8"/>
      <c r="AQ194" s="8"/>
      <c r="AR194" s="8"/>
      <c r="AS194" s="8"/>
      <c r="AT194" s="8"/>
      <c r="AU194" s="8"/>
      <c r="AV194" s="8"/>
      <c r="AW194" s="8"/>
      <c r="AX194" s="8"/>
      <c r="AY194" s="8"/>
      <c r="AZ194" s="8"/>
      <c r="BA194" s="8"/>
      <c r="BB194" s="8"/>
      <c r="BC194" s="8"/>
      <c r="BD194" s="8"/>
      <c r="BE194" s="8"/>
      <c r="BF194" s="8"/>
      <c r="BG194" s="8"/>
      <c r="BH194" s="8"/>
      <c r="BI194" s="8"/>
      <c r="BJ194" s="8"/>
      <c r="BK194" s="8"/>
      <c r="BL194" s="8"/>
      <c r="BM194" s="8"/>
      <c r="BN194" s="8"/>
      <c r="BO194" s="8"/>
      <c r="BP194" s="8"/>
      <c r="BQ194" s="8"/>
      <c r="BR194" s="8"/>
      <c r="BS194" s="8"/>
      <c r="BT194" s="8"/>
      <c r="BU194" s="8"/>
      <c r="BV194" s="8"/>
      <c r="BW194" s="8"/>
      <c r="BX194" s="8"/>
      <c r="BY194" s="8"/>
      <c r="BZ194" s="8"/>
      <c r="CA194" s="8"/>
      <c r="CB194" s="8"/>
      <c r="CC194" s="8"/>
      <c r="CD194" s="8"/>
      <c r="CE194" s="8"/>
      <c r="CF194" s="8"/>
      <c r="CG194" s="8"/>
      <c r="CH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/>
      <c r="AJ195" s="8"/>
      <c r="AK195" s="8"/>
      <c r="AL195" s="8"/>
      <c r="AM195" s="8"/>
      <c r="AN195" s="8"/>
      <c r="AO195" s="8"/>
      <c r="AP195" s="8"/>
      <c r="AQ195" s="8"/>
      <c r="AR195" s="8"/>
      <c r="AS195" s="8"/>
      <c r="AT195" s="8"/>
      <c r="AU195" s="8"/>
      <c r="AV195" s="8"/>
      <c r="AW195" s="8"/>
      <c r="AX195" s="8"/>
      <c r="AY195" s="8"/>
      <c r="AZ195" s="8"/>
      <c r="BA195" s="8"/>
      <c r="BB195" s="8"/>
      <c r="BC195" s="8"/>
      <c r="BD195" s="8"/>
      <c r="BE195" s="8"/>
      <c r="BF195" s="8"/>
      <c r="BG195" s="8"/>
      <c r="BH195" s="8"/>
      <c r="BI195" s="8"/>
      <c r="BJ195" s="8"/>
      <c r="BK195" s="8"/>
      <c r="BL195" s="8"/>
      <c r="BM195" s="8"/>
      <c r="BN195" s="8"/>
      <c r="BO195" s="8"/>
      <c r="BP195" s="8"/>
      <c r="BQ195" s="8"/>
      <c r="BR195" s="8"/>
      <c r="BS195" s="8"/>
      <c r="BT195" s="8"/>
      <c r="BU195" s="8"/>
      <c r="BV195" s="8"/>
      <c r="BW195" s="8"/>
      <c r="BX195" s="8"/>
      <c r="BY195" s="8"/>
      <c r="BZ195" s="8"/>
      <c r="CA195" s="8"/>
      <c r="CB195" s="8"/>
      <c r="CC195" s="8"/>
      <c r="CD195" s="8"/>
      <c r="CE195" s="8"/>
      <c r="CF195" s="8"/>
      <c r="CG195" s="8"/>
      <c r="CH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  <c r="AI196" s="8"/>
      <c r="AJ196" s="8"/>
      <c r="AK196" s="8"/>
      <c r="AL196" s="8"/>
      <c r="AM196" s="8"/>
      <c r="AN196" s="8"/>
      <c r="AO196" s="8"/>
      <c r="AP196" s="8"/>
      <c r="AQ196" s="8"/>
      <c r="AR196" s="8"/>
      <c r="AS196" s="8"/>
      <c r="AT196" s="8"/>
      <c r="AU196" s="8"/>
      <c r="AV196" s="8"/>
      <c r="AW196" s="8"/>
      <c r="AX196" s="8"/>
      <c r="AY196" s="8"/>
      <c r="AZ196" s="8"/>
      <c r="BA196" s="8"/>
      <c r="BB196" s="8"/>
      <c r="BC196" s="8"/>
      <c r="BD196" s="8"/>
      <c r="BE196" s="8"/>
      <c r="BF196" s="8"/>
      <c r="BG196" s="8"/>
      <c r="BH196" s="8"/>
      <c r="BI196" s="8"/>
      <c r="BJ196" s="8"/>
      <c r="BK196" s="8"/>
      <c r="BL196" s="8"/>
      <c r="BM196" s="8"/>
      <c r="BN196" s="8"/>
      <c r="BO196" s="8"/>
      <c r="BP196" s="8"/>
      <c r="BQ196" s="8"/>
      <c r="BR196" s="8"/>
      <c r="BS196" s="8"/>
      <c r="BT196" s="8"/>
      <c r="BU196" s="8"/>
      <c r="BV196" s="8"/>
      <c r="BW196" s="8"/>
      <c r="BX196" s="8"/>
      <c r="BY196" s="8"/>
      <c r="BZ196" s="8"/>
      <c r="CA196" s="8"/>
      <c r="CB196" s="8"/>
      <c r="CC196" s="8"/>
      <c r="CD196" s="8"/>
      <c r="CE196" s="8"/>
      <c r="CF196" s="8"/>
      <c r="CG196" s="8"/>
      <c r="CH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  <c r="AJ197" s="8"/>
      <c r="AK197" s="8"/>
      <c r="AL197" s="8"/>
      <c r="AM197" s="8"/>
      <c r="AN197" s="8"/>
      <c r="AO197" s="8"/>
      <c r="AP197" s="8"/>
      <c r="AQ197" s="8"/>
      <c r="AR197" s="8"/>
      <c r="AS197" s="8"/>
      <c r="AT197" s="8"/>
      <c r="AU197" s="8"/>
      <c r="AV197" s="8"/>
      <c r="AW197" s="8"/>
      <c r="AX197" s="8"/>
      <c r="AY197" s="8"/>
      <c r="AZ197" s="8"/>
      <c r="BA197" s="8"/>
      <c r="BB197" s="8"/>
      <c r="BC197" s="8"/>
      <c r="BD197" s="8"/>
      <c r="BE197" s="8"/>
      <c r="BF197" s="8"/>
      <c r="BG197" s="8"/>
      <c r="BH197" s="8"/>
      <c r="BI197" s="8"/>
      <c r="BJ197" s="8"/>
      <c r="BK197" s="8"/>
      <c r="BL197" s="8"/>
      <c r="BM197" s="8"/>
      <c r="BN197" s="8"/>
      <c r="BO197" s="8"/>
      <c r="BP197" s="8"/>
      <c r="BQ197" s="8"/>
      <c r="BR197" s="8"/>
      <c r="BS197" s="8"/>
      <c r="BT197" s="8"/>
      <c r="BU197" s="8"/>
      <c r="BV197" s="8"/>
      <c r="BW197" s="8"/>
      <c r="BX197" s="8"/>
      <c r="BY197" s="8"/>
      <c r="BZ197" s="8"/>
      <c r="CA197" s="8"/>
      <c r="CB197" s="8"/>
      <c r="CC197" s="8"/>
      <c r="CD197" s="8"/>
      <c r="CE197" s="8"/>
      <c r="CF197" s="8"/>
      <c r="CG197" s="8"/>
      <c r="CH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  <c r="AJ198" s="8"/>
      <c r="AK198" s="8"/>
      <c r="AL198" s="8"/>
      <c r="AM198" s="8"/>
      <c r="AN198" s="8"/>
      <c r="AO198" s="8"/>
      <c r="AP198" s="8"/>
      <c r="AQ198" s="8"/>
      <c r="AR198" s="8"/>
      <c r="AS198" s="8"/>
      <c r="AT198" s="8"/>
      <c r="AU198" s="8"/>
      <c r="AV198" s="8"/>
      <c r="AW198" s="8"/>
      <c r="AX198" s="8"/>
      <c r="AY198" s="8"/>
      <c r="AZ198" s="8"/>
      <c r="BA198" s="8"/>
      <c r="BB198" s="8"/>
      <c r="BC198" s="8"/>
      <c r="BD198" s="8"/>
      <c r="BE198" s="8"/>
      <c r="BF198" s="8"/>
      <c r="BG198" s="8"/>
      <c r="BH198" s="8"/>
      <c r="BI198" s="8"/>
      <c r="BJ198" s="8"/>
      <c r="BK198" s="8"/>
      <c r="BL198" s="8"/>
      <c r="BM198" s="8"/>
      <c r="BN198" s="8"/>
      <c r="BO198" s="8"/>
      <c r="BP198" s="8"/>
      <c r="BQ198" s="8"/>
      <c r="BR198" s="8"/>
      <c r="BS198" s="8"/>
      <c r="BT198" s="8"/>
      <c r="BU198" s="8"/>
      <c r="BV198" s="8"/>
      <c r="BW198" s="8"/>
      <c r="BX198" s="8"/>
      <c r="BY198" s="8"/>
      <c r="BZ198" s="8"/>
      <c r="CA198" s="8"/>
      <c r="CB198" s="8"/>
      <c r="CC198" s="8"/>
      <c r="CD198" s="8"/>
      <c r="CE198" s="8"/>
      <c r="CF198" s="8"/>
      <c r="CG198" s="8"/>
      <c r="CH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  <c r="AJ199" s="8"/>
      <c r="AK199" s="8"/>
      <c r="AL199" s="8"/>
      <c r="AM199" s="8"/>
      <c r="AN199" s="8"/>
      <c r="AO199" s="8"/>
      <c r="AP199" s="8"/>
      <c r="AQ199" s="8"/>
      <c r="AR199" s="8"/>
      <c r="AS199" s="8"/>
      <c r="AT199" s="8"/>
      <c r="AU199" s="8"/>
      <c r="AV199" s="8"/>
      <c r="AW199" s="8"/>
      <c r="AX199" s="8"/>
      <c r="AY199" s="8"/>
      <c r="AZ199" s="8"/>
      <c r="BA199" s="8"/>
      <c r="BB199" s="8"/>
      <c r="BC199" s="8"/>
      <c r="BD199" s="8"/>
      <c r="BE199" s="8"/>
      <c r="BF199" s="8"/>
      <c r="BG199" s="8"/>
      <c r="BH199" s="8"/>
      <c r="BI199" s="8"/>
      <c r="BJ199" s="8"/>
      <c r="BK199" s="8"/>
      <c r="BL199" s="8"/>
      <c r="BM199" s="8"/>
      <c r="BN199" s="8"/>
      <c r="BO199" s="8"/>
      <c r="BP199" s="8"/>
      <c r="BQ199" s="8"/>
      <c r="BR199" s="8"/>
      <c r="BS199" s="8"/>
      <c r="BT199" s="8"/>
      <c r="BU199" s="8"/>
      <c r="BV199" s="8"/>
      <c r="BW199" s="8"/>
      <c r="BX199" s="8"/>
      <c r="BY199" s="8"/>
      <c r="BZ199" s="8"/>
      <c r="CA199" s="8"/>
      <c r="CB199" s="8"/>
      <c r="CC199" s="8"/>
      <c r="CD199" s="8"/>
      <c r="CE199" s="8"/>
      <c r="CF199" s="8"/>
      <c r="CG199" s="8"/>
      <c r="CH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  <c r="AJ200" s="8"/>
      <c r="AK200" s="8"/>
      <c r="AL200" s="8"/>
      <c r="AM200" s="8"/>
      <c r="AN200" s="8"/>
      <c r="AO200" s="8"/>
      <c r="AP200" s="8"/>
      <c r="AQ200" s="8"/>
      <c r="AR200" s="8"/>
      <c r="AS200" s="8"/>
      <c r="AT200" s="8"/>
      <c r="AU200" s="8"/>
      <c r="AV200" s="8"/>
      <c r="AW200" s="8"/>
      <c r="AX200" s="8"/>
      <c r="AY200" s="8"/>
      <c r="AZ200" s="8"/>
      <c r="BA200" s="8"/>
      <c r="BB200" s="8"/>
      <c r="BC200" s="8"/>
      <c r="BD200" s="8"/>
      <c r="BE200" s="8"/>
      <c r="BF200" s="8"/>
      <c r="BG200" s="8"/>
      <c r="BH200" s="8"/>
      <c r="BI200" s="8"/>
      <c r="BJ200" s="8"/>
      <c r="BK200" s="8"/>
      <c r="BL200" s="8"/>
      <c r="BM200" s="8"/>
      <c r="BN200" s="8"/>
      <c r="BO200" s="8"/>
      <c r="BP200" s="8"/>
      <c r="BQ200" s="8"/>
      <c r="BR200" s="8"/>
      <c r="BS200" s="8"/>
      <c r="BT200" s="8"/>
      <c r="BU200" s="8"/>
      <c r="BV200" s="8"/>
      <c r="BW200" s="8"/>
      <c r="BX200" s="8"/>
      <c r="BY200" s="8"/>
      <c r="BZ200" s="8"/>
      <c r="CA200" s="8"/>
      <c r="CB200" s="8"/>
      <c r="CC200" s="8"/>
      <c r="CD200" s="8"/>
      <c r="CE200" s="8"/>
      <c r="CF200" s="8"/>
      <c r="CG200" s="8"/>
      <c r="CH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  <c r="AJ201" s="8"/>
      <c r="AK201" s="8"/>
      <c r="AL201" s="8"/>
      <c r="AM201" s="8"/>
      <c r="AN201" s="8"/>
      <c r="AO201" s="8"/>
      <c r="AP201" s="8"/>
      <c r="AQ201" s="8"/>
      <c r="AR201" s="8"/>
      <c r="AS201" s="8"/>
      <c r="AT201" s="8"/>
      <c r="AU201" s="8"/>
      <c r="AV201" s="8"/>
      <c r="AW201" s="8"/>
      <c r="AX201" s="8"/>
      <c r="AY201" s="8"/>
      <c r="AZ201" s="8"/>
      <c r="BA201" s="8"/>
      <c r="BB201" s="8"/>
      <c r="BC201" s="8"/>
      <c r="BD201" s="8"/>
      <c r="BE201" s="8"/>
      <c r="BF201" s="8"/>
      <c r="BG201" s="8"/>
      <c r="BH201" s="8"/>
      <c r="BI201" s="8"/>
      <c r="BJ201" s="8"/>
      <c r="BK201" s="8"/>
      <c r="BL201" s="8"/>
      <c r="BM201" s="8"/>
      <c r="BN201" s="8"/>
      <c r="BO201" s="8"/>
      <c r="BP201" s="8"/>
      <c r="BQ201" s="8"/>
      <c r="BR201" s="8"/>
      <c r="BS201" s="8"/>
      <c r="BT201" s="8"/>
      <c r="BU201" s="8"/>
      <c r="BV201" s="8"/>
      <c r="BW201" s="8"/>
      <c r="BX201" s="8"/>
      <c r="BY201" s="8"/>
      <c r="BZ201" s="8"/>
      <c r="CA201" s="8"/>
      <c r="CB201" s="8"/>
      <c r="CC201" s="8"/>
      <c r="CD201" s="8"/>
      <c r="CE201" s="8"/>
      <c r="CF201" s="8"/>
      <c r="CG201" s="8"/>
      <c r="CH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  <c r="AK202" s="8"/>
      <c r="AL202" s="8"/>
      <c r="AM202" s="8"/>
      <c r="AN202" s="8"/>
      <c r="AO202" s="8"/>
      <c r="AP202" s="8"/>
      <c r="AQ202" s="8"/>
      <c r="AR202" s="8"/>
      <c r="AS202" s="8"/>
      <c r="AT202" s="8"/>
      <c r="AU202" s="8"/>
      <c r="AV202" s="8"/>
      <c r="AW202" s="8"/>
      <c r="AX202" s="8"/>
      <c r="AY202" s="8"/>
      <c r="AZ202" s="8"/>
      <c r="BA202" s="8"/>
      <c r="BB202" s="8"/>
      <c r="BC202" s="8"/>
      <c r="BD202" s="8"/>
      <c r="BE202" s="8"/>
      <c r="BF202" s="8"/>
      <c r="BG202" s="8"/>
      <c r="BH202" s="8"/>
      <c r="BI202" s="8"/>
      <c r="BJ202" s="8"/>
      <c r="BK202" s="8"/>
      <c r="BL202" s="8"/>
      <c r="BM202" s="8"/>
      <c r="BN202" s="8"/>
      <c r="BO202" s="8"/>
      <c r="BP202" s="8"/>
      <c r="BQ202" s="8"/>
      <c r="BR202" s="8"/>
      <c r="BS202" s="8"/>
      <c r="BT202" s="8"/>
      <c r="BU202" s="8"/>
      <c r="BV202" s="8"/>
      <c r="BW202" s="8"/>
      <c r="BX202" s="8"/>
      <c r="BY202" s="8"/>
      <c r="BZ202" s="8"/>
      <c r="CA202" s="8"/>
      <c r="CB202" s="8"/>
      <c r="CC202" s="8"/>
      <c r="CD202" s="8"/>
      <c r="CE202" s="8"/>
      <c r="CF202" s="8"/>
      <c r="CG202" s="8"/>
      <c r="CH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  <c r="AJ203" s="8"/>
      <c r="AK203" s="8"/>
      <c r="AL203" s="8"/>
      <c r="AM203" s="8"/>
      <c r="AN203" s="8"/>
      <c r="AO203" s="8"/>
      <c r="AP203" s="8"/>
      <c r="AQ203" s="8"/>
      <c r="AR203" s="8"/>
      <c r="AS203" s="8"/>
      <c r="AT203" s="8"/>
      <c r="AU203" s="8"/>
      <c r="AV203" s="8"/>
      <c r="AW203" s="8"/>
      <c r="AX203" s="8"/>
      <c r="AY203" s="8"/>
      <c r="AZ203" s="8"/>
      <c r="BA203" s="8"/>
      <c r="BB203" s="8"/>
      <c r="BC203" s="8"/>
      <c r="BD203" s="8"/>
      <c r="BE203" s="8"/>
      <c r="BF203" s="8"/>
      <c r="BG203" s="8"/>
      <c r="BH203" s="8"/>
      <c r="BI203" s="8"/>
      <c r="BJ203" s="8"/>
      <c r="BK203" s="8"/>
      <c r="BL203" s="8"/>
      <c r="BM203" s="8"/>
      <c r="BN203" s="8"/>
      <c r="BO203" s="8"/>
      <c r="BP203" s="8"/>
      <c r="BQ203" s="8"/>
      <c r="BR203" s="8"/>
      <c r="BS203" s="8"/>
      <c r="BT203" s="8"/>
      <c r="BU203" s="8"/>
      <c r="BV203" s="8"/>
      <c r="BW203" s="8"/>
      <c r="BX203" s="8"/>
      <c r="BY203" s="8"/>
      <c r="BZ203" s="8"/>
      <c r="CA203" s="8"/>
      <c r="CB203" s="8"/>
      <c r="CC203" s="8"/>
      <c r="CD203" s="8"/>
      <c r="CE203" s="8"/>
      <c r="CF203" s="8"/>
      <c r="CG203" s="8"/>
      <c r="CH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/>
      <c r="AI204" s="8"/>
      <c r="AJ204" s="8"/>
      <c r="AK204" s="8"/>
      <c r="AL204" s="8"/>
      <c r="AM204" s="8"/>
      <c r="AN204" s="8"/>
      <c r="AO204" s="8"/>
      <c r="AP204" s="8"/>
      <c r="AQ204" s="8"/>
      <c r="AR204" s="8"/>
      <c r="AS204" s="8"/>
      <c r="AT204" s="8"/>
      <c r="AU204" s="8"/>
      <c r="AV204" s="8"/>
      <c r="AW204" s="8"/>
      <c r="AX204" s="8"/>
      <c r="AY204" s="8"/>
      <c r="AZ204" s="8"/>
      <c r="BA204" s="8"/>
      <c r="BB204" s="8"/>
      <c r="BC204" s="8"/>
      <c r="BD204" s="8"/>
      <c r="BE204" s="8"/>
      <c r="BF204" s="8"/>
      <c r="BG204" s="8"/>
      <c r="BH204" s="8"/>
      <c r="BI204" s="8"/>
      <c r="BJ204" s="8"/>
      <c r="BK204" s="8"/>
      <c r="BL204" s="8"/>
      <c r="BM204" s="8"/>
      <c r="BN204" s="8"/>
      <c r="BO204" s="8"/>
      <c r="BP204" s="8"/>
      <c r="BQ204" s="8"/>
      <c r="BR204" s="8"/>
      <c r="BS204" s="8"/>
      <c r="BT204" s="8"/>
      <c r="BU204" s="8"/>
      <c r="BV204" s="8"/>
      <c r="BW204" s="8"/>
      <c r="BX204" s="8"/>
      <c r="BY204" s="8"/>
      <c r="BZ204" s="8"/>
      <c r="CA204" s="8"/>
      <c r="CB204" s="8"/>
      <c r="CC204" s="8"/>
      <c r="CD204" s="8"/>
      <c r="CE204" s="8"/>
      <c r="CF204" s="8"/>
      <c r="CG204" s="8"/>
      <c r="CH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  <c r="AI205" s="8"/>
      <c r="AJ205" s="8"/>
      <c r="AK205" s="8"/>
      <c r="AL205" s="8"/>
      <c r="AM205" s="8"/>
      <c r="AN205" s="8"/>
      <c r="AO205" s="8"/>
      <c r="AP205" s="8"/>
      <c r="AQ205" s="8"/>
      <c r="AR205" s="8"/>
      <c r="AS205" s="8"/>
      <c r="AT205" s="8"/>
      <c r="AU205" s="8"/>
      <c r="AV205" s="8"/>
      <c r="AW205" s="8"/>
      <c r="AX205" s="8"/>
      <c r="AY205" s="8"/>
      <c r="AZ205" s="8"/>
      <c r="BA205" s="8"/>
      <c r="BB205" s="8"/>
      <c r="BC205" s="8"/>
      <c r="BD205" s="8"/>
      <c r="BE205" s="8"/>
      <c r="BF205" s="8"/>
      <c r="BG205" s="8"/>
      <c r="BH205" s="8"/>
      <c r="BI205" s="8"/>
      <c r="BJ205" s="8"/>
      <c r="BK205" s="8"/>
      <c r="BL205" s="8"/>
      <c r="BM205" s="8"/>
      <c r="BN205" s="8"/>
      <c r="BO205" s="8"/>
      <c r="BP205" s="8"/>
      <c r="BQ205" s="8"/>
      <c r="BR205" s="8"/>
      <c r="BS205" s="8"/>
      <c r="BT205" s="8"/>
      <c r="BU205" s="8"/>
      <c r="BV205" s="8"/>
      <c r="BW205" s="8"/>
      <c r="BX205" s="8"/>
      <c r="BY205" s="8"/>
      <c r="BZ205" s="8"/>
      <c r="CA205" s="8"/>
      <c r="CB205" s="8"/>
      <c r="CC205" s="8"/>
      <c r="CD205" s="8"/>
      <c r="CE205" s="8"/>
      <c r="CF205" s="8"/>
      <c r="CG205" s="8"/>
      <c r="CH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  <c r="AI206" s="8"/>
      <c r="AJ206" s="8"/>
      <c r="AK206" s="8"/>
      <c r="AL206" s="8"/>
      <c r="AM206" s="8"/>
      <c r="AN206" s="8"/>
      <c r="AO206" s="8"/>
      <c r="AP206" s="8"/>
      <c r="AQ206" s="8"/>
      <c r="AR206" s="8"/>
      <c r="AS206" s="8"/>
      <c r="AT206" s="8"/>
      <c r="AU206" s="8"/>
      <c r="AV206" s="8"/>
      <c r="AW206" s="8"/>
      <c r="AX206" s="8"/>
      <c r="AY206" s="8"/>
      <c r="AZ206" s="8"/>
      <c r="BA206" s="8"/>
      <c r="BB206" s="8"/>
      <c r="BC206" s="8"/>
      <c r="BD206" s="8"/>
      <c r="BE206" s="8"/>
      <c r="BF206" s="8"/>
      <c r="BG206" s="8"/>
      <c r="BH206" s="8"/>
      <c r="BI206" s="8"/>
      <c r="BJ206" s="8"/>
      <c r="BK206" s="8"/>
      <c r="BL206" s="8"/>
      <c r="BM206" s="8"/>
      <c r="BN206" s="8"/>
      <c r="BO206" s="8"/>
      <c r="BP206" s="8"/>
      <c r="BQ206" s="8"/>
      <c r="BR206" s="8"/>
      <c r="BS206" s="8"/>
      <c r="BT206" s="8"/>
      <c r="BU206" s="8"/>
      <c r="BV206" s="8"/>
      <c r="BW206" s="8"/>
      <c r="BX206" s="8"/>
      <c r="BY206" s="8"/>
      <c r="BZ206" s="8"/>
      <c r="CA206" s="8"/>
      <c r="CB206" s="8"/>
      <c r="CC206" s="8"/>
      <c r="CD206" s="8"/>
      <c r="CE206" s="8"/>
      <c r="CF206" s="8"/>
      <c r="CG206" s="8"/>
      <c r="CH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  <c r="AI207" s="8"/>
      <c r="AJ207" s="8"/>
      <c r="AK207" s="8"/>
      <c r="AL207" s="8"/>
      <c r="AM207" s="8"/>
      <c r="AN207" s="8"/>
      <c r="AO207" s="8"/>
      <c r="AP207" s="8"/>
      <c r="AQ207" s="8"/>
      <c r="AR207" s="8"/>
      <c r="AS207" s="8"/>
      <c r="AT207" s="8"/>
      <c r="AU207" s="8"/>
      <c r="AV207" s="8"/>
      <c r="AW207" s="8"/>
      <c r="AX207" s="8"/>
      <c r="AY207" s="8"/>
      <c r="AZ207" s="8"/>
      <c r="BA207" s="8"/>
      <c r="BB207" s="8"/>
      <c r="BC207" s="8"/>
      <c r="BD207" s="8"/>
      <c r="BE207" s="8"/>
      <c r="BF207" s="8"/>
      <c r="BG207" s="8"/>
      <c r="BH207" s="8"/>
      <c r="BI207" s="8"/>
      <c r="BJ207" s="8"/>
      <c r="BK207" s="8"/>
      <c r="BL207" s="8"/>
      <c r="BM207" s="8"/>
      <c r="BN207" s="8"/>
      <c r="BO207" s="8"/>
      <c r="BP207" s="8"/>
      <c r="BQ207" s="8"/>
      <c r="BR207" s="8"/>
      <c r="BS207" s="8"/>
      <c r="BT207" s="8"/>
      <c r="BU207" s="8"/>
      <c r="BV207" s="8"/>
      <c r="BW207" s="8"/>
      <c r="BX207" s="8"/>
      <c r="BY207" s="8"/>
      <c r="BZ207" s="8"/>
      <c r="CA207" s="8"/>
      <c r="CB207" s="8"/>
      <c r="CC207" s="8"/>
      <c r="CD207" s="8"/>
      <c r="CE207" s="8"/>
      <c r="CF207" s="8"/>
      <c r="CG207" s="8"/>
      <c r="CH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  <c r="AI208" s="8"/>
      <c r="AJ208" s="8"/>
      <c r="AK208" s="8"/>
      <c r="AL208" s="8"/>
      <c r="AM208" s="8"/>
      <c r="AN208" s="8"/>
      <c r="AO208" s="8"/>
      <c r="AP208" s="8"/>
      <c r="AQ208" s="8"/>
      <c r="AR208" s="8"/>
      <c r="AS208" s="8"/>
      <c r="AT208" s="8"/>
      <c r="AU208" s="8"/>
      <c r="AV208" s="8"/>
      <c r="AW208" s="8"/>
      <c r="AX208" s="8"/>
      <c r="AY208" s="8"/>
      <c r="AZ208" s="8"/>
      <c r="BA208" s="8"/>
      <c r="BB208" s="8"/>
      <c r="BC208" s="8"/>
      <c r="BD208" s="8"/>
      <c r="BE208" s="8"/>
      <c r="BF208" s="8"/>
      <c r="BG208" s="8"/>
      <c r="BH208" s="8"/>
      <c r="BI208" s="8"/>
      <c r="BJ208" s="8"/>
      <c r="BK208" s="8"/>
      <c r="BL208" s="8"/>
      <c r="BM208" s="8"/>
      <c r="BN208" s="8"/>
      <c r="BO208" s="8"/>
      <c r="BP208" s="8"/>
      <c r="BQ208" s="8"/>
      <c r="BR208" s="8"/>
      <c r="BS208" s="8"/>
      <c r="BT208" s="8"/>
      <c r="BU208" s="8"/>
      <c r="BV208" s="8"/>
      <c r="BW208" s="8"/>
      <c r="BX208" s="8"/>
      <c r="BY208" s="8"/>
      <c r="BZ208" s="8"/>
      <c r="CA208" s="8"/>
      <c r="CB208" s="8"/>
      <c r="CC208" s="8"/>
      <c r="CD208" s="8"/>
      <c r="CE208" s="8"/>
      <c r="CF208" s="8"/>
      <c r="CG208" s="8"/>
      <c r="CH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  <c r="AI209" s="8"/>
      <c r="AJ209" s="8"/>
      <c r="AK209" s="8"/>
      <c r="AL209" s="8"/>
      <c r="AM209" s="8"/>
      <c r="AN209" s="8"/>
      <c r="AO209" s="8"/>
      <c r="AP209" s="8"/>
      <c r="AQ209" s="8"/>
      <c r="AR209" s="8"/>
      <c r="AS209" s="8"/>
      <c r="AT209" s="8"/>
      <c r="AU209" s="8"/>
      <c r="AV209" s="8"/>
      <c r="AW209" s="8"/>
      <c r="AX209" s="8"/>
      <c r="AY209" s="8"/>
      <c r="AZ209" s="8"/>
      <c r="BA209" s="8"/>
      <c r="BB209" s="8"/>
      <c r="BC209" s="8"/>
      <c r="BD209" s="8"/>
      <c r="BE209" s="8"/>
      <c r="BF209" s="8"/>
      <c r="BG209" s="8"/>
      <c r="BH209" s="8"/>
      <c r="BI209" s="8"/>
      <c r="BJ209" s="8"/>
      <c r="BK209" s="8"/>
      <c r="BL209" s="8"/>
      <c r="BM209" s="8"/>
      <c r="BN209" s="8"/>
      <c r="BO209" s="8"/>
      <c r="BP209" s="8"/>
      <c r="BQ209" s="8"/>
      <c r="BR209" s="8"/>
      <c r="BS209" s="8"/>
      <c r="BT209" s="8"/>
      <c r="BU209" s="8"/>
      <c r="BV209" s="8"/>
      <c r="BW209" s="8"/>
      <c r="BX209" s="8"/>
      <c r="BY209" s="8"/>
      <c r="BZ209" s="8"/>
      <c r="CA209" s="8"/>
      <c r="CB209" s="8"/>
      <c r="CC209" s="8"/>
      <c r="CD209" s="8"/>
      <c r="CE209" s="8"/>
      <c r="CF209" s="8"/>
      <c r="CG209" s="8"/>
      <c r="CH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  <c r="AI210" s="8"/>
      <c r="AJ210" s="8"/>
      <c r="AK210" s="8"/>
      <c r="AL210" s="8"/>
      <c r="AM210" s="8"/>
      <c r="AN210" s="8"/>
      <c r="AO210" s="8"/>
      <c r="AP210" s="8"/>
      <c r="AQ210" s="8"/>
      <c r="AR210" s="8"/>
      <c r="AS210" s="8"/>
      <c r="AT210" s="8"/>
      <c r="AU210" s="8"/>
      <c r="AV210" s="8"/>
      <c r="AW210" s="8"/>
      <c r="AX210" s="8"/>
      <c r="AY210" s="8"/>
      <c r="AZ210" s="8"/>
      <c r="BA210" s="8"/>
      <c r="BB210" s="8"/>
      <c r="BC210" s="8"/>
      <c r="BD210" s="8"/>
      <c r="BE210" s="8"/>
      <c r="BF210" s="8"/>
      <c r="BG210" s="8"/>
      <c r="BH210" s="8"/>
      <c r="BI210" s="8"/>
      <c r="BJ210" s="8"/>
      <c r="BK210" s="8"/>
      <c r="BL210" s="8"/>
      <c r="BM210" s="8"/>
      <c r="BN210" s="8"/>
      <c r="BO210" s="8"/>
      <c r="BP210" s="8"/>
      <c r="BQ210" s="8"/>
      <c r="BR210" s="8"/>
      <c r="BS210" s="8"/>
      <c r="BT210" s="8"/>
      <c r="BU210" s="8"/>
      <c r="BV210" s="8"/>
      <c r="BW210" s="8"/>
      <c r="BX210" s="8"/>
      <c r="BY210" s="8"/>
      <c r="BZ210" s="8"/>
      <c r="CA210" s="8"/>
      <c r="CB210" s="8"/>
      <c r="CC210" s="8"/>
      <c r="CD210" s="8"/>
      <c r="CE210" s="8"/>
      <c r="CF210" s="8"/>
      <c r="CG210" s="8"/>
      <c r="CH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  <c r="AJ211" s="8"/>
      <c r="AK211" s="8"/>
      <c r="AL211" s="8"/>
      <c r="AM211" s="8"/>
      <c r="AN211" s="8"/>
      <c r="AO211" s="8"/>
      <c r="AP211" s="8"/>
      <c r="AQ211" s="8"/>
      <c r="AR211" s="8"/>
      <c r="AS211" s="8"/>
      <c r="AT211" s="8"/>
      <c r="AU211" s="8"/>
      <c r="AV211" s="8"/>
      <c r="AW211" s="8"/>
      <c r="AX211" s="8"/>
      <c r="AY211" s="8"/>
      <c r="AZ211" s="8"/>
      <c r="BA211" s="8"/>
      <c r="BB211" s="8"/>
      <c r="BC211" s="8"/>
      <c r="BD211" s="8"/>
      <c r="BE211" s="8"/>
      <c r="BF211" s="8"/>
      <c r="BG211" s="8"/>
      <c r="BH211" s="8"/>
      <c r="BI211" s="8"/>
      <c r="BJ211" s="8"/>
      <c r="BK211" s="8"/>
      <c r="BL211" s="8"/>
      <c r="BM211" s="8"/>
      <c r="BN211" s="8"/>
      <c r="BO211" s="8"/>
      <c r="BP211" s="8"/>
      <c r="BQ211" s="8"/>
      <c r="BR211" s="8"/>
      <c r="BS211" s="8"/>
      <c r="BT211" s="8"/>
      <c r="BU211" s="8"/>
      <c r="BV211" s="8"/>
      <c r="BW211" s="8"/>
      <c r="BX211" s="8"/>
      <c r="BY211" s="8"/>
      <c r="BZ211" s="8"/>
      <c r="CA211" s="8"/>
      <c r="CB211" s="8"/>
      <c r="CC211" s="8"/>
      <c r="CD211" s="8"/>
      <c r="CE211" s="8"/>
      <c r="CF211" s="8"/>
      <c r="CG211" s="8"/>
      <c r="CH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/>
      <c r="AI212" s="8"/>
      <c r="AJ212" s="8"/>
      <c r="AK212" s="8"/>
      <c r="AL212" s="8"/>
      <c r="AM212" s="8"/>
      <c r="AN212" s="8"/>
      <c r="AO212" s="8"/>
      <c r="AP212" s="8"/>
      <c r="AQ212" s="8"/>
      <c r="AR212" s="8"/>
      <c r="AS212" s="8"/>
      <c r="AT212" s="8"/>
      <c r="AU212" s="8"/>
      <c r="AV212" s="8"/>
      <c r="AW212" s="8"/>
      <c r="AX212" s="8"/>
      <c r="AY212" s="8"/>
      <c r="AZ212" s="8"/>
      <c r="BA212" s="8"/>
      <c r="BB212" s="8"/>
      <c r="BC212" s="8"/>
      <c r="BD212" s="8"/>
      <c r="BE212" s="8"/>
      <c r="BF212" s="8"/>
      <c r="BG212" s="8"/>
      <c r="BH212" s="8"/>
      <c r="BI212" s="8"/>
      <c r="BJ212" s="8"/>
      <c r="BK212" s="8"/>
      <c r="BL212" s="8"/>
      <c r="BM212" s="8"/>
      <c r="BN212" s="8"/>
      <c r="BO212" s="8"/>
      <c r="BP212" s="8"/>
      <c r="BQ212" s="8"/>
      <c r="BR212" s="8"/>
      <c r="BS212" s="8"/>
      <c r="BT212" s="8"/>
      <c r="BU212" s="8"/>
      <c r="BV212" s="8"/>
      <c r="BW212" s="8"/>
      <c r="BX212" s="8"/>
      <c r="BY212" s="8"/>
      <c r="BZ212" s="8"/>
      <c r="CA212" s="8"/>
      <c r="CB212" s="8"/>
      <c r="CC212" s="8"/>
      <c r="CD212" s="8"/>
      <c r="CE212" s="8"/>
      <c r="CF212" s="8"/>
      <c r="CG212" s="8"/>
      <c r="CH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  <c r="AK213" s="8"/>
      <c r="AL213" s="8"/>
      <c r="AM213" s="8"/>
      <c r="AN213" s="8"/>
      <c r="AO213" s="8"/>
      <c r="AP213" s="8"/>
      <c r="AQ213" s="8"/>
      <c r="AR213" s="8"/>
      <c r="AS213" s="8"/>
      <c r="AT213" s="8"/>
      <c r="AU213" s="8"/>
      <c r="AV213" s="8"/>
      <c r="AW213" s="8"/>
      <c r="AX213" s="8"/>
      <c r="AY213" s="8"/>
      <c r="AZ213" s="8"/>
      <c r="BA213" s="8"/>
      <c r="BB213" s="8"/>
      <c r="BC213" s="8"/>
      <c r="BD213" s="8"/>
      <c r="BE213" s="8"/>
      <c r="BF213" s="8"/>
      <c r="BG213" s="8"/>
      <c r="BH213" s="8"/>
      <c r="BI213" s="8"/>
      <c r="BJ213" s="8"/>
      <c r="BK213" s="8"/>
      <c r="BL213" s="8"/>
      <c r="BM213" s="8"/>
      <c r="BN213" s="8"/>
      <c r="BO213" s="8"/>
      <c r="BP213" s="8"/>
      <c r="BQ213" s="8"/>
      <c r="BR213" s="8"/>
      <c r="BS213" s="8"/>
      <c r="BT213" s="8"/>
      <c r="BU213" s="8"/>
      <c r="BV213" s="8"/>
      <c r="BW213" s="8"/>
      <c r="BX213" s="8"/>
      <c r="BY213" s="8"/>
      <c r="BZ213" s="8"/>
      <c r="CA213" s="8"/>
      <c r="CB213" s="8"/>
      <c r="CC213" s="8"/>
      <c r="CD213" s="8"/>
      <c r="CE213" s="8"/>
      <c r="CF213" s="8"/>
      <c r="CG213" s="8"/>
      <c r="CH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  <c r="AK214" s="8"/>
      <c r="AL214" s="8"/>
      <c r="AM214" s="8"/>
      <c r="AN214" s="8"/>
      <c r="AO214" s="8"/>
      <c r="AP214" s="8"/>
      <c r="AQ214" s="8"/>
      <c r="AR214" s="8"/>
      <c r="AS214" s="8"/>
      <c r="AT214" s="8"/>
      <c r="AU214" s="8"/>
      <c r="AV214" s="8"/>
      <c r="AW214" s="8"/>
      <c r="AX214" s="8"/>
      <c r="AY214" s="8"/>
      <c r="AZ214" s="8"/>
      <c r="BA214" s="8"/>
      <c r="BB214" s="8"/>
      <c r="BC214" s="8"/>
      <c r="BD214" s="8"/>
      <c r="BE214" s="8"/>
      <c r="BF214" s="8"/>
      <c r="BG214" s="8"/>
      <c r="BH214" s="8"/>
      <c r="BI214" s="8"/>
      <c r="BJ214" s="8"/>
      <c r="BK214" s="8"/>
      <c r="BL214" s="8"/>
      <c r="BM214" s="8"/>
      <c r="BN214" s="8"/>
      <c r="BO214" s="8"/>
      <c r="BP214" s="8"/>
      <c r="BQ214" s="8"/>
      <c r="BR214" s="8"/>
      <c r="BS214" s="8"/>
      <c r="BT214" s="8"/>
      <c r="BU214" s="8"/>
      <c r="BV214" s="8"/>
      <c r="BW214" s="8"/>
      <c r="BX214" s="8"/>
      <c r="BY214" s="8"/>
      <c r="BZ214" s="8"/>
      <c r="CA214" s="8"/>
      <c r="CB214" s="8"/>
      <c r="CC214" s="8"/>
      <c r="CD214" s="8"/>
      <c r="CE214" s="8"/>
      <c r="CF214" s="8"/>
      <c r="CG214" s="8"/>
      <c r="CH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  <c r="AJ215" s="8"/>
      <c r="AK215" s="8"/>
      <c r="AL215" s="8"/>
      <c r="AM215" s="8"/>
      <c r="AN215" s="8"/>
      <c r="AO215" s="8"/>
      <c r="AP215" s="8"/>
      <c r="AQ215" s="8"/>
      <c r="AR215" s="8"/>
      <c r="AS215" s="8"/>
      <c r="AT215" s="8"/>
      <c r="AU215" s="8"/>
      <c r="AV215" s="8"/>
      <c r="AW215" s="8"/>
      <c r="AX215" s="8"/>
      <c r="AY215" s="8"/>
      <c r="AZ215" s="8"/>
      <c r="BA215" s="8"/>
      <c r="BB215" s="8"/>
      <c r="BC215" s="8"/>
      <c r="BD215" s="8"/>
      <c r="BE215" s="8"/>
      <c r="BF215" s="8"/>
      <c r="BG215" s="8"/>
      <c r="BH215" s="8"/>
      <c r="BI215" s="8"/>
      <c r="BJ215" s="8"/>
      <c r="BK215" s="8"/>
      <c r="BL215" s="8"/>
      <c r="BM215" s="8"/>
      <c r="BN215" s="8"/>
      <c r="BO215" s="8"/>
      <c r="BP215" s="8"/>
      <c r="BQ215" s="8"/>
      <c r="BR215" s="8"/>
      <c r="BS215" s="8"/>
      <c r="BT215" s="8"/>
      <c r="BU215" s="8"/>
      <c r="BV215" s="8"/>
      <c r="BW215" s="8"/>
      <c r="BX215" s="8"/>
      <c r="BY215" s="8"/>
      <c r="BZ215" s="8"/>
      <c r="CA215" s="8"/>
      <c r="CB215" s="8"/>
      <c r="CC215" s="8"/>
      <c r="CD215" s="8"/>
      <c r="CE215" s="8"/>
      <c r="CF215" s="8"/>
      <c r="CG215" s="8"/>
      <c r="CH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8"/>
      <c r="AK216" s="8"/>
      <c r="AL216" s="8"/>
      <c r="AM216" s="8"/>
      <c r="AN216" s="8"/>
      <c r="AO216" s="8"/>
      <c r="AP216" s="8"/>
      <c r="AQ216" s="8"/>
      <c r="AR216" s="8"/>
      <c r="AS216" s="8"/>
      <c r="AT216" s="8"/>
      <c r="AU216" s="8"/>
      <c r="AV216" s="8"/>
      <c r="AW216" s="8"/>
      <c r="AX216" s="8"/>
      <c r="AY216" s="8"/>
      <c r="AZ216" s="8"/>
      <c r="BA216" s="8"/>
      <c r="BB216" s="8"/>
      <c r="BC216" s="8"/>
      <c r="BD216" s="8"/>
      <c r="BE216" s="8"/>
      <c r="BF216" s="8"/>
      <c r="BG216" s="8"/>
      <c r="BH216" s="8"/>
      <c r="BI216" s="8"/>
      <c r="BJ216" s="8"/>
      <c r="BK216" s="8"/>
      <c r="BL216" s="8"/>
      <c r="BM216" s="8"/>
      <c r="BN216" s="8"/>
      <c r="BO216" s="8"/>
      <c r="BP216" s="8"/>
      <c r="BQ216" s="8"/>
      <c r="BR216" s="8"/>
      <c r="BS216" s="8"/>
      <c r="BT216" s="8"/>
      <c r="BU216" s="8"/>
      <c r="BV216" s="8"/>
      <c r="BW216" s="8"/>
      <c r="BX216" s="8"/>
      <c r="BY216" s="8"/>
      <c r="BZ216" s="8"/>
      <c r="CA216" s="8"/>
      <c r="CB216" s="8"/>
      <c r="CC216" s="8"/>
      <c r="CD216" s="8"/>
      <c r="CE216" s="8"/>
      <c r="CF216" s="8"/>
      <c r="CG216" s="8"/>
      <c r="CH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  <c r="AJ217" s="8"/>
      <c r="AK217" s="8"/>
      <c r="AL217" s="8"/>
      <c r="AM217" s="8"/>
      <c r="AN217" s="8"/>
      <c r="AO217" s="8"/>
      <c r="AP217" s="8"/>
      <c r="AQ217" s="8"/>
      <c r="AR217" s="8"/>
      <c r="AS217" s="8"/>
      <c r="AT217" s="8"/>
      <c r="AU217" s="8"/>
      <c r="AV217" s="8"/>
      <c r="AW217" s="8"/>
      <c r="AX217" s="8"/>
      <c r="AY217" s="8"/>
      <c r="AZ217" s="8"/>
      <c r="BA217" s="8"/>
      <c r="BB217" s="8"/>
      <c r="BC217" s="8"/>
      <c r="BD217" s="8"/>
      <c r="BE217" s="8"/>
      <c r="BF217" s="8"/>
      <c r="BG217" s="8"/>
      <c r="BH217" s="8"/>
      <c r="BI217" s="8"/>
      <c r="BJ217" s="8"/>
      <c r="BK217" s="8"/>
      <c r="BL217" s="8"/>
      <c r="BM217" s="8"/>
      <c r="BN217" s="8"/>
      <c r="BO217" s="8"/>
      <c r="BP217" s="8"/>
      <c r="BQ217" s="8"/>
      <c r="BR217" s="8"/>
      <c r="BS217" s="8"/>
      <c r="BT217" s="8"/>
      <c r="BU217" s="8"/>
      <c r="BV217" s="8"/>
      <c r="BW217" s="8"/>
      <c r="BX217" s="8"/>
      <c r="BY217" s="8"/>
      <c r="BZ217" s="8"/>
      <c r="CA217" s="8"/>
      <c r="CB217" s="8"/>
      <c r="CC217" s="8"/>
      <c r="CD217" s="8"/>
      <c r="CE217" s="8"/>
      <c r="CF217" s="8"/>
      <c r="CG217" s="8"/>
      <c r="CH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8"/>
      <c r="AK218" s="8"/>
      <c r="AL218" s="8"/>
      <c r="AM218" s="8"/>
      <c r="AN218" s="8"/>
      <c r="AO218" s="8"/>
      <c r="AP218" s="8"/>
      <c r="AQ218" s="8"/>
      <c r="AR218" s="8"/>
      <c r="AS218" s="8"/>
      <c r="AT218" s="8"/>
      <c r="AU218" s="8"/>
      <c r="AV218" s="8"/>
      <c r="AW218" s="8"/>
      <c r="AX218" s="8"/>
      <c r="AY218" s="8"/>
      <c r="AZ218" s="8"/>
      <c r="BA218" s="8"/>
      <c r="BB218" s="8"/>
      <c r="BC218" s="8"/>
      <c r="BD218" s="8"/>
      <c r="BE218" s="8"/>
      <c r="BF218" s="8"/>
      <c r="BG218" s="8"/>
      <c r="BH218" s="8"/>
      <c r="BI218" s="8"/>
      <c r="BJ218" s="8"/>
      <c r="BK218" s="8"/>
      <c r="BL218" s="8"/>
      <c r="BM218" s="8"/>
      <c r="BN218" s="8"/>
      <c r="BO218" s="8"/>
      <c r="BP218" s="8"/>
      <c r="BQ218" s="8"/>
      <c r="BR218" s="8"/>
      <c r="BS218" s="8"/>
      <c r="BT218" s="8"/>
      <c r="BU218" s="8"/>
      <c r="BV218" s="8"/>
      <c r="BW218" s="8"/>
      <c r="BX218" s="8"/>
      <c r="BY218" s="8"/>
      <c r="BZ218" s="8"/>
      <c r="CA218" s="8"/>
      <c r="CB218" s="8"/>
      <c r="CC218" s="8"/>
      <c r="CD218" s="8"/>
      <c r="CE218" s="8"/>
      <c r="CF218" s="8"/>
      <c r="CG218" s="8"/>
      <c r="CH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  <c r="AJ219" s="8"/>
      <c r="AK219" s="8"/>
      <c r="AL219" s="8"/>
      <c r="AM219" s="8"/>
      <c r="AN219" s="8"/>
      <c r="AO219" s="8"/>
      <c r="AP219" s="8"/>
      <c r="AQ219" s="8"/>
      <c r="AR219" s="8"/>
      <c r="AS219" s="8"/>
      <c r="AT219" s="8"/>
      <c r="AU219" s="8"/>
      <c r="AV219" s="8"/>
      <c r="AW219" s="8"/>
      <c r="AX219" s="8"/>
      <c r="AY219" s="8"/>
      <c r="AZ219" s="8"/>
      <c r="BA219" s="8"/>
      <c r="BB219" s="8"/>
      <c r="BC219" s="8"/>
      <c r="BD219" s="8"/>
      <c r="BE219" s="8"/>
      <c r="BF219" s="8"/>
      <c r="BG219" s="8"/>
      <c r="BH219" s="8"/>
      <c r="BI219" s="8"/>
      <c r="BJ219" s="8"/>
      <c r="BK219" s="8"/>
      <c r="BL219" s="8"/>
      <c r="BM219" s="8"/>
      <c r="BN219" s="8"/>
      <c r="BO219" s="8"/>
      <c r="BP219" s="8"/>
      <c r="BQ219" s="8"/>
      <c r="BR219" s="8"/>
      <c r="BS219" s="8"/>
      <c r="BT219" s="8"/>
      <c r="BU219" s="8"/>
      <c r="BV219" s="8"/>
      <c r="BW219" s="8"/>
      <c r="BX219" s="8"/>
      <c r="BY219" s="8"/>
      <c r="BZ219" s="8"/>
      <c r="CA219" s="8"/>
      <c r="CB219" s="8"/>
      <c r="CC219" s="8"/>
      <c r="CD219" s="8"/>
      <c r="CE219" s="8"/>
      <c r="CF219" s="8"/>
      <c r="CG219" s="8"/>
      <c r="CH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  <c r="AI220" s="8"/>
      <c r="AJ220" s="8"/>
      <c r="AK220" s="8"/>
      <c r="AL220" s="8"/>
      <c r="AM220" s="8"/>
      <c r="AN220" s="8"/>
      <c r="AO220" s="8"/>
      <c r="AP220" s="8"/>
      <c r="AQ220" s="8"/>
      <c r="AR220" s="8"/>
      <c r="AS220" s="8"/>
      <c r="AT220" s="8"/>
      <c r="AU220" s="8"/>
      <c r="AV220" s="8"/>
      <c r="AW220" s="8"/>
      <c r="AX220" s="8"/>
      <c r="AY220" s="8"/>
      <c r="AZ220" s="8"/>
      <c r="BA220" s="8"/>
      <c r="BB220" s="8"/>
      <c r="BC220" s="8"/>
      <c r="BD220" s="8"/>
      <c r="BE220" s="8"/>
      <c r="BF220" s="8"/>
      <c r="BG220" s="8"/>
      <c r="BH220" s="8"/>
      <c r="BI220" s="8"/>
      <c r="BJ220" s="8"/>
      <c r="BK220" s="8"/>
      <c r="BL220" s="8"/>
      <c r="BM220" s="8"/>
      <c r="BN220" s="8"/>
      <c r="BO220" s="8"/>
      <c r="BP220" s="8"/>
      <c r="BQ220" s="8"/>
      <c r="BR220" s="8"/>
      <c r="BS220" s="8"/>
      <c r="BT220" s="8"/>
      <c r="BU220" s="8"/>
      <c r="BV220" s="8"/>
      <c r="BW220" s="8"/>
      <c r="BX220" s="8"/>
      <c r="BY220" s="8"/>
      <c r="BZ220" s="8"/>
      <c r="CA220" s="8"/>
      <c r="CB220" s="8"/>
      <c r="CC220" s="8"/>
      <c r="CD220" s="8"/>
      <c r="CE220" s="8"/>
      <c r="CF220" s="8"/>
      <c r="CG220" s="8"/>
      <c r="CH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8"/>
      <c r="AJ221" s="8"/>
      <c r="AK221" s="8"/>
      <c r="AL221" s="8"/>
      <c r="AM221" s="8"/>
      <c r="AN221" s="8"/>
      <c r="AO221" s="8"/>
      <c r="AP221" s="8"/>
      <c r="AQ221" s="8"/>
      <c r="AR221" s="8"/>
      <c r="AS221" s="8"/>
      <c r="AT221" s="8"/>
      <c r="AU221" s="8"/>
      <c r="AV221" s="8"/>
      <c r="AW221" s="8"/>
      <c r="AX221" s="8"/>
      <c r="AY221" s="8"/>
      <c r="AZ221" s="8"/>
      <c r="BA221" s="8"/>
      <c r="BB221" s="8"/>
      <c r="BC221" s="8"/>
      <c r="BD221" s="8"/>
      <c r="BE221" s="8"/>
      <c r="BF221" s="8"/>
      <c r="BG221" s="8"/>
      <c r="BH221" s="8"/>
      <c r="BI221" s="8"/>
      <c r="BJ221" s="8"/>
      <c r="BK221" s="8"/>
      <c r="BL221" s="8"/>
      <c r="BM221" s="8"/>
      <c r="BN221" s="8"/>
      <c r="BO221" s="8"/>
      <c r="BP221" s="8"/>
      <c r="BQ221" s="8"/>
      <c r="BR221" s="8"/>
      <c r="BS221" s="8"/>
      <c r="BT221" s="8"/>
      <c r="BU221" s="8"/>
      <c r="BV221" s="8"/>
      <c r="BW221" s="8"/>
      <c r="BX221" s="8"/>
      <c r="BY221" s="8"/>
      <c r="BZ221" s="8"/>
      <c r="CA221" s="8"/>
      <c r="CB221" s="8"/>
      <c r="CC221" s="8"/>
      <c r="CD221" s="8"/>
      <c r="CE221" s="8"/>
      <c r="CF221" s="8"/>
      <c r="CG221" s="8"/>
      <c r="CH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8"/>
      <c r="AJ222" s="8"/>
      <c r="AK222" s="8"/>
      <c r="AL222" s="8"/>
      <c r="AM222" s="8"/>
      <c r="AN222" s="8"/>
      <c r="AO222" s="8"/>
      <c r="AP222" s="8"/>
      <c r="AQ222" s="8"/>
      <c r="AR222" s="8"/>
      <c r="AS222" s="8"/>
      <c r="AT222" s="8"/>
      <c r="AU222" s="8"/>
      <c r="AV222" s="8"/>
      <c r="AW222" s="8"/>
      <c r="AX222" s="8"/>
      <c r="AY222" s="8"/>
      <c r="AZ222" s="8"/>
      <c r="BA222" s="8"/>
      <c r="BB222" s="8"/>
      <c r="BC222" s="8"/>
      <c r="BD222" s="8"/>
      <c r="BE222" s="8"/>
      <c r="BF222" s="8"/>
      <c r="BG222" s="8"/>
      <c r="BH222" s="8"/>
      <c r="BI222" s="8"/>
      <c r="BJ222" s="8"/>
      <c r="BK222" s="8"/>
      <c r="BL222" s="8"/>
      <c r="BM222" s="8"/>
      <c r="BN222" s="8"/>
      <c r="BO222" s="8"/>
      <c r="BP222" s="8"/>
      <c r="BQ222" s="8"/>
      <c r="BR222" s="8"/>
      <c r="BS222" s="8"/>
      <c r="BT222" s="8"/>
      <c r="BU222" s="8"/>
      <c r="BV222" s="8"/>
      <c r="BW222" s="8"/>
      <c r="BX222" s="8"/>
      <c r="BY222" s="8"/>
      <c r="BZ222" s="8"/>
      <c r="CA222" s="8"/>
      <c r="CB222" s="8"/>
      <c r="CC222" s="8"/>
      <c r="CD222" s="8"/>
      <c r="CE222" s="8"/>
      <c r="CF222" s="8"/>
      <c r="CG222" s="8"/>
      <c r="CH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  <c r="AG223" s="8"/>
      <c r="AH223" s="8"/>
      <c r="AI223" s="8"/>
      <c r="AJ223" s="8"/>
      <c r="AK223" s="8"/>
      <c r="AL223" s="8"/>
      <c r="AM223" s="8"/>
      <c r="AN223" s="8"/>
      <c r="AO223" s="8"/>
      <c r="AP223" s="8"/>
      <c r="AQ223" s="8"/>
      <c r="AR223" s="8"/>
      <c r="AS223" s="8"/>
      <c r="AT223" s="8"/>
      <c r="AU223" s="8"/>
      <c r="AV223" s="8"/>
      <c r="AW223" s="8"/>
      <c r="AX223" s="8"/>
      <c r="AY223" s="8"/>
      <c r="AZ223" s="8"/>
      <c r="BA223" s="8"/>
      <c r="BB223" s="8"/>
      <c r="BC223" s="8"/>
      <c r="BD223" s="8"/>
      <c r="BE223" s="8"/>
      <c r="BF223" s="8"/>
      <c r="BG223" s="8"/>
      <c r="BH223" s="8"/>
      <c r="BI223" s="8"/>
      <c r="BJ223" s="8"/>
      <c r="BK223" s="8"/>
      <c r="BL223" s="8"/>
      <c r="BM223" s="8"/>
      <c r="BN223" s="8"/>
      <c r="BO223" s="8"/>
      <c r="BP223" s="8"/>
      <c r="BQ223" s="8"/>
      <c r="BR223" s="8"/>
      <c r="BS223" s="8"/>
      <c r="BT223" s="8"/>
      <c r="BU223" s="8"/>
      <c r="BV223" s="8"/>
      <c r="BW223" s="8"/>
      <c r="BX223" s="8"/>
      <c r="BY223" s="8"/>
      <c r="BZ223" s="8"/>
      <c r="CA223" s="8"/>
      <c r="CB223" s="8"/>
      <c r="CC223" s="8"/>
      <c r="CD223" s="8"/>
      <c r="CE223" s="8"/>
      <c r="CF223" s="8"/>
      <c r="CG223" s="8"/>
      <c r="CH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8"/>
      <c r="AG224" s="8"/>
      <c r="AH224" s="8"/>
      <c r="AI224" s="8"/>
      <c r="AJ224" s="8"/>
      <c r="AK224" s="8"/>
      <c r="AL224" s="8"/>
      <c r="AM224" s="8"/>
      <c r="AN224" s="8"/>
      <c r="AO224" s="8"/>
      <c r="AP224" s="8"/>
      <c r="AQ224" s="8"/>
      <c r="AR224" s="8"/>
      <c r="AS224" s="8"/>
      <c r="AT224" s="8"/>
      <c r="AU224" s="8"/>
      <c r="AV224" s="8"/>
      <c r="AW224" s="8"/>
      <c r="AX224" s="8"/>
      <c r="AY224" s="8"/>
      <c r="AZ224" s="8"/>
      <c r="BA224" s="8"/>
      <c r="BB224" s="8"/>
      <c r="BC224" s="8"/>
      <c r="BD224" s="8"/>
      <c r="BE224" s="8"/>
      <c r="BF224" s="8"/>
      <c r="BG224" s="8"/>
      <c r="BH224" s="8"/>
      <c r="BI224" s="8"/>
      <c r="BJ224" s="8"/>
      <c r="BK224" s="8"/>
      <c r="BL224" s="8"/>
      <c r="BM224" s="8"/>
      <c r="BN224" s="8"/>
      <c r="BO224" s="8"/>
      <c r="BP224" s="8"/>
      <c r="BQ224" s="8"/>
      <c r="BR224" s="8"/>
      <c r="BS224" s="8"/>
      <c r="BT224" s="8"/>
      <c r="BU224" s="8"/>
      <c r="BV224" s="8"/>
      <c r="BW224" s="8"/>
      <c r="BX224" s="8"/>
      <c r="BY224" s="8"/>
      <c r="BZ224" s="8"/>
      <c r="CA224" s="8"/>
      <c r="CB224" s="8"/>
      <c r="CC224" s="8"/>
      <c r="CD224" s="8"/>
      <c r="CE224" s="8"/>
      <c r="CF224" s="8"/>
      <c r="CG224" s="8"/>
      <c r="CH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  <c r="AG225" s="8"/>
      <c r="AH225" s="8"/>
      <c r="AI225" s="8"/>
      <c r="AJ225" s="8"/>
      <c r="AK225" s="8"/>
      <c r="AL225" s="8"/>
      <c r="AM225" s="8"/>
      <c r="AN225" s="8"/>
      <c r="AO225" s="8"/>
      <c r="AP225" s="8"/>
      <c r="AQ225" s="8"/>
      <c r="AR225" s="8"/>
      <c r="AS225" s="8"/>
      <c r="AT225" s="8"/>
      <c r="AU225" s="8"/>
      <c r="AV225" s="8"/>
      <c r="AW225" s="8"/>
      <c r="AX225" s="8"/>
      <c r="AY225" s="8"/>
      <c r="AZ225" s="8"/>
      <c r="BA225" s="8"/>
      <c r="BB225" s="8"/>
      <c r="BC225" s="8"/>
      <c r="BD225" s="8"/>
      <c r="BE225" s="8"/>
      <c r="BF225" s="8"/>
      <c r="BG225" s="8"/>
      <c r="BH225" s="8"/>
      <c r="BI225" s="8"/>
      <c r="BJ225" s="8"/>
      <c r="BK225" s="8"/>
      <c r="BL225" s="8"/>
      <c r="BM225" s="8"/>
      <c r="BN225" s="8"/>
      <c r="BO225" s="8"/>
      <c r="BP225" s="8"/>
      <c r="BQ225" s="8"/>
      <c r="BR225" s="8"/>
      <c r="BS225" s="8"/>
      <c r="BT225" s="8"/>
      <c r="BU225" s="8"/>
      <c r="BV225" s="8"/>
      <c r="BW225" s="8"/>
      <c r="BX225" s="8"/>
      <c r="BY225" s="8"/>
      <c r="BZ225" s="8"/>
      <c r="CA225" s="8"/>
      <c r="CB225" s="8"/>
      <c r="CC225" s="8"/>
      <c r="CD225" s="8"/>
      <c r="CE225" s="8"/>
      <c r="CF225" s="8"/>
      <c r="CG225" s="8"/>
      <c r="CH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8"/>
      <c r="AH226" s="8"/>
      <c r="AI226" s="8"/>
      <c r="AJ226" s="8"/>
      <c r="AK226" s="8"/>
      <c r="AL226" s="8"/>
      <c r="AM226" s="8"/>
      <c r="AN226" s="8"/>
      <c r="AO226" s="8"/>
      <c r="AP226" s="8"/>
      <c r="AQ226" s="8"/>
      <c r="AR226" s="8"/>
      <c r="AS226" s="8"/>
      <c r="AT226" s="8"/>
      <c r="AU226" s="8"/>
      <c r="AV226" s="8"/>
      <c r="AW226" s="8"/>
      <c r="AX226" s="8"/>
      <c r="AY226" s="8"/>
      <c r="AZ226" s="8"/>
      <c r="BA226" s="8"/>
      <c r="BB226" s="8"/>
      <c r="BC226" s="8"/>
      <c r="BD226" s="8"/>
      <c r="BE226" s="8"/>
      <c r="BF226" s="8"/>
      <c r="BG226" s="8"/>
      <c r="BH226" s="8"/>
      <c r="BI226" s="8"/>
      <c r="BJ226" s="8"/>
      <c r="BK226" s="8"/>
      <c r="BL226" s="8"/>
      <c r="BM226" s="8"/>
      <c r="BN226" s="8"/>
      <c r="BO226" s="8"/>
      <c r="BP226" s="8"/>
      <c r="BQ226" s="8"/>
      <c r="BR226" s="8"/>
      <c r="BS226" s="8"/>
      <c r="BT226" s="8"/>
      <c r="BU226" s="8"/>
      <c r="BV226" s="8"/>
      <c r="BW226" s="8"/>
      <c r="BX226" s="8"/>
      <c r="BY226" s="8"/>
      <c r="BZ226" s="8"/>
      <c r="CA226" s="8"/>
      <c r="CB226" s="8"/>
      <c r="CC226" s="8"/>
      <c r="CD226" s="8"/>
      <c r="CE226" s="8"/>
      <c r="CF226" s="8"/>
      <c r="CG226" s="8"/>
      <c r="CH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  <c r="AG227" s="8"/>
      <c r="AH227" s="8"/>
      <c r="AI227" s="8"/>
      <c r="AJ227" s="8"/>
      <c r="AK227" s="8"/>
      <c r="AL227" s="8"/>
      <c r="AM227" s="8"/>
      <c r="AN227" s="8"/>
      <c r="AO227" s="8"/>
      <c r="AP227" s="8"/>
      <c r="AQ227" s="8"/>
      <c r="AR227" s="8"/>
      <c r="AS227" s="8"/>
      <c r="AT227" s="8"/>
      <c r="AU227" s="8"/>
      <c r="AV227" s="8"/>
      <c r="AW227" s="8"/>
      <c r="AX227" s="8"/>
      <c r="AY227" s="8"/>
      <c r="AZ227" s="8"/>
      <c r="BA227" s="8"/>
      <c r="BB227" s="8"/>
      <c r="BC227" s="8"/>
      <c r="BD227" s="8"/>
      <c r="BE227" s="8"/>
      <c r="BF227" s="8"/>
      <c r="BG227" s="8"/>
      <c r="BH227" s="8"/>
      <c r="BI227" s="8"/>
      <c r="BJ227" s="8"/>
      <c r="BK227" s="8"/>
      <c r="BL227" s="8"/>
      <c r="BM227" s="8"/>
      <c r="BN227" s="8"/>
      <c r="BO227" s="8"/>
      <c r="BP227" s="8"/>
      <c r="BQ227" s="8"/>
      <c r="BR227" s="8"/>
      <c r="BS227" s="8"/>
      <c r="BT227" s="8"/>
      <c r="BU227" s="8"/>
      <c r="BV227" s="8"/>
      <c r="BW227" s="8"/>
      <c r="BX227" s="8"/>
      <c r="BY227" s="8"/>
      <c r="BZ227" s="8"/>
      <c r="CA227" s="8"/>
      <c r="CB227" s="8"/>
      <c r="CC227" s="8"/>
      <c r="CD227" s="8"/>
      <c r="CE227" s="8"/>
      <c r="CF227" s="8"/>
      <c r="CG227" s="8"/>
      <c r="CH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  <c r="AG228" s="8"/>
      <c r="AH228" s="8"/>
      <c r="AI228" s="8"/>
      <c r="AJ228" s="8"/>
      <c r="AK228" s="8"/>
      <c r="AL228" s="8"/>
      <c r="AM228" s="8"/>
      <c r="AN228" s="8"/>
      <c r="AO228" s="8"/>
      <c r="AP228" s="8"/>
      <c r="AQ228" s="8"/>
      <c r="AR228" s="8"/>
      <c r="AS228" s="8"/>
      <c r="AT228" s="8"/>
      <c r="AU228" s="8"/>
      <c r="AV228" s="8"/>
      <c r="AW228" s="8"/>
      <c r="AX228" s="8"/>
      <c r="AY228" s="8"/>
      <c r="AZ228" s="8"/>
      <c r="BA228" s="8"/>
      <c r="BB228" s="8"/>
      <c r="BC228" s="8"/>
      <c r="BD228" s="8"/>
      <c r="BE228" s="8"/>
      <c r="BF228" s="8"/>
      <c r="BG228" s="8"/>
      <c r="BH228" s="8"/>
      <c r="BI228" s="8"/>
      <c r="BJ228" s="8"/>
      <c r="BK228" s="8"/>
      <c r="BL228" s="8"/>
      <c r="BM228" s="8"/>
      <c r="BN228" s="8"/>
      <c r="BO228" s="8"/>
      <c r="BP228" s="8"/>
      <c r="BQ228" s="8"/>
      <c r="BR228" s="8"/>
      <c r="BS228" s="8"/>
      <c r="BT228" s="8"/>
      <c r="BU228" s="8"/>
      <c r="BV228" s="8"/>
      <c r="BW228" s="8"/>
      <c r="BX228" s="8"/>
      <c r="BY228" s="8"/>
      <c r="BZ228" s="8"/>
      <c r="CA228" s="8"/>
      <c r="CB228" s="8"/>
      <c r="CC228" s="8"/>
      <c r="CD228" s="8"/>
      <c r="CE228" s="8"/>
      <c r="CF228" s="8"/>
      <c r="CG228" s="8"/>
      <c r="CH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  <c r="AG229" s="8"/>
      <c r="AH229" s="8"/>
      <c r="AI229" s="8"/>
      <c r="AJ229" s="8"/>
      <c r="AK229" s="8"/>
      <c r="AL229" s="8"/>
      <c r="AM229" s="8"/>
      <c r="AN229" s="8"/>
      <c r="AO229" s="8"/>
      <c r="AP229" s="8"/>
      <c r="AQ229" s="8"/>
      <c r="AR229" s="8"/>
      <c r="AS229" s="8"/>
      <c r="AT229" s="8"/>
      <c r="AU229" s="8"/>
      <c r="AV229" s="8"/>
      <c r="AW229" s="8"/>
      <c r="AX229" s="8"/>
      <c r="AY229" s="8"/>
      <c r="AZ229" s="8"/>
      <c r="BA229" s="8"/>
      <c r="BB229" s="8"/>
      <c r="BC229" s="8"/>
      <c r="BD229" s="8"/>
      <c r="BE229" s="8"/>
      <c r="BF229" s="8"/>
      <c r="BG229" s="8"/>
      <c r="BH229" s="8"/>
      <c r="BI229" s="8"/>
      <c r="BJ229" s="8"/>
      <c r="BK229" s="8"/>
      <c r="BL229" s="8"/>
      <c r="BM229" s="8"/>
      <c r="BN229" s="8"/>
      <c r="BO229" s="8"/>
      <c r="BP229" s="8"/>
      <c r="BQ229" s="8"/>
      <c r="BR229" s="8"/>
      <c r="BS229" s="8"/>
      <c r="BT229" s="8"/>
      <c r="BU229" s="8"/>
      <c r="BV229" s="8"/>
      <c r="BW229" s="8"/>
      <c r="BX229" s="8"/>
      <c r="BY229" s="8"/>
      <c r="BZ229" s="8"/>
      <c r="CA229" s="8"/>
      <c r="CB229" s="8"/>
      <c r="CC229" s="8"/>
      <c r="CD229" s="8"/>
      <c r="CE229" s="8"/>
      <c r="CF229" s="8"/>
      <c r="CG229" s="8"/>
      <c r="CH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  <c r="AG230" s="8"/>
      <c r="AH230" s="8"/>
      <c r="AI230" s="8"/>
      <c r="AJ230" s="8"/>
      <c r="AK230" s="8"/>
      <c r="AL230" s="8"/>
      <c r="AM230" s="8"/>
      <c r="AN230" s="8"/>
      <c r="AO230" s="8"/>
      <c r="AP230" s="8"/>
      <c r="AQ230" s="8"/>
      <c r="AR230" s="8"/>
      <c r="AS230" s="8"/>
      <c r="AT230" s="8"/>
      <c r="AU230" s="8"/>
      <c r="AV230" s="8"/>
      <c r="AW230" s="8"/>
      <c r="AX230" s="8"/>
      <c r="AY230" s="8"/>
      <c r="AZ230" s="8"/>
      <c r="BA230" s="8"/>
      <c r="BB230" s="8"/>
      <c r="BC230" s="8"/>
      <c r="BD230" s="8"/>
      <c r="BE230" s="8"/>
      <c r="BF230" s="8"/>
      <c r="BG230" s="8"/>
      <c r="BH230" s="8"/>
      <c r="BI230" s="8"/>
      <c r="BJ230" s="8"/>
      <c r="BK230" s="8"/>
      <c r="BL230" s="8"/>
      <c r="BM230" s="8"/>
      <c r="BN230" s="8"/>
      <c r="BO230" s="8"/>
      <c r="BP230" s="8"/>
      <c r="BQ230" s="8"/>
      <c r="BR230" s="8"/>
      <c r="BS230" s="8"/>
      <c r="BT230" s="8"/>
      <c r="BU230" s="8"/>
      <c r="BV230" s="8"/>
      <c r="BW230" s="8"/>
      <c r="BX230" s="8"/>
      <c r="BY230" s="8"/>
      <c r="BZ230" s="8"/>
      <c r="CA230" s="8"/>
      <c r="CB230" s="8"/>
      <c r="CC230" s="8"/>
      <c r="CD230" s="8"/>
      <c r="CE230" s="8"/>
      <c r="CF230" s="8"/>
      <c r="CG230" s="8"/>
      <c r="CH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  <c r="AG231" s="8"/>
      <c r="AH231" s="8"/>
      <c r="AI231" s="8"/>
      <c r="AJ231" s="8"/>
      <c r="AK231" s="8"/>
      <c r="AL231" s="8"/>
      <c r="AM231" s="8"/>
      <c r="AN231" s="8"/>
      <c r="AO231" s="8"/>
      <c r="AP231" s="8"/>
      <c r="AQ231" s="8"/>
      <c r="AR231" s="8"/>
      <c r="AS231" s="8"/>
      <c r="AT231" s="8"/>
      <c r="AU231" s="8"/>
      <c r="AV231" s="8"/>
      <c r="AW231" s="8"/>
      <c r="AX231" s="8"/>
      <c r="AY231" s="8"/>
      <c r="AZ231" s="8"/>
      <c r="BA231" s="8"/>
      <c r="BB231" s="8"/>
      <c r="BC231" s="8"/>
      <c r="BD231" s="8"/>
      <c r="BE231" s="8"/>
      <c r="BF231" s="8"/>
      <c r="BG231" s="8"/>
      <c r="BH231" s="8"/>
      <c r="BI231" s="8"/>
      <c r="BJ231" s="8"/>
      <c r="BK231" s="8"/>
      <c r="BL231" s="8"/>
      <c r="BM231" s="8"/>
      <c r="BN231" s="8"/>
      <c r="BO231" s="8"/>
      <c r="BP231" s="8"/>
      <c r="BQ231" s="8"/>
      <c r="BR231" s="8"/>
      <c r="BS231" s="8"/>
      <c r="BT231" s="8"/>
      <c r="BU231" s="8"/>
      <c r="BV231" s="8"/>
      <c r="BW231" s="8"/>
      <c r="BX231" s="8"/>
      <c r="BY231" s="8"/>
      <c r="BZ231" s="8"/>
      <c r="CA231" s="8"/>
      <c r="CB231" s="8"/>
      <c r="CC231" s="8"/>
      <c r="CD231" s="8"/>
      <c r="CE231" s="8"/>
      <c r="CF231" s="8"/>
      <c r="CG231" s="8"/>
      <c r="CH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  <c r="AF232" s="8"/>
      <c r="AG232" s="8"/>
      <c r="AH232" s="8"/>
      <c r="AI232" s="8"/>
      <c r="AJ232" s="8"/>
      <c r="AK232" s="8"/>
      <c r="AL232" s="8"/>
      <c r="AM232" s="8"/>
      <c r="AN232" s="8"/>
      <c r="AO232" s="8"/>
      <c r="AP232" s="8"/>
      <c r="AQ232" s="8"/>
      <c r="AR232" s="8"/>
      <c r="AS232" s="8"/>
      <c r="AT232" s="8"/>
      <c r="AU232" s="8"/>
      <c r="AV232" s="8"/>
      <c r="AW232" s="8"/>
      <c r="AX232" s="8"/>
      <c r="AY232" s="8"/>
      <c r="AZ232" s="8"/>
      <c r="BA232" s="8"/>
      <c r="BB232" s="8"/>
      <c r="BC232" s="8"/>
      <c r="BD232" s="8"/>
      <c r="BE232" s="8"/>
      <c r="BF232" s="8"/>
      <c r="BG232" s="8"/>
      <c r="BH232" s="8"/>
      <c r="BI232" s="8"/>
      <c r="BJ232" s="8"/>
      <c r="BK232" s="8"/>
      <c r="BL232" s="8"/>
      <c r="BM232" s="8"/>
      <c r="BN232" s="8"/>
      <c r="BO232" s="8"/>
      <c r="BP232" s="8"/>
      <c r="BQ232" s="8"/>
      <c r="BR232" s="8"/>
      <c r="BS232" s="8"/>
      <c r="BT232" s="8"/>
      <c r="BU232" s="8"/>
      <c r="BV232" s="8"/>
      <c r="BW232" s="8"/>
      <c r="BX232" s="8"/>
      <c r="BY232" s="8"/>
      <c r="BZ232" s="8"/>
      <c r="CA232" s="8"/>
      <c r="CB232" s="8"/>
      <c r="CC232" s="8"/>
      <c r="CD232" s="8"/>
      <c r="CE232" s="8"/>
      <c r="CF232" s="8"/>
      <c r="CG232" s="8"/>
      <c r="CH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  <c r="AF233" s="8"/>
      <c r="AG233" s="8"/>
      <c r="AH233" s="8"/>
      <c r="AI233" s="8"/>
      <c r="AJ233" s="8"/>
      <c r="AK233" s="8"/>
      <c r="AL233" s="8"/>
      <c r="AM233" s="8"/>
      <c r="AN233" s="8"/>
      <c r="AO233" s="8"/>
      <c r="AP233" s="8"/>
      <c r="AQ233" s="8"/>
      <c r="AR233" s="8"/>
      <c r="AS233" s="8"/>
      <c r="AT233" s="8"/>
      <c r="AU233" s="8"/>
      <c r="AV233" s="8"/>
      <c r="AW233" s="8"/>
      <c r="AX233" s="8"/>
      <c r="AY233" s="8"/>
      <c r="AZ233" s="8"/>
      <c r="BA233" s="8"/>
      <c r="BB233" s="8"/>
      <c r="BC233" s="8"/>
      <c r="BD233" s="8"/>
      <c r="BE233" s="8"/>
      <c r="BF233" s="8"/>
      <c r="BG233" s="8"/>
      <c r="BH233" s="8"/>
      <c r="BI233" s="8"/>
      <c r="BJ233" s="8"/>
      <c r="BK233" s="8"/>
      <c r="BL233" s="8"/>
      <c r="BM233" s="8"/>
      <c r="BN233" s="8"/>
      <c r="BO233" s="8"/>
      <c r="BP233" s="8"/>
      <c r="BQ233" s="8"/>
      <c r="BR233" s="8"/>
      <c r="BS233" s="8"/>
      <c r="BT233" s="8"/>
      <c r="BU233" s="8"/>
      <c r="BV233" s="8"/>
      <c r="BW233" s="8"/>
      <c r="BX233" s="8"/>
      <c r="BY233" s="8"/>
      <c r="BZ233" s="8"/>
      <c r="CA233" s="8"/>
      <c r="CB233" s="8"/>
      <c r="CC233" s="8"/>
      <c r="CD233" s="8"/>
      <c r="CE233" s="8"/>
      <c r="CF233" s="8"/>
      <c r="CG233" s="8"/>
      <c r="CH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8"/>
      <c r="AH234" s="8"/>
      <c r="AI234" s="8"/>
      <c r="AJ234" s="8"/>
      <c r="AK234" s="8"/>
      <c r="AL234" s="8"/>
      <c r="AM234" s="8"/>
      <c r="AN234" s="8"/>
      <c r="AO234" s="8"/>
      <c r="AP234" s="8"/>
      <c r="AQ234" s="8"/>
      <c r="AR234" s="8"/>
      <c r="AS234" s="8"/>
      <c r="AT234" s="8"/>
      <c r="AU234" s="8"/>
      <c r="AV234" s="8"/>
      <c r="AW234" s="8"/>
      <c r="AX234" s="8"/>
      <c r="AY234" s="8"/>
      <c r="AZ234" s="8"/>
      <c r="BA234" s="8"/>
      <c r="BB234" s="8"/>
      <c r="BC234" s="8"/>
      <c r="BD234" s="8"/>
      <c r="BE234" s="8"/>
      <c r="BF234" s="8"/>
      <c r="BG234" s="8"/>
      <c r="BH234" s="8"/>
      <c r="BI234" s="8"/>
      <c r="BJ234" s="8"/>
      <c r="BK234" s="8"/>
      <c r="BL234" s="8"/>
      <c r="BM234" s="8"/>
      <c r="BN234" s="8"/>
      <c r="BO234" s="8"/>
      <c r="BP234" s="8"/>
      <c r="BQ234" s="8"/>
      <c r="BR234" s="8"/>
      <c r="BS234" s="8"/>
      <c r="BT234" s="8"/>
      <c r="BU234" s="8"/>
      <c r="BV234" s="8"/>
      <c r="BW234" s="8"/>
      <c r="BX234" s="8"/>
      <c r="BY234" s="8"/>
      <c r="BZ234" s="8"/>
      <c r="CA234" s="8"/>
      <c r="CB234" s="8"/>
      <c r="CC234" s="8"/>
      <c r="CD234" s="8"/>
      <c r="CE234" s="8"/>
      <c r="CF234" s="8"/>
      <c r="CG234" s="8"/>
      <c r="CH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8"/>
      <c r="AG235" s="8"/>
      <c r="AH235" s="8"/>
      <c r="AI235" s="8"/>
      <c r="AJ235" s="8"/>
      <c r="AK235" s="8"/>
      <c r="AL235" s="8"/>
      <c r="AM235" s="8"/>
      <c r="AN235" s="8"/>
      <c r="AO235" s="8"/>
      <c r="AP235" s="8"/>
      <c r="AQ235" s="8"/>
      <c r="AR235" s="8"/>
      <c r="AS235" s="8"/>
      <c r="AT235" s="8"/>
      <c r="AU235" s="8"/>
      <c r="AV235" s="8"/>
      <c r="AW235" s="8"/>
      <c r="AX235" s="8"/>
      <c r="AY235" s="8"/>
      <c r="AZ235" s="8"/>
      <c r="BA235" s="8"/>
      <c r="BB235" s="8"/>
      <c r="BC235" s="8"/>
      <c r="BD235" s="8"/>
      <c r="BE235" s="8"/>
      <c r="BF235" s="8"/>
      <c r="BG235" s="8"/>
      <c r="BH235" s="8"/>
      <c r="BI235" s="8"/>
      <c r="BJ235" s="8"/>
      <c r="BK235" s="8"/>
      <c r="BL235" s="8"/>
      <c r="BM235" s="8"/>
      <c r="BN235" s="8"/>
      <c r="BO235" s="8"/>
      <c r="BP235" s="8"/>
      <c r="BQ235" s="8"/>
      <c r="BR235" s="8"/>
      <c r="BS235" s="8"/>
      <c r="BT235" s="8"/>
      <c r="BU235" s="8"/>
      <c r="BV235" s="8"/>
      <c r="BW235" s="8"/>
      <c r="BX235" s="8"/>
      <c r="BY235" s="8"/>
      <c r="BZ235" s="8"/>
      <c r="CA235" s="8"/>
      <c r="CB235" s="8"/>
      <c r="CC235" s="8"/>
      <c r="CD235" s="8"/>
      <c r="CE235" s="8"/>
      <c r="CF235" s="8"/>
      <c r="CG235" s="8"/>
      <c r="CH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  <c r="AG236" s="8"/>
      <c r="AH236" s="8"/>
      <c r="AI236" s="8"/>
      <c r="AJ236" s="8"/>
      <c r="AK236" s="8"/>
      <c r="AL236" s="8"/>
      <c r="AM236" s="8"/>
      <c r="AN236" s="8"/>
      <c r="AO236" s="8"/>
      <c r="AP236" s="8"/>
      <c r="AQ236" s="8"/>
      <c r="AR236" s="8"/>
      <c r="AS236" s="8"/>
      <c r="AT236" s="8"/>
      <c r="AU236" s="8"/>
      <c r="AV236" s="8"/>
      <c r="AW236" s="8"/>
      <c r="AX236" s="8"/>
      <c r="AY236" s="8"/>
      <c r="AZ236" s="8"/>
      <c r="BA236" s="8"/>
      <c r="BB236" s="8"/>
      <c r="BC236" s="8"/>
      <c r="BD236" s="8"/>
      <c r="BE236" s="8"/>
      <c r="BF236" s="8"/>
      <c r="BG236" s="8"/>
      <c r="BH236" s="8"/>
      <c r="BI236" s="8"/>
      <c r="BJ236" s="8"/>
      <c r="BK236" s="8"/>
      <c r="BL236" s="8"/>
      <c r="BM236" s="8"/>
      <c r="BN236" s="8"/>
      <c r="BO236" s="8"/>
      <c r="BP236" s="8"/>
      <c r="BQ236" s="8"/>
      <c r="BR236" s="8"/>
      <c r="BS236" s="8"/>
      <c r="BT236" s="8"/>
      <c r="BU236" s="8"/>
      <c r="BV236" s="8"/>
      <c r="BW236" s="8"/>
      <c r="BX236" s="8"/>
      <c r="BY236" s="8"/>
      <c r="BZ236" s="8"/>
      <c r="CA236" s="8"/>
      <c r="CB236" s="8"/>
      <c r="CC236" s="8"/>
      <c r="CD236" s="8"/>
      <c r="CE236" s="8"/>
      <c r="CF236" s="8"/>
      <c r="CG236" s="8"/>
      <c r="CH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  <c r="AF237" s="8"/>
      <c r="AG237" s="8"/>
      <c r="AH237" s="8"/>
      <c r="AI237" s="8"/>
      <c r="AJ237" s="8"/>
      <c r="AK237" s="8"/>
      <c r="AL237" s="8"/>
      <c r="AM237" s="8"/>
      <c r="AN237" s="8"/>
      <c r="AO237" s="8"/>
      <c r="AP237" s="8"/>
      <c r="AQ237" s="8"/>
      <c r="AR237" s="8"/>
      <c r="AS237" s="8"/>
      <c r="AT237" s="8"/>
      <c r="AU237" s="8"/>
      <c r="AV237" s="8"/>
      <c r="AW237" s="8"/>
      <c r="AX237" s="8"/>
      <c r="AY237" s="8"/>
      <c r="AZ237" s="8"/>
      <c r="BA237" s="8"/>
      <c r="BB237" s="8"/>
      <c r="BC237" s="8"/>
      <c r="BD237" s="8"/>
      <c r="BE237" s="8"/>
      <c r="BF237" s="8"/>
      <c r="BG237" s="8"/>
      <c r="BH237" s="8"/>
      <c r="BI237" s="8"/>
      <c r="BJ237" s="8"/>
      <c r="BK237" s="8"/>
      <c r="BL237" s="8"/>
      <c r="BM237" s="8"/>
      <c r="BN237" s="8"/>
      <c r="BO237" s="8"/>
      <c r="BP237" s="8"/>
      <c r="BQ237" s="8"/>
      <c r="BR237" s="8"/>
      <c r="BS237" s="8"/>
      <c r="BT237" s="8"/>
      <c r="BU237" s="8"/>
      <c r="BV237" s="8"/>
      <c r="BW237" s="8"/>
      <c r="BX237" s="8"/>
      <c r="BY237" s="8"/>
      <c r="BZ237" s="8"/>
      <c r="CA237" s="8"/>
      <c r="CB237" s="8"/>
      <c r="CC237" s="8"/>
      <c r="CD237" s="8"/>
      <c r="CE237" s="8"/>
      <c r="CF237" s="8"/>
      <c r="CG237" s="8"/>
      <c r="CH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  <c r="AF238" s="8"/>
      <c r="AG238" s="8"/>
      <c r="AH238" s="8"/>
      <c r="AI238" s="8"/>
      <c r="AJ238" s="8"/>
      <c r="AK238" s="8"/>
      <c r="AL238" s="8"/>
      <c r="AM238" s="8"/>
      <c r="AN238" s="8"/>
      <c r="AO238" s="8"/>
      <c r="AP238" s="8"/>
      <c r="AQ238" s="8"/>
      <c r="AR238" s="8"/>
      <c r="AS238" s="8"/>
      <c r="AT238" s="8"/>
      <c r="AU238" s="8"/>
      <c r="AV238" s="8"/>
      <c r="AW238" s="8"/>
      <c r="AX238" s="8"/>
      <c r="AY238" s="8"/>
      <c r="AZ238" s="8"/>
      <c r="BA238" s="8"/>
      <c r="BB238" s="8"/>
      <c r="BC238" s="8"/>
      <c r="BD238" s="8"/>
      <c r="BE238" s="8"/>
      <c r="BF238" s="8"/>
      <c r="BG238" s="8"/>
      <c r="BH238" s="8"/>
      <c r="BI238" s="8"/>
      <c r="BJ238" s="8"/>
      <c r="BK238" s="8"/>
      <c r="BL238" s="8"/>
      <c r="BM238" s="8"/>
      <c r="BN238" s="8"/>
      <c r="BO238" s="8"/>
      <c r="BP238" s="8"/>
      <c r="BQ238" s="8"/>
      <c r="BR238" s="8"/>
      <c r="BS238" s="8"/>
      <c r="BT238" s="8"/>
      <c r="BU238" s="8"/>
      <c r="BV238" s="8"/>
      <c r="BW238" s="8"/>
      <c r="BX238" s="8"/>
      <c r="BY238" s="8"/>
      <c r="BZ238" s="8"/>
      <c r="CA238" s="8"/>
      <c r="CB238" s="8"/>
      <c r="CC238" s="8"/>
      <c r="CD238" s="8"/>
      <c r="CE238" s="8"/>
      <c r="CF238" s="8"/>
      <c r="CG238" s="8"/>
      <c r="CH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8"/>
      <c r="AF239" s="8"/>
      <c r="AG239" s="8"/>
      <c r="AH239" s="8"/>
      <c r="AI239" s="8"/>
      <c r="AJ239" s="8"/>
      <c r="AK239" s="8"/>
      <c r="AL239" s="8"/>
      <c r="AM239" s="8"/>
      <c r="AN239" s="8"/>
      <c r="AO239" s="8"/>
      <c r="AP239" s="8"/>
      <c r="AQ239" s="8"/>
      <c r="AR239" s="8"/>
      <c r="AS239" s="8"/>
      <c r="AT239" s="8"/>
      <c r="AU239" s="8"/>
      <c r="AV239" s="8"/>
      <c r="AW239" s="8"/>
      <c r="AX239" s="8"/>
      <c r="AY239" s="8"/>
      <c r="AZ239" s="8"/>
      <c r="BA239" s="8"/>
      <c r="BB239" s="8"/>
      <c r="BC239" s="8"/>
      <c r="BD239" s="8"/>
      <c r="BE239" s="8"/>
      <c r="BF239" s="8"/>
      <c r="BG239" s="8"/>
      <c r="BH239" s="8"/>
      <c r="BI239" s="8"/>
      <c r="BJ239" s="8"/>
      <c r="BK239" s="8"/>
      <c r="BL239" s="8"/>
      <c r="BM239" s="8"/>
      <c r="BN239" s="8"/>
      <c r="BO239" s="8"/>
      <c r="BP239" s="8"/>
      <c r="BQ239" s="8"/>
      <c r="BR239" s="8"/>
      <c r="BS239" s="8"/>
      <c r="BT239" s="8"/>
      <c r="BU239" s="8"/>
      <c r="BV239" s="8"/>
      <c r="BW239" s="8"/>
      <c r="BX239" s="8"/>
      <c r="BY239" s="8"/>
      <c r="BZ239" s="8"/>
      <c r="CA239" s="8"/>
      <c r="CB239" s="8"/>
      <c r="CC239" s="8"/>
      <c r="CD239" s="8"/>
      <c r="CE239" s="8"/>
      <c r="CF239" s="8"/>
      <c r="CG239" s="8"/>
      <c r="CH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  <c r="AF240" s="8"/>
      <c r="AG240" s="8"/>
      <c r="AH240" s="8"/>
      <c r="AI240" s="8"/>
      <c r="AJ240" s="8"/>
      <c r="AK240" s="8"/>
      <c r="AL240" s="8"/>
      <c r="AM240" s="8"/>
      <c r="AN240" s="8"/>
      <c r="AO240" s="8"/>
      <c r="AP240" s="8"/>
      <c r="AQ240" s="8"/>
      <c r="AR240" s="8"/>
      <c r="AS240" s="8"/>
      <c r="AT240" s="8"/>
      <c r="AU240" s="8"/>
      <c r="AV240" s="8"/>
      <c r="AW240" s="8"/>
      <c r="AX240" s="8"/>
      <c r="AY240" s="8"/>
      <c r="AZ240" s="8"/>
      <c r="BA240" s="8"/>
      <c r="BB240" s="8"/>
      <c r="BC240" s="8"/>
      <c r="BD240" s="8"/>
      <c r="BE240" s="8"/>
      <c r="BF240" s="8"/>
      <c r="BG240" s="8"/>
      <c r="BH240" s="8"/>
      <c r="BI240" s="8"/>
      <c r="BJ240" s="8"/>
      <c r="BK240" s="8"/>
      <c r="BL240" s="8"/>
      <c r="BM240" s="8"/>
      <c r="BN240" s="8"/>
      <c r="BO240" s="8"/>
      <c r="BP240" s="8"/>
      <c r="BQ240" s="8"/>
      <c r="BR240" s="8"/>
      <c r="BS240" s="8"/>
      <c r="BT240" s="8"/>
      <c r="BU240" s="8"/>
      <c r="BV240" s="8"/>
      <c r="BW240" s="8"/>
      <c r="BX240" s="8"/>
      <c r="BY240" s="8"/>
      <c r="BZ240" s="8"/>
      <c r="CA240" s="8"/>
      <c r="CB240" s="8"/>
      <c r="CC240" s="8"/>
      <c r="CD240" s="8"/>
      <c r="CE240" s="8"/>
      <c r="CF240" s="8"/>
      <c r="CG240" s="8"/>
      <c r="CH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  <c r="AF241" s="8"/>
      <c r="AG241" s="8"/>
      <c r="AH241" s="8"/>
      <c r="AI241" s="8"/>
      <c r="AJ241" s="8"/>
      <c r="AK241" s="8"/>
      <c r="AL241" s="8"/>
      <c r="AM241" s="8"/>
      <c r="AN241" s="8"/>
      <c r="AO241" s="8"/>
      <c r="AP241" s="8"/>
      <c r="AQ241" s="8"/>
      <c r="AR241" s="8"/>
      <c r="AS241" s="8"/>
      <c r="AT241" s="8"/>
      <c r="AU241" s="8"/>
      <c r="AV241" s="8"/>
      <c r="AW241" s="8"/>
      <c r="AX241" s="8"/>
      <c r="AY241" s="8"/>
      <c r="AZ241" s="8"/>
      <c r="BA241" s="8"/>
      <c r="BB241" s="8"/>
      <c r="BC241" s="8"/>
      <c r="BD241" s="8"/>
      <c r="BE241" s="8"/>
      <c r="BF241" s="8"/>
      <c r="BG241" s="8"/>
      <c r="BH241" s="8"/>
      <c r="BI241" s="8"/>
      <c r="BJ241" s="8"/>
      <c r="BK241" s="8"/>
      <c r="BL241" s="8"/>
      <c r="BM241" s="8"/>
      <c r="BN241" s="8"/>
      <c r="BO241" s="8"/>
      <c r="BP241" s="8"/>
      <c r="BQ241" s="8"/>
      <c r="BR241" s="8"/>
      <c r="BS241" s="8"/>
      <c r="BT241" s="8"/>
      <c r="BU241" s="8"/>
      <c r="BV241" s="8"/>
      <c r="BW241" s="8"/>
      <c r="BX241" s="8"/>
      <c r="BY241" s="8"/>
      <c r="BZ241" s="8"/>
      <c r="CA241" s="8"/>
      <c r="CB241" s="8"/>
      <c r="CC241" s="8"/>
      <c r="CD241" s="8"/>
      <c r="CE241" s="8"/>
      <c r="CF241" s="8"/>
      <c r="CG241" s="8"/>
      <c r="CH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  <c r="AG242" s="8"/>
      <c r="AH242" s="8"/>
      <c r="AI242" s="8"/>
      <c r="AJ242" s="8"/>
      <c r="AK242" s="8"/>
      <c r="AL242" s="8"/>
      <c r="AM242" s="8"/>
      <c r="AN242" s="8"/>
      <c r="AO242" s="8"/>
      <c r="AP242" s="8"/>
      <c r="AQ242" s="8"/>
      <c r="AR242" s="8"/>
      <c r="AS242" s="8"/>
      <c r="AT242" s="8"/>
      <c r="AU242" s="8"/>
      <c r="AV242" s="8"/>
      <c r="AW242" s="8"/>
      <c r="AX242" s="8"/>
      <c r="AY242" s="8"/>
      <c r="AZ242" s="8"/>
      <c r="BA242" s="8"/>
      <c r="BB242" s="8"/>
      <c r="BC242" s="8"/>
      <c r="BD242" s="8"/>
      <c r="BE242" s="8"/>
      <c r="BF242" s="8"/>
      <c r="BG242" s="8"/>
      <c r="BH242" s="8"/>
      <c r="BI242" s="8"/>
      <c r="BJ242" s="8"/>
      <c r="BK242" s="8"/>
      <c r="BL242" s="8"/>
      <c r="BM242" s="8"/>
      <c r="BN242" s="8"/>
      <c r="BO242" s="8"/>
      <c r="BP242" s="8"/>
      <c r="BQ242" s="8"/>
      <c r="BR242" s="8"/>
      <c r="BS242" s="8"/>
      <c r="BT242" s="8"/>
      <c r="BU242" s="8"/>
      <c r="BV242" s="8"/>
      <c r="BW242" s="8"/>
      <c r="BX242" s="8"/>
      <c r="BY242" s="8"/>
      <c r="BZ242" s="8"/>
      <c r="CA242" s="8"/>
      <c r="CB242" s="8"/>
      <c r="CC242" s="8"/>
      <c r="CD242" s="8"/>
      <c r="CE242" s="8"/>
      <c r="CF242" s="8"/>
      <c r="CG242" s="8"/>
      <c r="CH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  <c r="AG243" s="8"/>
      <c r="AH243" s="8"/>
      <c r="AI243" s="8"/>
      <c r="AJ243" s="8"/>
      <c r="AK243" s="8"/>
      <c r="AL243" s="8"/>
      <c r="AM243" s="8"/>
      <c r="AN243" s="8"/>
      <c r="AO243" s="8"/>
      <c r="AP243" s="8"/>
      <c r="AQ243" s="8"/>
      <c r="AR243" s="8"/>
      <c r="AS243" s="8"/>
      <c r="AT243" s="8"/>
      <c r="AU243" s="8"/>
      <c r="AV243" s="8"/>
      <c r="AW243" s="8"/>
      <c r="AX243" s="8"/>
      <c r="AY243" s="8"/>
      <c r="AZ243" s="8"/>
      <c r="BA243" s="8"/>
      <c r="BB243" s="8"/>
      <c r="BC243" s="8"/>
      <c r="BD243" s="8"/>
      <c r="BE243" s="8"/>
      <c r="BF243" s="8"/>
      <c r="BG243" s="8"/>
      <c r="BH243" s="8"/>
      <c r="BI243" s="8"/>
      <c r="BJ243" s="8"/>
      <c r="BK243" s="8"/>
      <c r="BL243" s="8"/>
      <c r="BM243" s="8"/>
      <c r="BN243" s="8"/>
      <c r="BO243" s="8"/>
      <c r="BP243" s="8"/>
      <c r="BQ243" s="8"/>
      <c r="BR243" s="8"/>
      <c r="BS243" s="8"/>
      <c r="BT243" s="8"/>
      <c r="BU243" s="8"/>
      <c r="BV243" s="8"/>
      <c r="BW243" s="8"/>
      <c r="BX243" s="8"/>
      <c r="BY243" s="8"/>
      <c r="BZ243" s="8"/>
      <c r="CA243" s="8"/>
      <c r="CB243" s="8"/>
      <c r="CC243" s="8"/>
      <c r="CD243" s="8"/>
      <c r="CE243" s="8"/>
      <c r="CF243" s="8"/>
      <c r="CG243" s="8"/>
      <c r="CH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  <c r="AG244" s="8"/>
      <c r="AH244" s="8"/>
      <c r="AI244" s="8"/>
      <c r="AJ244" s="8"/>
      <c r="AK244" s="8"/>
      <c r="AL244" s="8"/>
      <c r="AM244" s="8"/>
      <c r="AN244" s="8"/>
      <c r="AO244" s="8"/>
      <c r="AP244" s="8"/>
      <c r="AQ244" s="8"/>
      <c r="AR244" s="8"/>
      <c r="AS244" s="8"/>
      <c r="AT244" s="8"/>
      <c r="AU244" s="8"/>
      <c r="AV244" s="8"/>
      <c r="AW244" s="8"/>
      <c r="AX244" s="8"/>
      <c r="AY244" s="8"/>
      <c r="AZ244" s="8"/>
      <c r="BA244" s="8"/>
      <c r="BB244" s="8"/>
      <c r="BC244" s="8"/>
      <c r="BD244" s="8"/>
      <c r="BE244" s="8"/>
      <c r="BF244" s="8"/>
      <c r="BG244" s="8"/>
      <c r="BH244" s="8"/>
      <c r="BI244" s="8"/>
      <c r="BJ244" s="8"/>
      <c r="BK244" s="8"/>
      <c r="BL244" s="8"/>
      <c r="BM244" s="8"/>
      <c r="BN244" s="8"/>
      <c r="BO244" s="8"/>
      <c r="BP244" s="8"/>
      <c r="BQ244" s="8"/>
      <c r="BR244" s="8"/>
      <c r="BS244" s="8"/>
      <c r="BT244" s="8"/>
      <c r="BU244" s="8"/>
      <c r="BV244" s="8"/>
      <c r="BW244" s="8"/>
      <c r="BX244" s="8"/>
      <c r="BY244" s="8"/>
      <c r="BZ244" s="8"/>
      <c r="CA244" s="8"/>
      <c r="CB244" s="8"/>
      <c r="CC244" s="8"/>
      <c r="CD244" s="8"/>
      <c r="CE244" s="8"/>
      <c r="CF244" s="8"/>
      <c r="CG244" s="8"/>
      <c r="CH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  <c r="AG245" s="8"/>
      <c r="AH245" s="8"/>
      <c r="AI245" s="8"/>
      <c r="AJ245" s="8"/>
      <c r="AK245" s="8"/>
      <c r="AL245" s="8"/>
      <c r="AM245" s="8"/>
      <c r="AN245" s="8"/>
      <c r="AO245" s="8"/>
      <c r="AP245" s="8"/>
      <c r="AQ245" s="8"/>
      <c r="AR245" s="8"/>
      <c r="AS245" s="8"/>
      <c r="AT245" s="8"/>
      <c r="AU245" s="8"/>
      <c r="AV245" s="8"/>
      <c r="AW245" s="8"/>
      <c r="AX245" s="8"/>
      <c r="AY245" s="8"/>
      <c r="AZ245" s="8"/>
      <c r="BA245" s="8"/>
      <c r="BB245" s="8"/>
      <c r="BC245" s="8"/>
      <c r="BD245" s="8"/>
      <c r="BE245" s="8"/>
      <c r="BF245" s="8"/>
      <c r="BG245" s="8"/>
      <c r="BH245" s="8"/>
      <c r="BI245" s="8"/>
      <c r="BJ245" s="8"/>
      <c r="BK245" s="8"/>
      <c r="BL245" s="8"/>
      <c r="BM245" s="8"/>
      <c r="BN245" s="8"/>
      <c r="BO245" s="8"/>
      <c r="BP245" s="8"/>
      <c r="BQ245" s="8"/>
      <c r="BR245" s="8"/>
      <c r="BS245" s="8"/>
      <c r="BT245" s="8"/>
      <c r="BU245" s="8"/>
      <c r="BV245" s="8"/>
      <c r="BW245" s="8"/>
      <c r="BX245" s="8"/>
      <c r="BY245" s="8"/>
      <c r="BZ245" s="8"/>
      <c r="CA245" s="8"/>
      <c r="CB245" s="8"/>
      <c r="CC245" s="8"/>
      <c r="CD245" s="8"/>
      <c r="CE245" s="8"/>
      <c r="CF245" s="8"/>
      <c r="CG245" s="8"/>
      <c r="CH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  <c r="AG246" s="8"/>
      <c r="AH246" s="8"/>
      <c r="AI246" s="8"/>
      <c r="AJ246" s="8"/>
      <c r="AK246" s="8"/>
      <c r="AL246" s="8"/>
      <c r="AM246" s="8"/>
      <c r="AN246" s="8"/>
      <c r="AO246" s="8"/>
      <c r="AP246" s="8"/>
      <c r="AQ246" s="8"/>
      <c r="AR246" s="8"/>
      <c r="AS246" s="8"/>
      <c r="AT246" s="8"/>
      <c r="AU246" s="8"/>
      <c r="AV246" s="8"/>
      <c r="AW246" s="8"/>
      <c r="AX246" s="8"/>
      <c r="AY246" s="8"/>
      <c r="AZ246" s="8"/>
      <c r="BA246" s="8"/>
      <c r="BB246" s="8"/>
      <c r="BC246" s="8"/>
      <c r="BD246" s="8"/>
      <c r="BE246" s="8"/>
      <c r="BF246" s="8"/>
      <c r="BG246" s="8"/>
      <c r="BH246" s="8"/>
      <c r="BI246" s="8"/>
      <c r="BJ246" s="8"/>
      <c r="BK246" s="8"/>
      <c r="BL246" s="8"/>
      <c r="BM246" s="8"/>
      <c r="BN246" s="8"/>
      <c r="BO246" s="8"/>
      <c r="BP246" s="8"/>
      <c r="BQ246" s="8"/>
      <c r="BR246" s="8"/>
      <c r="BS246" s="8"/>
      <c r="BT246" s="8"/>
      <c r="BU246" s="8"/>
      <c r="BV246" s="8"/>
      <c r="BW246" s="8"/>
      <c r="BX246" s="8"/>
      <c r="BY246" s="8"/>
      <c r="BZ246" s="8"/>
      <c r="CA246" s="8"/>
      <c r="CB246" s="8"/>
      <c r="CC246" s="8"/>
      <c r="CD246" s="8"/>
      <c r="CE246" s="8"/>
      <c r="CF246" s="8"/>
      <c r="CG246" s="8"/>
      <c r="CH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  <c r="AG247" s="8"/>
      <c r="AH247" s="8"/>
      <c r="AI247" s="8"/>
      <c r="AJ247" s="8"/>
      <c r="AK247" s="8"/>
      <c r="AL247" s="8"/>
      <c r="AM247" s="8"/>
      <c r="AN247" s="8"/>
      <c r="AO247" s="8"/>
      <c r="AP247" s="8"/>
      <c r="AQ247" s="8"/>
      <c r="AR247" s="8"/>
      <c r="AS247" s="8"/>
      <c r="AT247" s="8"/>
      <c r="AU247" s="8"/>
      <c r="AV247" s="8"/>
      <c r="AW247" s="8"/>
      <c r="AX247" s="8"/>
      <c r="AY247" s="8"/>
      <c r="AZ247" s="8"/>
      <c r="BA247" s="8"/>
      <c r="BB247" s="8"/>
      <c r="BC247" s="8"/>
      <c r="BD247" s="8"/>
      <c r="BE247" s="8"/>
      <c r="BF247" s="8"/>
      <c r="BG247" s="8"/>
      <c r="BH247" s="8"/>
      <c r="BI247" s="8"/>
      <c r="BJ247" s="8"/>
      <c r="BK247" s="8"/>
      <c r="BL247" s="8"/>
      <c r="BM247" s="8"/>
      <c r="BN247" s="8"/>
      <c r="BO247" s="8"/>
      <c r="BP247" s="8"/>
      <c r="BQ247" s="8"/>
      <c r="BR247" s="8"/>
      <c r="BS247" s="8"/>
      <c r="BT247" s="8"/>
      <c r="BU247" s="8"/>
      <c r="BV247" s="8"/>
      <c r="BW247" s="8"/>
      <c r="BX247" s="8"/>
      <c r="BY247" s="8"/>
      <c r="BZ247" s="8"/>
      <c r="CA247" s="8"/>
      <c r="CB247" s="8"/>
      <c r="CC247" s="8"/>
      <c r="CD247" s="8"/>
      <c r="CE247" s="8"/>
      <c r="CF247" s="8"/>
      <c r="CG247" s="8"/>
      <c r="CH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  <c r="AG248" s="8"/>
      <c r="AH248" s="8"/>
      <c r="AI248" s="8"/>
      <c r="AJ248" s="8"/>
      <c r="AK248" s="8"/>
      <c r="AL248" s="8"/>
      <c r="AM248" s="8"/>
      <c r="AN248" s="8"/>
      <c r="AO248" s="8"/>
      <c r="AP248" s="8"/>
      <c r="AQ248" s="8"/>
      <c r="AR248" s="8"/>
      <c r="AS248" s="8"/>
      <c r="AT248" s="8"/>
      <c r="AU248" s="8"/>
      <c r="AV248" s="8"/>
      <c r="AW248" s="8"/>
      <c r="AX248" s="8"/>
      <c r="AY248" s="8"/>
      <c r="AZ248" s="8"/>
      <c r="BA248" s="8"/>
      <c r="BB248" s="8"/>
      <c r="BC248" s="8"/>
      <c r="BD248" s="8"/>
      <c r="BE248" s="8"/>
      <c r="BF248" s="8"/>
      <c r="BG248" s="8"/>
      <c r="BH248" s="8"/>
      <c r="BI248" s="8"/>
      <c r="BJ248" s="8"/>
      <c r="BK248" s="8"/>
      <c r="BL248" s="8"/>
      <c r="BM248" s="8"/>
      <c r="BN248" s="8"/>
      <c r="BO248" s="8"/>
      <c r="BP248" s="8"/>
      <c r="BQ248" s="8"/>
      <c r="BR248" s="8"/>
      <c r="BS248" s="8"/>
      <c r="BT248" s="8"/>
      <c r="BU248" s="8"/>
      <c r="BV248" s="8"/>
      <c r="BW248" s="8"/>
      <c r="BX248" s="8"/>
      <c r="BY248" s="8"/>
      <c r="BZ248" s="8"/>
      <c r="CA248" s="8"/>
      <c r="CB248" s="8"/>
      <c r="CC248" s="8"/>
      <c r="CD248" s="8"/>
      <c r="CE248" s="8"/>
      <c r="CF248" s="8"/>
      <c r="CG248" s="8"/>
      <c r="CH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8"/>
      <c r="AG249" s="8"/>
      <c r="AH249" s="8"/>
      <c r="AI249" s="8"/>
      <c r="AJ249" s="8"/>
      <c r="AK249" s="8"/>
      <c r="AL249" s="8"/>
      <c r="AM249" s="8"/>
      <c r="AN249" s="8"/>
      <c r="AO249" s="8"/>
      <c r="AP249" s="8"/>
      <c r="AQ249" s="8"/>
      <c r="AR249" s="8"/>
      <c r="AS249" s="8"/>
      <c r="AT249" s="8"/>
      <c r="AU249" s="8"/>
      <c r="AV249" s="8"/>
      <c r="AW249" s="8"/>
      <c r="AX249" s="8"/>
      <c r="AY249" s="8"/>
      <c r="AZ249" s="8"/>
      <c r="BA249" s="8"/>
      <c r="BB249" s="8"/>
      <c r="BC249" s="8"/>
      <c r="BD249" s="8"/>
      <c r="BE249" s="8"/>
      <c r="BF249" s="8"/>
      <c r="BG249" s="8"/>
      <c r="BH249" s="8"/>
      <c r="BI249" s="8"/>
      <c r="BJ249" s="8"/>
      <c r="BK249" s="8"/>
      <c r="BL249" s="8"/>
      <c r="BM249" s="8"/>
      <c r="BN249" s="8"/>
      <c r="BO249" s="8"/>
      <c r="BP249" s="8"/>
      <c r="BQ249" s="8"/>
      <c r="BR249" s="8"/>
      <c r="BS249" s="8"/>
      <c r="BT249" s="8"/>
      <c r="BU249" s="8"/>
      <c r="BV249" s="8"/>
      <c r="BW249" s="8"/>
      <c r="BX249" s="8"/>
      <c r="BY249" s="8"/>
      <c r="BZ249" s="8"/>
      <c r="CA249" s="8"/>
      <c r="CB249" s="8"/>
      <c r="CC249" s="8"/>
      <c r="CD249" s="8"/>
      <c r="CE249" s="8"/>
      <c r="CF249" s="8"/>
      <c r="CG249" s="8"/>
      <c r="CH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  <c r="AG250" s="8"/>
      <c r="AH250" s="8"/>
      <c r="AI250" s="8"/>
      <c r="AJ250" s="8"/>
      <c r="AK250" s="8"/>
      <c r="AL250" s="8"/>
      <c r="AM250" s="8"/>
      <c r="AN250" s="8"/>
      <c r="AO250" s="8"/>
      <c r="AP250" s="8"/>
      <c r="AQ250" s="8"/>
      <c r="AR250" s="8"/>
      <c r="AS250" s="8"/>
      <c r="AT250" s="8"/>
      <c r="AU250" s="8"/>
      <c r="AV250" s="8"/>
      <c r="AW250" s="8"/>
      <c r="AX250" s="8"/>
      <c r="AY250" s="8"/>
      <c r="AZ250" s="8"/>
      <c r="BA250" s="8"/>
      <c r="BB250" s="8"/>
      <c r="BC250" s="8"/>
      <c r="BD250" s="8"/>
      <c r="BE250" s="8"/>
      <c r="BF250" s="8"/>
      <c r="BG250" s="8"/>
      <c r="BH250" s="8"/>
      <c r="BI250" s="8"/>
      <c r="BJ250" s="8"/>
      <c r="BK250" s="8"/>
      <c r="BL250" s="8"/>
      <c r="BM250" s="8"/>
      <c r="BN250" s="8"/>
      <c r="BO250" s="8"/>
      <c r="BP250" s="8"/>
      <c r="BQ250" s="8"/>
      <c r="BR250" s="8"/>
      <c r="BS250" s="8"/>
      <c r="BT250" s="8"/>
      <c r="BU250" s="8"/>
      <c r="BV250" s="8"/>
      <c r="BW250" s="8"/>
      <c r="BX250" s="8"/>
      <c r="BY250" s="8"/>
      <c r="BZ250" s="8"/>
      <c r="CA250" s="8"/>
      <c r="CB250" s="8"/>
      <c r="CC250" s="8"/>
      <c r="CD250" s="8"/>
      <c r="CE250" s="8"/>
      <c r="CF250" s="8"/>
      <c r="CG250" s="8"/>
      <c r="CH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  <c r="AG251" s="8"/>
      <c r="AH251" s="8"/>
      <c r="AI251" s="8"/>
      <c r="AJ251" s="8"/>
      <c r="AK251" s="8"/>
      <c r="AL251" s="8"/>
      <c r="AM251" s="8"/>
      <c r="AN251" s="8"/>
      <c r="AO251" s="8"/>
      <c r="AP251" s="8"/>
      <c r="AQ251" s="8"/>
      <c r="AR251" s="8"/>
      <c r="AS251" s="8"/>
      <c r="AT251" s="8"/>
      <c r="AU251" s="8"/>
      <c r="AV251" s="8"/>
      <c r="AW251" s="8"/>
      <c r="AX251" s="8"/>
      <c r="AY251" s="8"/>
      <c r="AZ251" s="8"/>
      <c r="BA251" s="8"/>
      <c r="BB251" s="8"/>
      <c r="BC251" s="8"/>
      <c r="BD251" s="8"/>
      <c r="BE251" s="8"/>
      <c r="BF251" s="8"/>
      <c r="BG251" s="8"/>
      <c r="BH251" s="8"/>
      <c r="BI251" s="8"/>
      <c r="BJ251" s="8"/>
      <c r="BK251" s="8"/>
      <c r="BL251" s="8"/>
      <c r="BM251" s="8"/>
      <c r="BN251" s="8"/>
      <c r="BO251" s="8"/>
      <c r="BP251" s="8"/>
      <c r="BQ251" s="8"/>
      <c r="BR251" s="8"/>
      <c r="BS251" s="8"/>
      <c r="BT251" s="8"/>
      <c r="BU251" s="8"/>
      <c r="BV251" s="8"/>
      <c r="BW251" s="8"/>
      <c r="BX251" s="8"/>
      <c r="BY251" s="8"/>
      <c r="BZ251" s="8"/>
      <c r="CA251" s="8"/>
      <c r="CB251" s="8"/>
      <c r="CC251" s="8"/>
      <c r="CD251" s="8"/>
      <c r="CE251" s="8"/>
      <c r="CF251" s="8"/>
      <c r="CG251" s="8"/>
      <c r="CH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  <c r="AF252" s="8"/>
      <c r="AG252" s="8"/>
      <c r="AH252" s="8"/>
      <c r="AI252" s="8"/>
      <c r="AJ252" s="8"/>
      <c r="AK252" s="8"/>
      <c r="AL252" s="8"/>
      <c r="AM252" s="8"/>
      <c r="AN252" s="8"/>
      <c r="AO252" s="8"/>
      <c r="AP252" s="8"/>
      <c r="AQ252" s="8"/>
      <c r="AR252" s="8"/>
      <c r="AS252" s="8"/>
      <c r="AT252" s="8"/>
      <c r="AU252" s="8"/>
      <c r="AV252" s="8"/>
      <c r="AW252" s="8"/>
      <c r="AX252" s="8"/>
      <c r="AY252" s="8"/>
      <c r="AZ252" s="8"/>
      <c r="BA252" s="8"/>
      <c r="BB252" s="8"/>
      <c r="BC252" s="8"/>
      <c r="BD252" s="8"/>
      <c r="BE252" s="8"/>
      <c r="BF252" s="8"/>
      <c r="BG252" s="8"/>
      <c r="BH252" s="8"/>
      <c r="BI252" s="8"/>
      <c r="BJ252" s="8"/>
      <c r="BK252" s="8"/>
      <c r="BL252" s="8"/>
      <c r="BM252" s="8"/>
      <c r="BN252" s="8"/>
      <c r="BO252" s="8"/>
      <c r="BP252" s="8"/>
      <c r="BQ252" s="8"/>
      <c r="BR252" s="8"/>
      <c r="BS252" s="8"/>
      <c r="BT252" s="8"/>
      <c r="BU252" s="8"/>
      <c r="BV252" s="8"/>
      <c r="BW252" s="8"/>
      <c r="BX252" s="8"/>
      <c r="BY252" s="8"/>
      <c r="BZ252" s="8"/>
      <c r="CA252" s="8"/>
      <c r="CB252" s="8"/>
      <c r="CC252" s="8"/>
      <c r="CD252" s="8"/>
      <c r="CE252" s="8"/>
      <c r="CF252" s="8"/>
      <c r="CG252" s="8"/>
      <c r="CH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  <c r="AF253" s="8"/>
      <c r="AG253" s="8"/>
      <c r="AH253" s="8"/>
      <c r="AI253" s="8"/>
      <c r="AJ253" s="8"/>
      <c r="AK253" s="8"/>
      <c r="AL253" s="8"/>
      <c r="AM253" s="8"/>
      <c r="AN253" s="8"/>
      <c r="AO253" s="8"/>
      <c r="AP253" s="8"/>
      <c r="AQ253" s="8"/>
      <c r="AR253" s="8"/>
      <c r="AS253" s="8"/>
      <c r="AT253" s="8"/>
      <c r="AU253" s="8"/>
      <c r="AV253" s="8"/>
      <c r="AW253" s="8"/>
      <c r="AX253" s="8"/>
      <c r="AY253" s="8"/>
      <c r="AZ253" s="8"/>
      <c r="BA253" s="8"/>
      <c r="BB253" s="8"/>
      <c r="BC253" s="8"/>
      <c r="BD253" s="8"/>
      <c r="BE253" s="8"/>
      <c r="BF253" s="8"/>
      <c r="BG253" s="8"/>
      <c r="BH253" s="8"/>
      <c r="BI253" s="8"/>
      <c r="BJ253" s="8"/>
      <c r="BK253" s="8"/>
      <c r="BL253" s="8"/>
      <c r="BM253" s="8"/>
      <c r="BN253" s="8"/>
      <c r="BO253" s="8"/>
      <c r="BP253" s="8"/>
      <c r="BQ253" s="8"/>
      <c r="BR253" s="8"/>
      <c r="BS253" s="8"/>
      <c r="BT253" s="8"/>
      <c r="BU253" s="8"/>
      <c r="BV253" s="8"/>
      <c r="BW253" s="8"/>
      <c r="BX253" s="8"/>
      <c r="BY253" s="8"/>
      <c r="BZ253" s="8"/>
      <c r="CA253" s="8"/>
      <c r="CB253" s="8"/>
      <c r="CC253" s="8"/>
      <c r="CD253" s="8"/>
      <c r="CE253" s="8"/>
      <c r="CF253" s="8"/>
      <c r="CG253" s="8"/>
      <c r="CH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  <c r="AF254" s="8"/>
      <c r="AG254" s="8"/>
      <c r="AH254" s="8"/>
      <c r="AI254" s="8"/>
      <c r="AJ254" s="8"/>
      <c r="AK254" s="8"/>
      <c r="AL254" s="8"/>
      <c r="AM254" s="8"/>
      <c r="AN254" s="8"/>
      <c r="AO254" s="8"/>
      <c r="AP254" s="8"/>
      <c r="AQ254" s="8"/>
      <c r="AR254" s="8"/>
      <c r="AS254" s="8"/>
      <c r="AT254" s="8"/>
      <c r="AU254" s="8"/>
      <c r="AV254" s="8"/>
      <c r="AW254" s="8"/>
      <c r="AX254" s="8"/>
      <c r="AY254" s="8"/>
      <c r="AZ254" s="8"/>
      <c r="BA254" s="8"/>
      <c r="BB254" s="8"/>
      <c r="BC254" s="8"/>
      <c r="BD254" s="8"/>
      <c r="BE254" s="8"/>
      <c r="BF254" s="8"/>
      <c r="BG254" s="8"/>
      <c r="BH254" s="8"/>
      <c r="BI254" s="8"/>
      <c r="BJ254" s="8"/>
      <c r="BK254" s="8"/>
      <c r="BL254" s="8"/>
      <c r="BM254" s="8"/>
      <c r="BN254" s="8"/>
      <c r="BO254" s="8"/>
      <c r="BP254" s="8"/>
      <c r="BQ254" s="8"/>
      <c r="BR254" s="8"/>
      <c r="BS254" s="8"/>
      <c r="BT254" s="8"/>
      <c r="BU254" s="8"/>
      <c r="BV254" s="8"/>
      <c r="BW254" s="8"/>
      <c r="BX254" s="8"/>
      <c r="BY254" s="8"/>
      <c r="BZ254" s="8"/>
      <c r="CA254" s="8"/>
      <c r="CB254" s="8"/>
      <c r="CC254" s="8"/>
      <c r="CD254" s="8"/>
      <c r="CE254" s="8"/>
      <c r="CF254" s="8"/>
      <c r="CG254" s="8"/>
      <c r="CH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  <c r="AF255" s="8"/>
      <c r="AG255" s="8"/>
      <c r="AH255" s="8"/>
      <c r="AI255" s="8"/>
      <c r="AJ255" s="8"/>
      <c r="AK255" s="8"/>
      <c r="AL255" s="8"/>
      <c r="AM255" s="8"/>
      <c r="AN255" s="8"/>
      <c r="AO255" s="8"/>
      <c r="AP255" s="8"/>
      <c r="AQ255" s="8"/>
      <c r="AR255" s="8"/>
      <c r="AS255" s="8"/>
      <c r="AT255" s="8"/>
      <c r="AU255" s="8"/>
      <c r="AV255" s="8"/>
      <c r="AW255" s="8"/>
      <c r="AX255" s="8"/>
      <c r="AY255" s="8"/>
      <c r="AZ255" s="8"/>
      <c r="BA255" s="8"/>
      <c r="BB255" s="8"/>
      <c r="BC255" s="8"/>
      <c r="BD255" s="8"/>
      <c r="BE255" s="8"/>
      <c r="BF255" s="8"/>
      <c r="BG255" s="8"/>
      <c r="BH255" s="8"/>
      <c r="BI255" s="8"/>
      <c r="BJ255" s="8"/>
      <c r="BK255" s="8"/>
      <c r="BL255" s="8"/>
      <c r="BM255" s="8"/>
      <c r="BN255" s="8"/>
      <c r="BO255" s="8"/>
      <c r="BP255" s="8"/>
      <c r="BQ255" s="8"/>
      <c r="BR255" s="8"/>
      <c r="BS255" s="8"/>
      <c r="BT255" s="8"/>
      <c r="BU255" s="8"/>
      <c r="BV255" s="8"/>
      <c r="BW255" s="8"/>
      <c r="BX255" s="8"/>
      <c r="BY255" s="8"/>
      <c r="BZ255" s="8"/>
      <c r="CA255" s="8"/>
      <c r="CB255" s="8"/>
      <c r="CC255" s="8"/>
      <c r="CD255" s="8"/>
      <c r="CE255" s="8"/>
      <c r="CF255" s="8"/>
      <c r="CG255" s="8"/>
      <c r="CH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  <c r="AF256" s="8"/>
      <c r="AG256" s="8"/>
      <c r="AH256" s="8"/>
      <c r="AI256" s="8"/>
      <c r="AJ256" s="8"/>
      <c r="AK256" s="8"/>
      <c r="AL256" s="8"/>
      <c r="AM256" s="8"/>
      <c r="AN256" s="8"/>
      <c r="AO256" s="8"/>
      <c r="AP256" s="8"/>
      <c r="AQ256" s="8"/>
      <c r="AR256" s="8"/>
      <c r="AS256" s="8"/>
      <c r="AT256" s="8"/>
      <c r="AU256" s="8"/>
      <c r="AV256" s="8"/>
      <c r="AW256" s="8"/>
      <c r="AX256" s="8"/>
      <c r="AY256" s="8"/>
      <c r="AZ256" s="8"/>
      <c r="BA256" s="8"/>
      <c r="BB256" s="8"/>
      <c r="BC256" s="8"/>
      <c r="BD256" s="8"/>
      <c r="BE256" s="8"/>
      <c r="BF256" s="8"/>
      <c r="BG256" s="8"/>
      <c r="BH256" s="8"/>
      <c r="BI256" s="8"/>
      <c r="BJ256" s="8"/>
      <c r="BK256" s="8"/>
      <c r="BL256" s="8"/>
      <c r="BM256" s="8"/>
      <c r="BN256" s="8"/>
      <c r="BO256" s="8"/>
      <c r="BP256" s="8"/>
      <c r="BQ256" s="8"/>
      <c r="BR256" s="8"/>
      <c r="BS256" s="8"/>
      <c r="BT256" s="8"/>
      <c r="BU256" s="8"/>
      <c r="BV256" s="8"/>
      <c r="BW256" s="8"/>
      <c r="BX256" s="8"/>
      <c r="BY256" s="8"/>
      <c r="BZ256" s="8"/>
      <c r="CA256" s="8"/>
      <c r="CB256" s="8"/>
      <c r="CC256" s="8"/>
      <c r="CD256" s="8"/>
      <c r="CE256" s="8"/>
      <c r="CF256" s="8"/>
      <c r="CG256" s="8"/>
      <c r="CH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  <c r="AF257" s="8"/>
      <c r="AG257" s="8"/>
      <c r="AH257" s="8"/>
      <c r="AI257" s="8"/>
      <c r="AJ257" s="8"/>
      <c r="AK257" s="8"/>
      <c r="AL257" s="8"/>
      <c r="AM257" s="8"/>
      <c r="AN257" s="8"/>
      <c r="AO257" s="8"/>
      <c r="AP257" s="8"/>
      <c r="AQ257" s="8"/>
      <c r="AR257" s="8"/>
      <c r="AS257" s="8"/>
      <c r="AT257" s="8"/>
      <c r="AU257" s="8"/>
      <c r="AV257" s="8"/>
      <c r="AW257" s="8"/>
      <c r="AX257" s="8"/>
      <c r="AY257" s="8"/>
      <c r="AZ257" s="8"/>
      <c r="BA257" s="8"/>
      <c r="BB257" s="8"/>
      <c r="BC257" s="8"/>
      <c r="BD257" s="8"/>
      <c r="BE257" s="8"/>
      <c r="BF257" s="8"/>
      <c r="BG257" s="8"/>
      <c r="BH257" s="8"/>
      <c r="BI257" s="8"/>
      <c r="BJ257" s="8"/>
      <c r="BK257" s="8"/>
      <c r="BL257" s="8"/>
      <c r="BM257" s="8"/>
      <c r="BN257" s="8"/>
      <c r="BO257" s="8"/>
      <c r="BP257" s="8"/>
      <c r="BQ257" s="8"/>
      <c r="BR257" s="8"/>
      <c r="BS257" s="8"/>
      <c r="BT257" s="8"/>
      <c r="BU257" s="8"/>
      <c r="BV257" s="8"/>
      <c r="BW257" s="8"/>
      <c r="BX257" s="8"/>
      <c r="BY257" s="8"/>
      <c r="BZ257" s="8"/>
      <c r="CA257" s="8"/>
      <c r="CB257" s="8"/>
      <c r="CC257" s="8"/>
      <c r="CD257" s="8"/>
      <c r="CE257" s="8"/>
      <c r="CF257" s="8"/>
      <c r="CG257" s="8"/>
      <c r="CH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  <c r="AF258" s="8"/>
      <c r="AG258" s="8"/>
      <c r="AH258" s="8"/>
      <c r="AI258" s="8"/>
      <c r="AJ258" s="8"/>
      <c r="AK258" s="8"/>
      <c r="AL258" s="8"/>
      <c r="AM258" s="8"/>
      <c r="AN258" s="8"/>
      <c r="AO258" s="8"/>
      <c r="AP258" s="8"/>
      <c r="AQ258" s="8"/>
      <c r="AR258" s="8"/>
      <c r="AS258" s="8"/>
      <c r="AT258" s="8"/>
      <c r="AU258" s="8"/>
      <c r="AV258" s="8"/>
      <c r="AW258" s="8"/>
      <c r="AX258" s="8"/>
      <c r="AY258" s="8"/>
      <c r="AZ258" s="8"/>
      <c r="BA258" s="8"/>
      <c r="BB258" s="8"/>
      <c r="BC258" s="8"/>
      <c r="BD258" s="8"/>
      <c r="BE258" s="8"/>
      <c r="BF258" s="8"/>
      <c r="BG258" s="8"/>
      <c r="BH258" s="8"/>
      <c r="BI258" s="8"/>
      <c r="BJ258" s="8"/>
      <c r="BK258" s="8"/>
      <c r="BL258" s="8"/>
      <c r="BM258" s="8"/>
      <c r="BN258" s="8"/>
      <c r="BO258" s="8"/>
      <c r="BP258" s="8"/>
      <c r="BQ258" s="8"/>
      <c r="BR258" s="8"/>
      <c r="BS258" s="8"/>
      <c r="BT258" s="8"/>
      <c r="BU258" s="8"/>
      <c r="BV258" s="8"/>
      <c r="BW258" s="8"/>
      <c r="BX258" s="8"/>
      <c r="BY258" s="8"/>
      <c r="BZ258" s="8"/>
      <c r="CA258" s="8"/>
      <c r="CB258" s="8"/>
      <c r="CC258" s="8"/>
      <c r="CD258" s="8"/>
      <c r="CE258" s="8"/>
      <c r="CF258" s="8"/>
      <c r="CG258" s="8"/>
      <c r="CH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  <c r="AE259" s="8"/>
      <c r="AF259" s="8"/>
      <c r="AG259" s="8"/>
      <c r="AH259" s="8"/>
      <c r="AI259" s="8"/>
      <c r="AJ259" s="8"/>
      <c r="AK259" s="8"/>
      <c r="AL259" s="8"/>
      <c r="AM259" s="8"/>
      <c r="AN259" s="8"/>
      <c r="AO259" s="8"/>
      <c r="AP259" s="8"/>
      <c r="AQ259" s="8"/>
      <c r="AR259" s="8"/>
      <c r="AS259" s="8"/>
      <c r="AT259" s="8"/>
      <c r="AU259" s="8"/>
      <c r="AV259" s="8"/>
      <c r="AW259" s="8"/>
      <c r="AX259" s="8"/>
      <c r="AY259" s="8"/>
      <c r="AZ259" s="8"/>
      <c r="BA259" s="8"/>
      <c r="BB259" s="8"/>
      <c r="BC259" s="8"/>
      <c r="BD259" s="8"/>
      <c r="BE259" s="8"/>
      <c r="BF259" s="8"/>
      <c r="BG259" s="8"/>
      <c r="BH259" s="8"/>
      <c r="BI259" s="8"/>
      <c r="BJ259" s="8"/>
      <c r="BK259" s="8"/>
      <c r="BL259" s="8"/>
      <c r="BM259" s="8"/>
      <c r="BN259" s="8"/>
      <c r="BO259" s="8"/>
      <c r="BP259" s="8"/>
      <c r="BQ259" s="8"/>
      <c r="BR259" s="8"/>
      <c r="BS259" s="8"/>
      <c r="BT259" s="8"/>
      <c r="BU259" s="8"/>
      <c r="BV259" s="8"/>
      <c r="BW259" s="8"/>
      <c r="BX259" s="8"/>
      <c r="BY259" s="8"/>
      <c r="BZ259" s="8"/>
      <c r="CA259" s="8"/>
      <c r="CB259" s="8"/>
      <c r="CC259" s="8"/>
      <c r="CD259" s="8"/>
      <c r="CE259" s="8"/>
      <c r="CF259" s="8"/>
      <c r="CG259" s="8"/>
      <c r="CH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  <c r="AE260" s="8"/>
      <c r="AF260" s="8"/>
      <c r="AG260" s="8"/>
      <c r="AH260" s="8"/>
      <c r="AI260" s="8"/>
      <c r="AJ260" s="8"/>
      <c r="AK260" s="8"/>
      <c r="AL260" s="8"/>
      <c r="AM260" s="8"/>
      <c r="AN260" s="8"/>
      <c r="AO260" s="8"/>
      <c r="AP260" s="8"/>
      <c r="AQ260" s="8"/>
      <c r="AR260" s="8"/>
      <c r="AS260" s="8"/>
      <c r="AT260" s="8"/>
      <c r="AU260" s="8"/>
      <c r="AV260" s="8"/>
      <c r="AW260" s="8"/>
      <c r="AX260" s="8"/>
      <c r="AY260" s="8"/>
      <c r="AZ260" s="8"/>
      <c r="BA260" s="8"/>
      <c r="BB260" s="8"/>
      <c r="BC260" s="8"/>
      <c r="BD260" s="8"/>
      <c r="BE260" s="8"/>
      <c r="BF260" s="8"/>
      <c r="BG260" s="8"/>
      <c r="BH260" s="8"/>
      <c r="BI260" s="8"/>
      <c r="BJ260" s="8"/>
      <c r="BK260" s="8"/>
      <c r="BL260" s="8"/>
      <c r="BM260" s="8"/>
      <c r="BN260" s="8"/>
      <c r="BO260" s="8"/>
      <c r="BP260" s="8"/>
      <c r="BQ260" s="8"/>
      <c r="BR260" s="8"/>
      <c r="BS260" s="8"/>
      <c r="BT260" s="8"/>
      <c r="BU260" s="8"/>
      <c r="BV260" s="8"/>
      <c r="BW260" s="8"/>
      <c r="BX260" s="8"/>
      <c r="BY260" s="8"/>
      <c r="BZ260" s="8"/>
      <c r="CA260" s="8"/>
      <c r="CB260" s="8"/>
      <c r="CC260" s="8"/>
      <c r="CD260" s="8"/>
      <c r="CE260" s="8"/>
      <c r="CF260" s="8"/>
      <c r="CG260" s="8"/>
      <c r="CH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  <c r="AF261" s="8"/>
      <c r="AG261" s="8"/>
      <c r="AH261" s="8"/>
      <c r="AI261" s="8"/>
      <c r="AJ261" s="8"/>
      <c r="AK261" s="8"/>
      <c r="AL261" s="8"/>
      <c r="AM261" s="8"/>
      <c r="AN261" s="8"/>
      <c r="AO261" s="8"/>
      <c r="AP261" s="8"/>
      <c r="AQ261" s="8"/>
      <c r="AR261" s="8"/>
      <c r="AS261" s="8"/>
      <c r="AT261" s="8"/>
      <c r="AU261" s="8"/>
      <c r="AV261" s="8"/>
      <c r="AW261" s="8"/>
      <c r="AX261" s="8"/>
      <c r="AY261" s="8"/>
      <c r="AZ261" s="8"/>
      <c r="BA261" s="8"/>
      <c r="BB261" s="8"/>
      <c r="BC261" s="8"/>
      <c r="BD261" s="8"/>
      <c r="BE261" s="8"/>
      <c r="BF261" s="8"/>
      <c r="BG261" s="8"/>
      <c r="BH261" s="8"/>
      <c r="BI261" s="8"/>
      <c r="BJ261" s="8"/>
      <c r="BK261" s="8"/>
      <c r="BL261" s="8"/>
      <c r="BM261" s="8"/>
      <c r="BN261" s="8"/>
      <c r="BO261" s="8"/>
      <c r="BP261" s="8"/>
      <c r="BQ261" s="8"/>
      <c r="BR261" s="8"/>
      <c r="BS261" s="8"/>
      <c r="BT261" s="8"/>
      <c r="BU261" s="8"/>
      <c r="BV261" s="8"/>
      <c r="BW261" s="8"/>
      <c r="BX261" s="8"/>
      <c r="BY261" s="8"/>
      <c r="BZ261" s="8"/>
      <c r="CA261" s="8"/>
      <c r="CB261" s="8"/>
      <c r="CC261" s="8"/>
      <c r="CD261" s="8"/>
      <c r="CE261" s="8"/>
      <c r="CF261" s="8"/>
      <c r="CG261" s="8"/>
      <c r="CH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  <c r="AF262" s="8"/>
      <c r="AG262" s="8"/>
      <c r="AH262" s="8"/>
      <c r="AI262" s="8"/>
      <c r="AJ262" s="8"/>
      <c r="AK262" s="8"/>
      <c r="AL262" s="8"/>
      <c r="AM262" s="8"/>
      <c r="AN262" s="8"/>
      <c r="AO262" s="8"/>
      <c r="AP262" s="8"/>
      <c r="AQ262" s="8"/>
      <c r="AR262" s="8"/>
      <c r="AS262" s="8"/>
      <c r="AT262" s="8"/>
      <c r="AU262" s="8"/>
      <c r="AV262" s="8"/>
      <c r="AW262" s="8"/>
      <c r="AX262" s="8"/>
      <c r="AY262" s="8"/>
      <c r="AZ262" s="8"/>
      <c r="BA262" s="8"/>
      <c r="BB262" s="8"/>
      <c r="BC262" s="8"/>
      <c r="BD262" s="8"/>
      <c r="BE262" s="8"/>
      <c r="BF262" s="8"/>
      <c r="BG262" s="8"/>
      <c r="BH262" s="8"/>
      <c r="BI262" s="8"/>
      <c r="BJ262" s="8"/>
      <c r="BK262" s="8"/>
      <c r="BL262" s="8"/>
      <c r="BM262" s="8"/>
      <c r="BN262" s="8"/>
      <c r="BO262" s="8"/>
      <c r="BP262" s="8"/>
      <c r="BQ262" s="8"/>
      <c r="BR262" s="8"/>
      <c r="BS262" s="8"/>
      <c r="BT262" s="8"/>
      <c r="BU262" s="8"/>
      <c r="BV262" s="8"/>
      <c r="BW262" s="8"/>
      <c r="BX262" s="8"/>
      <c r="BY262" s="8"/>
      <c r="BZ262" s="8"/>
      <c r="CA262" s="8"/>
      <c r="CB262" s="8"/>
      <c r="CC262" s="8"/>
      <c r="CD262" s="8"/>
      <c r="CE262" s="8"/>
      <c r="CF262" s="8"/>
      <c r="CG262" s="8"/>
      <c r="CH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  <c r="AE263" s="8"/>
      <c r="AF263" s="8"/>
      <c r="AG263" s="8"/>
      <c r="AH263" s="8"/>
      <c r="AI263" s="8"/>
      <c r="AJ263" s="8"/>
      <c r="AK263" s="8"/>
      <c r="AL263" s="8"/>
      <c r="AM263" s="8"/>
      <c r="AN263" s="8"/>
      <c r="AO263" s="8"/>
      <c r="AP263" s="8"/>
      <c r="AQ263" s="8"/>
      <c r="AR263" s="8"/>
      <c r="AS263" s="8"/>
      <c r="AT263" s="8"/>
      <c r="AU263" s="8"/>
      <c r="AV263" s="8"/>
      <c r="AW263" s="8"/>
      <c r="AX263" s="8"/>
      <c r="AY263" s="8"/>
      <c r="AZ263" s="8"/>
      <c r="BA263" s="8"/>
      <c r="BB263" s="8"/>
      <c r="BC263" s="8"/>
      <c r="BD263" s="8"/>
      <c r="BE263" s="8"/>
      <c r="BF263" s="8"/>
      <c r="BG263" s="8"/>
      <c r="BH263" s="8"/>
      <c r="BI263" s="8"/>
      <c r="BJ263" s="8"/>
      <c r="BK263" s="8"/>
      <c r="BL263" s="8"/>
      <c r="BM263" s="8"/>
      <c r="BN263" s="8"/>
      <c r="BO263" s="8"/>
      <c r="BP263" s="8"/>
      <c r="BQ263" s="8"/>
      <c r="BR263" s="8"/>
      <c r="BS263" s="8"/>
      <c r="BT263" s="8"/>
      <c r="BU263" s="8"/>
      <c r="BV263" s="8"/>
      <c r="BW263" s="8"/>
      <c r="BX263" s="8"/>
      <c r="BY263" s="8"/>
      <c r="BZ263" s="8"/>
      <c r="CA263" s="8"/>
      <c r="CB263" s="8"/>
      <c r="CC263" s="8"/>
      <c r="CD263" s="8"/>
      <c r="CE263" s="8"/>
      <c r="CF263" s="8"/>
      <c r="CG263" s="8"/>
      <c r="CH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  <c r="AE264" s="8"/>
      <c r="AF264" s="8"/>
      <c r="AG264" s="8"/>
      <c r="AH264" s="8"/>
      <c r="AI264" s="8"/>
      <c r="AJ264" s="8"/>
      <c r="AK264" s="8"/>
      <c r="AL264" s="8"/>
      <c r="AM264" s="8"/>
      <c r="AN264" s="8"/>
      <c r="AO264" s="8"/>
      <c r="AP264" s="8"/>
      <c r="AQ264" s="8"/>
      <c r="AR264" s="8"/>
      <c r="AS264" s="8"/>
      <c r="AT264" s="8"/>
      <c r="AU264" s="8"/>
      <c r="AV264" s="8"/>
      <c r="AW264" s="8"/>
      <c r="AX264" s="8"/>
      <c r="AY264" s="8"/>
      <c r="AZ264" s="8"/>
      <c r="BA264" s="8"/>
      <c r="BB264" s="8"/>
      <c r="BC264" s="8"/>
      <c r="BD264" s="8"/>
      <c r="BE264" s="8"/>
      <c r="BF264" s="8"/>
      <c r="BG264" s="8"/>
      <c r="BH264" s="8"/>
      <c r="BI264" s="8"/>
      <c r="BJ264" s="8"/>
      <c r="BK264" s="8"/>
      <c r="BL264" s="8"/>
      <c r="BM264" s="8"/>
      <c r="BN264" s="8"/>
      <c r="BO264" s="8"/>
      <c r="BP264" s="8"/>
      <c r="BQ264" s="8"/>
      <c r="BR264" s="8"/>
      <c r="BS264" s="8"/>
      <c r="BT264" s="8"/>
      <c r="BU264" s="8"/>
      <c r="BV264" s="8"/>
      <c r="BW264" s="8"/>
      <c r="BX264" s="8"/>
      <c r="BY264" s="8"/>
      <c r="BZ264" s="8"/>
      <c r="CA264" s="8"/>
      <c r="CB264" s="8"/>
      <c r="CC264" s="8"/>
      <c r="CD264" s="8"/>
      <c r="CE264" s="8"/>
      <c r="CF264" s="8"/>
      <c r="CG264" s="8"/>
      <c r="CH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  <c r="AF265" s="8"/>
      <c r="AG265" s="8"/>
      <c r="AH265" s="8"/>
      <c r="AI265" s="8"/>
      <c r="AJ265" s="8"/>
      <c r="AK265" s="8"/>
      <c r="AL265" s="8"/>
      <c r="AM265" s="8"/>
      <c r="AN265" s="8"/>
      <c r="AO265" s="8"/>
      <c r="AP265" s="8"/>
      <c r="AQ265" s="8"/>
      <c r="AR265" s="8"/>
      <c r="AS265" s="8"/>
      <c r="AT265" s="8"/>
      <c r="AU265" s="8"/>
      <c r="AV265" s="8"/>
      <c r="AW265" s="8"/>
      <c r="AX265" s="8"/>
      <c r="AY265" s="8"/>
      <c r="AZ265" s="8"/>
      <c r="BA265" s="8"/>
      <c r="BB265" s="8"/>
      <c r="BC265" s="8"/>
      <c r="BD265" s="8"/>
      <c r="BE265" s="8"/>
      <c r="BF265" s="8"/>
      <c r="BG265" s="8"/>
      <c r="BH265" s="8"/>
      <c r="BI265" s="8"/>
      <c r="BJ265" s="8"/>
      <c r="BK265" s="8"/>
      <c r="BL265" s="8"/>
      <c r="BM265" s="8"/>
      <c r="BN265" s="8"/>
      <c r="BO265" s="8"/>
      <c r="BP265" s="8"/>
      <c r="BQ265" s="8"/>
      <c r="BR265" s="8"/>
      <c r="BS265" s="8"/>
      <c r="BT265" s="8"/>
      <c r="BU265" s="8"/>
      <c r="BV265" s="8"/>
      <c r="BW265" s="8"/>
      <c r="BX265" s="8"/>
      <c r="BY265" s="8"/>
      <c r="BZ265" s="8"/>
      <c r="CA265" s="8"/>
      <c r="CB265" s="8"/>
      <c r="CC265" s="8"/>
      <c r="CD265" s="8"/>
      <c r="CE265" s="8"/>
      <c r="CF265" s="8"/>
      <c r="CG265" s="8"/>
      <c r="CH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  <c r="AE266" s="8"/>
      <c r="AF266" s="8"/>
      <c r="AG266" s="8"/>
      <c r="AH266" s="8"/>
      <c r="AI266" s="8"/>
      <c r="AJ266" s="8"/>
      <c r="AK266" s="8"/>
      <c r="AL266" s="8"/>
      <c r="AM266" s="8"/>
      <c r="AN266" s="8"/>
      <c r="AO266" s="8"/>
      <c r="AP266" s="8"/>
      <c r="AQ266" s="8"/>
      <c r="AR266" s="8"/>
      <c r="AS266" s="8"/>
      <c r="AT266" s="8"/>
      <c r="AU266" s="8"/>
      <c r="AV266" s="8"/>
      <c r="AW266" s="8"/>
      <c r="AX266" s="8"/>
      <c r="AY266" s="8"/>
      <c r="AZ266" s="8"/>
      <c r="BA266" s="8"/>
      <c r="BB266" s="8"/>
      <c r="BC266" s="8"/>
      <c r="BD266" s="8"/>
      <c r="BE266" s="8"/>
      <c r="BF266" s="8"/>
      <c r="BG266" s="8"/>
      <c r="BH266" s="8"/>
      <c r="BI266" s="8"/>
      <c r="BJ266" s="8"/>
      <c r="BK266" s="8"/>
      <c r="BL266" s="8"/>
      <c r="BM266" s="8"/>
      <c r="BN266" s="8"/>
      <c r="BO266" s="8"/>
      <c r="BP266" s="8"/>
      <c r="BQ266" s="8"/>
      <c r="BR266" s="8"/>
      <c r="BS266" s="8"/>
      <c r="BT266" s="8"/>
      <c r="BU266" s="8"/>
      <c r="BV266" s="8"/>
      <c r="BW266" s="8"/>
      <c r="BX266" s="8"/>
      <c r="BY266" s="8"/>
      <c r="BZ266" s="8"/>
      <c r="CA266" s="8"/>
      <c r="CB266" s="8"/>
      <c r="CC266" s="8"/>
      <c r="CD266" s="8"/>
      <c r="CE266" s="8"/>
      <c r="CF266" s="8"/>
      <c r="CG266" s="8"/>
      <c r="CH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  <c r="AE267" s="8"/>
      <c r="AF267" s="8"/>
      <c r="AG267" s="8"/>
      <c r="AH267" s="8"/>
      <c r="AI267" s="8"/>
      <c r="AJ267" s="8"/>
      <c r="AK267" s="8"/>
      <c r="AL267" s="8"/>
      <c r="AM267" s="8"/>
      <c r="AN267" s="8"/>
      <c r="AO267" s="8"/>
      <c r="AP267" s="8"/>
      <c r="AQ267" s="8"/>
      <c r="AR267" s="8"/>
      <c r="AS267" s="8"/>
      <c r="AT267" s="8"/>
      <c r="AU267" s="8"/>
      <c r="AV267" s="8"/>
      <c r="AW267" s="8"/>
      <c r="AX267" s="8"/>
      <c r="AY267" s="8"/>
      <c r="AZ267" s="8"/>
      <c r="BA267" s="8"/>
      <c r="BB267" s="8"/>
      <c r="BC267" s="8"/>
      <c r="BD267" s="8"/>
      <c r="BE267" s="8"/>
      <c r="BF267" s="8"/>
      <c r="BG267" s="8"/>
      <c r="BH267" s="8"/>
      <c r="BI267" s="8"/>
      <c r="BJ267" s="8"/>
      <c r="BK267" s="8"/>
      <c r="BL267" s="8"/>
      <c r="BM267" s="8"/>
      <c r="BN267" s="8"/>
      <c r="BO267" s="8"/>
      <c r="BP267" s="8"/>
      <c r="BQ267" s="8"/>
      <c r="BR267" s="8"/>
      <c r="BS267" s="8"/>
      <c r="BT267" s="8"/>
      <c r="BU267" s="8"/>
      <c r="BV267" s="8"/>
      <c r="BW267" s="8"/>
      <c r="BX267" s="8"/>
      <c r="BY267" s="8"/>
      <c r="BZ267" s="8"/>
      <c r="CA267" s="8"/>
      <c r="CB267" s="8"/>
      <c r="CC267" s="8"/>
      <c r="CD267" s="8"/>
      <c r="CE267" s="8"/>
      <c r="CF267" s="8"/>
      <c r="CG267" s="8"/>
      <c r="CH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  <c r="AE268" s="8"/>
      <c r="AF268" s="8"/>
      <c r="AG268" s="8"/>
      <c r="AH268" s="8"/>
      <c r="AI268" s="8"/>
      <c r="AJ268" s="8"/>
      <c r="AK268" s="8"/>
      <c r="AL268" s="8"/>
      <c r="AM268" s="8"/>
      <c r="AN268" s="8"/>
      <c r="AO268" s="8"/>
      <c r="AP268" s="8"/>
      <c r="AQ268" s="8"/>
      <c r="AR268" s="8"/>
      <c r="AS268" s="8"/>
      <c r="AT268" s="8"/>
      <c r="AU268" s="8"/>
      <c r="AV268" s="8"/>
      <c r="AW268" s="8"/>
      <c r="AX268" s="8"/>
      <c r="AY268" s="8"/>
      <c r="AZ268" s="8"/>
      <c r="BA268" s="8"/>
      <c r="BB268" s="8"/>
      <c r="BC268" s="8"/>
      <c r="BD268" s="8"/>
      <c r="BE268" s="8"/>
      <c r="BF268" s="8"/>
      <c r="BG268" s="8"/>
      <c r="BH268" s="8"/>
      <c r="BI268" s="8"/>
      <c r="BJ268" s="8"/>
      <c r="BK268" s="8"/>
      <c r="BL268" s="8"/>
      <c r="BM268" s="8"/>
      <c r="BN268" s="8"/>
      <c r="BO268" s="8"/>
      <c r="BP268" s="8"/>
      <c r="BQ268" s="8"/>
      <c r="BR268" s="8"/>
      <c r="BS268" s="8"/>
      <c r="BT268" s="8"/>
      <c r="BU268" s="8"/>
      <c r="BV268" s="8"/>
      <c r="BW268" s="8"/>
      <c r="BX268" s="8"/>
      <c r="BY268" s="8"/>
      <c r="BZ268" s="8"/>
      <c r="CA268" s="8"/>
      <c r="CB268" s="8"/>
      <c r="CC268" s="8"/>
      <c r="CD268" s="8"/>
      <c r="CE268" s="8"/>
      <c r="CF268" s="8"/>
      <c r="CG268" s="8"/>
      <c r="CH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  <c r="AE269" s="8"/>
      <c r="AF269" s="8"/>
      <c r="AG269" s="8"/>
      <c r="AH269" s="8"/>
      <c r="AI269" s="8"/>
      <c r="AJ269" s="8"/>
      <c r="AK269" s="8"/>
      <c r="AL269" s="8"/>
      <c r="AM269" s="8"/>
      <c r="AN269" s="8"/>
      <c r="AO269" s="8"/>
      <c r="AP269" s="8"/>
      <c r="AQ269" s="8"/>
      <c r="AR269" s="8"/>
      <c r="AS269" s="8"/>
      <c r="AT269" s="8"/>
      <c r="AU269" s="8"/>
      <c r="AV269" s="8"/>
      <c r="AW269" s="8"/>
      <c r="AX269" s="8"/>
      <c r="AY269" s="8"/>
      <c r="AZ269" s="8"/>
      <c r="BA269" s="8"/>
      <c r="BB269" s="8"/>
      <c r="BC269" s="8"/>
      <c r="BD269" s="8"/>
      <c r="BE269" s="8"/>
      <c r="BF269" s="8"/>
      <c r="BG269" s="8"/>
      <c r="BH269" s="8"/>
      <c r="BI269" s="8"/>
      <c r="BJ269" s="8"/>
      <c r="BK269" s="8"/>
      <c r="BL269" s="8"/>
      <c r="BM269" s="8"/>
      <c r="BN269" s="8"/>
      <c r="BO269" s="8"/>
      <c r="BP269" s="8"/>
      <c r="BQ269" s="8"/>
      <c r="BR269" s="8"/>
      <c r="BS269" s="8"/>
      <c r="BT269" s="8"/>
      <c r="BU269" s="8"/>
      <c r="BV269" s="8"/>
      <c r="BW269" s="8"/>
      <c r="BX269" s="8"/>
      <c r="BY269" s="8"/>
      <c r="BZ269" s="8"/>
      <c r="CA269" s="8"/>
      <c r="CB269" s="8"/>
      <c r="CC269" s="8"/>
      <c r="CD269" s="8"/>
      <c r="CE269" s="8"/>
      <c r="CF269" s="8"/>
      <c r="CG269" s="8"/>
      <c r="CH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  <c r="AF270" s="8"/>
      <c r="AG270" s="8"/>
      <c r="AH270" s="8"/>
      <c r="AI270" s="8"/>
      <c r="AJ270" s="8"/>
      <c r="AK270" s="8"/>
      <c r="AL270" s="8"/>
      <c r="AM270" s="8"/>
      <c r="AN270" s="8"/>
      <c r="AO270" s="8"/>
      <c r="AP270" s="8"/>
      <c r="AQ270" s="8"/>
      <c r="AR270" s="8"/>
      <c r="AS270" s="8"/>
      <c r="AT270" s="8"/>
      <c r="AU270" s="8"/>
      <c r="AV270" s="8"/>
      <c r="AW270" s="8"/>
      <c r="AX270" s="8"/>
      <c r="AY270" s="8"/>
      <c r="AZ270" s="8"/>
      <c r="BA270" s="8"/>
      <c r="BB270" s="8"/>
      <c r="BC270" s="8"/>
      <c r="BD270" s="8"/>
      <c r="BE270" s="8"/>
      <c r="BF270" s="8"/>
      <c r="BG270" s="8"/>
      <c r="BH270" s="8"/>
      <c r="BI270" s="8"/>
      <c r="BJ270" s="8"/>
      <c r="BK270" s="8"/>
      <c r="BL270" s="8"/>
      <c r="BM270" s="8"/>
      <c r="BN270" s="8"/>
      <c r="BO270" s="8"/>
      <c r="BP270" s="8"/>
      <c r="BQ270" s="8"/>
      <c r="BR270" s="8"/>
      <c r="BS270" s="8"/>
      <c r="BT270" s="8"/>
      <c r="BU270" s="8"/>
      <c r="BV270" s="8"/>
      <c r="BW270" s="8"/>
      <c r="BX270" s="8"/>
      <c r="BY270" s="8"/>
      <c r="BZ270" s="8"/>
      <c r="CA270" s="8"/>
      <c r="CB270" s="8"/>
      <c r="CC270" s="8"/>
      <c r="CD270" s="8"/>
      <c r="CE270" s="8"/>
      <c r="CF270" s="8"/>
      <c r="CG270" s="8"/>
      <c r="CH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  <c r="AE271" s="8"/>
      <c r="AF271" s="8"/>
      <c r="AG271" s="8"/>
      <c r="AH271" s="8"/>
      <c r="AI271" s="8"/>
      <c r="AJ271" s="8"/>
      <c r="AK271" s="8"/>
      <c r="AL271" s="8"/>
      <c r="AM271" s="8"/>
      <c r="AN271" s="8"/>
      <c r="AO271" s="8"/>
      <c r="AP271" s="8"/>
      <c r="AQ271" s="8"/>
      <c r="AR271" s="8"/>
      <c r="AS271" s="8"/>
      <c r="AT271" s="8"/>
      <c r="AU271" s="8"/>
      <c r="AV271" s="8"/>
      <c r="AW271" s="8"/>
      <c r="AX271" s="8"/>
      <c r="AY271" s="8"/>
      <c r="AZ271" s="8"/>
      <c r="BA271" s="8"/>
      <c r="BB271" s="8"/>
      <c r="BC271" s="8"/>
      <c r="BD271" s="8"/>
      <c r="BE271" s="8"/>
      <c r="BF271" s="8"/>
      <c r="BG271" s="8"/>
      <c r="BH271" s="8"/>
      <c r="BI271" s="8"/>
      <c r="BJ271" s="8"/>
      <c r="BK271" s="8"/>
      <c r="BL271" s="8"/>
      <c r="BM271" s="8"/>
      <c r="BN271" s="8"/>
      <c r="BO271" s="8"/>
      <c r="BP271" s="8"/>
      <c r="BQ271" s="8"/>
      <c r="BR271" s="8"/>
      <c r="BS271" s="8"/>
      <c r="BT271" s="8"/>
      <c r="BU271" s="8"/>
      <c r="BV271" s="8"/>
      <c r="BW271" s="8"/>
      <c r="BX271" s="8"/>
      <c r="BY271" s="8"/>
      <c r="BZ271" s="8"/>
      <c r="CA271" s="8"/>
      <c r="CB271" s="8"/>
      <c r="CC271" s="8"/>
      <c r="CD271" s="8"/>
      <c r="CE271" s="8"/>
      <c r="CF271" s="8"/>
      <c r="CG271" s="8"/>
      <c r="CH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  <c r="AE272" s="8"/>
      <c r="AF272" s="8"/>
      <c r="AG272" s="8"/>
      <c r="AH272" s="8"/>
      <c r="AI272" s="8"/>
      <c r="AJ272" s="8"/>
      <c r="AK272" s="8"/>
      <c r="AL272" s="8"/>
      <c r="AM272" s="8"/>
      <c r="AN272" s="8"/>
      <c r="AO272" s="8"/>
      <c r="AP272" s="8"/>
      <c r="AQ272" s="8"/>
      <c r="AR272" s="8"/>
      <c r="AS272" s="8"/>
      <c r="AT272" s="8"/>
      <c r="AU272" s="8"/>
      <c r="AV272" s="8"/>
      <c r="AW272" s="8"/>
      <c r="AX272" s="8"/>
      <c r="AY272" s="8"/>
      <c r="AZ272" s="8"/>
      <c r="BA272" s="8"/>
      <c r="BB272" s="8"/>
      <c r="BC272" s="8"/>
      <c r="BD272" s="8"/>
      <c r="BE272" s="8"/>
      <c r="BF272" s="8"/>
      <c r="BG272" s="8"/>
      <c r="BH272" s="8"/>
      <c r="BI272" s="8"/>
      <c r="BJ272" s="8"/>
      <c r="BK272" s="8"/>
      <c r="BL272" s="8"/>
      <c r="BM272" s="8"/>
      <c r="BN272" s="8"/>
      <c r="BO272" s="8"/>
      <c r="BP272" s="8"/>
      <c r="BQ272" s="8"/>
      <c r="BR272" s="8"/>
      <c r="BS272" s="8"/>
      <c r="BT272" s="8"/>
      <c r="BU272" s="8"/>
      <c r="BV272" s="8"/>
      <c r="BW272" s="8"/>
      <c r="BX272" s="8"/>
      <c r="BY272" s="8"/>
      <c r="BZ272" s="8"/>
      <c r="CA272" s="8"/>
      <c r="CB272" s="8"/>
      <c r="CC272" s="8"/>
      <c r="CD272" s="8"/>
      <c r="CE272" s="8"/>
      <c r="CF272" s="8"/>
      <c r="CG272" s="8"/>
      <c r="CH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  <c r="AE273" s="8"/>
      <c r="AF273" s="8"/>
      <c r="AG273" s="8"/>
      <c r="AH273" s="8"/>
      <c r="AI273" s="8"/>
      <c r="AJ273" s="8"/>
      <c r="AK273" s="8"/>
      <c r="AL273" s="8"/>
      <c r="AM273" s="8"/>
      <c r="AN273" s="8"/>
      <c r="AO273" s="8"/>
      <c r="AP273" s="8"/>
      <c r="AQ273" s="8"/>
      <c r="AR273" s="8"/>
      <c r="AS273" s="8"/>
      <c r="AT273" s="8"/>
      <c r="AU273" s="8"/>
      <c r="AV273" s="8"/>
      <c r="AW273" s="8"/>
      <c r="AX273" s="8"/>
      <c r="AY273" s="8"/>
      <c r="AZ273" s="8"/>
      <c r="BA273" s="8"/>
      <c r="BB273" s="8"/>
      <c r="BC273" s="8"/>
      <c r="BD273" s="8"/>
      <c r="BE273" s="8"/>
      <c r="BF273" s="8"/>
      <c r="BG273" s="8"/>
      <c r="BH273" s="8"/>
      <c r="BI273" s="8"/>
      <c r="BJ273" s="8"/>
      <c r="BK273" s="8"/>
      <c r="BL273" s="8"/>
      <c r="BM273" s="8"/>
      <c r="BN273" s="8"/>
      <c r="BO273" s="8"/>
      <c r="BP273" s="8"/>
      <c r="BQ273" s="8"/>
      <c r="BR273" s="8"/>
      <c r="BS273" s="8"/>
      <c r="BT273" s="8"/>
      <c r="BU273" s="8"/>
      <c r="BV273" s="8"/>
      <c r="BW273" s="8"/>
      <c r="BX273" s="8"/>
      <c r="BY273" s="8"/>
      <c r="BZ273" s="8"/>
      <c r="CA273" s="8"/>
      <c r="CB273" s="8"/>
      <c r="CC273" s="8"/>
      <c r="CD273" s="8"/>
      <c r="CE273" s="8"/>
      <c r="CF273" s="8"/>
      <c r="CG273" s="8"/>
      <c r="CH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  <c r="AE274" s="8"/>
      <c r="AF274" s="8"/>
      <c r="AG274" s="8"/>
      <c r="AH274" s="8"/>
      <c r="AI274" s="8"/>
      <c r="AJ274" s="8"/>
      <c r="AK274" s="8"/>
      <c r="AL274" s="8"/>
      <c r="AM274" s="8"/>
      <c r="AN274" s="8"/>
      <c r="AO274" s="8"/>
      <c r="AP274" s="8"/>
      <c r="AQ274" s="8"/>
      <c r="AR274" s="8"/>
      <c r="AS274" s="8"/>
      <c r="AT274" s="8"/>
      <c r="AU274" s="8"/>
      <c r="AV274" s="8"/>
      <c r="AW274" s="8"/>
      <c r="AX274" s="8"/>
      <c r="AY274" s="8"/>
      <c r="AZ274" s="8"/>
      <c r="BA274" s="8"/>
      <c r="BB274" s="8"/>
      <c r="BC274" s="8"/>
      <c r="BD274" s="8"/>
      <c r="BE274" s="8"/>
      <c r="BF274" s="8"/>
      <c r="BG274" s="8"/>
      <c r="BH274" s="8"/>
      <c r="BI274" s="8"/>
      <c r="BJ274" s="8"/>
      <c r="BK274" s="8"/>
      <c r="BL274" s="8"/>
      <c r="BM274" s="8"/>
      <c r="BN274" s="8"/>
      <c r="BO274" s="8"/>
      <c r="BP274" s="8"/>
      <c r="BQ274" s="8"/>
      <c r="BR274" s="8"/>
      <c r="BS274" s="8"/>
      <c r="BT274" s="8"/>
      <c r="BU274" s="8"/>
      <c r="BV274" s="8"/>
      <c r="BW274" s="8"/>
      <c r="BX274" s="8"/>
      <c r="BY274" s="8"/>
      <c r="BZ274" s="8"/>
      <c r="CA274" s="8"/>
      <c r="CB274" s="8"/>
      <c r="CC274" s="8"/>
      <c r="CD274" s="8"/>
      <c r="CE274" s="8"/>
      <c r="CF274" s="8"/>
      <c r="CG274" s="8"/>
      <c r="CH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8"/>
      <c r="AE275" s="8"/>
      <c r="AF275" s="8"/>
      <c r="AG275" s="8"/>
      <c r="AH275" s="8"/>
      <c r="AI275" s="8"/>
      <c r="AJ275" s="8"/>
      <c r="AK275" s="8"/>
      <c r="AL275" s="8"/>
      <c r="AM275" s="8"/>
      <c r="AN275" s="8"/>
      <c r="AO275" s="8"/>
      <c r="AP275" s="8"/>
      <c r="AQ275" s="8"/>
      <c r="AR275" s="8"/>
      <c r="AS275" s="8"/>
      <c r="AT275" s="8"/>
      <c r="AU275" s="8"/>
      <c r="AV275" s="8"/>
      <c r="AW275" s="8"/>
      <c r="AX275" s="8"/>
      <c r="AY275" s="8"/>
      <c r="AZ275" s="8"/>
      <c r="BA275" s="8"/>
      <c r="BB275" s="8"/>
      <c r="BC275" s="8"/>
      <c r="BD275" s="8"/>
      <c r="BE275" s="8"/>
      <c r="BF275" s="8"/>
      <c r="BG275" s="8"/>
      <c r="BH275" s="8"/>
      <c r="BI275" s="8"/>
      <c r="BJ275" s="8"/>
      <c r="BK275" s="8"/>
      <c r="BL275" s="8"/>
      <c r="BM275" s="8"/>
      <c r="BN275" s="8"/>
      <c r="BO275" s="8"/>
      <c r="BP275" s="8"/>
      <c r="BQ275" s="8"/>
      <c r="BR275" s="8"/>
      <c r="BS275" s="8"/>
      <c r="BT275" s="8"/>
      <c r="BU275" s="8"/>
      <c r="BV275" s="8"/>
      <c r="BW275" s="8"/>
      <c r="BX275" s="8"/>
      <c r="BY275" s="8"/>
      <c r="BZ275" s="8"/>
      <c r="CA275" s="8"/>
      <c r="CB275" s="8"/>
      <c r="CC275" s="8"/>
      <c r="CD275" s="8"/>
      <c r="CE275" s="8"/>
      <c r="CF275" s="8"/>
      <c r="CG275" s="8"/>
      <c r="CH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8"/>
      <c r="AE276" s="8"/>
      <c r="AF276" s="8"/>
      <c r="AG276" s="8"/>
      <c r="AH276" s="8"/>
      <c r="AI276" s="8"/>
      <c r="AJ276" s="8"/>
      <c r="AK276" s="8"/>
      <c r="AL276" s="8"/>
      <c r="AM276" s="8"/>
      <c r="AN276" s="8"/>
      <c r="AO276" s="8"/>
      <c r="AP276" s="8"/>
      <c r="AQ276" s="8"/>
      <c r="AR276" s="8"/>
      <c r="AS276" s="8"/>
      <c r="AT276" s="8"/>
      <c r="AU276" s="8"/>
      <c r="AV276" s="8"/>
      <c r="AW276" s="8"/>
      <c r="AX276" s="8"/>
      <c r="AY276" s="8"/>
      <c r="AZ276" s="8"/>
      <c r="BA276" s="8"/>
      <c r="BB276" s="8"/>
      <c r="BC276" s="8"/>
      <c r="BD276" s="8"/>
      <c r="BE276" s="8"/>
      <c r="BF276" s="8"/>
      <c r="BG276" s="8"/>
      <c r="BH276" s="8"/>
      <c r="BI276" s="8"/>
      <c r="BJ276" s="8"/>
      <c r="BK276" s="8"/>
      <c r="BL276" s="8"/>
      <c r="BM276" s="8"/>
      <c r="BN276" s="8"/>
      <c r="BO276" s="8"/>
      <c r="BP276" s="8"/>
      <c r="BQ276" s="8"/>
      <c r="BR276" s="8"/>
      <c r="BS276" s="8"/>
      <c r="BT276" s="8"/>
      <c r="BU276" s="8"/>
      <c r="BV276" s="8"/>
      <c r="BW276" s="8"/>
      <c r="BX276" s="8"/>
      <c r="BY276" s="8"/>
      <c r="BZ276" s="8"/>
      <c r="CA276" s="8"/>
      <c r="CB276" s="8"/>
      <c r="CC276" s="8"/>
      <c r="CD276" s="8"/>
      <c r="CE276" s="8"/>
      <c r="CF276" s="8"/>
      <c r="CG276" s="8"/>
      <c r="CH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8"/>
      <c r="AE277" s="8"/>
      <c r="AF277" s="8"/>
      <c r="AG277" s="8"/>
      <c r="AH277" s="8"/>
      <c r="AI277" s="8"/>
      <c r="AJ277" s="8"/>
      <c r="AK277" s="8"/>
      <c r="AL277" s="8"/>
      <c r="AM277" s="8"/>
      <c r="AN277" s="8"/>
      <c r="AO277" s="8"/>
      <c r="AP277" s="8"/>
      <c r="AQ277" s="8"/>
      <c r="AR277" s="8"/>
      <c r="AS277" s="8"/>
      <c r="AT277" s="8"/>
      <c r="AU277" s="8"/>
      <c r="AV277" s="8"/>
      <c r="AW277" s="8"/>
      <c r="AX277" s="8"/>
      <c r="AY277" s="8"/>
      <c r="AZ277" s="8"/>
      <c r="BA277" s="8"/>
      <c r="BB277" s="8"/>
      <c r="BC277" s="8"/>
      <c r="BD277" s="8"/>
      <c r="BE277" s="8"/>
      <c r="BF277" s="8"/>
      <c r="BG277" s="8"/>
      <c r="BH277" s="8"/>
      <c r="BI277" s="8"/>
      <c r="BJ277" s="8"/>
      <c r="BK277" s="8"/>
      <c r="BL277" s="8"/>
      <c r="BM277" s="8"/>
      <c r="BN277" s="8"/>
      <c r="BO277" s="8"/>
      <c r="BP277" s="8"/>
      <c r="BQ277" s="8"/>
      <c r="BR277" s="8"/>
      <c r="BS277" s="8"/>
      <c r="BT277" s="8"/>
      <c r="BU277" s="8"/>
      <c r="BV277" s="8"/>
      <c r="BW277" s="8"/>
      <c r="BX277" s="8"/>
      <c r="BY277" s="8"/>
      <c r="BZ277" s="8"/>
      <c r="CA277" s="8"/>
      <c r="CB277" s="8"/>
      <c r="CC277" s="8"/>
      <c r="CD277" s="8"/>
      <c r="CE277" s="8"/>
      <c r="CF277" s="8"/>
      <c r="CG277" s="8"/>
      <c r="CH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8"/>
      <c r="AE278" s="8"/>
      <c r="AF278" s="8"/>
      <c r="AG278" s="8"/>
      <c r="AH278" s="8"/>
      <c r="AI278" s="8"/>
      <c r="AJ278" s="8"/>
      <c r="AK278" s="8"/>
      <c r="AL278" s="8"/>
      <c r="AM278" s="8"/>
      <c r="AN278" s="8"/>
      <c r="AO278" s="8"/>
      <c r="AP278" s="8"/>
      <c r="AQ278" s="8"/>
      <c r="AR278" s="8"/>
      <c r="AS278" s="8"/>
      <c r="AT278" s="8"/>
      <c r="AU278" s="8"/>
      <c r="AV278" s="8"/>
      <c r="AW278" s="8"/>
      <c r="AX278" s="8"/>
      <c r="AY278" s="8"/>
      <c r="AZ278" s="8"/>
      <c r="BA278" s="8"/>
      <c r="BB278" s="8"/>
      <c r="BC278" s="8"/>
      <c r="BD278" s="8"/>
      <c r="BE278" s="8"/>
      <c r="BF278" s="8"/>
      <c r="BG278" s="8"/>
      <c r="BH278" s="8"/>
      <c r="BI278" s="8"/>
      <c r="BJ278" s="8"/>
      <c r="BK278" s="8"/>
      <c r="BL278" s="8"/>
      <c r="BM278" s="8"/>
      <c r="BN278" s="8"/>
      <c r="BO278" s="8"/>
      <c r="BP278" s="8"/>
      <c r="BQ278" s="8"/>
      <c r="BR278" s="8"/>
      <c r="BS278" s="8"/>
      <c r="BT278" s="8"/>
      <c r="BU278" s="8"/>
      <c r="BV278" s="8"/>
      <c r="BW278" s="8"/>
      <c r="BX278" s="8"/>
      <c r="BY278" s="8"/>
      <c r="BZ278" s="8"/>
      <c r="CA278" s="8"/>
      <c r="CB278" s="8"/>
      <c r="CC278" s="8"/>
      <c r="CD278" s="8"/>
      <c r="CE278" s="8"/>
      <c r="CF278" s="8"/>
      <c r="CG278" s="8"/>
      <c r="CH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8"/>
      <c r="AE279" s="8"/>
      <c r="AF279" s="8"/>
      <c r="AG279" s="8"/>
      <c r="AH279" s="8"/>
      <c r="AI279" s="8"/>
      <c r="AJ279" s="8"/>
      <c r="AK279" s="8"/>
      <c r="AL279" s="8"/>
      <c r="AM279" s="8"/>
      <c r="AN279" s="8"/>
      <c r="AO279" s="8"/>
      <c r="AP279" s="8"/>
      <c r="AQ279" s="8"/>
      <c r="AR279" s="8"/>
      <c r="AS279" s="8"/>
      <c r="AT279" s="8"/>
      <c r="AU279" s="8"/>
      <c r="AV279" s="8"/>
      <c r="AW279" s="8"/>
      <c r="AX279" s="8"/>
      <c r="AY279" s="8"/>
      <c r="AZ279" s="8"/>
      <c r="BA279" s="8"/>
      <c r="BB279" s="8"/>
      <c r="BC279" s="8"/>
      <c r="BD279" s="8"/>
      <c r="BE279" s="8"/>
      <c r="BF279" s="8"/>
      <c r="BG279" s="8"/>
      <c r="BH279" s="8"/>
      <c r="BI279" s="8"/>
      <c r="BJ279" s="8"/>
      <c r="BK279" s="8"/>
      <c r="BL279" s="8"/>
      <c r="BM279" s="8"/>
      <c r="BN279" s="8"/>
      <c r="BO279" s="8"/>
      <c r="BP279" s="8"/>
      <c r="BQ279" s="8"/>
      <c r="BR279" s="8"/>
      <c r="BS279" s="8"/>
      <c r="BT279" s="8"/>
      <c r="BU279" s="8"/>
      <c r="BV279" s="8"/>
      <c r="BW279" s="8"/>
      <c r="BX279" s="8"/>
      <c r="BY279" s="8"/>
      <c r="BZ279" s="8"/>
      <c r="CA279" s="8"/>
      <c r="CB279" s="8"/>
      <c r="CC279" s="8"/>
      <c r="CD279" s="8"/>
      <c r="CE279" s="8"/>
      <c r="CF279" s="8"/>
      <c r="CG279" s="8"/>
      <c r="CH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8"/>
      <c r="AE280" s="8"/>
      <c r="AF280" s="8"/>
      <c r="AG280" s="8"/>
      <c r="AH280" s="8"/>
      <c r="AI280" s="8"/>
      <c r="AJ280" s="8"/>
      <c r="AK280" s="8"/>
      <c r="AL280" s="8"/>
      <c r="AM280" s="8"/>
      <c r="AN280" s="8"/>
      <c r="AO280" s="8"/>
      <c r="AP280" s="8"/>
      <c r="AQ280" s="8"/>
      <c r="AR280" s="8"/>
      <c r="AS280" s="8"/>
      <c r="AT280" s="8"/>
      <c r="AU280" s="8"/>
      <c r="AV280" s="8"/>
      <c r="AW280" s="8"/>
      <c r="AX280" s="8"/>
      <c r="AY280" s="8"/>
      <c r="AZ280" s="8"/>
      <c r="BA280" s="8"/>
      <c r="BB280" s="8"/>
      <c r="BC280" s="8"/>
      <c r="BD280" s="8"/>
      <c r="BE280" s="8"/>
      <c r="BF280" s="8"/>
      <c r="BG280" s="8"/>
      <c r="BH280" s="8"/>
      <c r="BI280" s="8"/>
      <c r="BJ280" s="8"/>
      <c r="BK280" s="8"/>
      <c r="BL280" s="8"/>
      <c r="BM280" s="8"/>
      <c r="BN280" s="8"/>
      <c r="BO280" s="8"/>
      <c r="BP280" s="8"/>
      <c r="BQ280" s="8"/>
      <c r="BR280" s="8"/>
      <c r="BS280" s="8"/>
      <c r="BT280" s="8"/>
      <c r="BU280" s="8"/>
      <c r="BV280" s="8"/>
      <c r="BW280" s="8"/>
      <c r="BX280" s="8"/>
      <c r="BY280" s="8"/>
      <c r="BZ280" s="8"/>
      <c r="CA280" s="8"/>
      <c r="CB280" s="8"/>
      <c r="CC280" s="8"/>
      <c r="CD280" s="8"/>
      <c r="CE280" s="8"/>
      <c r="CF280" s="8"/>
      <c r="CG280" s="8"/>
      <c r="CH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8"/>
      <c r="AE281" s="8"/>
      <c r="AF281" s="8"/>
      <c r="AG281" s="8"/>
      <c r="AH281" s="8"/>
      <c r="AI281" s="8"/>
      <c r="AJ281" s="8"/>
      <c r="AK281" s="8"/>
      <c r="AL281" s="8"/>
      <c r="AM281" s="8"/>
      <c r="AN281" s="8"/>
      <c r="AO281" s="8"/>
      <c r="AP281" s="8"/>
      <c r="AQ281" s="8"/>
      <c r="AR281" s="8"/>
      <c r="AS281" s="8"/>
      <c r="AT281" s="8"/>
      <c r="AU281" s="8"/>
      <c r="AV281" s="8"/>
      <c r="AW281" s="8"/>
      <c r="AX281" s="8"/>
      <c r="AY281" s="8"/>
      <c r="AZ281" s="8"/>
      <c r="BA281" s="8"/>
      <c r="BB281" s="8"/>
      <c r="BC281" s="8"/>
      <c r="BD281" s="8"/>
      <c r="BE281" s="8"/>
      <c r="BF281" s="8"/>
      <c r="BG281" s="8"/>
      <c r="BH281" s="8"/>
      <c r="BI281" s="8"/>
      <c r="BJ281" s="8"/>
      <c r="BK281" s="8"/>
      <c r="BL281" s="8"/>
      <c r="BM281" s="8"/>
      <c r="BN281" s="8"/>
      <c r="BO281" s="8"/>
      <c r="BP281" s="8"/>
      <c r="BQ281" s="8"/>
      <c r="BR281" s="8"/>
      <c r="BS281" s="8"/>
      <c r="BT281" s="8"/>
      <c r="BU281" s="8"/>
      <c r="BV281" s="8"/>
      <c r="BW281" s="8"/>
      <c r="BX281" s="8"/>
      <c r="BY281" s="8"/>
      <c r="BZ281" s="8"/>
      <c r="CA281" s="8"/>
      <c r="CB281" s="8"/>
      <c r="CC281" s="8"/>
      <c r="CD281" s="8"/>
      <c r="CE281" s="8"/>
      <c r="CF281" s="8"/>
      <c r="CG281" s="8"/>
      <c r="CH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8"/>
      <c r="AE282" s="8"/>
      <c r="AF282" s="8"/>
      <c r="AG282" s="8"/>
      <c r="AH282" s="8"/>
      <c r="AI282" s="8"/>
      <c r="AJ282" s="8"/>
      <c r="AK282" s="8"/>
      <c r="AL282" s="8"/>
      <c r="AM282" s="8"/>
      <c r="AN282" s="8"/>
      <c r="AO282" s="8"/>
      <c r="AP282" s="8"/>
      <c r="AQ282" s="8"/>
      <c r="AR282" s="8"/>
      <c r="AS282" s="8"/>
      <c r="AT282" s="8"/>
      <c r="AU282" s="8"/>
      <c r="AV282" s="8"/>
      <c r="AW282" s="8"/>
      <c r="AX282" s="8"/>
      <c r="AY282" s="8"/>
      <c r="AZ282" s="8"/>
      <c r="BA282" s="8"/>
      <c r="BB282" s="8"/>
      <c r="BC282" s="8"/>
      <c r="BD282" s="8"/>
      <c r="BE282" s="8"/>
      <c r="BF282" s="8"/>
      <c r="BG282" s="8"/>
      <c r="BH282" s="8"/>
      <c r="BI282" s="8"/>
      <c r="BJ282" s="8"/>
      <c r="BK282" s="8"/>
      <c r="BL282" s="8"/>
      <c r="BM282" s="8"/>
      <c r="BN282" s="8"/>
      <c r="BO282" s="8"/>
      <c r="BP282" s="8"/>
      <c r="BQ282" s="8"/>
      <c r="BR282" s="8"/>
      <c r="BS282" s="8"/>
      <c r="BT282" s="8"/>
      <c r="BU282" s="8"/>
      <c r="BV282" s="8"/>
      <c r="BW282" s="8"/>
      <c r="BX282" s="8"/>
      <c r="BY282" s="8"/>
      <c r="BZ282" s="8"/>
      <c r="CA282" s="8"/>
      <c r="CB282" s="8"/>
      <c r="CC282" s="8"/>
      <c r="CD282" s="8"/>
      <c r="CE282" s="8"/>
      <c r="CF282" s="8"/>
      <c r="CG282" s="8"/>
      <c r="CH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8"/>
      <c r="AE283" s="8"/>
      <c r="AF283" s="8"/>
      <c r="AG283" s="8"/>
      <c r="AH283" s="8"/>
      <c r="AI283" s="8"/>
      <c r="AJ283" s="8"/>
      <c r="AK283" s="8"/>
      <c r="AL283" s="8"/>
      <c r="AM283" s="8"/>
      <c r="AN283" s="8"/>
      <c r="AO283" s="8"/>
      <c r="AP283" s="8"/>
      <c r="AQ283" s="8"/>
      <c r="AR283" s="8"/>
      <c r="AS283" s="8"/>
      <c r="AT283" s="8"/>
      <c r="AU283" s="8"/>
      <c r="AV283" s="8"/>
      <c r="AW283" s="8"/>
      <c r="AX283" s="8"/>
      <c r="AY283" s="8"/>
      <c r="AZ283" s="8"/>
      <c r="BA283" s="8"/>
      <c r="BB283" s="8"/>
      <c r="BC283" s="8"/>
      <c r="BD283" s="8"/>
      <c r="BE283" s="8"/>
      <c r="BF283" s="8"/>
      <c r="BG283" s="8"/>
      <c r="BH283" s="8"/>
      <c r="BI283" s="8"/>
      <c r="BJ283" s="8"/>
      <c r="BK283" s="8"/>
      <c r="BL283" s="8"/>
      <c r="BM283" s="8"/>
      <c r="BN283" s="8"/>
      <c r="BO283" s="8"/>
      <c r="BP283" s="8"/>
      <c r="BQ283" s="8"/>
      <c r="BR283" s="8"/>
      <c r="BS283" s="8"/>
      <c r="BT283" s="8"/>
      <c r="BU283" s="8"/>
      <c r="BV283" s="8"/>
      <c r="BW283" s="8"/>
      <c r="BX283" s="8"/>
      <c r="BY283" s="8"/>
      <c r="BZ283" s="8"/>
      <c r="CA283" s="8"/>
      <c r="CB283" s="8"/>
      <c r="CC283" s="8"/>
      <c r="CD283" s="8"/>
      <c r="CE283" s="8"/>
      <c r="CF283" s="8"/>
      <c r="CG283" s="8"/>
      <c r="CH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  <c r="AD284" s="8"/>
      <c r="AE284" s="8"/>
      <c r="AF284" s="8"/>
      <c r="AG284" s="8"/>
      <c r="AH284" s="8"/>
      <c r="AI284" s="8"/>
      <c r="AJ284" s="8"/>
      <c r="AK284" s="8"/>
      <c r="AL284" s="8"/>
      <c r="AM284" s="8"/>
      <c r="AN284" s="8"/>
      <c r="AO284" s="8"/>
      <c r="AP284" s="8"/>
      <c r="AQ284" s="8"/>
      <c r="AR284" s="8"/>
      <c r="AS284" s="8"/>
      <c r="AT284" s="8"/>
      <c r="AU284" s="8"/>
      <c r="AV284" s="8"/>
      <c r="AW284" s="8"/>
      <c r="AX284" s="8"/>
      <c r="AY284" s="8"/>
      <c r="AZ284" s="8"/>
      <c r="BA284" s="8"/>
      <c r="BB284" s="8"/>
      <c r="BC284" s="8"/>
      <c r="BD284" s="8"/>
      <c r="BE284" s="8"/>
      <c r="BF284" s="8"/>
      <c r="BG284" s="8"/>
      <c r="BH284" s="8"/>
      <c r="BI284" s="8"/>
      <c r="BJ284" s="8"/>
      <c r="BK284" s="8"/>
      <c r="BL284" s="8"/>
      <c r="BM284" s="8"/>
      <c r="BN284" s="8"/>
      <c r="BO284" s="8"/>
      <c r="BP284" s="8"/>
      <c r="BQ284" s="8"/>
      <c r="BR284" s="8"/>
      <c r="BS284" s="8"/>
      <c r="BT284" s="8"/>
      <c r="BU284" s="8"/>
      <c r="BV284" s="8"/>
      <c r="BW284" s="8"/>
      <c r="BX284" s="8"/>
      <c r="BY284" s="8"/>
      <c r="BZ284" s="8"/>
      <c r="CA284" s="8"/>
      <c r="CB284" s="8"/>
      <c r="CC284" s="8"/>
      <c r="CD284" s="8"/>
      <c r="CE284" s="8"/>
      <c r="CF284" s="8"/>
      <c r="CG284" s="8"/>
      <c r="CH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  <c r="AE285" s="8"/>
      <c r="AF285" s="8"/>
      <c r="AG285" s="8"/>
      <c r="AH285" s="8"/>
      <c r="AI285" s="8"/>
      <c r="AJ285" s="8"/>
      <c r="AK285" s="8"/>
      <c r="AL285" s="8"/>
      <c r="AM285" s="8"/>
      <c r="AN285" s="8"/>
      <c r="AO285" s="8"/>
      <c r="AP285" s="8"/>
      <c r="AQ285" s="8"/>
      <c r="AR285" s="8"/>
      <c r="AS285" s="8"/>
      <c r="AT285" s="8"/>
      <c r="AU285" s="8"/>
      <c r="AV285" s="8"/>
      <c r="AW285" s="8"/>
      <c r="AX285" s="8"/>
      <c r="AY285" s="8"/>
      <c r="AZ285" s="8"/>
      <c r="BA285" s="8"/>
      <c r="BB285" s="8"/>
      <c r="BC285" s="8"/>
      <c r="BD285" s="8"/>
      <c r="BE285" s="8"/>
      <c r="BF285" s="8"/>
      <c r="BG285" s="8"/>
      <c r="BH285" s="8"/>
      <c r="BI285" s="8"/>
      <c r="BJ285" s="8"/>
      <c r="BK285" s="8"/>
      <c r="BL285" s="8"/>
      <c r="BM285" s="8"/>
      <c r="BN285" s="8"/>
      <c r="BO285" s="8"/>
      <c r="BP285" s="8"/>
      <c r="BQ285" s="8"/>
      <c r="BR285" s="8"/>
      <c r="BS285" s="8"/>
      <c r="BT285" s="8"/>
      <c r="BU285" s="8"/>
      <c r="BV285" s="8"/>
      <c r="BW285" s="8"/>
      <c r="BX285" s="8"/>
      <c r="BY285" s="8"/>
      <c r="BZ285" s="8"/>
      <c r="CA285" s="8"/>
      <c r="CB285" s="8"/>
      <c r="CC285" s="8"/>
      <c r="CD285" s="8"/>
      <c r="CE285" s="8"/>
      <c r="CF285" s="8"/>
      <c r="CG285" s="8"/>
      <c r="CH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  <c r="AE286" s="8"/>
      <c r="AF286" s="8"/>
      <c r="AG286" s="8"/>
      <c r="AH286" s="8"/>
      <c r="AI286" s="8"/>
      <c r="AJ286" s="8"/>
      <c r="AK286" s="8"/>
      <c r="AL286" s="8"/>
      <c r="AM286" s="8"/>
      <c r="AN286" s="8"/>
      <c r="AO286" s="8"/>
      <c r="AP286" s="8"/>
      <c r="AQ286" s="8"/>
      <c r="AR286" s="8"/>
      <c r="AS286" s="8"/>
      <c r="AT286" s="8"/>
      <c r="AU286" s="8"/>
      <c r="AV286" s="8"/>
      <c r="AW286" s="8"/>
      <c r="AX286" s="8"/>
      <c r="AY286" s="8"/>
      <c r="AZ286" s="8"/>
      <c r="BA286" s="8"/>
      <c r="BB286" s="8"/>
      <c r="BC286" s="8"/>
      <c r="BD286" s="8"/>
      <c r="BE286" s="8"/>
      <c r="BF286" s="8"/>
      <c r="BG286" s="8"/>
      <c r="BH286" s="8"/>
      <c r="BI286" s="8"/>
      <c r="BJ286" s="8"/>
      <c r="BK286" s="8"/>
      <c r="BL286" s="8"/>
      <c r="BM286" s="8"/>
      <c r="BN286" s="8"/>
      <c r="BO286" s="8"/>
      <c r="BP286" s="8"/>
      <c r="BQ286" s="8"/>
      <c r="BR286" s="8"/>
      <c r="BS286" s="8"/>
      <c r="BT286" s="8"/>
      <c r="BU286" s="8"/>
      <c r="BV286" s="8"/>
      <c r="BW286" s="8"/>
      <c r="BX286" s="8"/>
      <c r="BY286" s="8"/>
      <c r="BZ286" s="8"/>
      <c r="CA286" s="8"/>
      <c r="CB286" s="8"/>
      <c r="CC286" s="8"/>
      <c r="CD286" s="8"/>
      <c r="CE286" s="8"/>
      <c r="CF286" s="8"/>
      <c r="CG286" s="8"/>
      <c r="CH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  <c r="AE287" s="8"/>
      <c r="AF287" s="8"/>
      <c r="AG287" s="8"/>
      <c r="AH287" s="8"/>
      <c r="AI287" s="8"/>
      <c r="AJ287" s="8"/>
      <c r="AK287" s="8"/>
      <c r="AL287" s="8"/>
      <c r="AM287" s="8"/>
      <c r="AN287" s="8"/>
      <c r="AO287" s="8"/>
      <c r="AP287" s="8"/>
      <c r="AQ287" s="8"/>
      <c r="AR287" s="8"/>
      <c r="AS287" s="8"/>
      <c r="AT287" s="8"/>
      <c r="AU287" s="8"/>
      <c r="AV287" s="8"/>
      <c r="AW287" s="8"/>
      <c r="AX287" s="8"/>
      <c r="AY287" s="8"/>
      <c r="AZ287" s="8"/>
      <c r="BA287" s="8"/>
      <c r="BB287" s="8"/>
      <c r="BC287" s="8"/>
      <c r="BD287" s="8"/>
      <c r="BE287" s="8"/>
      <c r="BF287" s="8"/>
      <c r="BG287" s="8"/>
      <c r="BH287" s="8"/>
      <c r="BI287" s="8"/>
      <c r="BJ287" s="8"/>
      <c r="BK287" s="8"/>
      <c r="BL287" s="8"/>
      <c r="BM287" s="8"/>
      <c r="BN287" s="8"/>
      <c r="BO287" s="8"/>
      <c r="BP287" s="8"/>
      <c r="BQ287" s="8"/>
      <c r="BR287" s="8"/>
      <c r="BS287" s="8"/>
      <c r="BT287" s="8"/>
      <c r="BU287" s="8"/>
      <c r="BV287" s="8"/>
      <c r="BW287" s="8"/>
      <c r="BX287" s="8"/>
      <c r="BY287" s="8"/>
      <c r="BZ287" s="8"/>
      <c r="CA287" s="8"/>
      <c r="CB287" s="8"/>
      <c r="CC287" s="8"/>
      <c r="CD287" s="8"/>
      <c r="CE287" s="8"/>
      <c r="CF287" s="8"/>
      <c r="CG287" s="8"/>
      <c r="CH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8"/>
      <c r="AE288" s="8"/>
      <c r="AF288" s="8"/>
      <c r="AG288" s="8"/>
      <c r="AH288" s="8"/>
      <c r="AI288" s="8"/>
      <c r="AJ288" s="8"/>
      <c r="AK288" s="8"/>
      <c r="AL288" s="8"/>
      <c r="AM288" s="8"/>
      <c r="AN288" s="8"/>
      <c r="AO288" s="8"/>
      <c r="AP288" s="8"/>
      <c r="AQ288" s="8"/>
      <c r="AR288" s="8"/>
      <c r="AS288" s="8"/>
      <c r="AT288" s="8"/>
      <c r="AU288" s="8"/>
      <c r="AV288" s="8"/>
      <c r="AW288" s="8"/>
      <c r="AX288" s="8"/>
      <c r="AY288" s="8"/>
      <c r="AZ288" s="8"/>
      <c r="BA288" s="8"/>
      <c r="BB288" s="8"/>
      <c r="BC288" s="8"/>
      <c r="BD288" s="8"/>
      <c r="BE288" s="8"/>
      <c r="BF288" s="8"/>
      <c r="BG288" s="8"/>
      <c r="BH288" s="8"/>
      <c r="BI288" s="8"/>
      <c r="BJ288" s="8"/>
      <c r="BK288" s="8"/>
      <c r="BL288" s="8"/>
      <c r="BM288" s="8"/>
      <c r="BN288" s="8"/>
      <c r="BO288" s="8"/>
      <c r="BP288" s="8"/>
      <c r="BQ288" s="8"/>
      <c r="BR288" s="8"/>
      <c r="BS288" s="8"/>
      <c r="BT288" s="8"/>
      <c r="BU288" s="8"/>
      <c r="BV288" s="8"/>
      <c r="BW288" s="8"/>
      <c r="BX288" s="8"/>
      <c r="BY288" s="8"/>
      <c r="BZ288" s="8"/>
      <c r="CA288" s="8"/>
      <c r="CB288" s="8"/>
      <c r="CC288" s="8"/>
      <c r="CD288" s="8"/>
      <c r="CE288" s="8"/>
      <c r="CF288" s="8"/>
      <c r="CG288" s="8"/>
      <c r="CH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8"/>
      <c r="AE289" s="8"/>
      <c r="AF289" s="8"/>
      <c r="AG289" s="8"/>
      <c r="AH289" s="8"/>
      <c r="AI289" s="8"/>
      <c r="AJ289" s="8"/>
      <c r="AK289" s="8"/>
      <c r="AL289" s="8"/>
      <c r="AM289" s="8"/>
      <c r="AN289" s="8"/>
      <c r="AO289" s="8"/>
      <c r="AP289" s="8"/>
      <c r="AQ289" s="8"/>
      <c r="AR289" s="8"/>
      <c r="AS289" s="8"/>
      <c r="AT289" s="8"/>
      <c r="AU289" s="8"/>
      <c r="AV289" s="8"/>
      <c r="AW289" s="8"/>
      <c r="AX289" s="8"/>
      <c r="AY289" s="8"/>
      <c r="AZ289" s="8"/>
      <c r="BA289" s="8"/>
      <c r="BB289" s="8"/>
      <c r="BC289" s="8"/>
      <c r="BD289" s="8"/>
      <c r="BE289" s="8"/>
      <c r="BF289" s="8"/>
      <c r="BG289" s="8"/>
      <c r="BH289" s="8"/>
      <c r="BI289" s="8"/>
      <c r="BJ289" s="8"/>
      <c r="BK289" s="8"/>
      <c r="BL289" s="8"/>
      <c r="BM289" s="8"/>
      <c r="BN289" s="8"/>
      <c r="BO289" s="8"/>
      <c r="BP289" s="8"/>
      <c r="BQ289" s="8"/>
      <c r="BR289" s="8"/>
      <c r="BS289" s="8"/>
      <c r="BT289" s="8"/>
      <c r="BU289" s="8"/>
      <c r="BV289" s="8"/>
      <c r="BW289" s="8"/>
      <c r="BX289" s="8"/>
      <c r="BY289" s="8"/>
      <c r="BZ289" s="8"/>
      <c r="CA289" s="8"/>
      <c r="CB289" s="8"/>
      <c r="CC289" s="8"/>
      <c r="CD289" s="8"/>
      <c r="CE289" s="8"/>
      <c r="CF289" s="8"/>
      <c r="CG289" s="8"/>
      <c r="CH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8"/>
      <c r="AE290" s="8"/>
      <c r="AF290" s="8"/>
      <c r="AG290" s="8"/>
      <c r="AH290" s="8"/>
      <c r="AI290" s="8"/>
      <c r="AJ290" s="8"/>
      <c r="AK290" s="8"/>
      <c r="AL290" s="8"/>
      <c r="AM290" s="8"/>
      <c r="AN290" s="8"/>
      <c r="AO290" s="8"/>
      <c r="AP290" s="8"/>
      <c r="AQ290" s="8"/>
      <c r="AR290" s="8"/>
      <c r="AS290" s="8"/>
      <c r="AT290" s="8"/>
      <c r="AU290" s="8"/>
      <c r="AV290" s="8"/>
      <c r="AW290" s="8"/>
      <c r="AX290" s="8"/>
      <c r="AY290" s="8"/>
      <c r="AZ290" s="8"/>
      <c r="BA290" s="8"/>
      <c r="BB290" s="8"/>
      <c r="BC290" s="8"/>
      <c r="BD290" s="8"/>
      <c r="BE290" s="8"/>
      <c r="BF290" s="8"/>
      <c r="BG290" s="8"/>
      <c r="BH290" s="8"/>
      <c r="BI290" s="8"/>
      <c r="BJ290" s="8"/>
      <c r="BK290" s="8"/>
      <c r="BL290" s="8"/>
      <c r="BM290" s="8"/>
      <c r="BN290" s="8"/>
      <c r="BO290" s="8"/>
      <c r="BP290" s="8"/>
      <c r="BQ290" s="8"/>
      <c r="BR290" s="8"/>
      <c r="BS290" s="8"/>
      <c r="BT290" s="8"/>
      <c r="BU290" s="8"/>
      <c r="BV290" s="8"/>
      <c r="BW290" s="8"/>
      <c r="BX290" s="8"/>
      <c r="BY290" s="8"/>
      <c r="BZ290" s="8"/>
      <c r="CA290" s="8"/>
      <c r="CB290" s="8"/>
      <c r="CC290" s="8"/>
      <c r="CD290" s="8"/>
      <c r="CE290" s="8"/>
      <c r="CF290" s="8"/>
      <c r="CG290" s="8"/>
      <c r="CH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8"/>
      <c r="AE291" s="8"/>
      <c r="AF291" s="8"/>
      <c r="AG291" s="8"/>
      <c r="AH291" s="8"/>
      <c r="AI291" s="8"/>
      <c r="AJ291" s="8"/>
      <c r="AK291" s="8"/>
      <c r="AL291" s="8"/>
      <c r="AM291" s="8"/>
      <c r="AN291" s="8"/>
      <c r="AO291" s="8"/>
      <c r="AP291" s="8"/>
      <c r="AQ291" s="8"/>
      <c r="AR291" s="8"/>
      <c r="AS291" s="8"/>
      <c r="AT291" s="8"/>
      <c r="AU291" s="8"/>
      <c r="AV291" s="8"/>
      <c r="AW291" s="8"/>
      <c r="AX291" s="8"/>
      <c r="AY291" s="8"/>
      <c r="AZ291" s="8"/>
      <c r="BA291" s="8"/>
      <c r="BB291" s="8"/>
      <c r="BC291" s="8"/>
      <c r="BD291" s="8"/>
      <c r="BE291" s="8"/>
      <c r="BF291" s="8"/>
      <c r="BG291" s="8"/>
      <c r="BH291" s="8"/>
      <c r="BI291" s="8"/>
      <c r="BJ291" s="8"/>
      <c r="BK291" s="8"/>
      <c r="BL291" s="8"/>
      <c r="BM291" s="8"/>
      <c r="BN291" s="8"/>
      <c r="BO291" s="8"/>
      <c r="BP291" s="8"/>
      <c r="BQ291" s="8"/>
      <c r="BR291" s="8"/>
      <c r="BS291" s="8"/>
      <c r="BT291" s="8"/>
      <c r="BU291" s="8"/>
      <c r="BV291" s="8"/>
      <c r="BW291" s="8"/>
      <c r="BX291" s="8"/>
      <c r="BY291" s="8"/>
      <c r="BZ291" s="8"/>
      <c r="CA291" s="8"/>
      <c r="CB291" s="8"/>
      <c r="CC291" s="8"/>
      <c r="CD291" s="8"/>
      <c r="CE291" s="8"/>
      <c r="CF291" s="8"/>
      <c r="CG291" s="8"/>
      <c r="CH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8"/>
      <c r="AE292" s="8"/>
      <c r="AF292" s="8"/>
      <c r="AG292" s="8"/>
      <c r="AH292" s="8"/>
      <c r="AI292" s="8"/>
      <c r="AJ292" s="8"/>
      <c r="AK292" s="8"/>
      <c r="AL292" s="8"/>
      <c r="AM292" s="8"/>
      <c r="AN292" s="8"/>
      <c r="AO292" s="8"/>
      <c r="AP292" s="8"/>
      <c r="AQ292" s="8"/>
      <c r="AR292" s="8"/>
      <c r="AS292" s="8"/>
      <c r="AT292" s="8"/>
      <c r="AU292" s="8"/>
      <c r="AV292" s="8"/>
      <c r="AW292" s="8"/>
      <c r="AX292" s="8"/>
      <c r="AY292" s="8"/>
      <c r="AZ292" s="8"/>
      <c r="BA292" s="8"/>
      <c r="BB292" s="8"/>
      <c r="BC292" s="8"/>
      <c r="BD292" s="8"/>
      <c r="BE292" s="8"/>
      <c r="BF292" s="8"/>
      <c r="BG292" s="8"/>
      <c r="BH292" s="8"/>
      <c r="BI292" s="8"/>
      <c r="BJ292" s="8"/>
      <c r="BK292" s="8"/>
      <c r="BL292" s="8"/>
      <c r="BM292" s="8"/>
      <c r="BN292" s="8"/>
      <c r="BO292" s="8"/>
      <c r="BP292" s="8"/>
      <c r="BQ292" s="8"/>
      <c r="BR292" s="8"/>
      <c r="BS292" s="8"/>
      <c r="BT292" s="8"/>
      <c r="BU292" s="8"/>
      <c r="BV292" s="8"/>
      <c r="BW292" s="8"/>
      <c r="BX292" s="8"/>
      <c r="BY292" s="8"/>
      <c r="BZ292" s="8"/>
      <c r="CA292" s="8"/>
      <c r="CB292" s="8"/>
      <c r="CC292" s="8"/>
      <c r="CD292" s="8"/>
      <c r="CE292" s="8"/>
      <c r="CF292" s="8"/>
      <c r="CG292" s="8"/>
      <c r="CH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8"/>
      <c r="AE293" s="8"/>
      <c r="AF293" s="8"/>
      <c r="AG293" s="8"/>
      <c r="AH293" s="8"/>
      <c r="AI293" s="8"/>
      <c r="AJ293" s="8"/>
      <c r="AK293" s="8"/>
      <c r="AL293" s="8"/>
      <c r="AM293" s="8"/>
      <c r="AN293" s="8"/>
      <c r="AO293" s="8"/>
      <c r="AP293" s="8"/>
      <c r="AQ293" s="8"/>
      <c r="AR293" s="8"/>
      <c r="AS293" s="8"/>
      <c r="AT293" s="8"/>
      <c r="AU293" s="8"/>
      <c r="AV293" s="8"/>
      <c r="AW293" s="8"/>
      <c r="AX293" s="8"/>
      <c r="AY293" s="8"/>
      <c r="AZ293" s="8"/>
      <c r="BA293" s="8"/>
      <c r="BB293" s="8"/>
      <c r="BC293" s="8"/>
      <c r="BD293" s="8"/>
      <c r="BE293" s="8"/>
      <c r="BF293" s="8"/>
      <c r="BG293" s="8"/>
      <c r="BH293" s="8"/>
      <c r="BI293" s="8"/>
      <c r="BJ293" s="8"/>
      <c r="BK293" s="8"/>
      <c r="BL293" s="8"/>
      <c r="BM293" s="8"/>
      <c r="BN293" s="8"/>
      <c r="BO293" s="8"/>
      <c r="BP293" s="8"/>
      <c r="BQ293" s="8"/>
      <c r="BR293" s="8"/>
      <c r="BS293" s="8"/>
      <c r="BT293" s="8"/>
      <c r="BU293" s="8"/>
      <c r="BV293" s="8"/>
      <c r="BW293" s="8"/>
      <c r="BX293" s="8"/>
      <c r="BY293" s="8"/>
      <c r="BZ293" s="8"/>
      <c r="CA293" s="8"/>
      <c r="CB293" s="8"/>
      <c r="CC293" s="8"/>
      <c r="CD293" s="8"/>
      <c r="CE293" s="8"/>
      <c r="CF293" s="8"/>
      <c r="CG293" s="8"/>
      <c r="CH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  <c r="AE294" s="8"/>
      <c r="AF294" s="8"/>
      <c r="AG294" s="8"/>
      <c r="AH294" s="8"/>
      <c r="AI294" s="8"/>
      <c r="AJ294" s="8"/>
      <c r="AK294" s="8"/>
      <c r="AL294" s="8"/>
      <c r="AM294" s="8"/>
      <c r="AN294" s="8"/>
      <c r="AO294" s="8"/>
      <c r="AP294" s="8"/>
      <c r="AQ294" s="8"/>
      <c r="AR294" s="8"/>
      <c r="AS294" s="8"/>
      <c r="AT294" s="8"/>
      <c r="AU294" s="8"/>
      <c r="AV294" s="8"/>
      <c r="AW294" s="8"/>
      <c r="AX294" s="8"/>
      <c r="AY294" s="8"/>
      <c r="AZ294" s="8"/>
      <c r="BA294" s="8"/>
      <c r="BB294" s="8"/>
      <c r="BC294" s="8"/>
      <c r="BD294" s="8"/>
      <c r="BE294" s="8"/>
      <c r="BF294" s="8"/>
      <c r="BG294" s="8"/>
      <c r="BH294" s="8"/>
      <c r="BI294" s="8"/>
      <c r="BJ294" s="8"/>
      <c r="BK294" s="8"/>
      <c r="BL294" s="8"/>
      <c r="BM294" s="8"/>
      <c r="BN294" s="8"/>
      <c r="BO294" s="8"/>
      <c r="BP294" s="8"/>
      <c r="BQ294" s="8"/>
      <c r="BR294" s="8"/>
      <c r="BS294" s="8"/>
      <c r="BT294" s="8"/>
      <c r="BU294" s="8"/>
      <c r="BV294" s="8"/>
      <c r="BW294" s="8"/>
      <c r="BX294" s="8"/>
      <c r="BY294" s="8"/>
      <c r="BZ294" s="8"/>
      <c r="CA294" s="8"/>
      <c r="CB294" s="8"/>
      <c r="CC294" s="8"/>
      <c r="CD294" s="8"/>
      <c r="CE294" s="8"/>
      <c r="CF294" s="8"/>
      <c r="CG294" s="8"/>
      <c r="CH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  <c r="AE295" s="8"/>
      <c r="AF295" s="8"/>
      <c r="AG295" s="8"/>
      <c r="AH295" s="8"/>
      <c r="AI295" s="8"/>
      <c r="AJ295" s="8"/>
      <c r="AK295" s="8"/>
      <c r="AL295" s="8"/>
      <c r="AM295" s="8"/>
      <c r="AN295" s="8"/>
      <c r="AO295" s="8"/>
      <c r="AP295" s="8"/>
      <c r="AQ295" s="8"/>
      <c r="AR295" s="8"/>
      <c r="AS295" s="8"/>
      <c r="AT295" s="8"/>
      <c r="AU295" s="8"/>
      <c r="AV295" s="8"/>
      <c r="AW295" s="8"/>
      <c r="AX295" s="8"/>
      <c r="AY295" s="8"/>
      <c r="AZ295" s="8"/>
      <c r="BA295" s="8"/>
      <c r="BB295" s="8"/>
      <c r="BC295" s="8"/>
      <c r="BD295" s="8"/>
      <c r="BE295" s="8"/>
      <c r="BF295" s="8"/>
      <c r="BG295" s="8"/>
      <c r="BH295" s="8"/>
      <c r="BI295" s="8"/>
      <c r="BJ295" s="8"/>
      <c r="BK295" s="8"/>
      <c r="BL295" s="8"/>
      <c r="BM295" s="8"/>
      <c r="BN295" s="8"/>
      <c r="BO295" s="8"/>
      <c r="BP295" s="8"/>
      <c r="BQ295" s="8"/>
      <c r="BR295" s="8"/>
      <c r="BS295" s="8"/>
      <c r="BT295" s="8"/>
      <c r="BU295" s="8"/>
      <c r="BV295" s="8"/>
      <c r="BW295" s="8"/>
      <c r="BX295" s="8"/>
      <c r="BY295" s="8"/>
      <c r="BZ295" s="8"/>
      <c r="CA295" s="8"/>
      <c r="CB295" s="8"/>
      <c r="CC295" s="8"/>
      <c r="CD295" s="8"/>
      <c r="CE295" s="8"/>
      <c r="CF295" s="8"/>
      <c r="CG295" s="8"/>
      <c r="CH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8"/>
      <c r="AE296" s="8"/>
      <c r="AF296" s="8"/>
      <c r="AG296" s="8"/>
      <c r="AH296" s="8"/>
      <c r="AI296" s="8"/>
      <c r="AJ296" s="8"/>
      <c r="AK296" s="8"/>
      <c r="AL296" s="8"/>
      <c r="AM296" s="8"/>
      <c r="AN296" s="8"/>
      <c r="AO296" s="8"/>
      <c r="AP296" s="8"/>
      <c r="AQ296" s="8"/>
      <c r="AR296" s="8"/>
      <c r="AS296" s="8"/>
      <c r="AT296" s="8"/>
      <c r="AU296" s="8"/>
      <c r="AV296" s="8"/>
      <c r="AW296" s="8"/>
      <c r="AX296" s="8"/>
      <c r="AY296" s="8"/>
      <c r="AZ296" s="8"/>
      <c r="BA296" s="8"/>
      <c r="BB296" s="8"/>
      <c r="BC296" s="8"/>
      <c r="BD296" s="8"/>
      <c r="BE296" s="8"/>
      <c r="BF296" s="8"/>
      <c r="BG296" s="8"/>
      <c r="BH296" s="8"/>
      <c r="BI296" s="8"/>
      <c r="BJ296" s="8"/>
      <c r="BK296" s="8"/>
      <c r="BL296" s="8"/>
      <c r="BM296" s="8"/>
      <c r="BN296" s="8"/>
      <c r="BO296" s="8"/>
      <c r="BP296" s="8"/>
      <c r="BQ296" s="8"/>
      <c r="BR296" s="8"/>
      <c r="BS296" s="8"/>
      <c r="BT296" s="8"/>
      <c r="BU296" s="8"/>
      <c r="BV296" s="8"/>
      <c r="BW296" s="8"/>
      <c r="BX296" s="8"/>
      <c r="BY296" s="8"/>
      <c r="BZ296" s="8"/>
      <c r="CA296" s="8"/>
      <c r="CB296" s="8"/>
      <c r="CC296" s="8"/>
      <c r="CD296" s="8"/>
      <c r="CE296" s="8"/>
      <c r="CF296" s="8"/>
      <c r="CG296" s="8"/>
      <c r="CH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  <c r="AE297" s="8"/>
      <c r="AF297" s="8"/>
      <c r="AG297" s="8"/>
      <c r="AH297" s="8"/>
      <c r="AI297" s="8"/>
      <c r="AJ297" s="8"/>
      <c r="AK297" s="8"/>
      <c r="AL297" s="8"/>
      <c r="AM297" s="8"/>
      <c r="AN297" s="8"/>
      <c r="AO297" s="8"/>
      <c r="AP297" s="8"/>
      <c r="AQ297" s="8"/>
      <c r="AR297" s="8"/>
      <c r="AS297" s="8"/>
      <c r="AT297" s="8"/>
      <c r="AU297" s="8"/>
      <c r="AV297" s="8"/>
      <c r="AW297" s="8"/>
      <c r="AX297" s="8"/>
      <c r="AY297" s="8"/>
      <c r="AZ297" s="8"/>
      <c r="BA297" s="8"/>
      <c r="BB297" s="8"/>
      <c r="BC297" s="8"/>
      <c r="BD297" s="8"/>
      <c r="BE297" s="8"/>
      <c r="BF297" s="8"/>
      <c r="BG297" s="8"/>
      <c r="BH297" s="8"/>
      <c r="BI297" s="8"/>
      <c r="BJ297" s="8"/>
      <c r="BK297" s="8"/>
      <c r="BL297" s="8"/>
      <c r="BM297" s="8"/>
      <c r="BN297" s="8"/>
      <c r="BO297" s="8"/>
      <c r="BP297" s="8"/>
      <c r="BQ297" s="8"/>
      <c r="BR297" s="8"/>
      <c r="BS297" s="8"/>
      <c r="BT297" s="8"/>
      <c r="BU297" s="8"/>
      <c r="BV297" s="8"/>
      <c r="BW297" s="8"/>
      <c r="BX297" s="8"/>
      <c r="BY297" s="8"/>
      <c r="BZ297" s="8"/>
      <c r="CA297" s="8"/>
      <c r="CB297" s="8"/>
      <c r="CC297" s="8"/>
      <c r="CD297" s="8"/>
      <c r="CE297" s="8"/>
      <c r="CF297" s="8"/>
      <c r="CG297" s="8"/>
      <c r="CH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  <c r="AE298" s="8"/>
      <c r="AF298" s="8"/>
      <c r="AG298" s="8"/>
      <c r="AH298" s="8"/>
      <c r="AI298" s="8"/>
      <c r="AJ298" s="8"/>
      <c r="AK298" s="8"/>
      <c r="AL298" s="8"/>
      <c r="AM298" s="8"/>
      <c r="AN298" s="8"/>
      <c r="AO298" s="8"/>
      <c r="AP298" s="8"/>
      <c r="AQ298" s="8"/>
      <c r="AR298" s="8"/>
      <c r="AS298" s="8"/>
      <c r="AT298" s="8"/>
      <c r="AU298" s="8"/>
      <c r="AV298" s="8"/>
      <c r="AW298" s="8"/>
      <c r="AX298" s="8"/>
      <c r="AY298" s="8"/>
      <c r="AZ298" s="8"/>
      <c r="BA298" s="8"/>
      <c r="BB298" s="8"/>
      <c r="BC298" s="8"/>
      <c r="BD298" s="8"/>
      <c r="BE298" s="8"/>
      <c r="BF298" s="8"/>
      <c r="BG298" s="8"/>
      <c r="BH298" s="8"/>
      <c r="BI298" s="8"/>
      <c r="BJ298" s="8"/>
      <c r="BK298" s="8"/>
      <c r="BL298" s="8"/>
      <c r="BM298" s="8"/>
      <c r="BN298" s="8"/>
      <c r="BO298" s="8"/>
      <c r="BP298" s="8"/>
      <c r="BQ298" s="8"/>
      <c r="BR298" s="8"/>
      <c r="BS298" s="8"/>
      <c r="BT298" s="8"/>
      <c r="BU298" s="8"/>
      <c r="BV298" s="8"/>
      <c r="BW298" s="8"/>
      <c r="BX298" s="8"/>
      <c r="BY298" s="8"/>
      <c r="BZ298" s="8"/>
      <c r="CA298" s="8"/>
      <c r="CB298" s="8"/>
      <c r="CC298" s="8"/>
      <c r="CD298" s="8"/>
      <c r="CE298" s="8"/>
      <c r="CF298" s="8"/>
      <c r="CG298" s="8"/>
      <c r="CH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8"/>
      <c r="AE299" s="8"/>
      <c r="AF299" s="8"/>
      <c r="AG299" s="8"/>
      <c r="AH299" s="8"/>
      <c r="AI299" s="8"/>
      <c r="AJ299" s="8"/>
      <c r="AK299" s="8"/>
      <c r="AL299" s="8"/>
      <c r="AM299" s="8"/>
      <c r="AN299" s="8"/>
      <c r="AO299" s="8"/>
      <c r="AP299" s="8"/>
      <c r="AQ299" s="8"/>
      <c r="AR299" s="8"/>
      <c r="AS299" s="8"/>
      <c r="AT299" s="8"/>
      <c r="AU299" s="8"/>
      <c r="AV299" s="8"/>
      <c r="AW299" s="8"/>
      <c r="AX299" s="8"/>
      <c r="AY299" s="8"/>
      <c r="AZ299" s="8"/>
      <c r="BA299" s="8"/>
      <c r="BB299" s="8"/>
      <c r="BC299" s="8"/>
      <c r="BD299" s="8"/>
      <c r="BE299" s="8"/>
      <c r="BF299" s="8"/>
      <c r="BG299" s="8"/>
      <c r="BH299" s="8"/>
      <c r="BI299" s="8"/>
      <c r="BJ299" s="8"/>
      <c r="BK299" s="8"/>
      <c r="BL299" s="8"/>
      <c r="BM299" s="8"/>
      <c r="BN299" s="8"/>
      <c r="BO299" s="8"/>
      <c r="BP299" s="8"/>
      <c r="BQ299" s="8"/>
      <c r="BR299" s="8"/>
      <c r="BS299" s="8"/>
      <c r="BT299" s="8"/>
      <c r="BU299" s="8"/>
      <c r="BV299" s="8"/>
      <c r="BW299" s="8"/>
      <c r="BX299" s="8"/>
      <c r="BY299" s="8"/>
      <c r="BZ299" s="8"/>
      <c r="CA299" s="8"/>
      <c r="CB299" s="8"/>
      <c r="CC299" s="8"/>
      <c r="CD299" s="8"/>
      <c r="CE299" s="8"/>
      <c r="CF299" s="8"/>
      <c r="CG299" s="8"/>
      <c r="CH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  <c r="AE300" s="8"/>
      <c r="AF300" s="8"/>
      <c r="AG300" s="8"/>
      <c r="AH300" s="8"/>
      <c r="AI300" s="8"/>
      <c r="AJ300" s="8"/>
      <c r="AK300" s="8"/>
      <c r="AL300" s="8"/>
      <c r="AM300" s="8"/>
      <c r="AN300" s="8"/>
      <c r="AO300" s="8"/>
      <c r="AP300" s="8"/>
      <c r="AQ300" s="8"/>
      <c r="AR300" s="8"/>
      <c r="AS300" s="8"/>
      <c r="AT300" s="8"/>
      <c r="AU300" s="8"/>
      <c r="AV300" s="8"/>
      <c r="AW300" s="8"/>
      <c r="AX300" s="8"/>
      <c r="AY300" s="8"/>
      <c r="AZ300" s="8"/>
      <c r="BA300" s="8"/>
      <c r="BB300" s="8"/>
      <c r="BC300" s="8"/>
      <c r="BD300" s="8"/>
      <c r="BE300" s="8"/>
      <c r="BF300" s="8"/>
      <c r="BG300" s="8"/>
      <c r="BH300" s="8"/>
      <c r="BI300" s="8"/>
      <c r="BJ300" s="8"/>
      <c r="BK300" s="8"/>
      <c r="BL300" s="8"/>
      <c r="BM300" s="8"/>
      <c r="BN300" s="8"/>
      <c r="BO300" s="8"/>
      <c r="BP300" s="8"/>
      <c r="BQ300" s="8"/>
      <c r="BR300" s="8"/>
      <c r="BS300" s="8"/>
      <c r="BT300" s="8"/>
      <c r="BU300" s="8"/>
      <c r="BV300" s="8"/>
      <c r="BW300" s="8"/>
      <c r="BX300" s="8"/>
      <c r="BY300" s="8"/>
      <c r="BZ300" s="8"/>
      <c r="CA300" s="8"/>
      <c r="CB300" s="8"/>
      <c r="CC300" s="8"/>
      <c r="CD300" s="8"/>
      <c r="CE300" s="8"/>
      <c r="CF300" s="8"/>
      <c r="CG300" s="8"/>
      <c r="CH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  <c r="AE301" s="8"/>
      <c r="AF301" s="8"/>
      <c r="AG301" s="8"/>
      <c r="AH301" s="8"/>
      <c r="AI301" s="8"/>
      <c r="AJ301" s="8"/>
      <c r="AK301" s="8"/>
      <c r="AL301" s="8"/>
      <c r="AM301" s="8"/>
      <c r="AN301" s="8"/>
      <c r="AO301" s="8"/>
      <c r="AP301" s="8"/>
      <c r="AQ301" s="8"/>
      <c r="AR301" s="8"/>
      <c r="AS301" s="8"/>
      <c r="AT301" s="8"/>
      <c r="AU301" s="8"/>
      <c r="AV301" s="8"/>
      <c r="AW301" s="8"/>
      <c r="AX301" s="8"/>
      <c r="AY301" s="8"/>
      <c r="AZ301" s="8"/>
      <c r="BA301" s="8"/>
      <c r="BB301" s="8"/>
      <c r="BC301" s="8"/>
      <c r="BD301" s="8"/>
      <c r="BE301" s="8"/>
      <c r="BF301" s="8"/>
      <c r="BG301" s="8"/>
      <c r="BH301" s="8"/>
      <c r="BI301" s="8"/>
      <c r="BJ301" s="8"/>
      <c r="BK301" s="8"/>
      <c r="BL301" s="8"/>
      <c r="BM301" s="8"/>
      <c r="BN301" s="8"/>
      <c r="BO301" s="8"/>
      <c r="BP301" s="8"/>
      <c r="BQ301" s="8"/>
      <c r="BR301" s="8"/>
      <c r="BS301" s="8"/>
      <c r="BT301" s="8"/>
      <c r="BU301" s="8"/>
      <c r="BV301" s="8"/>
      <c r="BW301" s="8"/>
      <c r="BX301" s="8"/>
      <c r="BY301" s="8"/>
      <c r="BZ301" s="8"/>
      <c r="CA301" s="8"/>
      <c r="CB301" s="8"/>
      <c r="CC301" s="8"/>
      <c r="CD301" s="8"/>
      <c r="CE301" s="8"/>
      <c r="CF301" s="8"/>
      <c r="CG301" s="8"/>
      <c r="CH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8"/>
      <c r="AE302" s="8"/>
      <c r="AF302" s="8"/>
      <c r="AG302" s="8"/>
      <c r="AH302" s="8"/>
      <c r="AI302" s="8"/>
      <c r="AJ302" s="8"/>
      <c r="AK302" s="8"/>
      <c r="AL302" s="8"/>
      <c r="AM302" s="8"/>
      <c r="AN302" s="8"/>
      <c r="AO302" s="8"/>
      <c r="AP302" s="8"/>
      <c r="AQ302" s="8"/>
      <c r="AR302" s="8"/>
      <c r="AS302" s="8"/>
      <c r="AT302" s="8"/>
      <c r="AU302" s="8"/>
      <c r="AV302" s="8"/>
      <c r="AW302" s="8"/>
      <c r="AX302" s="8"/>
      <c r="AY302" s="8"/>
      <c r="AZ302" s="8"/>
      <c r="BA302" s="8"/>
      <c r="BB302" s="8"/>
      <c r="BC302" s="8"/>
      <c r="BD302" s="8"/>
      <c r="BE302" s="8"/>
      <c r="BF302" s="8"/>
      <c r="BG302" s="8"/>
      <c r="BH302" s="8"/>
      <c r="BI302" s="8"/>
      <c r="BJ302" s="8"/>
      <c r="BK302" s="8"/>
      <c r="BL302" s="8"/>
      <c r="BM302" s="8"/>
      <c r="BN302" s="8"/>
      <c r="BO302" s="8"/>
      <c r="BP302" s="8"/>
      <c r="BQ302" s="8"/>
      <c r="BR302" s="8"/>
      <c r="BS302" s="8"/>
      <c r="BT302" s="8"/>
      <c r="BU302" s="8"/>
      <c r="BV302" s="8"/>
      <c r="BW302" s="8"/>
      <c r="BX302" s="8"/>
      <c r="BY302" s="8"/>
      <c r="BZ302" s="8"/>
      <c r="CA302" s="8"/>
      <c r="CB302" s="8"/>
      <c r="CC302" s="8"/>
      <c r="CD302" s="8"/>
      <c r="CE302" s="8"/>
      <c r="CF302" s="8"/>
      <c r="CG302" s="8"/>
      <c r="CH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  <c r="AE303" s="8"/>
      <c r="AF303" s="8"/>
      <c r="AG303" s="8"/>
      <c r="AH303" s="8"/>
      <c r="AI303" s="8"/>
      <c r="AJ303" s="8"/>
      <c r="AK303" s="8"/>
      <c r="AL303" s="8"/>
      <c r="AM303" s="8"/>
      <c r="AN303" s="8"/>
      <c r="AO303" s="8"/>
      <c r="AP303" s="8"/>
      <c r="AQ303" s="8"/>
      <c r="AR303" s="8"/>
      <c r="AS303" s="8"/>
      <c r="AT303" s="8"/>
      <c r="AU303" s="8"/>
      <c r="AV303" s="8"/>
      <c r="AW303" s="8"/>
      <c r="AX303" s="8"/>
      <c r="AY303" s="8"/>
      <c r="AZ303" s="8"/>
      <c r="BA303" s="8"/>
      <c r="BB303" s="8"/>
      <c r="BC303" s="8"/>
      <c r="BD303" s="8"/>
      <c r="BE303" s="8"/>
      <c r="BF303" s="8"/>
      <c r="BG303" s="8"/>
      <c r="BH303" s="8"/>
      <c r="BI303" s="8"/>
      <c r="BJ303" s="8"/>
      <c r="BK303" s="8"/>
      <c r="BL303" s="8"/>
      <c r="BM303" s="8"/>
      <c r="BN303" s="8"/>
      <c r="BO303" s="8"/>
      <c r="BP303" s="8"/>
      <c r="BQ303" s="8"/>
      <c r="BR303" s="8"/>
      <c r="BS303" s="8"/>
      <c r="BT303" s="8"/>
      <c r="BU303" s="8"/>
      <c r="BV303" s="8"/>
      <c r="BW303" s="8"/>
      <c r="BX303" s="8"/>
      <c r="BY303" s="8"/>
      <c r="BZ303" s="8"/>
      <c r="CA303" s="8"/>
      <c r="CB303" s="8"/>
      <c r="CC303" s="8"/>
      <c r="CD303" s="8"/>
      <c r="CE303" s="8"/>
      <c r="CF303" s="8"/>
      <c r="CG303" s="8"/>
      <c r="CH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  <c r="AE304" s="8"/>
      <c r="AF304" s="8"/>
      <c r="AG304" s="8"/>
      <c r="AH304" s="8"/>
      <c r="AI304" s="8"/>
      <c r="AJ304" s="8"/>
      <c r="AK304" s="8"/>
      <c r="AL304" s="8"/>
      <c r="AM304" s="8"/>
      <c r="AN304" s="8"/>
      <c r="AO304" s="8"/>
      <c r="AP304" s="8"/>
      <c r="AQ304" s="8"/>
      <c r="AR304" s="8"/>
      <c r="AS304" s="8"/>
      <c r="AT304" s="8"/>
      <c r="AU304" s="8"/>
      <c r="AV304" s="8"/>
      <c r="AW304" s="8"/>
      <c r="AX304" s="8"/>
      <c r="AY304" s="8"/>
      <c r="AZ304" s="8"/>
      <c r="BA304" s="8"/>
      <c r="BB304" s="8"/>
      <c r="BC304" s="8"/>
      <c r="BD304" s="8"/>
      <c r="BE304" s="8"/>
      <c r="BF304" s="8"/>
      <c r="BG304" s="8"/>
      <c r="BH304" s="8"/>
      <c r="BI304" s="8"/>
      <c r="BJ304" s="8"/>
      <c r="BK304" s="8"/>
      <c r="BL304" s="8"/>
      <c r="BM304" s="8"/>
      <c r="BN304" s="8"/>
      <c r="BO304" s="8"/>
      <c r="BP304" s="8"/>
      <c r="BQ304" s="8"/>
      <c r="BR304" s="8"/>
      <c r="BS304" s="8"/>
      <c r="BT304" s="8"/>
      <c r="BU304" s="8"/>
      <c r="BV304" s="8"/>
      <c r="BW304" s="8"/>
      <c r="BX304" s="8"/>
      <c r="BY304" s="8"/>
      <c r="BZ304" s="8"/>
      <c r="CA304" s="8"/>
      <c r="CB304" s="8"/>
      <c r="CC304" s="8"/>
      <c r="CD304" s="8"/>
      <c r="CE304" s="8"/>
      <c r="CF304" s="8"/>
      <c r="CG304" s="8"/>
      <c r="CH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  <c r="AE305" s="8"/>
      <c r="AF305" s="8"/>
      <c r="AG305" s="8"/>
      <c r="AH305" s="8"/>
      <c r="AI305" s="8"/>
      <c r="AJ305" s="8"/>
      <c r="AK305" s="8"/>
      <c r="AL305" s="8"/>
      <c r="AM305" s="8"/>
      <c r="AN305" s="8"/>
      <c r="AO305" s="8"/>
      <c r="AP305" s="8"/>
      <c r="AQ305" s="8"/>
      <c r="AR305" s="8"/>
      <c r="AS305" s="8"/>
      <c r="AT305" s="8"/>
      <c r="AU305" s="8"/>
      <c r="AV305" s="8"/>
      <c r="AW305" s="8"/>
      <c r="AX305" s="8"/>
      <c r="AY305" s="8"/>
      <c r="AZ305" s="8"/>
      <c r="BA305" s="8"/>
      <c r="BB305" s="8"/>
      <c r="BC305" s="8"/>
      <c r="BD305" s="8"/>
      <c r="BE305" s="8"/>
      <c r="BF305" s="8"/>
      <c r="BG305" s="8"/>
      <c r="BH305" s="8"/>
      <c r="BI305" s="8"/>
      <c r="BJ305" s="8"/>
      <c r="BK305" s="8"/>
      <c r="BL305" s="8"/>
      <c r="BM305" s="8"/>
      <c r="BN305" s="8"/>
      <c r="BO305" s="8"/>
      <c r="BP305" s="8"/>
      <c r="BQ305" s="8"/>
      <c r="BR305" s="8"/>
      <c r="BS305" s="8"/>
      <c r="BT305" s="8"/>
      <c r="BU305" s="8"/>
      <c r="BV305" s="8"/>
      <c r="BW305" s="8"/>
      <c r="BX305" s="8"/>
      <c r="BY305" s="8"/>
      <c r="BZ305" s="8"/>
      <c r="CA305" s="8"/>
      <c r="CB305" s="8"/>
      <c r="CC305" s="8"/>
      <c r="CD305" s="8"/>
      <c r="CE305" s="8"/>
      <c r="CF305" s="8"/>
      <c r="CG305" s="8"/>
      <c r="CH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8"/>
      <c r="AE306" s="8"/>
      <c r="AF306" s="8"/>
      <c r="AG306" s="8"/>
      <c r="AH306" s="8"/>
      <c r="AI306" s="8"/>
      <c r="AJ306" s="8"/>
      <c r="AK306" s="8"/>
      <c r="AL306" s="8"/>
      <c r="AM306" s="8"/>
      <c r="AN306" s="8"/>
      <c r="AO306" s="8"/>
      <c r="AP306" s="8"/>
      <c r="AQ306" s="8"/>
      <c r="AR306" s="8"/>
      <c r="AS306" s="8"/>
      <c r="AT306" s="8"/>
      <c r="AU306" s="8"/>
      <c r="AV306" s="8"/>
      <c r="AW306" s="8"/>
      <c r="AX306" s="8"/>
      <c r="AY306" s="8"/>
      <c r="AZ306" s="8"/>
      <c r="BA306" s="8"/>
      <c r="BB306" s="8"/>
      <c r="BC306" s="8"/>
      <c r="BD306" s="8"/>
      <c r="BE306" s="8"/>
      <c r="BF306" s="8"/>
      <c r="BG306" s="8"/>
      <c r="BH306" s="8"/>
      <c r="BI306" s="8"/>
      <c r="BJ306" s="8"/>
      <c r="BK306" s="8"/>
      <c r="BL306" s="8"/>
      <c r="BM306" s="8"/>
      <c r="BN306" s="8"/>
      <c r="BO306" s="8"/>
      <c r="BP306" s="8"/>
      <c r="BQ306" s="8"/>
      <c r="BR306" s="8"/>
      <c r="BS306" s="8"/>
      <c r="BT306" s="8"/>
      <c r="BU306" s="8"/>
      <c r="BV306" s="8"/>
      <c r="BW306" s="8"/>
      <c r="BX306" s="8"/>
      <c r="BY306" s="8"/>
      <c r="BZ306" s="8"/>
      <c r="CA306" s="8"/>
      <c r="CB306" s="8"/>
      <c r="CC306" s="8"/>
      <c r="CD306" s="8"/>
      <c r="CE306" s="8"/>
      <c r="CF306" s="8"/>
      <c r="CG306" s="8"/>
      <c r="CH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  <c r="AE307" s="8"/>
      <c r="AF307" s="8"/>
      <c r="AG307" s="8"/>
      <c r="AH307" s="8"/>
      <c r="AI307" s="8"/>
      <c r="AJ307" s="8"/>
      <c r="AK307" s="8"/>
      <c r="AL307" s="8"/>
      <c r="AM307" s="8"/>
      <c r="AN307" s="8"/>
      <c r="AO307" s="8"/>
      <c r="AP307" s="8"/>
      <c r="AQ307" s="8"/>
      <c r="AR307" s="8"/>
      <c r="AS307" s="8"/>
      <c r="AT307" s="8"/>
      <c r="AU307" s="8"/>
      <c r="AV307" s="8"/>
      <c r="AW307" s="8"/>
      <c r="AX307" s="8"/>
      <c r="AY307" s="8"/>
      <c r="AZ307" s="8"/>
      <c r="BA307" s="8"/>
      <c r="BB307" s="8"/>
      <c r="BC307" s="8"/>
      <c r="BD307" s="8"/>
      <c r="BE307" s="8"/>
      <c r="BF307" s="8"/>
      <c r="BG307" s="8"/>
      <c r="BH307" s="8"/>
      <c r="BI307" s="8"/>
      <c r="BJ307" s="8"/>
      <c r="BK307" s="8"/>
      <c r="BL307" s="8"/>
      <c r="BM307" s="8"/>
      <c r="BN307" s="8"/>
      <c r="BO307" s="8"/>
      <c r="BP307" s="8"/>
      <c r="BQ307" s="8"/>
      <c r="BR307" s="8"/>
      <c r="BS307" s="8"/>
      <c r="BT307" s="8"/>
      <c r="BU307" s="8"/>
      <c r="BV307" s="8"/>
      <c r="BW307" s="8"/>
      <c r="BX307" s="8"/>
      <c r="BY307" s="8"/>
      <c r="BZ307" s="8"/>
      <c r="CA307" s="8"/>
      <c r="CB307" s="8"/>
      <c r="CC307" s="8"/>
      <c r="CD307" s="8"/>
      <c r="CE307" s="8"/>
      <c r="CF307" s="8"/>
      <c r="CG307" s="8"/>
      <c r="CH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8"/>
      <c r="AE308" s="8"/>
      <c r="AF308" s="8"/>
      <c r="AG308" s="8"/>
      <c r="AH308" s="8"/>
      <c r="AI308" s="8"/>
      <c r="AJ308" s="8"/>
      <c r="AK308" s="8"/>
      <c r="AL308" s="8"/>
      <c r="AM308" s="8"/>
      <c r="AN308" s="8"/>
      <c r="AO308" s="8"/>
      <c r="AP308" s="8"/>
      <c r="AQ308" s="8"/>
      <c r="AR308" s="8"/>
      <c r="AS308" s="8"/>
      <c r="AT308" s="8"/>
      <c r="AU308" s="8"/>
      <c r="AV308" s="8"/>
      <c r="AW308" s="8"/>
      <c r="AX308" s="8"/>
      <c r="AY308" s="8"/>
      <c r="AZ308" s="8"/>
      <c r="BA308" s="8"/>
      <c r="BB308" s="8"/>
      <c r="BC308" s="8"/>
      <c r="BD308" s="8"/>
      <c r="BE308" s="8"/>
      <c r="BF308" s="8"/>
      <c r="BG308" s="8"/>
      <c r="BH308" s="8"/>
      <c r="BI308" s="8"/>
      <c r="BJ308" s="8"/>
      <c r="BK308" s="8"/>
      <c r="BL308" s="8"/>
      <c r="BM308" s="8"/>
      <c r="BN308" s="8"/>
      <c r="BO308" s="8"/>
      <c r="BP308" s="8"/>
      <c r="BQ308" s="8"/>
      <c r="BR308" s="8"/>
      <c r="BS308" s="8"/>
      <c r="BT308" s="8"/>
      <c r="BU308" s="8"/>
      <c r="BV308" s="8"/>
      <c r="BW308" s="8"/>
      <c r="BX308" s="8"/>
      <c r="BY308" s="8"/>
      <c r="BZ308" s="8"/>
      <c r="CA308" s="8"/>
      <c r="CB308" s="8"/>
      <c r="CC308" s="8"/>
      <c r="CD308" s="8"/>
      <c r="CE308" s="8"/>
      <c r="CF308" s="8"/>
      <c r="CG308" s="8"/>
      <c r="CH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  <c r="AE309" s="8"/>
      <c r="AF309" s="8"/>
      <c r="AG309" s="8"/>
      <c r="AH309" s="8"/>
      <c r="AI309" s="8"/>
      <c r="AJ309" s="8"/>
      <c r="AK309" s="8"/>
      <c r="AL309" s="8"/>
      <c r="AM309" s="8"/>
      <c r="AN309" s="8"/>
      <c r="AO309" s="8"/>
      <c r="AP309" s="8"/>
      <c r="AQ309" s="8"/>
      <c r="AR309" s="8"/>
      <c r="AS309" s="8"/>
      <c r="AT309" s="8"/>
      <c r="AU309" s="8"/>
      <c r="AV309" s="8"/>
      <c r="AW309" s="8"/>
      <c r="AX309" s="8"/>
      <c r="AY309" s="8"/>
      <c r="AZ309" s="8"/>
      <c r="BA309" s="8"/>
      <c r="BB309" s="8"/>
      <c r="BC309" s="8"/>
      <c r="BD309" s="8"/>
      <c r="BE309" s="8"/>
      <c r="BF309" s="8"/>
      <c r="BG309" s="8"/>
      <c r="BH309" s="8"/>
      <c r="BI309" s="8"/>
      <c r="BJ309" s="8"/>
      <c r="BK309" s="8"/>
      <c r="BL309" s="8"/>
      <c r="BM309" s="8"/>
      <c r="BN309" s="8"/>
      <c r="BO309" s="8"/>
      <c r="BP309" s="8"/>
      <c r="BQ309" s="8"/>
      <c r="BR309" s="8"/>
      <c r="BS309" s="8"/>
      <c r="BT309" s="8"/>
      <c r="BU309" s="8"/>
      <c r="BV309" s="8"/>
      <c r="BW309" s="8"/>
      <c r="BX309" s="8"/>
      <c r="BY309" s="8"/>
      <c r="BZ309" s="8"/>
      <c r="CA309" s="8"/>
      <c r="CB309" s="8"/>
      <c r="CC309" s="8"/>
      <c r="CD309" s="8"/>
      <c r="CE309" s="8"/>
      <c r="CF309" s="8"/>
      <c r="CG309" s="8"/>
      <c r="CH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  <c r="AE310" s="8"/>
      <c r="AF310" s="8"/>
      <c r="AG310" s="8"/>
      <c r="AH310" s="8"/>
      <c r="AI310" s="8"/>
      <c r="AJ310" s="8"/>
      <c r="AK310" s="8"/>
      <c r="AL310" s="8"/>
      <c r="AM310" s="8"/>
      <c r="AN310" s="8"/>
      <c r="AO310" s="8"/>
      <c r="AP310" s="8"/>
      <c r="AQ310" s="8"/>
      <c r="AR310" s="8"/>
      <c r="AS310" s="8"/>
      <c r="AT310" s="8"/>
      <c r="AU310" s="8"/>
      <c r="AV310" s="8"/>
      <c r="AW310" s="8"/>
      <c r="AX310" s="8"/>
      <c r="AY310" s="8"/>
      <c r="AZ310" s="8"/>
      <c r="BA310" s="8"/>
      <c r="BB310" s="8"/>
      <c r="BC310" s="8"/>
      <c r="BD310" s="8"/>
      <c r="BE310" s="8"/>
      <c r="BF310" s="8"/>
      <c r="BG310" s="8"/>
      <c r="BH310" s="8"/>
      <c r="BI310" s="8"/>
      <c r="BJ310" s="8"/>
      <c r="BK310" s="8"/>
      <c r="BL310" s="8"/>
      <c r="BM310" s="8"/>
      <c r="BN310" s="8"/>
      <c r="BO310" s="8"/>
      <c r="BP310" s="8"/>
      <c r="BQ310" s="8"/>
      <c r="BR310" s="8"/>
      <c r="BS310" s="8"/>
      <c r="BT310" s="8"/>
      <c r="BU310" s="8"/>
      <c r="BV310" s="8"/>
      <c r="BW310" s="8"/>
      <c r="BX310" s="8"/>
      <c r="BY310" s="8"/>
      <c r="BZ310" s="8"/>
      <c r="CA310" s="8"/>
      <c r="CB310" s="8"/>
      <c r="CC310" s="8"/>
      <c r="CD310" s="8"/>
      <c r="CE310" s="8"/>
      <c r="CF310" s="8"/>
      <c r="CG310" s="8"/>
      <c r="CH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8"/>
      <c r="AE311" s="8"/>
      <c r="AF311" s="8"/>
      <c r="AG311" s="8"/>
      <c r="AH311" s="8"/>
      <c r="AI311" s="8"/>
      <c r="AJ311" s="8"/>
      <c r="AK311" s="8"/>
      <c r="AL311" s="8"/>
      <c r="AM311" s="8"/>
      <c r="AN311" s="8"/>
      <c r="AO311" s="8"/>
      <c r="AP311" s="8"/>
      <c r="AQ311" s="8"/>
      <c r="AR311" s="8"/>
      <c r="AS311" s="8"/>
      <c r="AT311" s="8"/>
      <c r="AU311" s="8"/>
      <c r="AV311" s="8"/>
      <c r="AW311" s="8"/>
      <c r="AX311" s="8"/>
      <c r="AY311" s="8"/>
      <c r="AZ311" s="8"/>
      <c r="BA311" s="8"/>
      <c r="BB311" s="8"/>
      <c r="BC311" s="8"/>
      <c r="BD311" s="8"/>
      <c r="BE311" s="8"/>
      <c r="BF311" s="8"/>
      <c r="BG311" s="8"/>
      <c r="BH311" s="8"/>
      <c r="BI311" s="8"/>
      <c r="BJ311" s="8"/>
      <c r="BK311" s="8"/>
      <c r="BL311" s="8"/>
      <c r="BM311" s="8"/>
      <c r="BN311" s="8"/>
      <c r="BO311" s="8"/>
      <c r="BP311" s="8"/>
      <c r="BQ311" s="8"/>
      <c r="BR311" s="8"/>
      <c r="BS311" s="8"/>
      <c r="BT311" s="8"/>
      <c r="BU311" s="8"/>
      <c r="BV311" s="8"/>
      <c r="BW311" s="8"/>
      <c r="BX311" s="8"/>
      <c r="BY311" s="8"/>
      <c r="BZ311" s="8"/>
      <c r="CA311" s="8"/>
      <c r="CB311" s="8"/>
      <c r="CC311" s="8"/>
      <c r="CD311" s="8"/>
      <c r="CE311" s="8"/>
      <c r="CF311" s="8"/>
      <c r="CG311" s="8"/>
      <c r="CH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8"/>
      <c r="AE312" s="8"/>
      <c r="AF312" s="8"/>
      <c r="AG312" s="8"/>
      <c r="AH312" s="8"/>
      <c r="AI312" s="8"/>
      <c r="AJ312" s="8"/>
      <c r="AK312" s="8"/>
      <c r="AL312" s="8"/>
      <c r="AM312" s="8"/>
      <c r="AN312" s="8"/>
      <c r="AO312" s="8"/>
      <c r="AP312" s="8"/>
      <c r="AQ312" s="8"/>
      <c r="AR312" s="8"/>
      <c r="AS312" s="8"/>
      <c r="AT312" s="8"/>
      <c r="AU312" s="8"/>
      <c r="AV312" s="8"/>
      <c r="AW312" s="8"/>
      <c r="AX312" s="8"/>
      <c r="AY312" s="8"/>
      <c r="AZ312" s="8"/>
      <c r="BA312" s="8"/>
      <c r="BB312" s="8"/>
      <c r="BC312" s="8"/>
      <c r="BD312" s="8"/>
      <c r="BE312" s="8"/>
      <c r="BF312" s="8"/>
      <c r="BG312" s="8"/>
      <c r="BH312" s="8"/>
      <c r="BI312" s="8"/>
      <c r="BJ312" s="8"/>
      <c r="BK312" s="8"/>
      <c r="BL312" s="8"/>
      <c r="BM312" s="8"/>
      <c r="BN312" s="8"/>
      <c r="BO312" s="8"/>
      <c r="BP312" s="8"/>
      <c r="BQ312" s="8"/>
      <c r="BR312" s="8"/>
      <c r="BS312" s="8"/>
      <c r="BT312" s="8"/>
      <c r="BU312" s="8"/>
      <c r="BV312" s="8"/>
      <c r="BW312" s="8"/>
      <c r="BX312" s="8"/>
      <c r="BY312" s="8"/>
      <c r="BZ312" s="8"/>
      <c r="CA312" s="8"/>
      <c r="CB312" s="8"/>
      <c r="CC312" s="8"/>
      <c r="CD312" s="8"/>
      <c r="CE312" s="8"/>
      <c r="CF312" s="8"/>
      <c r="CG312" s="8"/>
      <c r="CH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  <c r="AD313" s="8"/>
      <c r="AE313" s="8"/>
      <c r="AF313" s="8"/>
      <c r="AG313" s="8"/>
      <c r="AH313" s="8"/>
      <c r="AI313" s="8"/>
      <c r="AJ313" s="8"/>
      <c r="AK313" s="8"/>
      <c r="AL313" s="8"/>
      <c r="AM313" s="8"/>
      <c r="AN313" s="8"/>
      <c r="AO313" s="8"/>
      <c r="AP313" s="8"/>
      <c r="AQ313" s="8"/>
      <c r="AR313" s="8"/>
      <c r="AS313" s="8"/>
      <c r="AT313" s="8"/>
      <c r="AU313" s="8"/>
      <c r="AV313" s="8"/>
      <c r="AW313" s="8"/>
      <c r="AX313" s="8"/>
      <c r="AY313" s="8"/>
      <c r="AZ313" s="8"/>
      <c r="BA313" s="8"/>
      <c r="BB313" s="8"/>
      <c r="BC313" s="8"/>
      <c r="BD313" s="8"/>
      <c r="BE313" s="8"/>
      <c r="BF313" s="8"/>
      <c r="BG313" s="8"/>
      <c r="BH313" s="8"/>
      <c r="BI313" s="8"/>
      <c r="BJ313" s="8"/>
      <c r="BK313" s="8"/>
      <c r="BL313" s="8"/>
      <c r="BM313" s="8"/>
      <c r="BN313" s="8"/>
      <c r="BO313" s="8"/>
      <c r="BP313" s="8"/>
      <c r="BQ313" s="8"/>
      <c r="BR313" s="8"/>
      <c r="BS313" s="8"/>
      <c r="BT313" s="8"/>
      <c r="BU313" s="8"/>
      <c r="BV313" s="8"/>
      <c r="BW313" s="8"/>
      <c r="BX313" s="8"/>
      <c r="BY313" s="8"/>
      <c r="BZ313" s="8"/>
      <c r="CA313" s="8"/>
      <c r="CB313" s="8"/>
      <c r="CC313" s="8"/>
      <c r="CD313" s="8"/>
      <c r="CE313" s="8"/>
      <c r="CF313" s="8"/>
      <c r="CG313" s="8"/>
      <c r="CH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8"/>
      <c r="AE314" s="8"/>
      <c r="AF314" s="8"/>
      <c r="AG314" s="8"/>
      <c r="AH314" s="8"/>
      <c r="AI314" s="8"/>
      <c r="AJ314" s="8"/>
      <c r="AK314" s="8"/>
      <c r="AL314" s="8"/>
      <c r="AM314" s="8"/>
      <c r="AN314" s="8"/>
      <c r="AO314" s="8"/>
      <c r="AP314" s="8"/>
      <c r="AQ314" s="8"/>
      <c r="AR314" s="8"/>
      <c r="AS314" s="8"/>
      <c r="AT314" s="8"/>
      <c r="AU314" s="8"/>
      <c r="AV314" s="8"/>
      <c r="AW314" s="8"/>
      <c r="AX314" s="8"/>
      <c r="AY314" s="8"/>
      <c r="AZ314" s="8"/>
      <c r="BA314" s="8"/>
      <c r="BB314" s="8"/>
      <c r="BC314" s="8"/>
      <c r="BD314" s="8"/>
      <c r="BE314" s="8"/>
      <c r="BF314" s="8"/>
      <c r="BG314" s="8"/>
      <c r="BH314" s="8"/>
      <c r="BI314" s="8"/>
      <c r="BJ314" s="8"/>
      <c r="BK314" s="8"/>
      <c r="BL314" s="8"/>
      <c r="BM314" s="8"/>
      <c r="BN314" s="8"/>
      <c r="BO314" s="8"/>
      <c r="BP314" s="8"/>
      <c r="BQ314" s="8"/>
      <c r="BR314" s="8"/>
      <c r="BS314" s="8"/>
      <c r="BT314" s="8"/>
      <c r="BU314" s="8"/>
      <c r="BV314" s="8"/>
      <c r="BW314" s="8"/>
      <c r="BX314" s="8"/>
      <c r="BY314" s="8"/>
      <c r="BZ314" s="8"/>
      <c r="CA314" s="8"/>
      <c r="CB314" s="8"/>
      <c r="CC314" s="8"/>
      <c r="CD314" s="8"/>
      <c r="CE314" s="8"/>
      <c r="CF314" s="8"/>
      <c r="CG314" s="8"/>
      <c r="CH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  <c r="AE315" s="8"/>
      <c r="AF315" s="8"/>
      <c r="AG315" s="8"/>
      <c r="AH315" s="8"/>
      <c r="AI315" s="8"/>
      <c r="AJ315" s="8"/>
      <c r="AK315" s="8"/>
      <c r="AL315" s="8"/>
      <c r="AM315" s="8"/>
      <c r="AN315" s="8"/>
      <c r="AO315" s="8"/>
      <c r="AP315" s="8"/>
      <c r="AQ315" s="8"/>
      <c r="AR315" s="8"/>
      <c r="AS315" s="8"/>
      <c r="AT315" s="8"/>
      <c r="AU315" s="8"/>
      <c r="AV315" s="8"/>
      <c r="AW315" s="8"/>
      <c r="AX315" s="8"/>
      <c r="AY315" s="8"/>
      <c r="AZ315" s="8"/>
      <c r="BA315" s="8"/>
      <c r="BB315" s="8"/>
      <c r="BC315" s="8"/>
      <c r="BD315" s="8"/>
      <c r="BE315" s="8"/>
      <c r="BF315" s="8"/>
      <c r="BG315" s="8"/>
      <c r="BH315" s="8"/>
      <c r="BI315" s="8"/>
      <c r="BJ315" s="8"/>
      <c r="BK315" s="8"/>
      <c r="BL315" s="8"/>
      <c r="BM315" s="8"/>
      <c r="BN315" s="8"/>
      <c r="BO315" s="8"/>
      <c r="BP315" s="8"/>
      <c r="BQ315" s="8"/>
      <c r="BR315" s="8"/>
      <c r="BS315" s="8"/>
      <c r="BT315" s="8"/>
      <c r="BU315" s="8"/>
      <c r="BV315" s="8"/>
      <c r="BW315" s="8"/>
      <c r="BX315" s="8"/>
      <c r="BY315" s="8"/>
      <c r="BZ315" s="8"/>
      <c r="CA315" s="8"/>
      <c r="CB315" s="8"/>
      <c r="CC315" s="8"/>
      <c r="CD315" s="8"/>
      <c r="CE315" s="8"/>
      <c r="CF315" s="8"/>
      <c r="CG315" s="8"/>
      <c r="CH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8"/>
      <c r="AE316" s="8"/>
      <c r="AF316" s="8"/>
      <c r="AG316" s="8"/>
      <c r="AH316" s="8"/>
      <c r="AI316" s="8"/>
      <c r="AJ316" s="8"/>
      <c r="AK316" s="8"/>
      <c r="AL316" s="8"/>
      <c r="AM316" s="8"/>
      <c r="AN316" s="8"/>
      <c r="AO316" s="8"/>
      <c r="AP316" s="8"/>
      <c r="AQ316" s="8"/>
      <c r="AR316" s="8"/>
      <c r="AS316" s="8"/>
      <c r="AT316" s="8"/>
      <c r="AU316" s="8"/>
      <c r="AV316" s="8"/>
      <c r="AW316" s="8"/>
      <c r="AX316" s="8"/>
      <c r="AY316" s="8"/>
      <c r="AZ316" s="8"/>
      <c r="BA316" s="8"/>
      <c r="BB316" s="8"/>
      <c r="BC316" s="8"/>
      <c r="BD316" s="8"/>
      <c r="BE316" s="8"/>
      <c r="BF316" s="8"/>
      <c r="BG316" s="8"/>
      <c r="BH316" s="8"/>
      <c r="BI316" s="8"/>
      <c r="BJ316" s="8"/>
      <c r="BK316" s="8"/>
      <c r="BL316" s="8"/>
      <c r="BM316" s="8"/>
      <c r="BN316" s="8"/>
      <c r="BO316" s="8"/>
      <c r="BP316" s="8"/>
      <c r="BQ316" s="8"/>
      <c r="BR316" s="8"/>
      <c r="BS316" s="8"/>
      <c r="BT316" s="8"/>
      <c r="BU316" s="8"/>
      <c r="BV316" s="8"/>
      <c r="BW316" s="8"/>
      <c r="BX316" s="8"/>
      <c r="BY316" s="8"/>
      <c r="BZ316" s="8"/>
      <c r="CA316" s="8"/>
      <c r="CB316" s="8"/>
      <c r="CC316" s="8"/>
      <c r="CD316" s="8"/>
      <c r="CE316" s="8"/>
      <c r="CF316" s="8"/>
      <c r="CG316" s="8"/>
      <c r="CH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  <c r="AE317" s="8"/>
      <c r="AF317" s="8"/>
      <c r="AG317" s="8"/>
      <c r="AH317" s="8"/>
      <c r="AI317" s="8"/>
      <c r="AJ317" s="8"/>
      <c r="AK317" s="8"/>
      <c r="AL317" s="8"/>
      <c r="AM317" s="8"/>
      <c r="AN317" s="8"/>
      <c r="AO317" s="8"/>
      <c r="AP317" s="8"/>
      <c r="AQ317" s="8"/>
      <c r="AR317" s="8"/>
      <c r="AS317" s="8"/>
      <c r="AT317" s="8"/>
      <c r="AU317" s="8"/>
      <c r="AV317" s="8"/>
      <c r="AW317" s="8"/>
      <c r="AX317" s="8"/>
      <c r="AY317" s="8"/>
      <c r="AZ317" s="8"/>
      <c r="BA317" s="8"/>
      <c r="BB317" s="8"/>
      <c r="BC317" s="8"/>
      <c r="BD317" s="8"/>
      <c r="BE317" s="8"/>
      <c r="BF317" s="8"/>
      <c r="BG317" s="8"/>
      <c r="BH317" s="8"/>
      <c r="BI317" s="8"/>
      <c r="BJ317" s="8"/>
      <c r="BK317" s="8"/>
      <c r="BL317" s="8"/>
      <c r="BM317" s="8"/>
      <c r="BN317" s="8"/>
      <c r="BO317" s="8"/>
      <c r="BP317" s="8"/>
      <c r="BQ317" s="8"/>
      <c r="BR317" s="8"/>
      <c r="BS317" s="8"/>
      <c r="BT317" s="8"/>
      <c r="BU317" s="8"/>
      <c r="BV317" s="8"/>
      <c r="BW317" s="8"/>
      <c r="BX317" s="8"/>
      <c r="BY317" s="8"/>
      <c r="BZ317" s="8"/>
      <c r="CA317" s="8"/>
      <c r="CB317" s="8"/>
      <c r="CC317" s="8"/>
      <c r="CD317" s="8"/>
      <c r="CE317" s="8"/>
      <c r="CF317" s="8"/>
      <c r="CG317" s="8"/>
      <c r="CH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8"/>
      <c r="AE318" s="8"/>
      <c r="AF318" s="8"/>
      <c r="AG318" s="8"/>
      <c r="AH318" s="8"/>
      <c r="AI318" s="8"/>
      <c r="AJ318" s="8"/>
      <c r="AK318" s="8"/>
      <c r="AL318" s="8"/>
      <c r="AM318" s="8"/>
      <c r="AN318" s="8"/>
      <c r="AO318" s="8"/>
      <c r="AP318" s="8"/>
      <c r="AQ318" s="8"/>
      <c r="AR318" s="8"/>
      <c r="AS318" s="8"/>
      <c r="AT318" s="8"/>
      <c r="AU318" s="8"/>
      <c r="AV318" s="8"/>
      <c r="AW318" s="8"/>
      <c r="AX318" s="8"/>
      <c r="AY318" s="8"/>
      <c r="AZ318" s="8"/>
      <c r="BA318" s="8"/>
      <c r="BB318" s="8"/>
      <c r="BC318" s="8"/>
      <c r="BD318" s="8"/>
      <c r="BE318" s="8"/>
      <c r="BF318" s="8"/>
      <c r="BG318" s="8"/>
      <c r="BH318" s="8"/>
      <c r="BI318" s="8"/>
      <c r="BJ318" s="8"/>
      <c r="BK318" s="8"/>
      <c r="BL318" s="8"/>
      <c r="BM318" s="8"/>
      <c r="BN318" s="8"/>
      <c r="BO318" s="8"/>
      <c r="BP318" s="8"/>
      <c r="BQ318" s="8"/>
      <c r="BR318" s="8"/>
      <c r="BS318" s="8"/>
      <c r="BT318" s="8"/>
      <c r="BU318" s="8"/>
      <c r="BV318" s="8"/>
      <c r="BW318" s="8"/>
      <c r="BX318" s="8"/>
      <c r="BY318" s="8"/>
      <c r="BZ318" s="8"/>
      <c r="CA318" s="8"/>
      <c r="CB318" s="8"/>
      <c r="CC318" s="8"/>
      <c r="CD318" s="8"/>
      <c r="CE318" s="8"/>
      <c r="CF318" s="8"/>
      <c r="CG318" s="8"/>
      <c r="CH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  <c r="AE319" s="8"/>
      <c r="AF319" s="8"/>
      <c r="AG319" s="8"/>
      <c r="AH319" s="8"/>
      <c r="AI319" s="8"/>
      <c r="AJ319" s="8"/>
      <c r="AK319" s="8"/>
      <c r="AL319" s="8"/>
      <c r="AM319" s="8"/>
      <c r="AN319" s="8"/>
      <c r="AO319" s="8"/>
      <c r="AP319" s="8"/>
      <c r="AQ319" s="8"/>
      <c r="AR319" s="8"/>
      <c r="AS319" s="8"/>
      <c r="AT319" s="8"/>
      <c r="AU319" s="8"/>
      <c r="AV319" s="8"/>
      <c r="AW319" s="8"/>
      <c r="AX319" s="8"/>
      <c r="AY319" s="8"/>
      <c r="AZ319" s="8"/>
      <c r="BA319" s="8"/>
      <c r="BB319" s="8"/>
      <c r="BC319" s="8"/>
      <c r="BD319" s="8"/>
      <c r="BE319" s="8"/>
      <c r="BF319" s="8"/>
      <c r="BG319" s="8"/>
      <c r="BH319" s="8"/>
      <c r="BI319" s="8"/>
      <c r="BJ319" s="8"/>
      <c r="BK319" s="8"/>
      <c r="BL319" s="8"/>
      <c r="BM319" s="8"/>
      <c r="BN319" s="8"/>
      <c r="BO319" s="8"/>
      <c r="BP319" s="8"/>
      <c r="BQ319" s="8"/>
      <c r="BR319" s="8"/>
      <c r="BS319" s="8"/>
      <c r="BT319" s="8"/>
      <c r="BU319" s="8"/>
      <c r="BV319" s="8"/>
      <c r="BW319" s="8"/>
      <c r="BX319" s="8"/>
      <c r="BY319" s="8"/>
      <c r="BZ319" s="8"/>
      <c r="CA319" s="8"/>
      <c r="CB319" s="8"/>
      <c r="CC319" s="8"/>
      <c r="CD319" s="8"/>
      <c r="CE319" s="8"/>
      <c r="CF319" s="8"/>
      <c r="CG319" s="8"/>
      <c r="CH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  <c r="AE320" s="8"/>
      <c r="AF320" s="8"/>
      <c r="AG320" s="8"/>
      <c r="AH320" s="8"/>
      <c r="AI320" s="8"/>
      <c r="AJ320" s="8"/>
      <c r="AK320" s="8"/>
      <c r="AL320" s="8"/>
      <c r="AM320" s="8"/>
      <c r="AN320" s="8"/>
      <c r="AO320" s="8"/>
      <c r="AP320" s="8"/>
      <c r="AQ320" s="8"/>
      <c r="AR320" s="8"/>
      <c r="AS320" s="8"/>
      <c r="AT320" s="8"/>
      <c r="AU320" s="8"/>
      <c r="AV320" s="8"/>
      <c r="AW320" s="8"/>
      <c r="AX320" s="8"/>
      <c r="AY320" s="8"/>
      <c r="AZ320" s="8"/>
      <c r="BA320" s="8"/>
      <c r="BB320" s="8"/>
      <c r="BC320" s="8"/>
      <c r="BD320" s="8"/>
      <c r="BE320" s="8"/>
      <c r="BF320" s="8"/>
      <c r="BG320" s="8"/>
      <c r="BH320" s="8"/>
      <c r="BI320" s="8"/>
      <c r="BJ320" s="8"/>
      <c r="BK320" s="8"/>
      <c r="BL320" s="8"/>
      <c r="BM320" s="8"/>
      <c r="BN320" s="8"/>
      <c r="BO320" s="8"/>
      <c r="BP320" s="8"/>
      <c r="BQ320" s="8"/>
      <c r="BR320" s="8"/>
      <c r="BS320" s="8"/>
      <c r="BT320" s="8"/>
      <c r="BU320" s="8"/>
      <c r="BV320" s="8"/>
      <c r="BW320" s="8"/>
      <c r="BX320" s="8"/>
      <c r="BY320" s="8"/>
      <c r="BZ320" s="8"/>
      <c r="CA320" s="8"/>
      <c r="CB320" s="8"/>
      <c r="CC320" s="8"/>
      <c r="CD320" s="8"/>
      <c r="CE320" s="8"/>
      <c r="CF320" s="8"/>
      <c r="CG320" s="8"/>
      <c r="CH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  <c r="AE321" s="8"/>
      <c r="AF321" s="8"/>
      <c r="AG321" s="8"/>
      <c r="AH321" s="8"/>
      <c r="AI321" s="8"/>
      <c r="AJ321" s="8"/>
      <c r="AK321" s="8"/>
      <c r="AL321" s="8"/>
      <c r="AM321" s="8"/>
      <c r="AN321" s="8"/>
      <c r="AO321" s="8"/>
      <c r="AP321" s="8"/>
      <c r="AQ321" s="8"/>
      <c r="AR321" s="8"/>
      <c r="AS321" s="8"/>
      <c r="AT321" s="8"/>
      <c r="AU321" s="8"/>
      <c r="AV321" s="8"/>
      <c r="AW321" s="8"/>
      <c r="AX321" s="8"/>
      <c r="AY321" s="8"/>
      <c r="AZ321" s="8"/>
      <c r="BA321" s="8"/>
      <c r="BB321" s="8"/>
      <c r="BC321" s="8"/>
      <c r="BD321" s="8"/>
      <c r="BE321" s="8"/>
      <c r="BF321" s="8"/>
      <c r="BG321" s="8"/>
      <c r="BH321" s="8"/>
      <c r="BI321" s="8"/>
      <c r="BJ321" s="8"/>
      <c r="BK321" s="8"/>
      <c r="BL321" s="8"/>
      <c r="BM321" s="8"/>
      <c r="BN321" s="8"/>
      <c r="BO321" s="8"/>
      <c r="BP321" s="8"/>
      <c r="BQ321" s="8"/>
      <c r="BR321" s="8"/>
      <c r="BS321" s="8"/>
      <c r="BT321" s="8"/>
      <c r="BU321" s="8"/>
      <c r="BV321" s="8"/>
      <c r="BW321" s="8"/>
      <c r="BX321" s="8"/>
      <c r="BY321" s="8"/>
      <c r="BZ321" s="8"/>
      <c r="CA321" s="8"/>
      <c r="CB321" s="8"/>
      <c r="CC321" s="8"/>
      <c r="CD321" s="8"/>
      <c r="CE321" s="8"/>
      <c r="CF321" s="8"/>
      <c r="CG321" s="8"/>
      <c r="CH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8"/>
      <c r="AE322" s="8"/>
      <c r="AF322" s="8"/>
      <c r="AG322" s="8"/>
      <c r="AH322" s="8"/>
      <c r="AI322" s="8"/>
      <c r="AJ322" s="8"/>
      <c r="AK322" s="8"/>
      <c r="AL322" s="8"/>
      <c r="AM322" s="8"/>
      <c r="AN322" s="8"/>
      <c r="AO322" s="8"/>
      <c r="AP322" s="8"/>
      <c r="AQ322" s="8"/>
      <c r="AR322" s="8"/>
      <c r="AS322" s="8"/>
      <c r="AT322" s="8"/>
      <c r="AU322" s="8"/>
      <c r="AV322" s="8"/>
      <c r="AW322" s="8"/>
      <c r="AX322" s="8"/>
      <c r="AY322" s="8"/>
      <c r="AZ322" s="8"/>
      <c r="BA322" s="8"/>
      <c r="BB322" s="8"/>
      <c r="BC322" s="8"/>
      <c r="BD322" s="8"/>
      <c r="BE322" s="8"/>
      <c r="BF322" s="8"/>
      <c r="BG322" s="8"/>
      <c r="BH322" s="8"/>
      <c r="BI322" s="8"/>
      <c r="BJ322" s="8"/>
      <c r="BK322" s="8"/>
      <c r="BL322" s="8"/>
      <c r="BM322" s="8"/>
      <c r="BN322" s="8"/>
      <c r="BO322" s="8"/>
      <c r="BP322" s="8"/>
      <c r="BQ322" s="8"/>
      <c r="BR322" s="8"/>
      <c r="BS322" s="8"/>
      <c r="BT322" s="8"/>
      <c r="BU322" s="8"/>
      <c r="BV322" s="8"/>
      <c r="BW322" s="8"/>
      <c r="BX322" s="8"/>
      <c r="BY322" s="8"/>
      <c r="BZ322" s="8"/>
      <c r="CA322" s="8"/>
      <c r="CB322" s="8"/>
      <c r="CC322" s="8"/>
      <c r="CD322" s="8"/>
      <c r="CE322" s="8"/>
      <c r="CF322" s="8"/>
      <c r="CG322" s="8"/>
      <c r="CH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  <c r="AE323" s="8"/>
      <c r="AF323" s="8"/>
      <c r="AG323" s="8"/>
      <c r="AH323" s="8"/>
      <c r="AI323" s="8"/>
      <c r="AJ323" s="8"/>
      <c r="AK323" s="8"/>
      <c r="AL323" s="8"/>
      <c r="AM323" s="8"/>
      <c r="AN323" s="8"/>
      <c r="AO323" s="8"/>
      <c r="AP323" s="8"/>
      <c r="AQ323" s="8"/>
      <c r="AR323" s="8"/>
      <c r="AS323" s="8"/>
      <c r="AT323" s="8"/>
      <c r="AU323" s="8"/>
      <c r="AV323" s="8"/>
      <c r="AW323" s="8"/>
      <c r="AX323" s="8"/>
      <c r="AY323" s="8"/>
      <c r="AZ323" s="8"/>
      <c r="BA323" s="8"/>
      <c r="BB323" s="8"/>
      <c r="BC323" s="8"/>
      <c r="BD323" s="8"/>
      <c r="BE323" s="8"/>
      <c r="BF323" s="8"/>
      <c r="BG323" s="8"/>
      <c r="BH323" s="8"/>
      <c r="BI323" s="8"/>
      <c r="BJ323" s="8"/>
      <c r="BK323" s="8"/>
      <c r="BL323" s="8"/>
      <c r="BM323" s="8"/>
      <c r="BN323" s="8"/>
      <c r="BO323" s="8"/>
      <c r="BP323" s="8"/>
      <c r="BQ323" s="8"/>
      <c r="BR323" s="8"/>
      <c r="BS323" s="8"/>
      <c r="BT323" s="8"/>
      <c r="BU323" s="8"/>
      <c r="BV323" s="8"/>
      <c r="BW323" s="8"/>
      <c r="BX323" s="8"/>
      <c r="BY323" s="8"/>
      <c r="BZ323" s="8"/>
      <c r="CA323" s="8"/>
      <c r="CB323" s="8"/>
      <c r="CC323" s="8"/>
      <c r="CD323" s="8"/>
      <c r="CE323" s="8"/>
      <c r="CF323" s="8"/>
      <c r="CG323" s="8"/>
      <c r="CH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8"/>
      <c r="AE324" s="8"/>
      <c r="AF324" s="8"/>
      <c r="AG324" s="8"/>
      <c r="AH324" s="8"/>
      <c r="AI324" s="8"/>
      <c r="AJ324" s="8"/>
      <c r="AK324" s="8"/>
      <c r="AL324" s="8"/>
      <c r="AM324" s="8"/>
      <c r="AN324" s="8"/>
      <c r="AO324" s="8"/>
      <c r="AP324" s="8"/>
      <c r="AQ324" s="8"/>
      <c r="AR324" s="8"/>
      <c r="AS324" s="8"/>
      <c r="AT324" s="8"/>
      <c r="AU324" s="8"/>
      <c r="AV324" s="8"/>
      <c r="AW324" s="8"/>
      <c r="AX324" s="8"/>
      <c r="AY324" s="8"/>
      <c r="AZ324" s="8"/>
      <c r="BA324" s="8"/>
      <c r="BB324" s="8"/>
      <c r="BC324" s="8"/>
      <c r="BD324" s="8"/>
      <c r="BE324" s="8"/>
      <c r="BF324" s="8"/>
      <c r="BG324" s="8"/>
      <c r="BH324" s="8"/>
      <c r="BI324" s="8"/>
      <c r="BJ324" s="8"/>
      <c r="BK324" s="8"/>
      <c r="BL324" s="8"/>
      <c r="BM324" s="8"/>
      <c r="BN324" s="8"/>
      <c r="BO324" s="8"/>
      <c r="BP324" s="8"/>
      <c r="BQ324" s="8"/>
      <c r="BR324" s="8"/>
      <c r="BS324" s="8"/>
      <c r="BT324" s="8"/>
      <c r="BU324" s="8"/>
      <c r="BV324" s="8"/>
      <c r="BW324" s="8"/>
      <c r="BX324" s="8"/>
      <c r="BY324" s="8"/>
      <c r="BZ324" s="8"/>
      <c r="CA324" s="8"/>
      <c r="CB324" s="8"/>
      <c r="CC324" s="8"/>
      <c r="CD324" s="8"/>
      <c r="CE324" s="8"/>
      <c r="CF324" s="8"/>
      <c r="CG324" s="8"/>
      <c r="CH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  <c r="AE325" s="8"/>
      <c r="AF325" s="8"/>
      <c r="AG325" s="8"/>
      <c r="AH325" s="8"/>
      <c r="AI325" s="8"/>
      <c r="AJ325" s="8"/>
      <c r="AK325" s="8"/>
      <c r="AL325" s="8"/>
      <c r="AM325" s="8"/>
      <c r="AN325" s="8"/>
      <c r="AO325" s="8"/>
      <c r="AP325" s="8"/>
      <c r="AQ325" s="8"/>
      <c r="AR325" s="8"/>
      <c r="AS325" s="8"/>
      <c r="AT325" s="8"/>
      <c r="AU325" s="8"/>
      <c r="AV325" s="8"/>
      <c r="AW325" s="8"/>
      <c r="AX325" s="8"/>
      <c r="AY325" s="8"/>
      <c r="AZ325" s="8"/>
      <c r="BA325" s="8"/>
      <c r="BB325" s="8"/>
      <c r="BC325" s="8"/>
      <c r="BD325" s="8"/>
      <c r="BE325" s="8"/>
      <c r="BF325" s="8"/>
      <c r="BG325" s="8"/>
      <c r="BH325" s="8"/>
      <c r="BI325" s="8"/>
      <c r="BJ325" s="8"/>
      <c r="BK325" s="8"/>
      <c r="BL325" s="8"/>
      <c r="BM325" s="8"/>
      <c r="BN325" s="8"/>
      <c r="BO325" s="8"/>
      <c r="BP325" s="8"/>
      <c r="BQ325" s="8"/>
      <c r="BR325" s="8"/>
      <c r="BS325" s="8"/>
      <c r="BT325" s="8"/>
      <c r="BU325" s="8"/>
      <c r="BV325" s="8"/>
      <c r="BW325" s="8"/>
      <c r="BX325" s="8"/>
      <c r="BY325" s="8"/>
      <c r="BZ325" s="8"/>
      <c r="CA325" s="8"/>
      <c r="CB325" s="8"/>
      <c r="CC325" s="8"/>
      <c r="CD325" s="8"/>
      <c r="CE325" s="8"/>
      <c r="CF325" s="8"/>
      <c r="CG325" s="8"/>
      <c r="CH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8"/>
      <c r="AE326" s="8"/>
      <c r="AF326" s="8"/>
      <c r="AG326" s="8"/>
      <c r="AH326" s="8"/>
      <c r="AI326" s="8"/>
      <c r="AJ326" s="8"/>
      <c r="AK326" s="8"/>
      <c r="AL326" s="8"/>
      <c r="AM326" s="8"/>
      <c r="AN326" s="8"/>
      <c r="AO326" s="8"/>
      <c r="AP326" s="8"/>
      <c r="AQ326" s="8"/>
      <c r="AR326" s="8"/>
      <c r="AS326" s="8"/>
      <c r="AT326" s="8"/>
      <c r="AU326" s="8"/>
      <c r="AV326" s="8"/>
      <c r="AW326" s="8"/>
      <c r="AX326" s="8"/>
      <c r="AY326" s="8"/>
      <c r="AZ326" s="8"/>
      <c r="BA326" s="8"/>
      <c r="BB326" s="8"/>
      <c r="BC326" s="8"/>
      <c r="BD326" s="8"/>
      <c r="BE326" s="8"/>
      <c r="BF326" s="8"/>
      <c r="BG326" s="8"/>
      <c r="BH326" s="8"/>
      <c r="BI326" s="8"/>
      <c r="BJ326" s="8"/>
      <c r="BK326" s="8"/>
      <c r="BL326" s="8"/>
      <c r="BM326" s="8"/>
      <c r="BN326" s="8"/>
      <c r="BO326" s="8"/>
      <c r="BP326" s="8"/>
      <c r="BQ326" s="8"/>
      <c r="BR326" s="8"/>
      <c r="BS326" s="8"/>
      <c r="BT326" s="8"/>
      <c r="BU326" s="8"/>
      <c r="BV326" s="8"/>
      <c r="BW326" s="8"/>
      <c r="BX326" s="8"/>
      <c r="BY326" s="8"/>
      <c r="BZ326" s="8"/>
      <c r="CA326" s="8"/>
      <c r="CB326" s="8"/>
      <c r="CC326" s="8"/>
      <c r="CD326" s="8"/>
      <c r="CE326" s="8"/>
      <c r="CF326" s="8"/>
      <c r="CG326" s="8"/>
      <c r="CH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8"/>
      <c r="AE327" s="8"/>
      <c r="AF327" s="8"/>
      <c r="AG327" s="8"/>
      <c r="AH327" s="8"/>
      <c r="AI327" s="8"/>
      <c r="AJ327" s="8"/>
      <c r="AK327" s="8"/>
      <c r="AL327" s="8"/>
      <c r="AM327" s="8"/>
      <c r="AN327" s="8"/>
      <c r="AO327" s="8"/>
      <c r="AP327" s="8"/>
      <c r="AQ327" s="8"/>
      <c r="AR327" s="8"/>
      <c r="AS327" s="8"/>
      <c r="AT327" s="8"/>
      <c r="AU327" s="8"/>
      <c r="AV327" s="8"/>
      <c r="AW327" s="8"/>
      <c r="AX327" s="8"/>
      <c r="AY327" s="8"/>
      <c r="AZ327" s="8"/>
      <c r="BA327" s="8"/>
      <c r="BB327" s="8"/>
      <c r="BC327" s="8"/>
      <c r="BD327" s="8"/>
      <c r="BE327" s="8"/>
      <c r="BF327" s="8"/>
      <c r="BG327" s="8"/>
      <c r="BH327" s="8"/>
      <c r="BI327" s="8"/>
      <c r="BJ327" s="8"/>
      <c r="BK327" s="8"/>
      <c r="BL327" s="8"/>
      <c r="BM327" s="8"/>
      <c r="BN327" s="8"/>
      <c r="BO327" s="8"/>
      <c r="BP327" s="8"/>
      <c r="BQ327" s="8"/>
      <c r="BR327" s="8"/>
      <c r="BS327" s="8"/>
      <c r="BT327" s="8"/>
      <c r="BU327" s="8"/>
      <c r="BV327" s="8"/>
      <c r="BW327" s="8"/>
      <c r="BX327" s="8"/>
      <c r="BY327" s="8"/>
      <c r="BZ327" s="8"/>
      <c r="CA327" s="8"/>
      <c r="CB327" s="8"/>
      <c r="CC327" s="8"/>
      <c r="CD327" s="8"/>
      <c r="CE327" s="8"/>
      <c r="CF327" s="8"/>
      <c r="CG327" s="8"/>
      <c r="CH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8"/>
      <c r="AE328" s="8"/>
      <c r="AF328" s="8"/>
      <c r="AG328" s="8"/>
      <c r="AH328" s="8"/>
      <c r="AI328" s="8"/>
      <c r="AJ328" s="8"/>
      <c r="AK328" s="8"/>
      <c r="AL328" s="8"/>
      <c r="AM328" s="8"/>
      <c r="AN328" s="8"/>
      <c r="AO328" s="8"/>
      <c r="AP328" s="8"/>
      <c r="AQ328" s="8"/>
      <c r="AR328" s="8"/>
      <c r="AS328" s="8"/>
      <c r="AT328" s="8"/>
      <c r="AU328" s="8"/>
      <c r="AV328" s="8"/>
      <c r="AW328" s="8"/>
      <c r="AX328" s="8"/>
      <c r="AY328" s="8"/>
      <c r="AZ328" s="8"/>
      <c r="BA328" s="8"/>
      <c r="BB328" s="8"/>
      <c r="BC328" s="8"/>
      <c r="BD328" s="8"/>
      <c r="BE328" s="8"/>
      <c r="BF328" s="8"/>
      <c r="BG328" s="8"/>
      <c r="BH328" s="8"/>
      <c r="BI328" s="8"/>
      <c r="BJ328" s="8"/>
      <c r="BK328" s="8"/>
      <c r="BL328" s="8"/>
      <c r="BM328" s="8"/>
      <c r="BN328" s="8"/>
      <c r="BO328" s="8"/>
      <c r="BP328" s="8"/>
      <c r="BQ328" s="8"/>
      <c r="BR328" s="8"/>
      <c r="BS328" s="8"/>
      <c r="BT328" s="8"/>
      <c r="BU328" s="8"/>
      <c r="BV328" s="8"/>
      <c r="BW328" s="8"/>
      <c r="BX328" s="8"/>
      <c r="BY328" s="8"/>
      <c r="BZ328" s="8"/>
      <c r="CA328" s="8"/>
      <c r="CB328" s="8"/>
      <c r="CC328" s="8"/>
      <c r="CD328" s="8"/>
      <c r="CE328" s="8"/>
      <c r="CF328" s="8"/>
      <c r="CG328" s="8"/>
      <c r="CH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  <c r="AD329" s="8"/>
      <c r="AE329" s="8"/>
      <c r="AF329" s="8"/>
      <c r="AG329" s="8"/>
      <c r="AH329" s="8"/>
      <c r="AI329" s="8"/>
      <c r="AJ329" s="8"/>
      <c r="AK329" s="8"/>
      <c r="AL329" s="8"/>
      <c r="AM329" s="8"/>
      <c r="AN329" s="8"/>
      <c r="AO329" s="8"/>
      <c r="AP329" s="8"/>
      <c r="AQ329" s="8"/>
      <c r="AR329" s="8"/>
      <c r="AS329" s="8"/>
      <c r="AT329" s="8"/>
      <c r="AU329" s="8"/>
      <c r="AV329" s="8"/>
      <c r="AW329" s="8"/>
      <c r="AX329" s="8"/>
      <c r="AY329" s="8"/>
      <c r="AZ329" s="8"/>
      <c r="BA329" s="8"/>
      <c r="BB329" s="8"/>
      <c r="BC329" s="8"/>
      <c r="BD329" s="8"/>
      <c r="BE329" s="8"/>
      <c r="BF329" s="8"/>
      <c r="BG329" s="8"/>
      <c r="BH329" s="8"/>
      <c r="BI329" s="8"/>
      <c r="BJ329" s="8"/>
      <c r="BK329" s="8"/>
      <c r="BL329" s="8"/>
      <c r="BM329" s="8"/>
      <c r="BN329" s="8"/>
      <c r="BO329" s="8"/>
      <c r="BP329" s="8"/>
      <c r="BQ329" s="8"/>
      <c r="BR329" s="8"/>
      <c r="BS329" s="8"/>
      <c r="BT329" s="8"/>
      <c r="BU329" s="8"/>
      <c r="BV329" s="8"/>
      <c r="BW329" s="8"/>
      <c r="BX329" s="8"/>
      <c r="BY329" s="8"/>
      <c r="BZ329" s="8"/>
      <c r="CA329" s="8"/>
      <c r="CB329" s="8"/>
      <c r="CC329" s="8"/>
      <c r="CD329" s="8"/>
      <c r="CE329" s="8"/>
      <c r="CF329" s="8"/>
      <c r="CG329" s="8"/>
      <c r="CH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  <c r="AD330" s="8"/>
      <c r="AE330" s="8"/>
      <c r="AF330" s="8"/>
      <c r="AG330" s="8"/>
      <c r="AH330" s="8"/>
      <c r="AI330" s="8"/>
      <c r="AJ330" s="8"/>
      <c r="AK330" s="8"/>
      <c r="AL330" s="8"/>
      <c r="AM330" s="8"/>
      <c r="AN330" s="8"/>
      <c r="AO330" s="8"/>
      <c r="AP330" s="8"/>
      <c r="AQ330" s="8"/>
      <c r="AR330" s="8"/>
      <c r="AS330" s="8"/>
      <c r="AT330" s="8"/>
      <c r="AU330" s="8"/>
      <c r="AV330" s="8"/>
      <c r="AW330" s="8"/>
      <c r="AX330" s="8"/>
      <c r="AY330" s="8"/>
      <c r="AZ330" s="8"/>
      <c r="BA330" s="8"/>
      <c r="BB330" s="8"/>
      <c r="BC330" s="8"/>
      <c r="BD330" s="8"/>
      <c r="BE330" s="8"/>
      <c r="BF330" s="8"/>
      <c r="BG330" s="8"/>
      <c r="BH330" s="8"/>
      <c r="BI330" s="8"/>
      <c r="BJ330" s="8"/>
      <c r="BK330" s="8"/>
      <c r="BL330" s="8"/>
      <c r="BM330" s="8"/>
      <c r="BN330" s="8"/>
      <c r="BO330" s="8"/>
      <c r="BP330" s="8"/>
      <c r="BQ330" s="8"/>
      <c r="BR330" s="8"/>
      <c r="BS330" s="8"/>
      <c r="BT330" s="8"/>
      <c r="BU330" s="8"/>
      <c r="BV330" s="8"/>
      <c r="BW330" s="8"/>
      <c r="BX330" s="8"/>
      <c r="BY330" s="8"/>
      <c r="BZ330" s="8"/>
      <c r="CA330" s="8"/>
      <c r="CB330" s="8"/>
      <c r="CC330" s="8"/>
      <c r="CD330" s="8"/>
      <c r="CE330" s="8"/>
      <c r="CF330" s="8"/>
      <c r="CG330" s="8"/>
      <c r="CH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8"/>
      <c r="AE331" s="8"/>
      <c r="AF331" s="8"/>
      <c r="AG331" s="8"/>
      <c r="AH331" s="8"/>
      <c r="AI331" s="8"/>
      <c r="AJ331" s="8"/>
      <c r="AK331" s="8"/>
      <c r="AL331" s="8"/>
      <c r="AM331" s="8"/>
      <c r="AN331" s="8"/>
      <c r="AO331" s="8"/>
      <c r="AP331" s="8"/>
      <c r="AQ331" s="8"/>
      <c r="AR331" s="8"/>
      <c r="AS331" s="8"/>
      <c r="AT331" s="8"/>
      <c r="AU331" s="8"/>
      <c r="AV331" s="8"/>
      <c r="AW331" s="8"/>
      <c r="AX331" s="8"/>
      <c r="AY331" s="8"/>
      <c r="AZ331" s="8"/>
      <c r="BA331" s="8"/>
      <c r="BB331" s="8"/>
      <c r="BC331" s="8"/>
      <c r="BD331" s="8"/>
      <c r="BE331" s="8"/>
      <c r="BF331" s="8"/>
      <c r="BG331" s="8"/>
      <c r="BH331" s="8"/>
      <c r="BI331" s="8"/>
      <c r="BJ331" s="8"/>
      <c r="BK331" s="8"/>
      <c r="BL331" s="8"/>
      <c r="BM331" s="8"/>
      <c r="BN331" s="8"/>
      <c r="BO331" s="8"/>
      <c r="BP331" s="8"/>
      <c r="BQ331" s="8"/>
      <c r="BR331" s="8"/>
      <c r="BS331" s="8"/>
      <c r="BT331" s="8"/>
      <c r="BU331" s="8"/>
      <c r="BV331" s="8"/>
      <c r="BW331" s="8"/>
      <c r="BX331" s="8"/>
      <c r="BY331" s="8"/>
      <c r="BZ331" s="8"/>
      <c r="CA331" s="8"/>
      <c r="CB331" s="8"/>
      <c r="CC331" s="8"/>
      <c r="CD331" s="8"/>
      <c r="CE331" s="8"/>
      <c r="CF331" s="8"/>
      <c r="CG331" s="8"/>
      <c r="CH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  <c r="AE332" s="8"/>
      <c r="AF332" s="8"/>
      <c r="AG332" s="8"/>
      <c r="AH332" s="8"/>
      <c r="AI332" s="8"/>
      <c r="AJ332" s="8"/>
      <c r="AK332" s="8"/>
      <c r="AL332" s="8"/>
      <c r="AM332" s="8"/>
      <c r="AN332" s="8"/>
      <c r="AO332" s="8"/>
      <c r="AP332" s="8"/>
      <c r="AQ332" s="8"/>
      <c r="AR332" s="8"/>
      <c r="AS332" s="8"/>
      <c r="AT332" s="8"/>
      <c r="AU332" s="8"/>
      <c r="AV332" s="8"/>
      <c r="AW332" s="8"/>
      <c r="AX332" s="8"/>
      <c r="AY332" s="8"/>
      <c r="AZ332" s="8"/>
      <c r="BA332" s="8"/>
      <c r="BB332" s="8"/>
      <c r="BC332" s="8"/>
      <c r="BD332" s="8"/>
      <c r="BE332" s="8"/>
      <c r="BF332" s="8"/>
      <c r="BG332" s="8"/>
      <c r="BH332" s="8"/>
      <c r="BI332" s="8"/>
      <c r="BJ332" s="8"/>
      <c r="BK332" s="8"/>
      <c r="BL332" s="8"/>
      <c r="BM332" s="8"/>
      <c r="BN332" s="8"/>
      <c r="BO332" s="8"/>
      <c r="BP332" s="8"/>
      <c r="BQ332" s="8"/>
      <c r="BR332" s="8"/>
      <c r="BS332" s="8"/>
      <c r="BT332" s="8"/>
      <c r="BU332" s="8"/>
      <c r="BV332" s="8"/>
      <c r="BW332" s="8"/>
      <c r="BX332" s="8"/>
      <c r="BY332" s="8"/>
      <c r="BZ332" s="8"/>
      <c r="CA332" s="8"/>
      <c r="CB332" s="8"/>
      <c r="CC332" s="8"/>
      <c r="CD332" s="8"/>
      <c r="CE332" s="8"/>
      <c r="CF332" s="8"/>
      <c r="CG332" s="8"/>
      <c r="CH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  <c r="AE333" s="8"/>
      <c r="AF333" s="8"/>
      <c r="AG333" s="8"/>
      <c r="AH333" s="8"/>
      <c r="AI333" s="8"/>
      <c r="AJ333" s="8"/>
      <c r="AK333" s="8"/>
      <c r="AL333" s="8"/>
      <c r="AM333" s="8"/>
      <c r="AN333" s="8"/>
      <c r="AO333" s="8"/>
      <c r="AP333" s="8"/>
      <c r="AQ333" s="8"/>
      <c r="AR333" s="8"/>
      <c r="AS333" s="8"/>
      <c r="AT333" s="8"/>
      <c r="AU333" s="8"/>
      <c r="AV333" s="8"/>
      <c r="AW333" s="8"/>
      <c r="AX333" s="8"/>
      <c r="AY333" s="8"/>
      <c r="AZ333" s="8"/>
      <c r="BA333" s="8"/>
      <c r="BB333" s="8"/>
      <c r="BC333" s="8"/>
      <c r="BD333" s="8"/>
      <c r="BE333" s="8"/>
      <c r="BF333" s="8"/>
      <c r="BG333" s="8"/>
      <c r="BH333" s="8"/>
      <c r="BI333" s="8"/>
      <c r="BJ333" s="8"/>
      <c r="BK333" s="8"/>
      <c r="BL333" s="8"/>
      <c r="BM333" s="8"/>
      <c r="BN333" s="8"/>
      <c r="BO333" s="8"/>
      <c r="BP333" s="8"/>
      <c r="BQ333" s="8"/>
      <c r="BR333" s="8"/>
      <c r="BS333" s="8"/>
      <c r="BT333" s="8"/>
      <c r="BU333" s="8"/>
      <c r="BV333" s="8"/>
      <c r="BW333" s="8"/>
      <c r="BX333" s="8"/>
      <c r="BY333" s="8"/>
      <c r="BZ333" s="8"/>
      <c r="CA333" s="8"/>
      <c r="CB333" s="8"/>
      <c r="CC333" s="8"/>
      <c r="CD333" s="8"/>
      <c r="CE333" s="8"/>
      <c r="CF333" s="8"/>
      <c r="CG333" s="8"/>
      <c r="CH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  <c r="AE334" s="8"/>
      <c r="AF334" s="8"/>
      <c r="AG334" s="8"/>
      <c r="AH334" s="8"/>
      <c r="AI334" s="8"/>
      <c r="AJ334" s="8"/>
      <c r="AK334" s="8"/>
      <c r="AL334" s="8"/>
      <c r="AM334" s="8"/>
      <c r="AN334" s="8"/>
      <c r="AO334" s="8"/>
      <c r="AP334" s="8"/>
      <c r="AQ334" s="8"/>
      <c r="AR334" s="8"/>
      <c r="AS334" s="8"/>
      <c r="AT334" s="8"/>
      <c r="AU334" s="8"/>
      <c r="AV334" s="8"/>
      <c r="AW334" s="8"/>
      <c r="AX334" s="8"/>
      <c r="AY334" s="8"/>
      <c r="AZ334" s="8"/>
      <c r="BA334" s="8"/>
      <c r="BB334" s="8"/>
      <c r="BC334" s="8"/>
      <c r="BD334" s="8"/>
      <c r="BE334" s="8"/>
      <c r="BF334" s="8"/>
      <c r="BG334" s="8"/>
      <c r="BH334" s="8"/>
      <c r="BI334" s="8"/>
      <c r="BJ334" s="8"/>
      <c r="BK334" s="8"/>
      <c r="BL334" s="8"/>
      <c r="BM334" s="8"/>
      <c r="BN334" s="8"/>
      <c r="BO334" s="8"/>
      <c r="BP334" s="8"/>
      <c r="BQ334" s="8"/>
      <c r="BR334" s="8"/>
      <c r="BS334" s="8"/>
      <c r="BT334" s="8"/>
      <c r="BU334" s="8"/>
      <c r="BV334" s="8"/>
      <c r="BW334" s="8"/>
      <c r="BX334" s="8"/>
      <c r="BY334" s="8"/>
      <c r="BZ334" s="8"/>
      <c r="CA334" s="8"/>
      <c r="CB334" s="8"/>
      <c r="CC334" s="8"/>
      <c r="CD334" s="8"/>
      <c r="CE334" s="8"/>
      <c r="CF334" s="8"/>
      <c r="CG334" s="8"/>
      <c r="CH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8"/>
      <c r="AE335" s="8"/>
      <c r="AF335" s="8"/>
      <c r="AG335" s="8"/>
      <c r="AH335" s="8"/>
      <c r="AI335" s="8"/>
      <c r="AJ335" s="8"/>
      <c r="AK335" s="8"/>
      <c r="AL335" s="8"/>
      <c r="AM335" s="8"/>
      <c r="AN335" s="8"/>
      <c r="AO335" s="8"/>
      <c r="AP335" s="8"/>
      <c r="AQ335" s="8"/>
      <c r="AR335" s="8"/>
      <c r="AS335" s="8"/>
      <c r="AT335" s="8"/>
      <c r="AU335" s="8"/>
      <c r="AV335" s="8"/>
      <c r="AW335" s="8"/>
      <c r="AX335" s="8"/>
      <c r="AY335" s="8"/>
      <c r="AZ335" s="8"/>
      <c r="BA335" s="8"/>
      <c r="BB335" s="8"/>
      <c r="BC335" s="8"/>
      <c r="BD335" s="8"/>
      <c r="BE335" s="8"/>
      <c r="BF335" s="8"/>
      <c r="BG335" s="8"/>
      <c r="BH335" s="8"/>
      <c r="BI335" s="8"/>
      <c r="BJ335" s="8"/>
      <c r="BK335" s="8"/>
      <c r="BL335" s="8"/>
      <c r="BM335" s="8"/>
      <c r="BN335" s="8"/>
      <c r="BO335" s="8"/>
      <c r="BP335" s="8"/>
      <c r="BQ335" s="8"/>
      <c r="BR335" s="8"/>
      <c r="BS335" s="8"/>
      <c r="BT335" s="8"/>
      <c r="BU335" s="8"/>
      <c r="BV335" s="8"/>
      <c r="BW335" s="8"/>
      <c r="BX335" s="8"/>
      <c r="BY335" s="8"/>
      <c r="BZ335" s="8"/>
      <c r="CA335" s="8"/>
      <c r="CB335" s="8"/>
      <c r="CC335" s="8"/>
      <c r="CD335" s="8"/>
      <c r="CE335" s="8"/>
      <c r="CF335" s="8"/>
      <c r="CG335" s="8"/>
      <c r="CH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  <c r="AD336" s="8"/>
      <c r="AE336" s="8"/>
      <c r="AF336" s="8"/>
      <c r="AG336" s="8"/>
      <c r="AH336" s="8"/>
      <c r="AI336" s="8"/>
      <c r="AJ336" s="8"/>
      <c r="AK336" s="8"/>
      <c r="AL336" s="8"/>
      <c r="AM336" s="8"/>
      <c r="AN336" s="8"/>
      <c r="AO336" s="8"/>
      <c r="AP336" s="8"/>
      <c r="AQ336" s="8"/>
      <c r="AR336" s="8"/>
      <c r="AS336" s="8"/>
      <c r="AT336" s="8"/>
      <c r="AU336" s="8"/>
      <c r="AV336" s="8"/>
      <c r="AW336" s="8"/>
      <c r="AX336" s="8"/>
      <c r="AY336" s="8"/>
      <c r="AZ336" s="8"/>
      <c r="BA336" s="8"/>
      <c r="BB336" s="8"/>
      <c r="BC336" s="8"/>
      <c r="BD336" s="8"/>
      <c r="BE336" s="8"/>
      <c r="BF336" s="8"/>
      <c r="BG336" s="8"/>
      <c r="BH336" s="8"/>
      <c r="BI336" s="8"/>
      <c r="BJ336" s="8"/>
      <c r="BK336" s="8"/>
      <c r="BL336" s="8"/>
      <c r="BM336" s="8"/>
      <c r="BN336" s="8"/>
      <c r="BO336" s="8"/>
      <c r="BP336" s="8"/>
      <c r="BQ336" s="8"/>
      <c r="BR336" s="8"/>
      <c r="BS336" s="8"/>
      <c r="BT336" s="8"/>
      <c r="BU336" s="8"/>
      <c r="BV336" s="8"/>
      <c r="BW336" s="8"/>
      <c r="BX336" s="8"/>
      <c r="BY336" s="8"/>
      <c r="BZ336" s="8"/>
      <c r="CA336" s="8"/>
      <c r="CB336" s="8"/>
      <c r="CC336" s="8"/>
      <c r="CD336" s="8"/>
      <c r="CE336" s="8"/>
      <c r="CF336" s="8"/>
      <c r="CG336" s="8"/>
      <c r="CH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  <c r="AD337" s="8"/>
      <c r="AE337" s="8"/>
      <c r="AF337" s="8"/>
      <c r="AG337" s="8"/>
      <c r="AH337" s="8"/>
      <c r="AI337" s="8"/>
      <c r="AJ337" s="8"/>
      <c r="AK337" s="8"/>
      <c r="AL337" s="8"/>
      <c r="AM337" s="8"/>
      <c r="AN337" s="8"/>
      <c r="AO337" s="8"/>
      <c r="AP337" s="8"/>
      <c r="AQ337" s="8"/>
      <c r="AR337" s="8"/>
      <c r="AS337" s="8"/>
      <c r="AT337" s="8"/>
      <c r="AU337" s="8"/>
      <c r="AV337" s="8"/>
      <c r="AW337" s="8"/>
      <c r="AX337" s="8"/>
      <c r="AY337" s="8"/>
      <c r="AZ337" s="8"/>
      <c r="BA337" s="8"/>
      <c r="BB337" s="8"/>
      <c r="BC337" s="8"/>
      <c r="BD337" s="8"/>
      <c r="BE337" s="8"/>
      <c r="BF337" s="8"/>
      <c r="BG337" s="8"/>
      <c r="BH337" s="8"/>
      <c r="BI337" s="8"/>
      <c r="BJ337" s="8"/>
      <c r="BK337" s="8"/>
      <c r="BL337" s="8"/>
      <c r="BM337" s="8"/>
      <c r="BN337" s="8"/>
      <c r="BO337" s="8"/>
      <c r="BP337" s="8"/>
      <c r="BQ337" s="8"/>
      <c r="BR337" s="8"/>
      <c r="BS337" s="8"/>
      <c r="BT337" s="8"/>
      <c r="BU337" s="8"/>
      <c r="BV337" s="8"/>
      <c r="BW337" s="8"/>
      <c r="BX337" s="8"/>
      <c r="BY337" s="8"/>
      <c r="BZ337" s="8"/>
      <c r="CA337" s="8"/>
      <c r="CB337" s="8"/>
      <c r="CC337" s="8"/>
      <c r="CD337" s="8"/>
      <c r="CE337" s="8"/>
      <c r="CF337" s="8"/>
      <c r="CG337" s="8"/>
      <c r="CH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  <c r="AD338" s="8"/>
      <c r="AE338" s="8"/>
      <c r="AF338" s="8"/>
      <c r="AG338" s="8"/>
      <c r="AH338" s="8"/>
      <c r="AI338" s="8"/>
      <c r="AJ338" s="8"/>
      <c r="AK338" s="8"/>
      <c r="AL338" s="8"/>
      <c r="AM338" s="8"/>
      <c r="AN338" s="8"/>
      <c r="AO338" s="8"/>
      <c r="AP338" s="8"/>
      <c r="AQ338" s="8"/>
      <c r="AR338" s="8"/>
      <c r="AS338" s="8"/>
      <c r="AT338" s="8"/>
      <c r="AU338" s="8"/>
      <c r="AV338" s="8"/>
      <c r="AW338" s="8"/>
      <c r="AX338" s="8"/>
      <c r="AY338" s="8"/>
      <c r="AZ338" s="8"/>
      <c r="BA338" s="8"/>
      <c r="BB338" s="8"/>
      <c r="BC338" s="8"/>
      <c r="BD338" s="8"/>
      <c r="BE338" s="8"/>
      <c r="BF338" s="8"/>
      <c r="BG338" s="8"/>
      <c r="BH338" s="8"/>
      <c r="BI338" s="8"/>
      <c r="BJ338" s="8"/>
      <c r="BK338" s="8"/>
      <c r="BL338" s="8"/>
      <c r="BM338" s="8"/>
      <c r="BN338" s="8"/>
      <c r="BO338" s="8"/>
      <c r="BP338" s="8"/>
      <c r="BQ338" s="8"/>
      <c r="BR338" s="8"/>
      <c r="BS338" s="8"/>
      <c r="BT338" s="8"/>
      <c r="BU338" s="8"/>
      <c r="BV338" s="8"/>
      <c r="BW338" s="8"/>
      <c r="BX338" s="8"/>
      <c r="BY338" s="8"/>
      <c r="BZ338" s="8"/>
      <c r="CA338" s="8"/>
      <c r="CB338" s="8"/>
      <c r="CC338" s="8"/>
      <c r="CD338" s="8"/>
      <c r="CE338" s="8"/>
      <c r="CF338" s="8"/>
      <c r="CG338" s="8"/>
      <c r="CH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  <c r="AD339" s="8"/>
      <c r="AE339" s="8"/>
      <c r="AF339" s="8"/>
      <c r="AG339" s="8"/>
      <c r="AH339" s="8"/>
      <c r="AI339" s="8"/>
      <c r="AJ339" s="8"/>
      <c r="AK339" s="8"/>
      <c r="AL339" s="8"/>
      <c r="AM339" s="8"/>
      <c r="AN339" s="8"/>
      <c r="AO339" s="8"/>
      <c r="AP339" s="8"/>
      <c r="AQ339" s="8"/>
      <c r="AR339" s="8"/>
      <c r="AS339" s="8"/>
      <c r="AT339" s="8"/>
      <c r="AU339" s="8"/>
      <c r="AV339" s="8"/>
      <c r="AW339" s="8"/>
      <c r="AX339" s="8"/>
      <c r="AY339" s="8"/>
      <c r="AZ339" s="8"/>
      <c r="BA339" s="8"/>
      <c r="BB339" s="8"/>
      <c r="BC339" s="8"/>
      <c r="BD339" s="8"/>
      <c r="BE339" s="8"/>
      <c r="BF339" s="8"/>
      <c r="BG339" s="8"/>
      <c r="BH339" s="8"/>
      <c r="BI339" s="8"/>
      <c r="BJ339" s="8"/>
      <c r="BK339" s="8"/>
      <c r="BL339" s="8"/>
      <c r="BM339" s="8"/>
      <c r="BN339" s="8"/>
      <c r="BO339" s="8"/>
      <c r="BP339" s="8"/>
      <c r="BQ339" s="8"/>
      <c r="BR339" s="8"/>
      <c r="BS339" s="8"/>
      <c r="BT339" s="8"/>
      <c r="BU339" s="8"/>
      <c r="BV339" s="8"/>
      <c r="BW339" s="8"/>
      <c r="BX339" s="8"/>
      <c r="BY339" s="8"/>
      <c r="BZ339" s="8"/>
      <c r="CA339" s="8"/>
      <c r="CB339" s="8"/>
      <c r="CC339" s="8"/>
      <c r="CD339" s="8"/>
      <c r="CE339" s="8"/>
      <c r="CF339" s="8"/>
      <c r="CG339" s="8"/>
      <c r="CH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  <c r="AD340" s="8"/>
      <c r="AE340" s="8"/>
      <c r="AF340" s="8"/>
      <c r="AG340" s="8"/>
      <c r="AH340" s="8"/>
      <c r="AI340" s="8"/>
      <c r="AJ340" s="8"/>
      <c r="AK340" s="8"/>
      <c r="AL340" s="8"/>
      <c r="AM340" s="8"/>
      <c r="AN340" s="8"/>
      <c r="AO340" s="8"/>
      <c r="AP340" s="8"/>
      <c r="AQ340" s="8"/>
      <c r="AR340" s="8"/>
      <c r="AS340" s="8"/>
      <c r="AT340" s="8"/>
      <c r="AU340" s="8"/>
      <c r="AV340" s="8"/>
      <c r="AW340" s="8"/>
      <c r="AX340" s="8"/>
      <c r="AY340" s="8"/>
      <c r="AZ340" s="8"/>
      <c r="BA340" s="8"/>
      <c r="BB340" s="8"/>
      <c r="BC340" s="8"/>
      <c r="BD340" s="8"/>
      <c r="BE340" s="8"/>
      <c r="BF340" s="8"/>
      <c r="BG340" s="8"/>
      <c r="BH340" s="8"/>
      <c r="BI340" s="8"/>
      <c r="BJ340" s="8"/>
      <c r="BK340" s="8"/>
      <c r="BL340" s="8"/>
      <c r="BM340" s="8"/>
      <c r="BN340" s="8"/>
      <c r="BO340" s="8"/>
      <c r="BP340" s="8"/>
      <c r="BQ340" s="8"/>
      <c r="BR340" s="8"/>
      <c r="BS340" s="8"/>
      <c r="BT340" s="8"/>
      <c r="BU340" s="8"/>
      <c r="BV340" s="8"/>
      <c r="BW340" s="8"/>
      <c r="BX340" s="8"/>
      <c r="BY340" s="8"/>
      <c r="BZ340" s="8"/>
      <c r="CA340" s="8"/>
      <c r="CB340" s="8"/>
      <c r="CC340" s="8"/>
      <c r="CD340" s="8"/>
      <c r="CE340" s="8"/>
      <c r="CF340" s="8"/>
      <c r="CG340" s="8"/>
      <c r="CH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  <c r="AD341" s="8"/>
      <c r="AE341" s="8"/>
      <c r="AF341" s="8"/>
      <c r="AG341" s="8"/>
      <c r="AH341" s="8"/>
      <c r="AI341" s="8"/>
      <c r="AJ341" s="8"/>
      <c r="AK341" s="8"/>
      <c r="AL341" s="8"/>
      <c r="AM341" s="8"/>
      <c r="AN341" s="8"/>
      <c r="AO341" s="8"/>
      <c r="AP341" s="8"/>
      <c r="AQ341" s="8"/>
      <c r="AR341" s="8"/>
      <c r="AS341" s="8"/>
      <c r="AT341" s="8"/>
      <c r="AU341" s="8"/>
      <c r="AV341" s="8"/>
      <c r="AW341" s="8"/>
      <c r="AX341" s="8"/>
      <c r="AY341" s="8"/>
      <c r="AZ341" s="8"/>
      <c r="BA341" s="8"/>
      <c r="BB341" s="8"/>
      <c r="BC341" s="8"/>
      <c r="BD341" s="8"/>
      <c r="BE341" s="8"/>
      <c r="BF341" s="8"/>
      <c r="BG341" s="8"/>
      <c r="BH341" s="8"/>
      <c r="BI341" s="8"/>
      <c r="BJ341" s="8"/>
      <c r="BK341" s="8"/>
      <c r="BL341" s="8"/>
      <c r="BM341" s="8"/>
      <c r="BN341" s="8"/>
      <c r="BO341" s="8"/>
      <c r="BP341" s="8"/>
      <c r="BQ341" s="8"/>
      <c r="BR341" s="8"/>
      <c r="BS341" s="8"/>
      <c r="BT341" s="8"/>
      <c r="BU341" s="8"/>
      <c r="BV341" s="8"/>
      <c r="BW341" s="8"/>
      <c r="BX341" s="8"/>
      <c r="BY341" s="8"/>
      <c r="BZ341" s="8"/>
      <c r="CA341" s="8"/>
      <c r="CB341" s="8"/>
      <c r="CC341" s="8"/>
      <c r="CD341" s="8"/>
      <c r="CE341" s="8"/>
      <c r="CF341" s="8"/>
      <c r="CG341" s="8"/>
      <c r="CH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  <c r="AD342" s="8"/>
      <c r="AE342" s="8"/>
      <c r="AF342" s="8"/>
      <c r="AG342" s="8"/>
      <c r="AH342" s="8"/>
      <c r="AI342" s="8"/>
      <c r="AJ342" s="8"/>
      <c r="AK342" s="8"/>
      <c r="AL342" s="8"/>
      <c r="AM342" s="8"/>
      <c r="AN342" s="8"/>
      <c r="AO342" s="8"/>
      <c r="AP342" s="8"/>
      <c r="AQ342" s="8"/>
      <c r="AR342" s="8"/>
      <c r="AS342" s="8"/>
      <c r="AT342" s="8"/>
      <c r="AU342" s="8"/>
      <c r="AV342" s="8"/>
      <c r="AW342" s="8"/>
      <c r="AX342" s="8"/>
      <c r="AY342" s="8"/>
      <c r="AZ342" s="8"/>
      <c r="BA342" s="8"/>
      <c r="BB342" s="8"/>
      <c r="BC342" s="8"/>
      <c r="BD342" s="8"/>
      <c r="BE342" s="8"/>
      <c r="BF342" s="8"/>
      <c r="BG342" s="8"/>
      <c r="BH342" s="8"/>
      <c r="BI342" s="8"/>
      <c r="BJ342" s="8"/>
      <c r="BK342" s="8"/>
      <c r="BL342" s="8"/>
      <c r="BM342" s="8"/>
      <c r="BN342" s="8"/>
      <c r="BO342" s="8"/>
      <c r="BP342" s="8"/>
      <c r="BQ342" s="8"/>
      <c r="BR342" s="8"/>
      <c r="BS342" s="8"/>
      <c r="BT342" s="8"/>
      <c r="BU342" s="8"/>
      <c r="BV342" s="8"/>
      <c r="BW342" s="8"/>
      <c r="BX342" s="8"/>
      <c r="BY342" s="8"/>
      <c r="BZ342" s="8"/>
      <c r="CA342" s="8"/>
      <c r="CB342" s="8"/>
      <c r="CC342" s="8"/>
      <c r="CD342" s="8"/>
      <c r="CE342" s="8"/>
      <c r="CF342" s="8"/>
      <c r="CG342" s="8"/>
      <c r="CH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  <c r="AD343" s="8"/>
      <c r="AE343" s="8"/>
      <c r="AF343" s="8"/>
      <c r="AG343" s="8"/>
      <c r="AH343" s="8"/>
      <c r="AI343" s="8"/>
      <c r="AJ343" s="8"/>
      <c r="AK343" s="8"/>
      <c r="AL343" s="8"/>
      <c r="AM343" s="8"/>
      <c r="AN343" s="8"/>
      <c r="AO343" s="8"/>
      <c r="AP343" s="8"/>
      <c r="AQ343" s="8"/>
      <c r="AR343" s="8"/>
      <c r="AS343" s="8"/>
      <c r="AT343" s="8"/>
      <c r="AU343" s="8"/>
      <c r="AV343" s="8"/>
      <c r="AW343" s="8"/>
      <c r="AX343" s="8"/>
      <c r="AY343" s="8"/>
      <c r="AZ343" s="8"/>
      <c r="BA343" s="8"/>
      <c r="BB343" s="8"/>
      <c r="BC343" s="8"/>
      <c r="BD343" s="8"/>
      <c r="BE343" s="8"/>
      <c r="BF343" s="8"/>
      <c r="BG343" s="8"/>
      <c r="BH343" s="8"/>
      <c r="BI343" s="8"/>
      <c r="BJ343" s="8"/>
      <c r="BK343" s="8"/>
      <c r="BL343" s="8"/>
      <c r="BM343" s="8"/>
      <c r="BN343" s="8"/>
      <c r="BO343" s="8"/>
      <c r="BP343" s="8"/>
      <c r="BQ343" s="8"/>
      <c r="BR343" s="8"/>
      <c r="BS343" s="8"/>
      <c r="BT343" s="8"/>
      <c r="BU343" s="8"/>
      <c r="BV343" s="8"/>
      <c r="BW343" s="8"/>
      <c r="BX343" s="8"/>
      <c r="BY343" s="8"/>
      <c r="BZ343" s="8"/>
      <c r="CA343" s="8"/>
      <c r="CB343" s="8"/>
      <c r="CC343" s="8"/>
      <c r="CD343" s="8"/>
      <c r="CE343" s="8"/>
      <c r="CF343" s="8"/>
      <c r="CG343" s="8"/>
      <c r="CH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  <c r="AD344" s="8"/>
      <c r="AE344" s="8"/>
      <c r="AF344" s="8"/>
      <c r="AG344" s="8"/>
      <c r="AH344" s="8"/>
      <c r="AI344" s="8"/>
      <c r="AJ344" s="8"/>
      <c r="AK344" s="8"/>
      <c r="AL344" s="8"/>
      <c r="AM344" s="8"/>
      <c r="AN344" s="8"/>
      <c r="AO344" s="8"/>
      <c r="AP344" s="8"/>
      <c r="AQ344" s="8"/>
      <c r="AR344" s="8"/>
      <c r="AS344" s="8"/>
      <c r="AT344" s="8"/>
      <c r="AU344" s="8"/>
      <c r="AV344" s="8"/>
      <c r="AW344" s="8"/>
      <c r="AX344" s="8"/>
      <c r="AY344" s="8"/>
      <c r="AZ344" s="8"/>
      <c r="BA344" s="8"/>
      <c r="BB344" s="8"/>
      <c r="BC344" s="8"/>
      <c r="BD344" s="8"/>
      <c r="BE344" s="8"/>
      <c r="BF344" s="8"/>
      <c r="BG344" s="8"/>
      <c r="BH344" s="8"/>
      <c r="BI344" s="8"/>
      <c r="BJ344" s="8"/>
      <c r="BK344" s="8"/>
      <c r="BL344" s="8"/>
      <c r="BM344" s="8"/>
      <c r="BN344" s="8"/>
      <c r="BO344" s="8"/>
      <c r="BP344" s="8"/>
      <c r="BQ344" s="8"/>
      <c r="BR344" s="8"/>
      <c r="BS344" s="8"/>
      <c r="BT344" s="8"/>
      <c r="BU344" s="8"/>
      <c r="BV344" s="8"/>
      <c r="BW344" s="8"/>
      <c r="BX344" s="8"/>
      <c r="BY344" s="8"/>
      <c r="BZ344" s="8"/>
      <c r="CA344" s="8"/>
      <c r="CB344" s="8"/>
      <c r="CC344" s="8"/>
      <c r="CD344" s="8"/>
      <c r="CE344" s="8"/>
      <c r="CF344" s="8"/>
      <c r="CG344" s="8"/>
      <c r="CH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  <c r="AD345" s="8"/>
      <c r="AE345" s="8"/>
      <c r="AF345" s="8"/>
      <c r="AG345" s="8"/>
      <c r="AH345" s="8"/>
      <c r="AI345" s="8"/>
      <c r="AJ345" s="8"/>
      <c r="AK345" s="8"/>
      <c r="AL345" s="8"/>
      <c r="AM345" s="8"/>
      <c r="AN345" s="8"/>
      <c r="AO345" s="8"/>
      <c r="AP345" s="8"/>
      <c r="AQ345" s="8"/>
      <c r="AR345" s="8"/>
      <c r="AS345" s="8"/>
      <c r="AT345" s="8"/>
      <c r="AU345" s="8"/>
      <c r="AV345" s="8"/>
      <c r="AW345" s="8"/>
      <c r="AX345" s="8"/>
      <c r="AY345" s="8"/>
      <c r="AZ345" s="8"/>
      <c r="BA345" s="8"/>
      <c r="BB345" s="8"/>
      <c r="BC345" s="8"/>
      <c r="BD345" s="8"/>
      <c r="BE345" s="8"/>
      <c r="BF345" s="8"/>
      <c r="BG345" s="8"/>
      <c r="BH345" s="8"/>
      <c r="BI345" s="8"/>
      <c r="BJ345" s="8"/>
      <c r="BK345" s="8"/>
      <c r="BL345" s="8"/>
      <c r="BM345" s="8"/>
      <c r="BN345" s="8"/>
      <c r="BO345" s="8"/>
      <c r="BP345" s="8"/>
      <c r="BQ345" s="8"/>
      <c r="BR345" s="8"/>
      <c r="BS345" s="8"/>
      <c r="BT345" s="8"/>
      <c r="BU345" s="8"/>
      <c r="BV345" s="8"/>
      <c r="BW345" s="8"/>
      <c r="BX345" s="8"/>
      <c r="BY345" s="8"/>
      <c r="BZ345" s="8"/>
      <c r="CA345" s="8"/>
      <c r="CB345" s="8"/>
      <c r="CC345" s="8"/>
      <c r="CD345" s="8"/>
      <c r="CE345" s="8"/>
      <c r="CF345" s="8"/>
      <c r="CG345" s="8"/>
      <c r="CH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  <c r="AD346" s="8"/>
      <c r="AE346" s="8"/>
      <c r="AF346" s="8"/>
      <c r="AG346" s="8"/>
      <c r="AH346" s="8"/>
      <c r="AI346" s="8"/>
      <c r="AJ346" s="8"/>
      <c r="AK346" s="8"/>
      <c r="AL346" s="8"/>
      <c r="AM346" s="8"/>
      <c r="AN346" s="8"/>
      <c r="AO346" s="8"/>
      <c r="AP346" s="8"/>
      <c r="AQ346" s="8"/>
      <c r="AR346" s="8"/>
      <c r="AS346" s="8"/>
      <c r="AT346" s="8"/>
      <c r="AU346" s="8"/>
      <c r="AV346" s="8"/>
      <c r="AW346" s="8"/>
      <c r="AX346" s="8"/>
      <c r="AY346" s="8"/>
      <c r="AZ346" s="8"/>
      <c r="BA346" s="8"/>
      <c r="BB346" s="8"/>
      <c r="BC346" s="8"/>
      <c r="BD346" s="8"/>
      <c r="BE346" s="8"/>
      <c r="BF346" s="8"/>
      <c r="BG346" s="8"/>
      <c r="BH346" s="8"/>
      <c r="BI346" s="8"/>
      <c r="BJ346" s="8"/>
      <c r="BK346" s="8"/>
      <c r="BL346" s="8"/>
      <c r="BM346" s="8"/>
      <c r="BN346" s="8"/>
      <c r="BO346" s="8"/>
      <c r="BP346" s="8"/>
      <c r="BQ346" s="8"/>
      <c r="BR346" s="8"/>
      <c r="BS346" s="8"/>
      <c r="BT346" s="8"/>
      <c r="BU346" s="8"/>
      <c r="BV346" s="8"/>
      <c r="BW346" s="8"/>
      <c r="BX346" s="8"/>
      <c r="BY346" s="8"/>
      <c r="BZ346" s="8"/>
      <c r="CA346" s="8"/>
      <c r="CB346" s="8"/>
      <c r="CC346" s="8"/>
      <c r="CD346" s="8"/>
      <c r="CE346" s="8"/>
      <c r="CF346" s="8"/>
      <c r="CG346" s="8"/>
      <c r="CH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  <c r="AD347" s="8"/>
      <c r="AE347" s="8"/>
      <c r="AF347" s="8"/>
      <c r="AG347" s="8"/>
      <c r="AH347" s="8"/>
      <c r="AI347" s="8"/>
      <c r="AJ347" s="8"/>
      <c r="AK347" s="8"/>
      <c r="AL347" s="8"/>
      <c r="AM347" s="8"/>
      <c r="AN347" s="8"/>
      <c r="AO347" s="8"/>
      <c r="AP347" s="8"/>
      <c r="AQ347" s="8"/>
      <c r="AR347" s="8"/>
      <c r="AS347" s="8"/>
      <c r="AT347" s="8"/>
      <c r="AU347" s="8"/>
      <c r="AV347" s="8"/>
      <c r="AW347" s="8"/>
      <c r="AX347" s="8"/>
      <c r="AY347" s="8"/>
      <c r="AZ347" s="8"/>
      <c r="BA347" s="8"/>
      <c r="BB347" s="8"/>
      <c r="BC347" s="8"/>
      <c r="BD347" s="8"/>
      <c r="BE347" s="8"/>
      <c r="BF347" s="8"/>
      <c r="BG347" s="8"/>
      <c r="BH347" s="8"/>
      <c r="BI347" s="8"/>
      <c r="BJ347" s="8"/>
      <c r="BK347" s="8"/>
      <c r="BL347" s="8"/>
      <c r="BM347" s="8"/>
      <c r="BN347" s="8"/>
      <c r="BO347" s="8"/>
      <c r="BP347" s="8"/>
      <c r="BQ347" s="8"/>
      <c r="BR347" s="8"/>
      <c r="BS347" s="8"/>
      <c r="BT347" s="8"/>
      <c r="BU347" s="8"/>
      <c r="BV347" s="8"/>
      <c r="BW347" s="8"/>
      <c r="BX347" s="8"/>
      <c r="BY347" s="8"/>
      <c r="BZ347" s="8"/>
      <c r="CA347" s="8"/>
      <c r="CB347" s="8"/>
      <c r="CC347" s="8"/>
      <c r="CD347" s="8"/>
      <c r="CE347" s="8"/>
      <c r="CF347" s="8"/>
      <c r="CG347" s="8"/>
      <c r="CH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  <c r="AD348" s="8"/>
      <c r="AE348" s="8"/>
      <c r="AF348" s="8"/>
      <c r="AG348" s="8"/>
      <c r="AH348" s="8"/>
      <c r="AI348" s="8"/>
      <c r="AJ348" s="8"/>
      <c r="AK348" s="8"/>
      <c r="AL348" s="8"/>
      <c r="AM348" s="8"/>
      <c r="AN348" s="8"/>
      <c r="AO348" s="8"/>
      <c r="AP348" s="8"/>
      <c r="AQ348" s="8"/>
      <c r="AR348" s="8"/>
      <c r="AS348" s="8"/>
      <c r="AT348" s="8"/>
      <c r="AU348" s="8"/>
      <c r="AV348" s="8"/>
      <c r="AW348" s="8"/>
      <c r="AX348" s="8"/>
      <c r="AY348" s="8"/>
      <c r="AZ348" s="8"/>
      <c r="BA348" s="8"/>
      <c r="BB348" s="8"/>
      <c r="BC348" s="8"/>
      <c r="BD348" s="8"/>
      <c r="BE348" s="8"/>
      <c r="BF348" s="8"/>
      <c r="BG348" s="8"/>
      <c r="BH348" s="8"/>
      <c r="BI348" s="8"/>
      <c r="BJ348" s="8"/>
      <c r="BK348" s="8"/>
      <c r="BL348" s="8"/>
      <c r="BM348" s="8"/>
      <c r="BN348" s="8"/>
      <c r="BO348" s="8"/>
      <c r="BP348" s="8"/>
      <c r="BQ348" s="8"/>
      <c r="BR348" s="8"/>
      <c r="BS348" s="8"/>
      <c r="BT348" s="8"/>
      <c r="BU348" s="8"/>
      <c r="BV348" s="8"/>
      <c r="BW348" s="8"/>
      <c r="BX348" s="8"/>
      <c r="BY348" s="8"/>
      <c r="BZ348" s="8"/>
      <c r="CA348" s="8"/>
      <c r="CB348" s="8"/>
      <c r="CC348" s="8"/>
      <c r="CD348" s="8"/>
      <c r="CE348" s="8"/>
      <c r="CF348" s="8"/>
      <c r="CG348" s="8"/>
      <c r="CH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  <c r="AD349" s="8"/>
      <c r="AE349" s="8"/>
      <c r="AF349" s="8"/>
      <c r="AG349" s="8"/>
      <c r="AH349" s="8"/>
      <c r="AI349" s="8"/>
      <c r="AJ349" s="8"/>
      <c r="AK349" s="8"/>
      <c r="AL349" s="8"/>
      <c r="AM349" s="8"/>
      <c r="AN349" s="8"/>
      <c r="AO349" s="8"/>
      <c r="AP349" s="8"/>
      <c r="AQ349" s="8"/>
      <c r="AR349" s="8"/>
      <c r="AS349" s="8"/>
      <c r="AT349" s="8"/>
      <c r="AU349" s="8"/>
      <c r="AV349" s="8"/>
      <c r="AW349" s="8"/>
      <c r="AX349" s="8"/>
      <c r="AY349" s="8"/>
      <c r="AZ349" s="8"/>
      <c r="BA349" s="8"/>
      <c r="BB349" s="8"/>
      <c r="BC349" s="8"/>
      <c r="BD349" s="8"/>
      <c r="BE349" s="8"/>
      <c r="BF349" s="8"/>
      <c r="BG349" s="8"/>
      <c r="BH349" s="8"/>
      <c r="BI349" s="8"/>
      <c r="BJ349" s="8"/>
      <c r="BK349" s="8"/>
      <c r="BL349" s="8"/>
      <c r="BM349" s="8"/>
      <c r="BN349" s="8"/>
      <c r="BO349" s="8"/>
      <c r="BP349" s="8"/>
      <c r="BQ349" s="8"/>
      <c r="BR349" s="8"/>
      <c r="BS349" s="8"/>
      <c r="BT349" s="8"/>
      <c r="BU349" s="8"/>
      <c r="BV349" s="8"/>
      <c r="BW349" s="8"/>
      <c r="BX349" s="8"/>
      <c r="BY349" s="8"/>
      <c r="BZ349" s="8"/>
      <c r="CA349" s="8"/>
      <c r="CB349" s="8"/>
      <c r="CC349" s="8"/>
      <c r="CD349" s="8"/>
      <c r="CE349" s="8"/>
      <c r="CF349" s="8"/>
      <c r="CG349" s="8"/>
      <c r="CH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  <c r="AD350" s="8"/>
      <c r="AE350" s="8"/>
      <c r="AF350" s="8"/>
      <c r="AG350" s="8"/>
      <c r="AH350" s="8"/>
      <c r="AI350" s="8"/>
      <c r="AJ350" s="8"/>
      <c r="AK350" s="8"/>
      <c r="AL350" s="8"/>
      <c r="AM350" s="8"/>
      <c r="AN350" s="8"/>
      <c r="AO350" s="8"/>
      <c r="AP350" s="8"/>
      <c r="AQ350" s="8"/>
      <c r="AR350" s="8"/>
      <c r="AS350" s="8"/>
      <c r="AT350" s="8"/>
      <c r="AU350" s="8"/>
      <c r="AV350" s="8"/>
      <c r="AW350" s="8"/>
      <c r="AX350" s="8"/>
      <c r="AY350" s="8"/>
      <c r="AZ350" s="8"/>
      <c r="BA350" s="8"/>
      <c r="BB350" s="8"/>
      <c r="BC350" s="8"/>
      <c r="BD350" s="8"/>
      <c r="BE350" s="8"/>
      <c r="BF350" s="8"/>
      <c r="BG350" s="8"/>
      <c r="BH350" s="8"/>
      <c r="BI350" s="8"/>
      <c r="BJ350" s="8"/>
      <c r="BK350" s="8"/>
      <c r="BL350" s="8"/>
      <c r="BM350" s="8"/>
      <c r="BN350" s="8"/>
      <c r="BO350" s="8"/>
      <c r="BP350" s="8"/>
      <c r="BQ350" s="8"/>
      <c r="BR350" s="8"/>
      <c r="BS350" s="8"/>
      <c r="BT350" s="8"/>
      <c r="BU350" s="8"/>
      <c r="BV350" s="8"/>
      <c r="BW350" s="8"/>
      <c r="BX350" s="8"/>
      <c r="BY350" s="8"/>
      <c r="BZ350" s="8"/>
      <c r="CA350" s="8"/>
      <c r="CB350" s="8"/>
      <c r="CC350" s="8"/>
      <c r="CD350" s="8"/>
      <c r="CE350" s="8"/>
      <c r="CF350" s="8"/>
      <c r="CG350" s="8"/>
      <c r="CH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  <c r="AD351" s="8"/>
      <c r="AE351" s="8"/>
      <c r="AF351" s="8"/>
      <c r="AG351" s="8"/>
      <c r="AH351" s="8"/>
      <c r="AI351" s="8"/>
      <c r="AJ351" s="8"/>
      <c r="AK351" s="8"/>
      <c r="AL351" s="8"/>
      <c r="AM351" s="8"/>
      <c r="AN351" s="8"/>
      <c r="AO351" s="8"/>
      <c r="AP351" s="8"/>
      <c r="AQ351" s="8"/>
      <c r="AR351" s="8"/>
      <c r="AS351" s="8"/>
      <c r="AT351" s="8"/>
      <c r="AU351" s="8"/>
      <c r="AV351" s="8"/>
      <c r="AW351" s="8"/>
      <c r="AX351" s="8"/>
      <c r="AY351" s="8"/>
      <c r="AZ351" s="8"/>
      <c r="BA351" s="8"/>
      <c r="BB351" s="8"/>
      <c r="BC351" s="8"/>
      <c r="BD351" s="8"/>
      <c r="BE351" s="8"/>
      <c r="BF351" s="8"/>
      <c r="BG351" s="8"/>
      <c r="BH351" s="8"/>
      <c r="BI351" s="8"/>
      <c r="BJ351" s="8"/>
      <c r="BK351" s="8"/>
      <c r="BL351" s="8"/>
      <c r="BM351" s="8"/>
      <c r="BN351" s="8"/>
      <c r="BO351" s="8"/>
      <c r="BP351" s="8"/>
      <c r="BQ351" s="8"/>
      <c r="BR351" s="8"/>
      <c r="BS351" s="8"/>
      <c r="BT351" s="8"/>
      <c r="BU351" s="8"/>
      <c r="BV351" s="8"/>
      <c r="BW351" s="8"/>
      <c r="BX351" s="8"/>
      <c r="BY351" s="8"/>
      <c r="BZ351" s="8"/>
      <c r="CA351" s="8"/>
      <c r="CB351" s="8"/>
      <c r="CC351" s="8"/>
      <c r="CD351" s="8"/>
      <c r="CE351" s="8"/>
      <c r="CF351" s="8"/>
      <c r="CG351" s="8"/>
      <c r="CH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  <c r="AD352" s="8"/>
      <c r="AE352" s="8"/>
      <c r="AF352" s="8"/>
      <c r="AG352" s="8"/>
      <c r="AH352" s="8"/>
      <c r="AI352" s="8"/>
      <c r="AJ352" s="8"/>
      <c r="AK352" s="8"/>
      <c r="AL352" s="8"/>
      <c r="AM352" s="8"/>
      <c r="AN352" s="8"/>
      <c r="AO352" s="8"/>
      <c r="AP352" s="8"/>
      <c r="AQ352" s="8"/>
      <c r="AR352" s="8"/>
      <c r="AS352" s="8"/>
      <c r="AT352" s="8"/>
      <c r="AU352" s="8"/>
      <c r="AV352" s="8"/>
      <c r="AW352" s="8"/>
      <c r="AX352" s="8"/>
      <c r="AY352" s="8"/>
      <c r="AZ352" s="8"/>
      <c r="BA352" s="8"/>
      <c r="BB352" s="8"/>
      <c r="BC352" s="8"/>
      <c r="BD352" s="8"/>
      <c r="BE352" s="8"/>
      <c r="BF352" s="8"/>
      <c r="BG352" s="8"/>
      <c r="BH352" s="8"/>
      <c r="BI352" s="8"/>
      <c r="BJ352" s="8"/>
      <c r="BK352" s="8"/>
      <c r="BL352" s="8"/>
      <c r="BM352" s="8"/>
      <c r="BN352" s="8"/>
      <c r="BO352" s="8"/>
      <c r="BP352" s="8"/>
      <c r="BQ352" s="8"/>
      <c r="BR352" s="8"/>
      <c r="BS352" s="8"/>
      <c r="BT352" s="8"/>
      <c r="BU352" s="8"/>
      <c r="BV352" s="8"/>
      <c r="BW352" s="8"/>
      <c r="BX352" s="8"/>
      <c r="BY352" s="8"/>
      <c r="BZ352" s="8"/>
      <c r="CA352" s="8"/>
      <c r="CB352" s="8"/>
      <c r="CC352" s="8"/>
      <c r="CD352" s="8"/>
      <c r="CE352" s="8"/>
      <c r="CF352" s="8"/>
      <c r="CG352" s="8"/>
      <c r="CH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  <c r="AD353" s="8"/>
      <c r="AE353" s="8"/>
      <c r="AF353" s="8"/>
      <c r="AG353" s="8"/>
      <c r="AH353" s="8"/>
      <c r="AI353" s="8"/>
      <c r="AJ353" s="8"/>
      <c r="AK353" s="8"/>
      <c r="AL353" s="8"/>
      <c r="AM353" s="8"/>
      <c r="AN353" s="8"/>
      <c r="AO353" s="8"/>
      <c r="AP353" s="8"/>
      <c r="AQ353" s="8"/>
      <c r="AR353" s="8"/>
      <c r="AS353" s="8"/>
      <c r="AT353" s="8"/>
      <c r="AU353" s="8"/>
      <c r="AV353" s="8"/>
      <c r="AW353" s="8"/>
      <c r="AX353" s="8"/>
      <c r="AY353" s="8"/>
      <c r="AZ353" s="8"/>
      <c r="BA353" s="8"/>
      <c r="BB353" s="8"/>
      <c r="BC353" s="8"/>
      <c r="BD353" s="8"/>
      <c r="BE353" s="8"/>
      <c r="BF353" s="8"/>
      <c r="BG353" s="8"/>
      <c r="BH353" s="8"/>
      <c r="BI353" s="8"/>
      <c r="BJ353" s="8"/>
      <c r="BK353" s="8"/>
      <c r="BL353" s="8"/>
      <c r="BM353" s="8"/>
      <c r="BN353" s="8"/>
      <c r="BO353" s="8"/>
      <c r="BP353" s="8"/>
      <c r="BQ353" s="8"/>
      <c r="BR353" s="8"/>
      <c r="BS353" s="8"/>
      <c r="BT353" s="8"/>
      <c r="BU353" s="8"/>
      <c r="BV353" s="8"/>
      <c r="BW353" s="8"/>
      <c r="BX353" s="8"/>
      <c r="BY353" s="8"/>
      <c r="BZ353" s="8"/>
      <c r="CA353" s="8"/>
      <c r="CB353" s="8"/>
      <c r="CC353" s="8"/>
      <c r="CD353" s="8"/>
      <c r="CE353" s="8"/>
      <c r="CF353" s="8"/>
      <c r="CG353" s="8"/>
      <c r="CH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  <c r="AD354" s="8"/>
      <c r="AE354" s="8"/>
      <c r="AF354" s="8"/>
      <c r="AG354" s="8"/>
      <c r="AH354" s="8"/>
      <c r="AI354" s="8"/>
      <c r="AJ354" s="8"/>
      <c r="AK354" s="8"/>
      <c r="AL354" s="8"/>
      <c r="AM354" s="8"/>
      <c r="AN354" s="8"/>
      <c r="AO354" s="8"/>
      <c r="AP354" s="8"/>
      <c r="AQ354" s="8"/>
      <c r="AR354" s="8"/>
      <c r="AS354" s="8"/>
      <c r="AT354" s="8"/>
      <c r="AU354" s="8"/>
      <c r="AV354" s="8"/>
      <c r="AW354" s="8"/>
      <c r="AX354" s="8"/>
      <c r="AY354" s="8"/>
      <c r="AZ354" s="8"/>
      <c r="BA354" s="8"/>
      <c r="BB354" s="8"/>
      <c r="BC354" s="8"/>
      <c r="BD354" s="8"/>
      <c r="BE354" s="8"/>
      <c r="BF354" s="8"/>
      <c r="BG354" s="8"/>
      <c r="BH354" s="8"/>
      <c r="BI354" s="8"/>
      <c r="BJ354" s="8"/>
      <c r="BK354" s="8"/>
      <c r="BL354" s="8"/>
      <c r="BM354" s="8"/>
      <c r="BN354" s="8"/>
      <c r="BO354" s="8"/>
      <c r="BP354" s="8"/>
      <c r="BQ354" s="8"/>
      <c r="BR354" s="8"/>
      <c r="BS354" s="8"/>
      <c r="BT354" s="8"/>
      <c r="BU354" s="8"/>
      <c r="BV354" s="8"/>
      <c r="BW354" s="8"/>
      <c r="BX354" s="8"/>
      <c r="BY354" s="8"/>
      <c r="BZ354" s="8"/>
      <c r="CA354" s="8"/>
      <c r="CB354" s="8"/>
      <c r="CC354" s="8"/>
      <c r="CD354" s="8"/>
      <c r="CE354" s="8"/>
      <c r="CF354" s="8"/>
      <c r="CG354" s="8"/>
      <c r="CH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  <c r="AD355" s="8"/>
      <c r="AE355" s="8"/>
      <c r="AF355" s="8"/>
      <c r="AG355" s="8"/>
      <c r="AH355" s="8"/>
      <c r="AI355" s="8"/>
      <c r="AJ355" s="8"/>
      <c r="AK355" s="8"/>
      <c r="AL355" s="8"/>
      <c r="AM355" s="8"/>
      <c r="AN355" s="8"/>
      <c r="AO355" s="8"/>
      <c r="AP355" s="8"/>
      <c r="AQ355" s="8"/>
      <c r="AR355" s="8"/>
      <c r="AS355" s="8"/>
      <c r="AT355" s="8"/>
      <c r="AU355" s="8"/>
      <c r="AV355" s="8"/>
      <c r="AW355" s="8"/>
      <c r="AX355" s="8"/>
      <c r="AY355" s="8"/>
      <c r="AZ355" s="8"/>
      <c r="BA355" s="8"/>
      <c r="BB355" s="8"/>
      <c r="BC355" s="8"/>
      <c r="BD355" s="8"/>
      <c r="BE355" s="8"/>
      <c r="BF355" s="8"/>
      <c r="BG355" s="8"/>
      <c r="BH355" s="8"/>
      <c r="BI355" s="8"/>
      <c r="BJ355" s="8"/>
      <c r="BK355" s="8"/>
      <c r="BL355" s="8"/>
      <c r="BM355" s="8"/>
      <c r="BN355" s="8"/>
      <c r="BO355" s="8"/>
      <c r="BP355" s="8"/>
      <c r="BQ355" s="8"/>
      <c r="BR355" s="8"/>
      <c r="BS355" s="8"/>
      <c r="BT355" s="8"/>
      <c r="BU355" s="8"/>
      <c r="BV355" s="8"/>
      <c r="BW355" s="8"/>
      <c r="BX355" s="8"/>
      <c r="BY355" s="8"/>
      <c r="BZ355" s="8"/>
      <c r="CA355" s="8"/>
      <c r="CB355" s="8"/>
      <c r="CC355" s="8"/>
      <c r="CD355" s="8"/>
      <c r="CE355" s="8"/>
      <c r="CF355" s="8"/>
      <c r="CG355" s="8"/>
      <c r="CH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  <c r="AD356" s="8"/>
      <c r="AE356" s="8"/>
      <c r="AF356" s="8"/>
      <c r="AG356" s="8"/>
      <c r="AH356" s="8"/>
      <c r="AI356" s="8"/>
      <c r="AJ356" s="8"/>
      <c r="AK356" s="8"/>
      <c r="AL356" s="8"/>
      <c r="AM356" s="8"/>
      <c r="AN356" s="8"/>
      <c r="AO356" s="8"/>
      <c r="AP356" s="8"/>
      <c r="AQ356" s="8"/>
      <c r="AR356" s="8"/>
      <c r="AS356" s="8"/>
      <c r="AT356" s="8"/>
      <c r="AU356" s="8"/>
      <c r="AV356" s="8"/>
      <c r="AW356" s="8"/>
      <c r="AX356" s="8"/>
      <c r="AY356" s="8"/>
      <c r="AZ356" s="8"/>
      <c r="BA356" s="8"/>
      <c r="BB356" s="8"/>
      <c r="BC356" s="8"/>
      <c r="BD356" s="8"/>
      <c r="BE356" s="8"/>
      <c r="BF356" s="8"/>
      <c r="BG356" s="8"/>
      <c r="BH356" s="8"/>
      <c r="BI356" s="8"/>
      <c r="BJ356" s="8"/>
      <c r="BK356" s="8"/>
      <c r="BL356" s="8"/>
      <c r="BM356" s="8"/>
      <c r="BN356" s="8"/>
      <c r="BO356" s="8"/>
      <c r="BP356" s="8"/>
      <c r="BQ356" s="8"/>
      <c r="BR356" s="8"/>
      <c r="BS356" s="8"/>
      <c r="BT356" s="8"/>
      <c r="BU356" s="8"/>
      <c r="BV356" s="8"/>
      <c r="BW356" s="8"/>
      <c r="BX356" s="8"/>
      <c r="BY356" s="8"/>
      <c r="BZ356" s="8"/>
      <c r="CA356" s="8"/>
      <c r="CB356" s="8"/>
      <c r="CC356" s="8"/>
      <c r="CD356" s="8"/>
      <c r="CE356" s="8"/>
      <c r="CF356" s="8"/>
      <c r="CG356" s="8"/>
      <c r="CH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  <c r="AD357" s="8"/>
      <c r="AE357" s="8"/>
      <c r="AF357" s="8"/>
      <c r="AG357" s="8"/>
      <c r="AH357" s="8"/>
      <c r="AI357" s="8"/>
      <c r="AJ357" s="8"/>
      <c r="AK357" s="8"/>
      <c r="AL357" s="8"/>
      <c r="AM357" s="8"/>
      <c r="AN357" s="8"/>
      <c r="AO357" s="8"/>
      <c r="AP357" s="8"/>
      <c r="AQ357" s="8"/>
      <c r="AR357" s="8"/>
      <c r="AS357" s="8"/>
      <c r="AT357" s="8"/>
      <c r="AU357" s="8"/>
      <c r="AV357" s="8"/>
      <c r="AW357" s="8"/>
      <c r="AX357" s="8"/>
      <c r="AY357" s="8"/>
      <c r="AZ357" s="8"/>
      <c r="BA357" s="8"/>
      <c r="BB357" s="8"/>
      <c r="BC357" s="8"/>
      <c r="BD357" s="8"/>
      <c r="BE357" s="8"/>
      <c r="BF357" s="8"/>
      <c r="BG357" s="8"/>
      <c r="BH357" s="8"/>
      <c r="BI357" s="8"/>
      <c r="BJ357" s="8"/>
      <c r="BK357" s="8"/>
      <c r="BL357" s="8"/>
      <c r="BM357" s="8"/>
      <c r="BN357" s="8"/>
      <c r="BO357" s="8"/>
      <c r="BP357" s="8"/>
      <c r="BQ357" s="8"/>
      <c r="BR357" s="8"/>
      <c r="BS357" s="8"/>
      <c r="BT357" s="8"/>
      <c r="BU357" s="8"/>
      <c r="BV357" s="8"/>
      <c r="BW357" s="8"/>
      <c r="BX357" s="8"/>
      <c r="BY357" s="8"/>
      <c r="BZ357" s="8"/>
      <c r="CA357" s="8"/>
      <c r="CB357" s="8"/>
      <c r="CC357" s="8"/>
      <c r="CD357" s="8"/>
      <c r="CE357" s="8"/>
      <c r="CF357" s="8"/>
      <c r="CG357" s="8"/>
      <c r="CH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  <c r="AD358" s="8"/>
      <c r="AE358" s="8"/>
      <c r="AF358" s="8"/>
      <c r="AG358" s="8"/>
      <c r="AH358" s="8"/>
      <c r="AI358" s="8"/>
      <c r="AJ358" s="8"/>
      <c r="AK358" s="8"/>
      <c r="AL358" s="8"/>
      <c r="AM358" s="8"/>
      <c r="AN358" s="8"/>
      <c r="AO358" s="8"/>
      <c r="AP358" s="8"/>
      <c r="AQ358" s="8"/>
      <c r="AR358" s="8"/>
      <c r="AS358" s="8"/>
      <c r="AT358" s="8"/>
      <c r="AU358" s="8"/>
      <c r="AV358" s="8"/>
      <c r="AW358" s="8"/>
      <c r="AX358" s="8"/>
      <c r="AY358" s="8"/>
      <c r="AZ358" s="8"/>
      <c r="BA358" s="8"/>
      <c r="BB358" s="8"/>
      <c r="BC358" s="8"/>
      <c r="BD358" s="8"/>
      <c r="BE358" s="8"/>
      <c r="BF358" s="8"/>
      <c r="BG358" s="8"/>
      <c r="BH358" s="8"/>
      <c r="BI358" s="8"/>
      <c r="BJ358" s="8"/>
      <c r="BK358" s="8"/>
      <c r="BL358" s="8"/>
      <c r="BM358" s="8"/>
      <c r="BN358" s="8"/>
      <c r="BO358" s="8"/>
      <c r="BP358" s="8"/>
      <c r="BQ358" s="8"/>
      <c r="BR358" s="8"/>
      <c r="BS358" s="8"/>
      <c r="BT358" s="8"/>
      <c r="BU358" s="8"/>
      <c r="BV358" s="8"/>
      <c r="BW358" s="8"/>
      <c r="BX358" s="8"/>
      <c r="BY358" s="8"/>
      <c r="BZ358" s="8"/>
      <c r="CA358" s="8"/>
      <c r="CB358" s="8"/>
      <c r="CC358" s="8"/>
      <c r="CD358" s="8"/>
      <c r="CE358" s="8"/>
      <c r="CF358" s="8"/>
      <c r="CG358" s="8"/>
      <c r="CH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  <c r="AD359" s="8"/>
      <c r="AE359" s="8"/>
      <c r="AF359" s="8"/>
      <c r="AG359" s="8"/>
      <c r="AH359" s="8"/>
      <c r="AI359" s="8"/>
      <c r="AJ359" s="8"/>
      <c r="AK359" s="8"/>
      <c r="AL359" s="8"/>
      <c r="AM359" s="8"/>
      <c r="AN359" s="8"/>
      <c r="AO359" s="8"/>
      <c r="AP359" s="8"/>
      <c r="AQ359" s="8"/>
      <c r="AR359" s="8"/>
      <c r="AS359" s="8"/>
      <c r="AT359" s="8"/>
      <c r="AU359" s="8"/>
      <c r="AV359" s="8"/>
      <c r="AW359" s="8"/>
      <c r="AX359" s="8"/>
      <c r="AY359" s="8"/>
      <c r="AZ359" s="8"/>
      <c r="BA359" s="8"/>
      <c r="BB359" s="8"/>
      <c r="BC359" s="8"/>
      <c r="BD359" s="8"/>
      <c r="BE359" s="8"/>
      <c r="BF359" s="8"/>
      <c r="BG359" s="8"/>
      <c r="BH359" s="8"/>
      <c r="BI359" s="8"/>
      <c r="BJ359" s="8"/>
      <c r="BK359" s="8"/>
      <c r="BL359" s="8"/>
      <c r="BM359" s="8"/>
      <c r="BN359" s="8"/>
      <c r="BO359" s="8"/>
      <c r="BP359" s="8"/>
      <c r="BQ359" s="8"/>
      <c r="BR359" s="8"/>
      <c r="BS359" s="8"/>
      <c r="BT359" s="8"/>
      <c r="BU359" s="8"/>
      <c r="BV359" s="8"/>
      <c r="BW359" s="8"/>
      <c r="BX359" s="8"/>
      <c r="BY359" s="8"/>
      <c r="BZ359" s="8"/>
      <c r="CA359" s="8"/>
      <c r="CB359" s="8"/>
      <c r="CC359" s="8"/>
      <c r="CD359" s="8"/>
      <c r="CE359" s="8"/>
      <c r="CF359" s="8"/>
      <c r="CG359" s="8"/>
      <c r="CH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  <c r="AD360" s="8"/>
      <c r="AE360" s="8"/>
      <c r="AF360" s="8"/>
      <c r="AG360" s="8"/>
      <c r="AH360" s="8"/>
      <c r="AI360" s="8"/>
      <c r="AJ360" s="8"/>
      <c r="AK360" s="8"/>
      <c r="AL360" s="8"/>
      <c r="AM360" s="8"/>
      <c r="AN360" s="8"/>
      <c r="AO360" s="8"/>
      <c r="AP360" s="8"/>
      <c r="AQ360" s="8"/>
      <c r="AR360" s="8"/>
      <c r="AS360" s="8"/>
      <c r="AT360" s="8"/>
      <c r="AU360" s="8"/>
      <c r="AV360" s="8"/>
      <c r="AW360" s="8"/>
      <c r="AX360" s="8"/>
      <c r="AY360" s="8"/>
      <c r="AZ360" s="8"/>
      <c r="BA360" s="8"/>
      <c r="BB360" s="8"/>
      <c r="BC360" s="8"/>
      <c r="BD360" s="8"/>
      <c r="BE360" s="8"/>
      <c r="BF360" s="8"/>
      <c r="BG360" s="8"/>
      <c r="BH360" s="8"/>
      <c r="BI360" s="8"/>
      <c r="BJ360" s="8"/>
      <c r="BK360" s="8"/>
      <c r="BL360" s="8"/>
      <c r="BM360" s="8"/>
      <c r="BN360" s="8"/>
      <c r="BO360" s="8"/>
      <c r="BP360" s="8"/>
      <c r="BQ360" s="8"/>
      <c r="BR360" s="8"/>
      <c r="BS360" s="8"/>
      <c r="BT360" s="8"/>
      <c r="BU360" s="8"/>
      <c r="BV360" s="8"/>
      <c r="BW360" s="8"/>
      <c r="BX360" s="8"/>
      <c r="BY360" s="8"/>
      <c r="BZ360" s="8"/>
      <c r="CA360" s="8"/>
      <c r="CB360" s="8"/>
      <c r="CC360" s="8"/>
      <c r="CD360" s="8"/>
      <c r="CE360" s="8"/>
      <c r="CF360" s="8"/>
      <c r="CG360" s="8"/>
      <c r="CH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  <c r="AD361" s="8"/>
      <c r="AE361" s="8"/>
      <c r="AF361" s="8"/>
      <c r="AG361" s="8"/>
      <c r="AH361" s="8"/>
      <c r="AI361" s="8"/>
      <c r="AJ361" s="8"/>
      <c r="AK361" s="8"/>
      <c r="AL361" s="8"/>
      <c r="AM361" s="8"/>
      <c r="AN361" s="8"/>
      <c r="AO361" s="8"/>
      <c r="AP361" s="8"/>
      <c r="AQ361" s="8"/>
      <c r="AR361" s="8"/>
      <c r="AS361" s="8"/>
      <c r="AT361" s="8"/>
      <c r="AU361" s="8"/>
      <c r="AV361" s="8"/>
      <c r="AW361" s="8"/>
      <c r="AX361" s="8"/>
      <c r="AY361" s="8"/>
      <c r="AZ361" s="8"/>
      <c r="BA361" s="8"/>
      <c r="BB361" s="8"/>
      <c r="BC361" s="8"/>
      <c r="BD361" s="8"/>
      <c r="BE361" s="8"/>
      <c r="BF361" s="8"/>
      <c r="BG361" s="8"/>
      <c r="BH361" s="8"/>
      <c r="BI361" s="8"/>
      <c r="BJ361" s="8"/>
      <c r="BK361" s="8"/>
      <c r="BL361" s="8"/>
      <c r="BM361" s="8"/>
      <c r="BN361" s="8"/>
      <c r="BO361" s="8"/>
      <c r="BP361" s="8"/>
      <c r="BQ361" s="8"/>
      <c r="BR361" s="8"/>
      <c r="BS361" s="8"/>
      <c r="BT361" s="8"/>
      <c r="BU361" s="8"/>
      <c r="BV361" s="8"/>
      <c r="BW361" s="8"/>
      <c r="BX361" s="8"/>
      <c r="BY361" s="8"/>
      <c r="BZ361" s="8"/>
      <c r="CA361" s="8"/>
      <c r="CB361" s="8"/>
      <c r="CC361" s="8"/>
      <c r="CD361" s="8"/>
      <c r="CE361" s="8"/>
      <c r="CF361" s="8"/>
      <c r="CG361" s="8"/>
      <c r="CH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  <c r="AD362" s="8"/>
      <c r="AE362" s="8"/>
      <c r="AF362" s="8"/>
      <c r="AG362" s="8"/>
      <c r="AH362" s="8"/>
      <c r="AI362" s="8"/>
      <c r="AJ362" s="8"/>
      <c r="AK362" s="8"/>
      <c r="AL362" s="8"/>
      <c r="AM362" s="8"/>
      <c r="AN362" s="8"/>
      <c r="AO362" s="8"/>
      <c r="AP362" s="8"/>
      <c r="AQ362" s="8"/>
      <c r="AR362" s="8"/>
      <c r="AS362" s="8"/>
      <c r="AT362" s="8"/>
      <c r="AU362" s="8"/>
      <c r="AV362" s="8"/>
      <c r="AW362" s="8"/>
      <c r="AX362" s="8"/>
      <c r="AY362" s="8"/>
      <c r="AZ362" s="8"/>
      <c r="BA362" s="8"/>
      <c r="BB362" s="8"/>
      <c r="BC362" s="8"/>
      <c r="BD362" s="8"/>
      <c r="BE362" s="8"/>
      <c r="BF362" s="8"/>
      <c r="BG362" s="8"/>
      <c r="BH362" s="8"/>
      <c r="BI362" s="8"/>
      <c r="BJ362" s="8"/>
      <c r="BK362" s="8"/>
      <c r="BL362" s="8"/>
      <c r="BM362" s="8"/>
      <c r="BN362" s="8"/>
      <c r="BO362" s="8"/>
      <c r="BP362" s="8"/>
      <c r="BQ362" s="8"/>
      <c r="BR362" s="8"/>
      <c r="BS362" s="8"/>
      <c r="BT362" s="8"/>
      <c r="BU362" s="8"/>
      <c r="BV362" s="8"/>
      <c r="BW362" s="8"/>
      <c r="BX362" s="8"/>
      <c r="BY362" s="8"/>
      <c r="BZ362" s="8"/>
      <c r="CA362" s="8"/>
      <c r="CB362" s="8"/>
      <c r="CC362" s="8"/>
      <c r="CD362" s="8"/>
      <c r="CE362" s="8"/>
      <c r="CF362" s="8"/>
      <c r="CG362" s="8"/>
      <c r="CH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  <c r="AD363" s="8"/>
      <c r="AE363" s="8"/>
      <c r="AF363" s="8"/>
      <c r="AG363" s="8"/>
      <c r="AH363" s="8"/>
      <c r="AI363" s="8"/>
      <c r="AJ363" s="8"/>
      <c r="AK363" s="8"/>
      <c r="AL363" s="8"/>
      <c r="AM363" s="8"/>
      <c r="AN363" s="8"/>
      <c r="AO363" s="8"/>
      <c r="AP363" s="8"/>
      <c r="AQ363" s="8"/>
      <c r="AR363" s="8"/>
      <c r="AS363" s="8"/>
      <c r="AT363" s="8"/>
      <c r="AU363" s="8"/>
      <c r="AV363" s="8"/>
      <c r="AW363" s="8"/>
      <c r="AX363" s="8"/>
      <c r="AY363" s="8"/>
      <c r="AZ363" s="8"/>
      <c r="BA363" s="8"/>
      <c r="BB363" s="8"/>
      <c r="BC363" s="8"/>
      <c r="BD363" s="8"/>
      <c r="BE363" s="8"/>
      <c r="BF363" s="8"/>
      <c r="BG363" s="8"/>
      <c r="BH363" s="8"/>
      <c r="BI363" s="8"/>
      <c r="BJ363" s="8"/>
      <c r="BK363" s="8"/>
      <c r="BL363" s="8"/>
      <c r="BM363" s="8"/>
      <c r="BN363" s="8"/>
      <c r="BO363" s="8"/>
      <c r="BP363" s="8"/>
      <c r="BQ363" s="8"/>
      <c r="BR363" s="8"/>
      <c r="BS363" s="8"/>
      <c r="BT363" s="8"/>
      <c r="BU363" s="8"/>
      <c r="BV363" s="8"/>
      <c r="BW363" s="8"/>
      <c r="BX363" s="8"/>
      <c r="BY363" s="8"/>
      <c r="BZ363" s="8"/>
      <c r="CA363" s="8"/>
      <c r="CB363" s="8"/>
      <c r="CC363" s="8"/>
      <c r="CD363" s="8"/>
      <c r="CE363" s="8"/>
      <c r="CF363" s="8"/>
      <c r="CG363" s="8"/>
      <c r="CH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  <c r="AD364" s="8"/>
      <c r="AE364" s="8"/>
      <c r="AF364" s="8"/>
      <c r="AG364" s="8"/>
      <c r="AH364" s="8"/>
      <c r="AI364" s="8"/>
      <c r="AJ364" s="8"/>
      <c r="AK364" s="8"/>
      <c r="AL364" s="8"/>
      <c r="AM364" s="8"/>
      <c r="AN364" s="8"/>
      <c r="AO364" s="8"/>
      <c r="AP364" s="8"/>
      <c r="AQ364" s="8"/>
      <c r="AR364" s="8"/>
      <c r="AS364" s="8"/>
      <c r="AT364" s="8"/>
      <c r="AU364" s="8"/>
      <c r="AV364" s="8"/>
      <c r="AW364" s="8"/>
      <c r="AX364" s="8"/>
      <c r="AY364" s="8"/>
      <c r="AZ364" s="8"/>
      <c r="BA364" s="8"/>
      <c r="BB364" s="8"/>
      <c r="BC364" s="8"/>
      <c r="BD364" s="8"/>
      <c r="BE364" s="8"/>
      <c r="BF364" s="8"/>
      <c r="BG364" s="8"/>
      <c r="BH364" s="8"/>
      <c r="BI364" s="8"/>
      <c r="BJ364" s="8"/>
      <c r="BK364" s="8"/>
      <c r="BL364" s="8"/>
      <c r="BM364" s="8"/>
      <c r="BN364" s="8"/>
      <c r="BO364" s="8"/>
      <c r="BP364" s="8"/>
      <c r="BQ364" s="8"/>
      <c r="BR364" s="8"/>
      <c r="BS364" s="8"/>
      <c r="BT364" s="8"/>
      <c r="BU364" s="8"/>
      <c r="BV364" s="8"/>
      <c r="BW364" s="8"/>
      <c r="BX364" s="8"/>
      <c r="BY364" s="8"/>
      <c r="BZ364" s="8"/>
      <c r="CA364" s="8"/>
      <c r="CB364" s="8"/>
      <c r="CC364" s="8"/>
      <c r="CD364" s="8"/>
      <c r="CE364" s="8"/>
      <c r="CF364" s="8"/>
      <c r="CG364" s="8"/>
      <c r="CH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  <c r="AD365" s="8"/>
      <c r="AE365" s="8"/>
      <c r="AF365" s="8"/>
      <c r="AG365" s="8"/>
      <c r="AH365" s="8"/>
      <c r="AI365" s="8"/>
      <c r="AJ365" s="8"/>
      <c r="AK365" s="8"/>
      <c r="AL365" s="8"/>
      <c r="AM365" s="8"/>
      <c r="AN365" s="8"/>
      <c r="AO365" s="8"/>
      <c r="AP365" s="8"/>
      <c r="AQ365" s="8"/>
      <c r="AR365" s="8"/>
      <c r="AS365" s="8"/>
      <c r="AT365" s="8"/>
      <c r="AU365" s="8"/>
      <c r="AV365" s="8"/>
      <c r="AW365" s="8"/>
      <c r="AX365" s="8"/>
      <c r="AY365" s="8"/>
      <c r="AZ365" s="8"/>
      <c r="BA365" s="8"/>
      <c r="BB365" s="8"/>
      <c r="BC365" s="8"/>
      <c r="BD365" s="8"/>
      <c r="BE365" s="8"/>
      <c r="BF365" s="8"/>
      <c r="BG365" s="8"/>
      <c r="BH365" s="8"/>
      <c r="BI365" s="8"/>
      <c r="BJ365" s="8"/>
      <c r="BK365" s="8"/>
      <c r="BL365" s="8"/>
      <c r="BM365" s="8"/>
      <c r="BN365" s="8"/>
      <c r="BO365" s="8"/>
      <c r="BP365" s="8"/>
      <c r="BQ365" s="8"/>
      <c r="BR365" s="8"/>
      <c r="BS365" s="8"/>
      <c r="BT365" s="8"/>
      <c r="BU365" s="8"/>
      <c r="BV365" s="8"/>
      <c r="BW365" s="8"/>
      <c r="BX365" s="8"/>
      <c r="BY365" s="8"/>
      <c r="BZ365" s="8"/>
      <c r="CA365" s="8"/>
      <c r="CB365" s="8"/>
      <c r="CC365" s="8"/>
      <c r="CD365" s="8"/>
      <c r="CE365" s="8"/>
      <c r="CF365" s="8"/>
      <c r="CG365" s="8"/>
      <c r="CH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  <c r="AD366" s="8"/>
      <c r="AE366" s="8"/>
      <c r="AF366" s="8"/>
      <c r="AG366" s="8"/>
      <c r="AH366" s="8"/>
      <c r="AI366" s="8"/>
      <c r="AJ366" s="8"/>
      <c r="AK366" s="8"/>
      <c r="AL366" s="8"/>
      <c r="AM366" s="8"/>
      <c r="AN366" s="8"/>
      <c r="AO366" s="8"/>
      <c r="AP366" s="8"/>
      <c r="AQ366" s="8"/>
      <c r="AR366" s="8"/>
      <c r="AS366" s="8"/>
      <c r="AT366" s="8"/>
      <c r="AU366" s="8"/>
      <c r="AV366" s="8"/>
      <c r="AW366" s="8"/>
      <c r="AX366" s="8"/>
      <c r="AY366" s="8"/>
      <c r="AZ366" s="8"/>
      <c r="BA366" s="8"/>
      <c r="BB366" s="8"/>
      <c r="BC366" s="8"/>
      <c r="BD366" s="8"/>
      <c r="BE366" s="8"/>
      <c r="BF366" s="8"/>
      <c r="BG366" s="8"/>
      <c r="BH366" s="8"/>
      <c r="BI366" s="8"/>
      <c r="BJ366" s="8"/>
      <c r="BK366" s="8"/>
      <c r="BL366" s="8"/>
      <c r="BM366" s="8"/>
      <c r="BN366" s="8"/>
      <c r="BO366" s="8"/>
      <c r="BP366" s="8"/>
      <c r="BQ366" s="8"/>
      <c r="BR366" s="8"/>
      <c r="BS366" s="8"/>
      <c r="BT366" s="8"/>
      <c r="BU366" s="8"/>
      <c r="BV366" s="8"/>
      <c r="BW366" s="8"/>
      <c r="BX366" s="8"/>
      <c r="BY366" s="8"/>
      <c r="BZ366" s="8"/>
      <c r="CA366" s="8"/>
      <c r="CB366" s="8"/>
      <c r="CC366" s="8"/>
      <c r="CD366" s="8"/>
      <c r="CE366" s="8"/>
      <c r="CF366" s="8"/>
      <c r="CG366" s="8"/>
      <c r="CH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  <c r="AD367" s="8"/>
      <c r="AE367" s="8"/>
      <c r="AF367" s="8"/>
      <c r="AG367" s="8"/>
      <c r="AH367" s="8"/>
      <c r="AI367" s="8"/>
      <c r="AJ367" s="8"/>
      <c r="AK367" s="8"/>
      <c r="AL367" s="8"/>
      <c r="AM367" s="8"/>
      <c r="AN367" s="8"/>
      <c r="AO367" s="8"/>
      <c r="AP367" s="8"/>
      <c r="AQ367" s="8"/>
      <c r="AR367" s="8"/>
      <c r="AS367" s="8"/>
      <c r="AT367" s="8"/>
      <c r="AU367" s="8"/>
      <c r="AV367" s="8"/>
      <c r="AW367" s="8"/>
      <c r="AX367" s="8"/>
      <c r="AY367" s="8"/>
      <c r="AZ367" s="8"/>
      <c r="BA367" s="8"/>
      <c r="BB367" s="8"/>
      <c r="BC367" s="8"/>
      <c r="BD367" s="8"/>
      <c r="BE367" s="8"/>
      <c r="BF367" s="8"/>
      <c r="BG367" s="8"/>
      <c r="BH367" s="8"/>
      <c r="BI367" s="8"/>
      <c r="BJ367" s="8"/>
      <c r="BK367" s="8"/>
      <c r="BL367" s="8"/>
      <c r="BM367" s="8"/>
      <c r="BN367" s="8"/>
      <c r="BO367" s="8"/>
      <c r="BP367" s="8"/>
      <c r="BQ367" s="8"/>
      <c r="BR367" s="8"/>
      <c r="BS367" s="8"/>
      <c r="BT367" s="8"/>
      <c r="BU367" s="8"/>
      <c r="BV367" s="8"/>
      <c r="BW367" s="8"/>
      <c r="BX367" s="8"/>
      <c r="BY367" s="8"/>
      <c r="BZ367" s="8"/>
      <c r="CA367" s="8"/>
      <c r="CB367" s="8"/>
      <c r="CC367" s="8"/>
      <c r="CD367" s="8"/>
      <c r="CE367" s="8"/>
      <c r="CF367" s="8"/>
      <c r="CG367" s="8"/>
      <c r="CH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  <c r="AD368" s="8"/>
      <c r="AE368" s="8"/>
      <c r="AF368" s="8"/>
      <c r="AG368" s="8"/>
      <c r="AH368" s="8"/>
      <c r="AI368" s="8"/>
      <c r="AJ368" s="8"/>
      <c r="AK368" s="8"/>
      <c r="AL368" s="8"/>
      <c r="AM368" s="8"/>
      <c r="AN368" s="8"/>
      <c r="AO368" s="8"/>
      <c r="AP368" s="8"/>
      <c r="AQ368" s="8"/>
      <c r="AR368" s="8"/>
      <c r="AS368" s="8"/>
      <c r="AT368" s="8"/>
      <c r="AU368" s="8"/>
      <c r="AV368" s="8"/>
      <c r="AW368" s="8"/>
      <c r="AX368" s="8"/>
      <c r="AY368" s="8"/>
      <c r="AZ368" s="8"/>
      <c r="BA368" s="8"/>
      <c r="BB368" s="8"/>
      <c r="BC368" s="8"/>
      <c r="BD368" s="8"/>
      <c r="BE368" s="8"/>
      <c r="BF368" s="8"/>
      <c r="BG368" s="8"/>
      <c r="BH368" s="8"/>
      <c r="BI368" s="8"/>
      <c r="BJ368" s="8"/>
      <c r="BK368" s="8"/>
      <c r="BL368" s="8"/>
      <c r="BM368" s="8"/>
      <c r="BN368" s="8"/>
      <c r="BO368" s="8"/>
      <c r="BP368" s="8"/>
      <c r="BQ368" s="8"/>
      <c r="BR368" s="8"/>
      <c r="BS368" s="8"/>
      <c r="BT368" s="8"/>
      <c r="BU368" s="8"/>
      <c r="BV368" s="8"/>
      <c r="BW368" s="8"/>
      <c r="BX368" s="8"/>
      <c r="BY368" s="8"/>
      <c r="BZ368" s="8"/>
      <c r="CA368" s="8"/>
      <c r="CB368" s="8"/>
      <c r="CC368" s="8"/>
      <c r="CD368" s="8"/>
      <c r="CE368" s="8"/>
      <c r="CF368" s="8"/>
      <c r="CG368" s="8"/>
      <c r="CH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  <c r="AD369" s="8"/>
      <c r="AE369" s="8"/>
      <c r="AF369" s="8"/>
      <c r="AG369" s="8"/>
      <c r="AH369" s="8"/>
      <c r="AI369" s="8"/>
      <c r="AJ369" s="8"/>
      <c r="AK369" s="8"/>
      <c r="AL369" s="8"/>
      <c r="AM369" s="8"/>
      <c r="AN369" s="8"/>
      <c r="AO369" s="8"/>
      <c r="AP369" s="8"/>
      <c r="AQ369" s="8"/>
      <c r="AR369" s="8"/>
      <c r="AS369" s="8"/>
      <c r="AT369" s="8"/>
      <c r="AU369" s="8"/>
      <c r="AV369" s="8"/>
      <c r="AW369" s="8"/>
      <c r="AX369" s="8"/>
      <c r="AY369" s="8"/>
      <c r="AZ369" s="8"/>
      <c r="BA369" s="8"/>
      <c r="BB369" s="8"/>
      <c r="BC369" s="8"/>
      <c r="BD369" s="8"/>
      <c r="BE369" s="8"/>
      <c r="BF369" s="8"/>
      <c r="BG369" s="8"/>
      <c r="BH369" s="8"/>
      <c r="BI369" s="8"/>
      <c r="BJ369" s="8"/>
      <c r="BK369" s="8"/>
      <c r="BL369" s="8"/>
      <c r="BM369" s="8"/>
      <c r="BN369" s="8"/>
      <c r="BO369" s="8"/>
      <c r="BP369" s="8"/>
      <c r="BQ369" s="8"/>
      <c r="BR369" s="8"/>
      <c r="BS369" s="8"/>
      <c r="BT369" s="8"/>
      <c r="BU369" s="8"/>
      <c r="BV369" s="8"/>
      <c r="BW369" s="8"/>
      <c r="BX369" s="8"/>
      <c r="BY369" s="8"/>
      <c r="BZ369" s="8"/>
      <c r="CA369" s="8"/>
      <c r="CB369" s="8"/>
      <c r="CC369" s="8"/>
      <c r="CD369" s="8"/>
      <c r="CE369" s="8"/>
      <c r="CF369" s="8"/>
      <c r="CG369" s="8"/>
      <c r="CH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  <c r="AD370" s="8"/>
      <c r="AE370" s="8"/>
      <c r="AF370" s="8"/>
      <c r="AG370" s="8"/>
      <c r="AH370" s="8"/>
      <c r="AI370" s="8"/>
      <c r="AJ370" s="8"/>
      <c r="AK370" s="8"/>
      <c r="AL370" s="8"/>
      <c r="AM370" s="8"/>
      <c r="AN370" s="8"/>
      <c r="AO370" s="8"/>
      <c r="AP370" s="8"/>
      <c r="AQ370" s="8"/>
      <c r="AR370" s="8"/>
      <c r="AS370" s="8"/>
      <c r="AT370" s="8"/>
      <c r="AU370" s="8"/>
      <c r="AV370" s="8"/>
      <c r="AW370" s="8"/>
      <c r="AX370" s="8"/>
      <c r="AY370" s="8"/>
      <c r="AZ370" s="8"/>
      <c r="BA370" s="8"/>
      <c r="BB370" s="8"/>
      <c r="BC370" s="8"/>
      <c r="BD370" s="8"/>
      <c r="BE370" s="8"/>
      <c r="BF370" s="8"/>
      <c r="BG370" s="8"/>
      <c r="BH370" s="8"/>
      <c r="BI370" s="8"/>
      <c r="BJ370" s="8"/>
      <c r="BK370" s="8"/>
      <c r="BL370" s="8"/>
      <c r="BM370" s="8"/>
      <c r="BN370" s="8"/>
      <c r="BO370" s="8"/>
      <c r="BP370" s="8"/>
      <c r="BQ370" s="8"/>
      <c r="BR370" s="8"/>
      <c r="BS370" s="8"/>
      <c r="BT370" s="8"/>
      <c r="BU370" s="8"/>
      <c r="BV370" s="8"/>
      <c r="BW370" s="8"/>
      <c r="BX370" s="8"/>
      <c r="BY370" s="8"/>
      <c r="BZ370" s="8"/>
      <c r="CA370" s="8"/>
      <c r="CB370" s="8"/>
      <c r="CC370" s="8"/>
      <c r="CD370" s="8"/>
      <c r="CE370" s="8"/>
      <c r="CF370" s="8"/>
      <c r="CG370" s="8"/>
      <c r="CH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  <c r="AD371" s="8"/>
      <c r="AE371" s="8"/>
      <c r="AF371" s="8"/>
      <c r="AG371" s="8"/>
      <c r="AH371" s="8"/>
      <c r="AI371" s="8"/>
      <c r="AJ371" s="8"/>
      <c r="AK371" s="8"/>
      <c r="AL371" s="8"/>
      <c r="AM371" s="8"/>
      <c r="AN371" s="8"/>
      <c r="AO371" s="8"/>
      <c r="AP371" s="8"/>
      <c r="AQ371" s="8"/>
      <c r="AR371" s="8"/>
      <c r="AS371" s="8"/>
      <c r="AT371" s="8"/>
      <c r="AU371" s="8"/>
      <c r="AV371" s="8"/>
      <c r="AW371" s="8"/>
      <c r="AX371" s="8"/>
      <c r="AY371" s="8"/>
      <c r="AZ371" s="8"/>
      <c r="BA371" s="8"/>
      <c r="BB371" s="8"/>
      <c r="BC371" s="8"/>
      <c r="BD371" s="8"/>
      <c r="BE371" s="8"/>
      <c r="BF371" s="8"/>
      <c r="BG371" s="8"/>
      <c r="BH371" s="8"/>
      <c r="BI371" s="8"/>
      <c r="BJ371" s="8"/>
      <c r="BK371" s="8"/>
      <c r="BL371" s="8"/>
      <c r="BM371" s="8"/>
      <c r="BN371" s="8"/>
      <c r="BO371" s="8"/>
      <c r="BP371" s="8"/>
      <c r="BQ371" s="8"/>
      <c r="BR371" s="8"/>
      <c r="BS371" s="8"/>
      <c r="BT371" s="8"/>
      <c r="BU371" s="8"/>
      <c r="BV371" s="8"/>
      <c r="BW371" s="8"/>
      <c r="BX371" s="8"/>
      <c r="BY371" s="8"/>
      <c r="BZ371" s="8"/>
      <c r="CA371" s="8"/>
      <c r="CB371" s="8"/>
      <c r="CC371" s="8"/>
      <c r="CD371" s="8"/>
      <c r="CE371" s="8"/>
      <c r="CF371" s="8"/>
      <c r="CG371" s="8"/>
      <c r="CH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  <c r="AD372" s="8"/>
      <c r="AE372" s="8"/>
      <c r="AF372" s="8"/>
      <c r="AG372" s="8"/>
      <c r="AH372" s="8"/>
      <c r="AI372" s="8"/>
      <c r="AJ372" s="8"/>
      <c r="AK372" s="8"/>
      <c r="AL372" s="8"/>
      <c r="AM372" s="8"/>
      <c r="AN372" s="8"/>
      <c r="AO372" s="8"/>
      <c r="AP372" s="8"/>
      <c r="AQ372" s="8"/>
      <c r="AR372" s="8"/>
      <c r="AS372" s="8"/>
      <c r="AT372" s="8"/>
      <c r="AU372" s="8"/>
      <c r="AV372" s="8"/>
      <c r="AW372" s="8"/>
      <c r="AX372" s="8"/>
      <c r="AY372" s="8"/>
      <c r="AZ372" s="8"/>
      <c r="BA372" s="8"/>
      <c r="BB372" s="8"/>
      <c r="BC372" s="8"/>
      <c r="BD372" s="8"/>
      <c r="BE372" s="8"/>
      <c r="BF372" s="8"/>
      <c r="BG372" s="8"/>
      <c r="BH372" s="8"/>
      <c r="BI372" s="8"/>
      <c r="BJ372" s="8"/>
      <c r="BK372" s="8"/>
      <c r="BL372" s="8"/>
      <c r="BM372" s="8"/>
      <c r="BN372" s="8"/>
      <c r="BO372" s="8"/>
      <c r="BP372" s="8"/>
      <c r="BQ372" s="8"/>
      <c r="BR372" s="8"/>
      <c r="BS372" s="8"/>
      <c r="BT372" s="8"/>
      <c r="BU372" s="8"/>
      <c r="BV372" s="8"/>
      <c r="BW372" s="8"/>
      <c r="BX372" s="8"/>
      <c r="BY372" s="8"/>
      <c r="BZ372" s="8"/>
      <c r="CA372" s="8"/>
      <c r="CB372" s="8"/>
      <c r="CC372" s="8"/>
      <c r="CD372" s="8"/>
      <c r="CE372" s="8"/>
      <c r="CF372" s="8"/>
      <c r="CG372" s="8"/>
      <c r="CH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  <c r="AD373" s="8"/>
      <c r="AE373" s="8"/>
      <c r="AF373" s="8"/>
      <c r="AG373" s="8"/>
      <c r="AH373" s="8"/>
      <c r="AI373" s="8"/>
      <c r="AJ373" s="8"/>
      <c r="AK373" s="8"/>
      <c r="AL373" s="8"/>
      <c r="AM373" s="8"/>
      <c r="AN373" s="8"/>
      <c r="AO373" s="8"/>
      <c r="AP373" s="8"/>
      <c r="AQ373" s="8"/>
      <c r="AR373" s="8"/>
      <c r="AS373" s="8"/>
      <c r="AT373" s="8"/>
      <c r="AU373" s="8"/>
      <c r="AV373" s="8"/>
      <c r="AW373" s="8"/>
      <c r="AX373" s="8"/>
      <c r="AY373" s="8"/>
      <c r="AZ373" s="8"/>
      <c r="BA373" s="8"/>
      <c r="BB373" s="8"/>
      <c r="BC373" s="8"/>
      <c r="BD373" s="8"/>
      <c r="BE373" s="8"/>
      <c r="BF373" s="8"/>
      <c r="BG373" s="8"/>
      <c r="BH373" s="8"/>
      <c r="BI373" s="8"/>
      <c r="BJ373" s="8"/>
      <c r="BK373" s="8"/>
      <c r="BL373" s="8"/>
      <c r="BM373" s="8"/>
      <c r="BN373" s="8"/>
      <c r="BO373" s="8"/>
      <c r="BP373" s="8"/>
      <c r="BQ373" s="8"/>
      <c r="BR373" s="8"/>
      <c r="BS373" s="8"/>
      <c r="BT373" s="8"/>
      <c r="BU373" s="8"/>
      <c r="BV373" s="8"/>
      <c r="BW373" s="8"/>
      <c r="BX373" s="8"/>
      <c r="BY373" s="8"/>
      <c r="BZ373" s="8"/>
      <c r="CA373" s="8"/>
      <c r="CB373" s="8"/>
      <c r="CC373" s="8"/>
      <c r="CD373" s="8"/>
      <c r="CE373" s="8"/>
      <c r="CF373" s="8"/>
      <c r="CG373" s="8"/>
      <c r="CH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  <c r="AD374" s="8"/>
      <c r="AE374" s="8"/>
      <c r="AF374" s="8"/>
      <c r="AG374" s="8"/>
      <c r="AH374" s="8"/>
      <c r="AI374" s="8"/>
      <c r="AJ374" s="8"/>
      <c r="AK374" s="8"/>
      <c r="AL374" s="8"/>
      <c r="AM374" s="8"/>
      <c r="AN374" s="8"/>
      <c r="AO374" s="8"/>
      <c r="AP374" s="8"/>
      <c r="AQ374" s="8"/>
      <c r="AR374" s="8"/>
      <c r="AS374" s="8"/>
      <c r="AT374" s="8"/>
      <c r="AU374" s="8"/>
      <c r="AV374" s="8"/>
      <c r="AW374" s="8"/>
      <c r="AX374" s="8"/>
      <c r="AY374" s="8"/>
      <c r="AZ374" s="8"/>
      <c r="BA374" s="8"/>
      <c r="BB374" s="8"/>
      <c r="BC374" s="8"/>
      <c r="BD374" s="8"/>
      <c r="BE374" s="8"/>
      <c r="BF374" s="8"/>
      <c r="BG374" s="8"/>
      <c r="BH374" s="8"/>
      <c r="BI374" s="8"/>
      <c r="BJ374" s="8"/>
      <c r="BK374" s="8"/>
      <c r="BL374" s="8"/>
      <c r="BM374" s="8"/>
      <c r="BN374" s="8"/>
      <c r="BO374" s="8"/>
      <c r="BP374" s="8"/>
      <c r="BQ374" s="8"/>
      <c r="BR374" s="8"/>
      <c r="BS374" s="8"/>
      <c r="BT374" s="8"/>
      <c r="BU374" s="8"/>
      <c r="BV374" s="8"/>
      <c r="BW374" s="8"/>
      <c r="BX374" s="8"/>
      <c r="BY374" s="8"/>
      <c r="BZ374" s="8"/>
      <c r="CA374" s="8"/>
      <c r="CB374" s="8"/>
      <c r="CC374" s="8"/>
      <c r="CD374" s="8"/>
      <c r="CE374" s="8"/>
      <c r="CF374" s="8"/>
      <c r="CG374" s="8"/>
      <c r="CH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  <c r="AD375" s="8"/>
      <c r="AE375" s="8"/>
      <c r="AF375" s="8"/>
      <c r="AG375" s="8"/>
      <c r="AH375" s="8"/>
      <c r="AI375" s="8"/>
      <c r="AJ375" s="8"/>
      <c r="AK375" s="8"/>
      <c r="AL375" s="8"/>
      <c r="AM375" s="8"/>
      <c r="AN375" s="8"/>
      <c r="AO375" s="8"/>
      <c r="AP375" s="8"/>
      <c r="AQ375" s="8"/>
      <c r="AR375" s="8"/>
      <c r="AS375" s="8"/>
      <c r="AT375" s="8"/>
      <c r="AU375" s="8"/>
      <c r="AV375" s="8"/>
      <c r="AW375" s="8"/>
      <c r="AX375" s="8"/>
      <c r="AY375" s="8"/>
      <c r="AZ375" s="8"/>
      <c r="BA375" s="8"/>
      <c r="BB375" s="8"/>
      <c r="BC375" s="8"/>
      <c r="BD375" s="8"/>
      <c r="BE375" s="8"/>
      <c r="BF375" s="8"/>
      <c r="BG375" s="8"/>
      <c r="BH375" s="8"/>
      <c r="BI375" s="8"/>
      <c r="BJ375" s="8"/>
      <c r="BK375" s="8"/>
      <c r="BL375" s="8"/>
      <c r="BM375" s="8"/>
      <c r="BN375" s="8"/>
      <c r="BO375" s="8"/>
      <c r="BP375" s="8"/>
      <c r="BQ375" s="8"/>
      <c r="BR375" s="8"/>
      <c r="BS375" s="8"/>
      <c r="BT375" s="8"/>
      <c r="BU375" s="8"/>
      <c r="BV375" s="8"/>
      <c r="BW375" s="8"/>
      <c r="BX375" s="8"/>
      <c r="BY375" s="8"/>
      <c r="BZ375" s="8"/>
      <c r="CA375" s="8"/>
      <c r="CB375" s="8"/>
      <c r="CC375" s="8"/>
      <c r="CD375" s="8"/>
      <c r="CE375" s="8"/>
      <c r="CF375" s="8"/>
      <c r="CG375" s="8"/>
      <c r="CH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  <c r="AD376" s="8"/>
      <c r="AE376" s="8"/>
      <c r="AF376" s="8"/>
      <c r="AG376" s="8"/>
      <c r="AH376" s="8"/>
      <c r="AI376" s="8"/>
      <c r="AJ376" s="8"/>
      <c r="AK376" s="8"/>
      <c r="AL376" s="8"/>
      <c r="AM376" s="8"/>
      <c r="AN376" s="8"/>
      <c r="AO376" s="8"/>
      <c r="AP376" s="8"/>
      <c r="AQ376" s="8"/>
      <c r="AR376" s="8"/>
      <c r="AS376" s="8"/>
      <c r="AT376" s="8"/>
      <c r="AU376" s="8"/>
      <c r="AV376" s="8"/>
      <c r="AW376" s="8"/>
      <c r="AX376" s="8"/>
      <c r="AY376" s="8"/>
      <c r="AZ376" s="8"/>
      <c r="BA376" s="8"/>
      <c r="BB376" s="8"/>
      <c r="BC376" s="8"/>
      <c r="BD376" s="8"/>
      <c r="BE376" s="8"/>
      <c r="BF376" s="8"/>
      <c r="BG376" s="8"/>
      <c r="BH376" s="8"/>
      <c r="BI376" s="8"/>
      <c r="BJ376" s="8"/>
      <c r="BK376" s="8"/>
      <c r="BL376" s="8"/>
      <c r="BM376" s="8"/>
      <c r="BN376" s="8"/>
      <c r="BO376" s="8"/>
      <c r="BP376" s="8"/>
      <c r="BQ376" s="8"/>
      <c r="BR376" s="8"/>
      <c r="BS376" s="8"/>
      <c r="BT376" s="8"/>
      <c r="BU376" s="8"/>
      <c r="BV376" s="8"/>
      <c r="BW376" s="8"/>
      <c r="BX376" s="8"/>
      <c r="BY376" s="8"/>
      <c r="BZ376" s="8"/>
      <c r="CA376" s="8"/>
      <c r="CB376" s="8"/>
      <c r="CC376" s="8"/>
      <c r="CD376" s="8"/>
      <c r="CE376" s="8"/>
      <c r="CF376" s="8"/>
      <c r="CG376" s="8"/>
      <c r="CH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  <c r="AD377" s="8"/>
      <c r="AE377" s="8"/>
      <c r="AF377" s="8"/>
      <c r="AG377" s="8"/>
      <c r="AH377" s="8"/>
      <c r="AI377" s="8"/>
      <c r="AJ377" s="8"/>
      <c r="AK377" s="8"/>
      <c r="AL377" s="8"/>
      <c r="AM377" s="8"/>
      <c r="AN377" s="8"/>
      <c r="AO377" s="8"/>
      <c r="AP377" s="8"/>
      <c r="AQ377" s="8"/>
      <c r="AR377" s="8"/>
      <c r="AS377" s="8"/>
      <c r="AT377" s="8"/>
      <c r="AU377" s="8"/>
      <c r="AV377" s="8"/>
      <c r="AW377" s="8"/>
      <c r="AX377" s="8"/>
      <c r="AY377" s="8"/>
      <c r="AZ377" s="8"/>
      <c r="BA377" s="8"/>
      <c r="BB377" s="8"/>
      <c r="BC377" s="8"/>
      <c r="BD377" s="8"/>
      <c r="BE377" s="8"/>
      <c r="BF377" s="8"/>
      <c r="BG377" s="8"/>
      <c r="BH377" s="8"/>
      <c r="BI377" s="8"/>
      <c r="BJ377" s="8"/>
      <c r="BK377" s="8"/>
      <c r="BL377" s="8"/>
      <c r="BM377" s="8"/>
      <c r="BN377" s="8"/>
      <c r="BO377" s="8"/>
      <c r="BP377" s="8"/>
      <c r="BQ377" s="8"/>
      <c r="BR377" s="8"/>
      <c r="BS377" s="8"/>
      <c r="BT377" s="8"/>
      <c r="BU377" s="8"/>
      <c r="BV377" s="8"/>
      <c r="BW377" s="8"/>
      <c r="BX377" s="8"/>
      <c r="BY377" s="8"/>
      <c r="BZ377" s="8"/>
      <c r="CA377" s="8"/>
      <c r="CB377" s="8"/>
      <c r="CC377" s="8"/>
      <c r="CD377" s="8"/>
      <c r="CE377" s="8"/>
      <c r="CF377" s="8"/>
      <c r="CG377" s="8"/>
      <c r="CH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  <c r="AD378" s="8"/>
      <c r="AE378" s="8"/>
      <c r="AF378" s="8"/>
      <c r="AG378" s="8"/>
      <c r="AH378" s="8"/>
      <c r="AI378" s="8"/>
      <c r="AJ378" s="8"/>
      <c r="AK378" s="8"/>
      <c r="AL378" s="8"/>
      <c r="AM378" s="8"/>
      <c r="AN378" s="8"/>
      <c r="AO378" s="8"/>
      <c r="AP378" s="8"/>
      <c r="AQ378" s="8"/>
      <c r="AR378" s="8"/>
      <c r="AS378" s="8"/>
      <c r="AT378" s="8"/>
      <c r="AU378" s="8"/>
      <c r="AV378" s="8"/>
      <c r="AW378" s="8"/>
      <c r="AX378" s="8"/>
      <c r="AY378" s="8"/>
      <c r="AZ378" s="8"/>
      <c r="BA378" s="8"/>
      <c r="BB378" s="8"/>
      <c r="BC378" s="8"/>
      <c r="BD378" s="8"/>
      <c r="BE378" s="8"/>
      <c r="BF378" s="8"/>
      <c r="BG378" s="8"/>
      <c r="BH378" s="8"/>
      <c r="BI378" s="8"/>
      <c r="BJ378" s="8"/>
      <c r="BK378" s="8"/>
      <c r="BL378" s="8"/>
      <c r="BM378" s="8"/>
      <c r="BN378" s="8"/>
      <c r="BO378" s="8"/>
      <c r="BP378" s="8"/>
      <c r="BQ378" s="8"/>
      <c r="BR378" s="8"/>
      <c r="BS378" s="8"/>
      <c r="BT378" s="8"/>
      <c r="BU378" s="8"/>
      <c r="BV378" s="8"/>
      <c r="BW378" s="8"/>
      <c r="BX378" s="8"/>
      <c r="BY378" s="8"/>
      <c r="BZ378" s="8"/>
      <c r="CA378" s="8"/>
      <c r="CB378" s="8"/>
      <c r="CC378" s="8"/>
      <c r="CD378" s="8"/>
      <c r="CE378" s="8"/>
      <c r="CF378" s="8"/>
      <c r="CG378" s="8"/>
      <c r="CH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  <c r="AD379" s="8"/>
      <c r="AE379" s="8"/>
      <c r="AF379" s="8"/>
      <c r="AG379" s="8"/>
      <c r="AH379" s="8"/>
      <c r="AI379" s="8"/>
      <c r="AJ379" s="8"/>
      <c r="AK379" s="8"/>
      <c r="AL379" s="8"/>
      <c r="AM379" s="8"/>
      <c r="AN379" s="8"/>
      <c r="AO379" s="8"/>
      <c r="AP379" s="8"/>
      <c r="AQ379" s="8"/>
      <c r="AR379" s="8"/>
      <c r="AS379" s="8"/>
      <c r="AT379" s="8"/>
      <c r="AU379" s="8"/>
      <c r="AV379" s="8"/>
      <c r="AW379" s="8"/>
      <c r="AX379" s="8"/>
      <c r="AY379" s="8"/>
      <c r="AZ379" s="8"/>
      <c r="BA379" s="8"/>
      <c r="BB379" s="8"/>
      <c r="BC379" s="8"/>
      <c r="BD379" s="8"/>
      <c r="BE379" s="8"/>
      <c r="BF379" s="8"/>
      <c r="BG379" s="8"/>
      <c r="BH379" s="8"/>
      <c r="BI379" s="8"/>
      <c r="BJ379" s="8"/>
      <c r="BK379" s="8"/>
      <c r="BL379" s="8"/>
      <c r="BM379" s="8"/>
      <c r="BN379" s="8"/>
      <c r="BO379" s="8"/>
      <c r="BP379" s="8"/>
      <c r="BQ379" s="8"/>
      <c r="BR379" s="8"/>
      <c r="BS379" s="8"/>
      <c r="BT379" s="8"/>
      <c r="BU379" s="8"/>
      <c r="BV379" s="8"/>
      <c r="BW379" s="8"/>
      <c r="BX379" s="8"/>
      <c r="BY379" s="8"/>
      <c r="BZ379" s="8"/>
      <c r="CA379" s="8"/>
      <c r="CB379" s="8"/>
      <c r="CC379" s="8"/>
      <c r="CD379" s="8"/>
      <c r="CE379" s="8"/>
      <c r="CF379" s="8"/>
      <c r="CG379" s="8"/>
      <c r="CH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  <c r="AD380" s="8"/>
      <c r="AE380" s="8"/>
      <c r="AF380" s="8"/>
      <c r="AG380" s="8"/>
      <c r="AH380" s="8"/>
      <c r="AI380" s="8"/>
      <c r="AJ380" s="8"/>
      <c r="AK380" s="8"/>
      <c r="AL380" s="8"/>
      <c r="AM380" s="8"/>
      <c r="AN380" s="8"/>
      <c r="AO380" s="8"/>
      <c r="AP380" s="8"/>
      <c r="AQ380" s="8"/>
      <c r="AR380" s="8"/>
      <c r="AS380" s="8"/>
      <c r="AT380" s="8"/>
      <c r="AU380" s="8"/>
      <c r="AV380" s="8"/>
      <c r="AW380" s="8"/>
      <c r="AX380" s="8"/>
      <c r="AY380" s="8"/>
      <c r="AZ380" s="8"/>
      <c r="BA380" s="8"/>
      <c r="BB380" s="8"/>
      <c r="BC380" s="8"/>
      <c r="BD380" s="8"/>
      <c r="BE380" s="8"/>
      <c r="BF380" s="8"/>
      <c r="BG380" s="8"/>
      <c r="BH380" s="8"/>
      <c r="BI380" s="8"/>
      <c r="BJ380" s="8"/>
      <c r="BK380" s="8"/>
      <c r="BL380" s="8"/>
      <c r="BM380" s="8"/>
      <c r="BN380" s="8"/>
      <c r="BO380" s="8"/>
      <c r="BP380" s="8"/>
      <c r="BQ380" s="8"/>
      <c r="BR380" s="8"/>
      <c r="BS380" s="8"/>
      <c r="BT380" s="8"/>
      <c r="BU380" s="8"/>
      <c r="BV380" s="8"/>
      <c r="BW380" s="8"/>
      <c r="BX380" s="8"/>
      <c r="BY380" s="8"/>
      <c r="BZ380" s="8"/>
      <c r="CA380" s="8"/>
      <c r="CB380" s="8"/>
      <c r="CC380" s="8"/>
      <c r="CD380" s="8"/>
      <c r="CE380" s="8"/>
      <c r="CF380" s="8"/>
      <c r="CG380" s="8"/>
      <c r="CH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  <c r="AD381" s="8"/>
      <c r="AE381" s="8"/>
      <c r="AF381" s="8"/>
      <c r="AG381" s="8"/>
      <c r="AH381" s="8"/>
      <c r="AI381" s="8"/>
      <c r="AJ381" s="8"/>
      <c r="AK381" s="8"/>
      <c r="AL381" s="8"/>
      <c r="AM381" s="8"/>
      <c r="AN381" s="8"/>
      <c r="AO381" s="8"/>
      <c r="AP381" s="8"/>
      <c r="AQ381" s="8"/>
      <c r="AR381" s="8"/>
      <c r="AS381" s="8"/>
      <c r="AT381" s="8"/>
      <c r="AU381" s="8"/>
      <c r="AV381" s="8"/>
      <c r="AW381" s="8"/>
      <c r="AX381" s="8"/>
      <c r="AY381" s="8"/>
      <c r="AZ381" s="8"/>
      <c r="BA381" s="8"/>
      <c r="BB381" s="8"/>
      <c r="BC381" s="8"/>
      <c r="BD381" s="8"/>
      <c r="BE381" s="8"/>
      <c r="BF381" s="8"/>
      <c r="BG381" s="8"/>
      <c r="BH381" s="8"/>
      <c r="BI381" s="8"/>
      <c r="BJ381" s="8"/>
      <c r="BK381" s="8"/>
      <c r="BL381" s="8"/>
      <c r="BM381" s="8"/>
      <c r="BN381" s="8"/>
      <c r="BO381" s="8"/>
      <c r="BP381" s="8"/>
      <c r="BQ381" s="8"/>
      <c r="BR381" s="8"/>
      <c r="BS381" s="8"/>
      <c r="BT381" s="8"/>
      <c r="BU381" s="8"/>
      <c r="BV381" s="8"/>
      <c r="BW381" s="8"/>
      <c r="BX381" s="8"/>
      <c r="BY381" s="8"/>
      <c r="BZ381" s="8"/>
      <c r="CA381" s="8"/>
      <c r="CB381" s="8"/>
      <c r="CC381" s="8"/>
      <c r="CD381" s="8"/>
      <c r="CE381" s="8"/>
      <c r="CF381" s="8"/>
      <c r="CG381" s="8"/>
      <c r="CH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  <c r="AD382" s="8"/>
      <c r="AE382" s="8"/>
      <c r="AF382" s="8"/>
      <c r="AG382" s="8"/>
      <c r="AH382" s="8"/>
      <c r="AI382" s="8"/>
      <c r="AJ382" s="8"/>
      <c r="AK382" s="8"/>
      <c r="AL382" s="8"/>
      <c r="AM382" s="8"/>
      <c r="AN382" s="8"/>
      <c r="AO382" s="8"/>
      <c r="AP382" s="8"/>
      <c r="AQ382" s="8"/>
      <c r="AR382" s="8"/>
      <c r="AS382" s="8"/>
      <c r="AT382" s="8"/>
      <c r="AU382" s="8"/>
      <c r="AV382" s="8"/>
      <c r="AW382" s="8"/>
      <c r="AX382" s="8"/>
      <c r="AY382" s="8"/>
      <c r="AZ382" s="8"/>
      <c r="BA382" s="8"/>
      <c r="BB382" s="8"/>
      <c r="BC382" s="8"/>
      <c r="BD382" s="8"/>
      <c r="BE382" s="8"/>
      <c r="BF382" s="8"/>
      <c r="BG382" s="8"/>
      <c r="BH382" s="8"/>
      <c r="BI382" s="8"/>
      <c r="BJ382" s="8"/>
      <c r="BK382" s="8"/>
      <c r="BL382" s="8"/>
      <c r="BM382" s="8"/>
      <c r="BN382" s="8"/>
      <c r="BO382" s="8"/>
      <c r="BP382" s="8"/>
      <c r="BQ382" s="8"/>
      <c r="BR382" s="8"/>
      <c r="BS382" s="8"/>
      <c r="BT382" s="8"/>
      <c r="BU382" s="8"/>
      <c r="BV382" s="8"/>
      <c r="BW382" s="8"/>
      <c r="BX382" s="8"/>
      <c r="BY382" s="8"/>
      <c r="BZ382" s="8"/>
      <c r="CA382" s="8"/>
      <c r="CB382" s="8"/>
      <c r="CC382" s="8"/>
      <c r="CD382" s="8"/>
      <c r="CE382" s="8"/>
      <c r="CF382" s="8"/>
      <c r="CG382" s="8"/>
      <c r="CH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  <c r="AD383" s="8"/>
      <c r="AE383" s="8"/>
      <c r="AF383" s="8"/>
      <c r="AG383" s="8"/>
      <c r="AH383" s="8"/>
      <c r="AI383" s="8"/>
      <c r="AJ383" s="8"/>
      <c r="AK383" s="8"/>
      <c r="AL383" s="8"/>
      <c r="AM383" s="8"/>
      <c r="AN383" s="8"/>
      <c r="AO383" s="8"/>
      <c r="AP383" s="8"/>
      <c r="AQ383" s="8"/>
      <c r="AR383" s="8"/>
      <c r="AS383" s="8"/>
      <c r="AT383" s="8"/>
      <c r="AU383" s="8"/>
      <c r="AV383" s="8"/>
      <c r="AW383" s="8"/>
      <c r="AX383" s="8"/>
      <c r="AY383" s="8"/>
      <c r="AZ383" s="8"/>
      <c r="BA383" s="8"/>
      <c r="BB383" s="8"/>
      <c r="BC383" s="8"/>
      <c r="BD383" s="8"/>
      <c r="BE383" s="8"/>
      <c r="BF383" s="8"/>
      <c r="BG383" s="8"/>
      <c r="BH383" s="8"/>
      <c r="BI383" s="8"/>
      <c r="BJ383" s="8"/>
      <c r="BK383" s="8"/>
      <c r="BL383" s="8"/>
      <c r="BM383" s="8"/>
      <c r="BN383" s="8"/>
      <c r="BO383" s="8"/>
      <c r="BP383" s="8"/>
      <c r="BQ383" s="8"/>
      <c r="BR383" s="8"/>
      <c r="BS383" s="8"/>
      <c r="BT383" s="8"/>
      <c r="BU383" s="8"/>
      <c r="BV383" s="8"/>
      <c r="BW383" s="8"/>
      <c r="BX383" s="8"/>
      <c r="BY383" s="8"/>
      <c r="BZ383" s="8"/>
      <c r="CA383" s="8"/>
      <c r="CB383" s="8"/>
      <c r="CC383" s="8"/>
      <c r="CD383" s="8"/>
      <c r="CE383" s="8"/>
      <c r="CF383" s="8"/>
      <c r="CG383" s="8"/>
      <c r="CH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  <c r="AD384" s="8"/>
      <c r="AE384" s="8"/>
      <c r="AF384" s="8"/>
      <c r="AG384" s="8"/>
      <c r="AH384" s="8"/>
      <c r="AI384" s="8"/>
      <c r="AJ384" s="8"/>
      <c r="AK384" s="8"/>
      <c r="AL384" s="8"/>
      <c r="AM384" s="8"/>
      <c r="AN384" s="8"/>
      <c r="AO384" s="8"/>
      <c r="AP384" s="8"/>
      <c r="AQ384" s="8"/>
      <c r="AR384" s="8"/>
      <c r="AS384" s="8"/>
      <c r="AT384" s="8"/>
      <c r="AU384" s="8"/>
      <c r="AV384" s="8"/>
      <c r="AW384" s="8"/>
      <c r="AX384" s="8"/>
      <c r="AY384" s="8"/>
      <c r="AZ384" s="8"/>
      <c r="BA384" s="8"/>
      <c r="BB384" s="8"/>
      <c r="BC384" s="8"/>
      <c r="BD384" s="8"/>
      <c r="BE384" s="8"/>
      <c r="BF384" s="8"/>
      <c r="BG384" s="8"/>
      <c r="BH384" s="8"/>
      <c r="BI384" s="8"/>
      <c r="BJ384" s="8"/>
      <c r="BK384" s="8"/>
      <c r="BL384" s="8"/>
      <c r="BM384" s="8"/>
      <c r="BN384" s="8"/>
      <c r="BO384" s="8"/>
      <c r="BP384" s="8"/>
      <c r="BQ384" s="8"/>
      <c r="BR384" s="8"/>
      <c r="BS384" s="8"/>
      <c r="BT384" s="8"/>
      <c r="BU384" s="8"/>
      <c r="BV384" s="8"/>
      <c r="BW384" s="8"/>
      <c r="BX384" s="8"/>
      <c r="BY384" s="8"/>
      <c r="BZ384" s="8"/>
      <c r="CA384" s="8"/>
      <c r="CB384" s="8"/>
      <c r="CC384" s="8"/>
      <c r="CD384" s="8"/>
      <c r="CE384" s="8"/>
      <c r="CF384" s="8"/>
      <c r="CG384" s="8"/>
      <c r="CH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  <c r="AD385" s="8"/>
      <c r="AE385" s="8"/>
      <c r="AF385" s="8"/>
      <c r="AG385" s="8"/>
      <c r="AH385" s="8"/>
      <c r="AI385" s="8"/>
      <c r="AJ385" s="8"/>
      <c r="AK385" s="8"/>
      <c r="AL385" s="8"/>
      <c r="AM385" s="8"/>
      <c r="AN385" s="8"/>
      <c r="AO385" s="8"/>
      <c r="AP385" s="8"/>
      <c r="AQ385" s="8"/>
      <c r="AR385" s="8"/>
      <c r="AS385" s="8"/>
      <c r="AT385" s="8"/>
      <c r="AU385" s="8"/>
      <c r="AV385" s="8"/>
      <c r="AW385" s="8"/>
      <c r="AX385" s="8"/>
      <c r="AY385" s="8"/>
      <c r="AZ385" s="8"/>
      <c r="BA385" s="8"/>
      <c r="BB385" s="8"/>
      <c r="BC385" s="8"/>
      <c r="BD385" s="8"/>
      <c r="BE385" s="8"/>
      <c r="BF385" s="8"/>
      <c r="BG385" s="8"/>
      <c r="BH385" s="8"/>
      <c r="BI385" s="8"/>
      <c r="BJ385" s="8"/>
      <c r="BK385" s="8"/>
      <c r="BL385" s="8"/>
      <c r="BM385" s="8"/>
      <c r="BN385" s="8"/>
      <c r="BO385" s="8"/>
      <c r="BP385" s="8"/>
      <c r="BQ385" s="8"/>
      <c r="BR385" s="8"/>
      <c r="BS385" s="8"/>
      <c r="BT385" s="8"/>
      <c r="BU385" s="8"/>
      <c r="BV385" s="8"/>
      <c r="BW385" s="8"/>
      <c r="BX385" s="8"/>
      <c r="BY385" s="8"/>
      <c r="BZ385" s="8"/>
      <c r="CA385" s="8"/>
      <c r="CB385" s="8"/>
      <c r="CC385" s="8"/>
      <c r="CD385" s="8"/>
      <c r="CE385" s="8"/>
      <c r="CF385" s="8"/>
      <c r="CG385" s="8"/>
      <c r="CH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  <c r="AD386" s="8"/>
      <c r="AE386" s="8"/>
      <c r="AF386" s="8"/>
      <c r="AG386" s="8"/>
      <c r="AH386" s="8"/>
      <c r="AI386" s="8"/>
      <c r="AJ386" s="8"/>
      <c r="AK386" s="8"/>
      <c r="AL386" s="8"/>
      <c r="AM386" s="8"/>
      <c r="AN386" s="8"/>
      <c r="AO386" s="8"/>
      <c r="AP386" s="8"/>
      <c r="AQ386" s="8"/>
      <c r="AR386" s="8"/>
      <c r="AS386" s="8"/>
      <c r="AT386" s="8"/>
      <c r="AU386" s="8"/>
      <c r="AV386" s="8"/>
      <c r="AW386" s="8"/>
      <c r="AX386" s="8"/>
      <c r="AY386" s="8"/>
      <c r="AZ386" s="8"/>
      <c r="BA386" s="8"/>
      <c r="BB386" s="8"/>
      <c r="BC386" s="8"/>
      <c r="BD386" s="8"/>
      <c r="BE386" s="8"/>
      <c r="BF386" s="8"/>
      <c r="BG386" s="8"/>
      <c r="BH386" s="8"/>
      <c r="BI386" s="8"/>
      <c r="BJ386" s="8"/>
      <c r="BK386" s="8"/>
      <c r="BL386" s="8"/>
      <c r="BM386" s="8"/>
      <c r="BN386" s="8"/>
      <c r="BO386" s="8"/>
      <c r="BP386" s="8"/>
      <c r="BQ386" s="8"/>
      <c r="BR386" s="8"/>
      <c r="BS386" s="8"/>
      <c r="BT386" s="8"/>
      <c r="BU386" s="8"/>
      <c r="BV386" s="8"/>
      <c r="BW386" s="8"/>
      <c r="BX386" s="8"/>
      <c r="BY386" s="8"/>
      <c r="BZ386" s="8"/>
      <c r="CA386" s="8"/>
      <c r="CB386" s="8"/>
      <c r="CC386" s="8"/>
      <c r="CD386" s="8"/>
      <c r="CE386" s="8"/>
      <c r="CF386" s="8"/>
      <c r="CG386" s="8"/>
      <c r="CH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  <c r="AD387" s="8"/>
      <c r="AE387" s="8"/>
      <c r="AF387" s="8"/>
      <c r="AG387" s="8"/>
      <c r="AH387" s="8"/>
      <c r="AI387" s="8"/>
      <c r="AJ387" s="8"/>
      <c r="AK387" s="8"/>
      <c r="AL387" s="8"/>
      <c r="AM387" s="8"/>
      <c r="AN387" s="8"/>
      <c r="AO387" s="8"/>
      <c r="AP387" s="8"/>
      <c r="AQ387" s="8"/>
      <c r="AR387" s="8"/>
      <c r="AS387" s="8"/>
      <c r="AT387" s="8"/>
      <c r="AU387" s="8"/>
      <c r="AV387" s="8"/>
      <c r="AW387" s="8"/>
      <c r="AX387" s="8"/>
      <c r="AY387" s="8"/>
      <c r="AZ387" s="8"/>
      <c r="BA387" s="8"/>
      <c r="BB387" s="8"/>
      <c r="BC387" s="8"/>
      <c r="BD387" s="8"/>
      <c r="BE387" s="8"/>
      <c r="BF387" s="8"/>
      <c r="BG387" s="8"/>
      <c r="BH387" s="8"/>
      <c r="BI387" s="8"/>
      <c r="BJ387" s="8"/>
      <c r="BK387" s="8"/>
      <c r="BL387" s="8"/>
      <c r="BM387" s="8"/>
      <c r="BN387" s="8"/>
      <c r="BO387" s="8"/>
      <c r="BP387" s="8"/>
      <c r="BQ387" s="8"/>
      <c r="BR387" s="8"/>
      <c r="BS387" s="8"/>
      <c r="BT387" s="8"/>
      <c r="BU387" s="8"/>
      <c r="BV387" s="8"/>
      <c r="BW387" s="8"/>
      <c r="BX387" s="8"/>
      <c r="BY387" s="8"/>
      <c r="BZ387" s="8"/>
      <c r="CA387" s="8"/>
      <c r="CB387" s="8"/>
      <c r="CC387" s="8"/>
      <c r="CD387" s="8"/>
      <c r="CE387" s="8"/>
      <c r="CF387" s="8"/>
      <c r="CG387" s="8"/>
      <c r="CH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  <c r="AD388" s="8"/>
      <c r="AE388" s="8"/>
      <c r="AF388" s="8"/>
      <c r="AG388" s="8"/>
      <c r="AH388" s="8"/>
      <c r="AI388" s="8"/>
      <c r="AJ388" s="8"/>
      <c r="AK388" s="8"/>
      <c r="AL388" s="8"/>
      <c r="AM388" s="8"/>
      <c r="AN388" s="8"/>
      <c r="AO388" s="8"/>
      <c r="AP388" s="8"/>
      <c r="AQ388" s="8"/>
      <c r="AR388" s="8"/>
      <c r="AS388" s="8"/>
      <c r="AT388" s="8"/>
      <c r="AU388" s="8"/>
      <c r="AV388" s="8"/>
      <c r="AW388" s="8"/>
      <c r="AX388" s="8"/>
      <c r="AY388" s="8"/>
      <c r="AZ388" s="8"/>
      <c r="BA388" s="8"/>
      <c r="BB388" s="8"/>
      <c r="BC388" s="8"/>
      <c r="BD388" s="8"/>
      <c r="BE388" s="8"/>
      <c r="BF388" s="8"/>
      <c r="BG388" s="8"/>
      <c r="BH388" s="8"/>
      <c r="BI388" s="8"/>
      <c r="BJ388" s="8"/>
      <c r="BK388" s="8"/>
      <c r="BL388" s="8"/>
      <c r="BM388" s="8"/>
      <c r="BN388" s="8"/>
      <c r="BO388" s="8"/>
      <c r="BP388" s="8"/>
      <c r="BQ388" s="8"/>
      <c r="BR388" s="8"/>
      <c r="BS388" s="8"/>
      <c r="BT388" s="8"/>
      <c r="BU388" s="8"/>
      <c r="BV388" s="8"/>
      <c r="BW388" s="8"/>
      <c r="BX388" s="8"/>
      <c r="BY388" s="8"/>
      <c r="BZ388" s="8"/>
      <c r="CA388" s="8"/>
      <c r="CB388" s="8"/>
      <c r="CC388" s="8"/>
      <c r="CD388" s="8"/>
      <c r="CE388" s="8"/>
      <c r="CF388" s="8"/>
      <c r="CG388" s="8"/>
      <c r="CH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  <c r="AD389" s="8"/>
      <c r="AE389" s="8"/>
      <c r="AF389" s="8"/>
      <c r="AG389" s="8"/>
      <c r="AH389" s="8"/>
      <c r="AI389" s="8"/>
      <c r="AJ389" s="8"/>
      <c r="AK389" s="8"/>
      <c r="AL389" s="8"/>
      <c r="AM389" s="8"/>
      <c r="AN389" s="8"/>
      <c r="AO389" s="8"/>
      <c r="AP389" s="8"/>
      <c r="AQ389" s="8"/>
      <c r="AR389" s="8"/>
      <c r="AS389" s="8"/>
      <c r="AT389" s="8"/>
      <c r="AU389" s="8"/>
      <c r="AV389" s="8"/>
      <c r="AW389" s="8"/>
      <c r="AX389" s="8"/>
      <c r="AY389" s="8"/>
      <c r="AZ389" s="8"/>
      <c r="BA389" s="8"/>
      <c r="BB389" s="8"/>
      <c r="BC389" s="8"/>
      <c r="BD389" s="8"/>
      <c r="BE389" s="8"/>
      <c r="BF389" s="8"/>
      <c r="BG389" s="8"/>
      <c r="BH389" s="8"/>
      <c r="BI389" s="8"/>
      <c r="BJ389" s="8"/>
      <c r="BK389" s="8"/>
      <c r="BL389" s="8"/>
      <c r="BM389" s="8"/>
      <c r="BN389" s="8"/>
      <c r="BO389" s="8"/>
      <c r="BP389" s="8"/>
      <c r="BQ389" s="8"/>
      <c r="BR389" s="8"/>
      <c r="BS389" s="8"/>
      <c r="BT389" s="8"/>
      <c r="BU389" s="8"/>
      <c r="BV389" s="8"/>
      <c r="BW389" s="8"/>
      <c r="BX389" s="8"/>
      <c r="BY389" s="8"/>
      <c r="BZ389" s="8"/>
      <c r="CA389" s="8"/>
      <c r="CB389" s="8"/>
      <c r="CC389" s="8"/>
      <c r="CD389" s="8"/>
      <c r="CE389" s="8"/>
      <c r="CF389" s="8"/>
      <c r="CG389" s="8"/>
      <c r="CH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  <c r="AD390" s="8"/>
      <c r="AE390" s="8"/>
      <c r="AF390" s="8"/>
      <c r="AG390" s="8"/>
      <c r="AH390" s="8"/>
      <c r="AI390" s="8"/>
      <c r="AJ390" s="8"/>
      <c r="AK390" s="8"/>
      <c r="AL390" s="8"/>
      <c r="AM390" s="8"/>
      <c r="AN390" s="8"/>
      <c r="AO390" s="8"/>
      <c r="AP390" s="8"/>
      <c r="AQ390" s="8"/>
      <c r="AR390" s="8"/>
      <c r="AS390" s="8"/>
      <c r="AT390" s="8"/>
      <c r="AU390" s="8"/>
      <c r="AV390" s="8"/>
      <c r="AW390" s="8"/>
      <c r="AX390" s="8"/>
      <c r="AY390" s="8"/>
      <c r="AZ390" s="8"/>
      <c r="BA390" s="8"/>
      <c r="BB390" s="8"/>
      <c r="BC390" s="8"/>
      <c r="BD390" s="8"/>
      <c r="BE390" s="8"/>
      <c r="BF390" s="8"/>
      <c r="BG390" s="8"/>
      <c r="BH390" s="8"/>
      <c r="BI390" s="8"/>
      <c r="BJ390" s="8"/>
      <c r="BK390" s="8"/>
      <c r="BL390" s="8"/>
      <c r="BM390" s="8"/>
      <c r="BN390" s="8"/>
      <c r="BO390" s="8"/>
      <c r="BP390" s="8"/>
      <c r="BQ390" s="8"/>
      <c r="BR390" s="8"/>
      <c r="BS390" s="8"/>
      <c r="BT390" s="8"/>
      <c r="BU390" s="8"/>
      <c r="BV390" s="8"/>
      <c r="BW390" s="8"/>
      <c r="BX390" s="8"/>
      <c r="BY390" s="8"/>
      <c r="BZ390" s="8"/>
      <c r="CA390" s="8"/>
      <c r="CB390" s="8"/>
      <c r="CC390" s="8"/>
      <c r="CD390" s="8"/>
      <c r="CE390" s="8"/>
      <c r="CF390" s="8"/>
      <c r="CG390" s="8"/>
      <c r="CH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  <c r="AD391" s="8"/>
      <c r="AE391" s="8"/>
      <c r="AF391" s="8"/>
      <c r="AG391" s="8"/>
      <c r="AH391" s="8"/>
      <c r="AI391" s="8"/>
      <c r="AJ391" s="8"/>
      <c r="AK391" s="8"/>
      <c r="AL391" s="8"/>
      <c r="AM391" s="8"/>
      <c r="AN391" s="8"/>
      <c r="AO391" s="8"/>
      <c r="AP391" s="8"/>
      <c r="AQ391" s="8"/>
      <c r="AR391" s="8"/>
      <c r="AS391" s="8"/>
      <c r="AT391" s="8"/>
      <c r="AU391" s="8"/>
      <c r="AV391" s="8"/>
      <c r="AW391" s="8"/>
      <c r="AX391" s="8"/>
      <c r="AY391" s="8"/>
      <c r="AZ391" s="8"/>
      <c r="BA391" s="8"/>
      <c r="BB391" s="8"/>
      <c r="BC391" s="8"/>
      <c r="BD391" s="8"/>
      <c r="BE391" s="8"/>
      <c r="BF391" s="8"/>
      <c r="BG391" s="8"/>
      <c r="BH391" s="8"/>
      <c r="BI391" s="8"/>
      <c r="BJ391" s="8"/>
      <c r="BK391" s="8"/>
      <c r="BL391" s="8"/>
      <c r="BM391" s="8"/>
      <c r="BN391" s="8"/>
      <c r="BO391" s="8"/>
      <c r="BP391" s="8"/>
      <c r="BQ391" s="8"/>
      <c r="BR391" s="8"/>
      <c r="BS391" s="8"/>
      <c r="BT391" s="8"/>
      <c r="BU391" s="8"/>
      <c r="BV391" s="8"/>
      <c r="BW391" s="8"/>
      <c r="BX391" s="8"/>
      <c r="BY391" s="8"/>
      <c r="BZ391" s="8"/>
      <c r="CA391" s="8"/>
      <c r="CB391" s="8"/>
      <c r="CC391" s="8"/>
      <c r="CD391" s="8"/>
      <c r="CE391" s="8"/>
      <c r="CF391" s="8"/>
      <c r="CG391" s="8"/>
      <c r="CH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  <c r="AD392" s="8"/>
      <c r="AE392" s="8"/>
      <c r="AF392" s="8"/>
      <c r="AG392" s="8"/>
      <c r="AH392" s="8"/>
      <c r="AI392" s="8"/>
      <c r="AJ392" s="8"/>
      <c r="AK392" s="8"/>
      <c r="AL392" s="8"/>
      <c r="AM392" s="8"/>
      <c r="AN392" s="8"/>
      <c r="AO392" s="8"/>
      <c r="AP392" s="8"/>
      <c r="AQ392" s="8"/>
      <c r="AR392" s="8"/>
      <c r="AS392" s="8"/>
      <c r="AT392" s="8"/>
      <c r="AU392" s="8"/>
      <c r="AV392" s="8"/>
      <c r="AW392" s="8"/>
      <c r="AX392" s="8"/>
      <c r="AY392" s="8"/>
      <c r="AZ392" s="8"/>
      <c r="BA392" s="8"/>
      <c r="BB392" s="8"/>
      <c r="BC392" s="8"/>
      <c r="BD392" s="8"/>
      <c r="BE392" s="8"/>
      <c r="BF392" s="8"/>
      <c r="BG392" s="8"/>
      <c r="BH392" s="8"/>
      <c r="BI392" s="8"/>
      <c r="BJ392" s="8"/>
      <c r="BK392" s="8"/>
      <c r="BL392" s="8"/>
      <c r="BM392" s="8"/>
      <c r="BN392" s="8"/>
      <c r="BO392" s="8"/>
      <c r="BP392" s="8"/>
      <c r="BQ392" s="8"/>
      <c r="BR392" s="8"/>
      <c r="BS392" s="8"/>
      <c r="BT392" s="8"/>
      <c r="BU392" s="8"/>
      <c r="BV392" s="8"/>
      <c r="BW392" s="8"/>
      <c r="BX392" s="8"/>
      <c r="BY392" s="8"/>
      <c r="BZ392" s="8"/>
      <c r="CA392" s="8"/>
      <c r="CB392" s="8"/>
      <c r="CC392" s="8"/>
      <c r="CD392" s="8"/>
      <c r="CE392" s="8"/>
      <c r="CF392" s="8"/>
      <c r="CG392" s="8"/>
      <c r="CH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  <c r="AD393" s="8"/>
      <c r="AE393" s="8"/>
      <c r="AF393" s="8"/>
      <c r="AG393" s="8"/>
      <c r="AH393" s="8"/>
      <c r="AI393" s="8"/>
      <c r="AJ393" s="8"/>
      <c r="AK393" s="8"/>
      <c r="AL393" s="8"/>
      <c r="AM393" s="8"/>
      <c r="AN393" s="8"/>
      <c r="AO393" s="8"/>
      <c r="AP393" s="8"/>
      <c r="AQ393" s="8"/>
      <c r="AR393" s="8"/>
      <c r="AS393" s="8"/>
      <c r="AT393" s="8"/>
      <c r="AU393" s="8"/>
      <c r="AV393" s="8"/>
      <c r="AW393" s="8"/>
      <c r="AX393" s="8"/>
      <c r="AY393" s="8"/>
      <c r="AZ393" s="8"/>
      <c r="BA393" s="8"/>
      <c r="BB393" s="8"/>
      <c r="BC393" s="8"/>
      <c r="BD393" s="8"/>
      <c r="BE393" s="8"/>
      <c r="BF393" s="8"/>
      <c r="BG393" s="8"/>
      <c r="BH393" s="8"/>
      <c r="BI393" s="8"/>
      <c r="BJ393" s="8"/>
      <c r="BK393" s="8"/>
      <c r="BL393" s="8"/>
      <c r="BM393" s="8"/>
      <c r="BN393" s="8"/>
      <c r="BO393" s="8"/>
      <c r="BP393" s="8"/>
      <c r="BQ393" s="8"/>
      <c r="BR393" s="8"/>
      <c r="BS393" s="8"/>
      <c r="BT393" s="8"/>
      <c r="BU393" s="8"/>
      <c r="BV393" s="8"/>
      <c r="BW393" s="8"/>
      <c r="BX393" s="8"/>
      <c r="BY393" s="8"/>
      <c r="BZ393" s="8"/>
      <c r="CA393" s="8"/>
      <c r="CB393" s="8"/>
      <c r="CC393" s="8"/>
      <c r="CD393" s="8"/>
      <c r="CE393" s="8"/>
      <c r="CF393" s="8"/>
      <c r="CG393" s="8"/>
      <c r="CH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  <c r="AD394" s="8"/>
      <c r="AE394" s="8"/>
      <c r="AF394" s="8"/>
      <c r="AG394" s="8"/>
      <c r="AH394" s="8"/>
      <c r="AI394" s="8"/>
      <c r="AJ394" s="8"/>
      <c r="AK394" s="8"/>
      <c r="AL394" s="8"/>
      <c r="AM394" s="8"/>
      <c r="AN394" s="8"/>
      <c r="AO394" s="8"/>
      <c r="AP394" s="8"/>
      <c r="AQ394" s="8"/>
      <c r="AR394" s="8"/>
      <c r="AS394" s="8"/>
      <c r="AT394" s="8"/>
      <c r="AU394" s="8"/>
      <c r="AV394" s="8"/>
      <c r="AW394" s="8"/>
      <c r="AX394" s="8"/>
      <c r="AY394" s="8"/>
      <c r="AZ394" s="8"/>
      <c r="BA394" s="8"/>
      <c r="BB394" s="8"/>
      <c r="BC394" s="8"/>
      <c r="BD394" s="8"/>
      <c r="BE394" s="8"/>
      <c r="BF394" s="8"/>
      <c r="BG394" s="8"/>
      <c r="BH394" s="8"/>
      <c r="BI394" s="8"/>
      <c r="BJ394" s="8"/>
      <c r="BK394" s="8"/>
      <c r="BL394" s="8"/>
      <c r="BM394" s="8"/>
      <c r="BN394" s="8"/>
      <c r="BO394" s="8"/>
      <c r="BP394" s="8"/>
      <c r="BQ394" s="8"/>
      <c r="BR394" s="8"/>
      <c r="BS394" s="8"/>
      <c r="BT394" s="8"/>
      <c r="BU394" s="8"/>
      <c r="BV394" s="8"/>
      <c r="BW394" s="8"/>
      <c r="BX394" s="8"/>
      <c r="BY394" s="8"/>
      <c r="BZ394" s="8"/>
      <c r="CA394" s="8"/>
      <c r="CB394" s="8"/>
      <c r="CC394" s="8"/>
      <c r="CD394" s="8"/>
      <c r="CE394" s="8"/>
      <c r="CF394" s="8"/>
      <c r="CG394" s="8"/>
      <c r="CH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  <c r="AD395" s="8"/>
      <c r="AE395" s="8"/>
      <c r="AF395" s="8"/>
      <c r="AG395" s="8"/>
      <c r="AH395" s="8"/>
      <c r="AI395" s="8"/>
      <c r="AJ395" s="8"/>
      <c r="AK395" s="8"/>
      <c r="AL395" s="8"/>
      <c r="AM395" s="8"/>
      <c r="AN395" s="8"/>
      <c r="AO395" s="8"/>
      <c r="AP395" s="8"/>
      <c r="AQ395" s="8"/>
      <c r="AR395" s="8"/>
      <c r="AS395" s="8"/>
      <c r="AT395" s="8"/>
      <c r="AU395" s="8"/>
      <c r="AV395" s="8"/>
      <c r="AW395" s="8"/>
      <c r="AX395" s="8"/>
      <c r="AY395" s="8"/>
      <c r="AZ395" s="8"/>
      <c r="BA395" s="8"/>
      <c r="BB395" s="8"/>
      <c r="BC395" s="8"/>
      <c r="BD395" s="8"/>
      <c r="BE395" s="8"/>
      <c r="BF395" s="8"/>
      <c r="BG395" s="8"/>
      <c r="BH395" s="8"/>
      <c r="BI395" s="8"/>
      <c r="BJ395" s="8"/>
      <c r="BK395" s="8"/>
      <c r="BL395" s="8"/>
      <c r="BM395" s="8"/>
      <c r="BN395" s="8"/>
      <c r="BO395" s="8"/>
      <c r="BP395" s="8"/>
      <c r="BQ395" s="8"/>
      <c r="BR395" s="8"/>
      <c r="BS395" s="8"/>
      <c r="BT395" s="8"/>
      <c r="BU395" s="8"/>
      <c r="BV395" s="8"/>
      <c r="BW395" s="8"/>
      <c r="BX395" s="8"/>
      <c r="BY395" s="8"/>
      <c r="BZ395" s="8"/>
      <c r="CA395" s="8"/>
      <c r="CB395" s="8"/>
      <c r="CC395" s="8"/>
      <c r="CD395" s="8"/>
      <c r="CE395" s="8"/>
      <c r="CF395" s="8"/>
      <c r="CG395" s="8"/>
      <c r="CH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  <c r="AD396" s="8"/>
      <c r="AE396" s="8"/>
      <c r="AF396" s="8"/>
      <c r="AG396" s="8"/>
      <c r="AH396" s="8"/>
      <c r="AI396" s="8"/>
      <c r="AJ396" s="8"/>
      <c r="AK396" s="8"/>
      <c r="AL396" s="8"/>
      <c r="AM396" s="8"/>
      <c r="AN396" s="8"/>
      <c r="AO396" s="8"/>
      <c r="AP396" s="8"/>
      <c r="AQ396" s="8"/>
      <c r="AR396" s="8"/>
      <c r="AS396" s="8"/>
      <c r="AT396" s="8"/>
      <c r="AU396" s="8"/>
      <c r="AV396" s="8"/>
      <c r="AW396" s="8"/>
      <c r="AX396" s="8"/>
      <c r="AY396" s="8"/>
      <c r="AZ396" s="8"/>
      <c r="BA396" s="8"/>
      <c r="BB396" s="8"/>
      <c r="BC396" s="8"/>
      <c r="BD396" s="8"/>
      <c r="BE396" s="8"/>
      <c r="BF396" s="8"/>
      <c r="BG396" s="8"/>
      <c r="BH396" s="8"/>
      <c r="BI396" s="8"/>
      <c r="BJ396" s="8"/>
      <c r="BK396" s="8"/>
      <c r="BL396" s="8"/>
      <c r="BM396" s="8"/>
      <c r="BN396" s="8"/>
      <c r="BO396" s="8"/>
      <c r="BP396" s="8"/>
      <c r="BQ396" s="8"/>
      <c r="BR396" s="8"/>
      <c r="BS396" s="8"/>
      <c r="BT396" s="8"/>
      <c r="BU396" s="8"/>
      <c r="BV396" s="8"/>
      <c r="BW396" s="8"/>
      <c r="BX396" s="8"/>
      <c r="BY396" s="8"/>
      <c r="BZ396" s="8"/>
      <c r="CA396" s="8"/>
      <c r="CB396" s="8"/>
      <c r="CC396" s="8"/>
      <c r="CD396" s="8"/>
      <c r="CE396" s="8"/>
      <c r="CF396" s="8"/>
      <c r="CG396" s="8"/>
      <c r="CH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  <c r="AD397" s="8"/>
      <c r="AE397" s="8"/>
      <c r="AF397" s="8"/>
      <c r="AG397" s="8"/>
      <c r="AH397" s="8"/>
      <c r="AI397" s="8"/>
      <c r="AJ397" s="8"/>
      <c r="AK397" s="8"/>
      <c r="AL397" s="8"/>
      <c r="AM397" s="8"/>
      <c r="AN397" s="8"/>
      <c r="AO397" s="8"/>
      <c r="AP397" s="8"/>
      <c r="AQ397" s="8"/>
      <c r="AR397" s="8"/>
      <c r="AS397" s="8"/>
      <c r="AT397" s="8"/>
      <c r="AU397" s="8"/>
      <c r="AV397" s="8"/>
      <c r="AW397" s="8"/>
      <c r="AX397" s="8"/>
      <c r="AY397" s="8"/>
      <c r="AZ397" s="8"/>
      <c r="BA397" s="8"/>
      <c r="BB397" s="8"/>
      <c r="BC397" s="8"/>
      <c r="BD397" s="8"/>
      <c r="BE397" s="8"/>
      <c r="BF397" s="8"/>
      <c r="BG397" s="8"/>
      <c r="BH397" s="8"/>
      <c r="BI397" s="8"/>
      <c r="BJ397" s="8"/>
      <c r="BK397" s="8"/>
      <c r="BL397" s="8"/>
      <c r="BM397" s="8"/>
      <c r="BN397" s="8"/>
      <c r="BO397" s="8"/>
      <c r="BP397" s="8"/>
      <c r="BQ397" s="8"/>
      <c r="BR397" s="8"/>
      <c r="BS397" s="8"/>
      <c r="BT397" s="8"/>
      <c r="BU397" s="8"/>
      <c r="BV397" s="8"/>
      <c r="BW397" s="8"/>
      <c r="BX397" s="8"/>
      <c r="BY397" s="8"/>
      <c r="BZ397" s="8"/>
      <c r="CA397" s="8"/>
      <c r="CB397" s="8"/>
      <c r="CC397" s="8"/>
      <c r="CD397" s="8"/>
      <c r="CE397" s="8"/>
      <c r="CF397" s="8"/>
      <c r="CG397" s="8"/>
      <c r="CH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  <c r="AD398" s="8"/>
      <c r="AE398" s="8"/>
      <c r="AF398" s="8"/>
      <c r="AG398" s="8"/>
      <c r="AH398" s="8"/>
      <c r="AI398" s="8"/>
      <c r="AJ398" s="8"/>
      <c r="AK398" s="8"/>
      <c r="AL398" s="8"/>
      <c r="AM398" s="8"/>
      <c r="AN398" s="8"/>
      <c r="AO398" s="8"/>
      <c r="AP398" s="8"/>
      <c r="AQ398" s="8"/>
      <c r="AR398" s="8"/>
      <c r="AS398" s="8"/>
      <c r="AT398" s="8"/>
      <c r="AU398" s="8"/>
      <c r="AV398" s="8"/>
      <c r="AW398" s="8"/>
      <c r="AX398" s="8"/>
      <c r="AY398" s="8"/>
      <c r="AZ398" s="8"/>
      <c r="BA398" s="8"/>
      <c r="BB398" s="8"/>
      <c r="BC398" s="8"/>
      <c r="BD398" s="8"/>
      <c r="BE398" s="8"/>
      <c r="BF398" s="8"/>
      <c r="BG398" s="8"/>
      <c r="BH398" s="8"/>
      <c r="BI398" s="8"/>
      <c r="BJ398" s="8"/>
      <c r="BK398" s="8"/>
      <c r="BL398" s="8"/>
      <c r="BM398" s="8"/>
      <c r="BN398" s="8"/>
      <c r="BO398" s="8"/>
      <c r="BP398" s="8"/>
      <c r="BQ398" s="8"/>
      <c r="BR398" s="8"/>
      <c r="BS398" s="8"/>
      <c r="BT398" s="8"/>
      <c r="BU398" s="8"/>
      <c r="BV398" s="8"/>
      <c r="BW398" s="8"/>
      <c r="BX398" s="8"/>
      <c r="BY398" s="8"/>
      <c r="BZ398" s="8"/>
      <c r="CA398" s="8"/>
      <c r="CB398" s="8"/>
      <c r="CC398" s="8"/>
      <c r="CD398" s="8"/>
      <c r="CE398" s="8"/>
      <c r="CF398" s="8"/>
      <c r="CG398" s="8"/>
      <c r="CH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  <c r="AD399" s="8"/>
      <c r="AE399" s="8"/>
      <c r="AF399" s="8"/>
      <c r="AG399" s="8"/>
      <c r="AH399" s="8"/>
      <c r="AI399" s="8"/>
      <c r="AJ399" s="8"/>
      <c r="AK399" s="8"/>
      <c r="AL399" s="8"/>
      <c r="AM399" s="8"/>
      <c r="AN399" s="8"/>
      <c r="AO399" s="8"/>
      <c r="AP399" s="8"/>
      <c r="AQ399" s="8"/>
      <c r="AR399" s="8"/>
      <c r="AS399" s="8"/>
      <c r="AT399" s="8"/>
      <c r="AU399" s="8"/>
      <c r="AV399" s="8"/>
      <c r="AW399" s="8"/>
      <c r="AX399" s="8"/>
      <c r="AY399" s="8"/>
      <c r="AZ399" s="8"/>
      <c r="BA399" s="8"/>
      <c r="BB399" s="8"/>
      <c r="BC399" s="8"/>
      <c r="BD399" s="8"/>
      <c r="BE399" s="8"/>
      <c r="BF399" s="8"/>
      <c r="BG399" s="8"/>
      <c r="BH399" s="8"/>
      <c r="BI399" s="8"/>
      <c r="BJ399" s="8"/>
      <c r="BK399" s="8"/>
      <c r="BL399" s="8"/>
      <c r="BM399" s="8"/>
      <c r="BN399" s="8"/>
      <c r="BO399" s="8"/>
      <c r="BP399" s="8"/>
      <c r="BQ399" s="8"/>
      <c r="BR399" s="8"/>
      <c r="BS399" s="8"/>
      <c r="BT399" s="8"/>
      <c r="BU399" s="8"/>
      <c r="BV399" s="8"/>
      <c r="BW399" s="8"/>
      <c r="BX399" s="8"/>
      <c r="BY399" s="8"/>
      <c r="BZ399" s="8"/>
      <c r="CA399" s="8"/>
      <c r="CB399" s="8"/>
      <c r="CC399" s="8"/>
      <c r="CD399" s="8"/>
      <c r="CE399" s="8"/>
      <c r="CF399" s="8"/>
      <c r="CG399" s="8"/>
      <c r="CH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  <c r="AD400" s="8"/>
      <c r="AE400" s="8"/>
      <c r="AF400" s="8"/>
      <c r="AG400" s="8"/>
      <c r="AH400" s="8"/>
      <c r="AI400" s="8"/>
      <c r="AJ400" s="8"/>
      <c r="AK400" s="8"/>
      <c r="AL400" s="8"/>
      <c r="AM400" s="8"/>
      <c r="AN400" s="8"/>
      <c r="AO400" s="8"/>
      <c r="AP400" s="8"/>
      <c r="AQ400" s="8"/>
      <c r="AR400" s="8"/>
      <c r="AS400" s="8"/>
      <c r="AT400" s="8"/>
      <c r="AU400" s="8"/>
      <c r="AV400" s="8"/>
      <c r="AW400" s="8"/>
      <c r="AX400" s="8"/>
      <c r="AY400" s="8"/>
      <c r="AZ400" s="8"/>
      <c r="BA400" s="8"/>
      <c r="BB400" s="8"/>
      <c r="BC400" s="8"/>
      <c r="BD400" s="8"/>
      <c r="BE400" s="8"/>
      <c r="BF400" s="8"/>
      <c r="BG400" s="8"/>
      <c r="BH400" s="8"/>
      <c r="BI400" s="8"/>
      <c r="BJ400" s="8"/>
      <c r="BK400" s="8"/>
      <c r="BL400" s="8"/>
      <c r="BM400" s="8"/>
      <c r="BN400" s="8"/>
      <c r="BO400" s="8"/>
      <c r="BP400" s="8"/>
      <c r="BQ400" s="8"/>
      <c r="BR400" s="8"/>
      <c r="BS400" s="8"/>
      <c r="BT400" s="8"/>
      <c r="BU400" s="8"/>
      <c r="BV400" s="8"/>
      <c r="BW400" s="8"/>
      <c r="BX400" s="8"/>
      <c r="BY400" s="8"/>
      <c r="BZ400" s="8"/>
      <c r="CA400" s="8"/>
      <c r="CB400" s="8"/>
      <c r="CC400" s="8"/>
      <c r="CD400" s="8"/>
      <c r="CE400" s="8"/>
      <c r="CF400" s="8"/>
      <c r="CG400" s="8"/>
      <c r="CH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  <c r="AD401" s="8"/>
      <c r="AE401" s="8"/>
      <c r="AF401" s="8"/>
      <c r="AG401" s="8"/>
      <c r="AH401" s="8"/>
      <c r="AI401" s="8"/>
      <c r="AJ401" s="8"/>
      <c r="AK401" s="8"/>
      <c r="AL401" s="8"/>
      <c r="AM401" s="8"/>
      <c r="AN401" s="8"/>
      <c r="AO401" s="8"/>
      <c r="AP401" s="8"/>
      <c r="AQ401" s="8"/>
      <c r="AR401" s="8"/>
      <c r="AS401" s="8"/>
      <c r="AT401" s="8"/>
      <c r="AU401" s="8"/>
      <c r="AV401" s="8"/>
      <c r="AW401" s="8"/>
      <c r="AX401" s="8"/>
      <c r="AY401" s="8"/>
      <c r="AZ401" s="8"/>
      <c r="BA401" s="8"/>
      <c r="BB401" s="8"/>
      <c r="BC401" s="8"/>
      <c r="BD401" s="8"/>
      <c r="BE401" s="8"/>
      <c r="BF401" s="8"/>
      <c r="BG401" s="8"/>
      <c r="BH401" s="8"/>
      <c r="BI401" s="8"/>
      <c r="BJ401" s="8"/>
      <c r="BK401" s="8"/>
      <c r="BL401" s="8"/>
      <c r="BM401" s="8"/>
      <c r="BN401" s="8"/>
      <c r="BO401" s="8"/>
      <c r="BP401" s="8"/>
      <c r="BQ401" s="8"/>
      <c r="BR401" s="8"/>
      <c r="BS401" s="8"/>
      <c r="BT401" s="8"/>
      <c r="BU401" s="8"/>
      <c r="BV401" s="8"/>
      <c r="BW401" s="8"/>
      <c r="BX401" s="8"/>
      <c r="BY401" s="8"/>
      <c r="BZ401" s="8"/>
      <c r="CA401" s="8"/>
      <c r="CB401" s="8"/>
      <c r="CC401" s="8"/>
      <c r="CD401" s="8"/>
      <c r="CE401" s="8"/>
      <c r="CF401" s="8"/>
      <c r="CG401" s="8"/>
      <c r="CH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  <c r="AD402" s="8"/>
      <c r="AE402" s="8"/>
      <c r="AF402" s="8"/>
      <c r="AG402" s="8"/>
      <c r="AH402" s="8"/>
      <c r="AI402" s="8"/>
      <c r="AJ402" s="8"/>
      <c r="AK402" s="8"/>
      <c r="AL402" s="8"/>
      <c r="AM402" s="8"/>
      <c r="AN402" s="8"/>
      <c r="AO402" s="8"/>
      <c r="AP402" s="8"/>
      <c r="AQ402" s="8"/>
      <c r="AR402" s="8"/>
      <c r="AS402" s="8"/>
      <c r="AT402" s="8"/>
      <c r="AU402" s="8"/>
      <c r="AV402" s="8"/>
      <c r="AW402" s="8"/>
      <c r="AX402" s="8"/>
      <c r="AY402" s="8"/>
      <c r="AZ402" s="8"/>
      <c r="BA402" s="8"/>
      <c r="BB402" s="8"/>
      <c r="BC402" s="8"/>
      <c r="BD402" s="8"/>
      <c r="BE402" s="8"/>
      <c r="BF402" s="8"/>
      <c r="BG402" s="8"/>
      <c r="BH402" s="8"/>
      <c r="BI402" s="8"/>
      <c r="BJ402" s="8"/>
      <c r="BK402" s="8"/>
      <c r="BL402" s="8"/>
      <c r="BM402" s="8"/>
      <c r="BN402" s="8"/>
      <c r="BO402" s="8"/>
      <c r="BP402" s="8"/>
      <c r="BQ402" s="8"/>
      <c r="BR402" s="8"/>
      <c r="BS402" s="8"/>
      <c r="BT402" s="8"/>
      <c r="BU402" s="8"/>
      <c r="BV402" s="8"/>
      <c r="BW402" s="8"/>
      <c r="BX402" s="8"/>
      <c r="BY402" s="8"/>
      <c r="BZ402" s="8"/>
      <c r="CA402" s="8"/>
      <c r="CB402" s="8"/>
      <c r="CC402" s="8"/>
      <c r="CD402" s="8"/>
      <c r="CE402" s="8"/>
      <c r="CF402" s="8"/>
      <c r="CG402" s="8"/>
      <c r="CH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  <c r="AD403" s="8"/>
      <c r="AE403" s="8"/>
      <c r="AF403" s="8"/>
      <c r="AG403" s="8"/>
      <c r="AH403" s="8"/>
      <c r="AI403" s="8"/>
      <c r="AJ403" s="8"/>
      <c r="AK403" s="8"/>
      <c r="AL403" s="8"/>
      <c r="AM403" s="8"/>
      <c r="AN403" s="8"/>
      <c r="AO403" s="8"/>
      <c r="AP403" s="8"/>
      <c r="AQ403" s="8"/>
      <c r="AR403" s="8"/>
      <c r="AS403" s="8"/>
      <c r="AT403" s="8"/>
      <c r="AU403" s="8"/>
      <c r="AV403" s="8"/>
      <c r="AW403" s="8"/>
      <c r="AX403" s="8"/>
      <c r="AY403" s="8"/>
      <c r="AZ403" s="8"/>
      <c r="BA403" s="8"/>
      <c r="BB403" s="8"/>
      <c r="BC403" s="8"/>
      <c r="BD403" s="8"/>
      <c r="BE403" s="8"/>
      <c r="BF403" s="8"/>
      <c r="BG403" s="8"/>
      <c r="BH403" s="8"/>
      <c r="BI403" s="8"/>
      <c r="BJ403" s="8"/>
      <c r="BK403" s="8"/>
      <c r="BL403" s="8"/>
      <c r="BM403" s="8"/>
      <c r="BN403" s="8"/>
      <c r="BO403" s="8"/>
      <c r="BP403" s="8"/>
      <c r="BQ403" s="8"/>
      <c r="BR403" s="8"/>
      <c r="BS403" s="8"/>
      <c r="BT403" s="8"/>
      <c r="BU403" s="8"/>
      <c r="BV403" s="8"/>
      <c r="BW403" s="8"/>
      <c r="BX403" s="8"/>
      <c r="BY403" s="8"/>
      <c r="BZ403" s="8"/>
      <c r="CA403" s="8"/>
      <c r="CB403" s="8"/>
      <c r="CC403" s="8"/>
      <c r="CD403" s="8"/>
      <c r="CE403" s="8"/>
      <c r="CF403" s="8"/>
      <c r="CG403" s="8"/>
      <c r="CH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  <c r="AD404" s="8"/>
      <c r="AE404" s="8"/>
      <c r="AF404" s="8"/>
      <c r="AG404" s="8"/>
      <c r="AH404" s="8"/>
      <c r="AI404" s="8"/>
      <c r="AJ404" s="8"/>
      <c r="AK404" s="8"/>
      <c r="AL404" s="8"/>
      <c r="AM404" s="8"/>
      <c r="AN404" s="8"/>
      <c r="AO404" s="8"/>
      <c r="AP404" s="8"/>
      <c r="AQ404" s="8"/>
      <c r="AR404" s="8"/>
      <c r="AS404" s="8"/>
      <c r="AT404" s="8"/>
      <c r="AU404" s="8"/>
      <c r="AV404" s="8"/>
      <c r="AW404" s="8"/>
      <c r="AX404" s="8"/>
      <c r="AY404" s="8"/>
      <c r="AZ404" s="8"/>
      <c r="BA404" s="8"/>
      <c r="BB404" s="8"/>
      <c r="BC404" s="8"/>
      <c r="BD404" s="8"/>
      <c r="BE404" s="8"/>
      <c r="BF404" s="8"/>
      <c r="BG404" s="8"/>
      <c r="BH404" s="8"/>
      <c r="BI404" s="8"/>
      <c r="BJ404" s="8"/>
      <c r="BK404" s="8"/>
      <c r="BL404" s="8"/>
      <c r="BM404" s="8"/>
      <c r="BN404" s="8"/>
      <c r="BO404" s="8"/>
      <c r="BP404" s="8"/>
      <c r="BQ404" s="8"/>
      <c r="BR404" s="8"/>
      <c r="BS404" s="8"/>
      <c r="BT404" s="8"/>
      <c r="BU404" s="8"/>
      <c r="BV404" s="8"/>
      <c r="BW404" s="8"/>
      <c r="BX404" s="8"/>
      <c r="BY404" s="8"/>
      <c r="BZ404" s="8"/>
      <c r="CA404" s="8"/>
      <c r="CB404" s="8"/>
      <c r="CC404" s="8"/>
      <c r="CD404" s="8"/>
      <c r="CE404" s="8"/>
      <c r="CF404" s="8"/>
      <c r="CG404" s="8"/>
      <c r="CH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  <c r="AD405" s="8"/>
      <c r="AE405" s="8"/>
      <c r="AF405" s="8"/>
      <c r="AG405" s="8"/>
      <c r="AH405" s="8"/>
      <c r="AI405" s="8"/>
      <c r="AJ405" s="8"/>
      <c r="AK405" s="8"/>
      <c r="AL405" s="8"/>
      <c r="AM405" s="8"/>
      <c r="AN405" s="8"/>
      <c r="AO405" s="8"/>
      <c r="AP405" s="8"/>
      <c r="AQ405" s="8"/>
      <c r="AR405" s="8"/>
      <c r="AS405" s="8"/>
      <c r="AT405" s="8"/>
      <c r="AU405" s="8"/>
      <c r="AV405" s="8"/>
      <c r="AW405" s="8"/>
      <c r="AX405" s="8"/>
      <c r="AY405" s="8"/>
      <c r="AZ405" s="8"/>
      <c r="BA405" s="8"/>
      <c r="BB405" s="8"/>
      <c r="BC405" s="8"/>
      <c r="BD405" s="8"/>
      <c r="BE405" s="8"/>
      <c r="BF405" s="8"/>
      <c r="BG405" s="8"/>
      <c r="BH405" s="8"/>
      <c r="BI405" s="8"/>
      <c r="BJ405" s="8"/>
      <c r="BK405" s="8"/>
      <c r="BL405" s="8"/>
      <c r="BM405" s="8"/>
      <c r="BN405" s="8"/>
      <c r="BO405" s="8"/>
      <c r="BP405" s="8"/>
      <c r="BQ405" s="8"/>
      <c r="BR405" s="8"/>
      <c r="BS405" s="8"/>
      <c r="BT405" s="8"/>
      <c r="BU405" s="8"/>
      <c r="BV405" s="8"/>
      <c r="BW405" s="8"/>
      <c r="BX405" s="8"/>
      <c r="BY405" s="8"/>
      <c r="BZ405" s="8"/>
      <c r="CA405" s="8"/>
      <c r="CB405" s="8"/>
      <c r="CC405" s="8"/>
      <c r="CD405" s="8"/>
      <c r="CE405" s="8"/>
      <c r="CF405" s="8"/>
      <c r="CG405" s="8"/>
      <c r="CH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  <c r="AD406" s="8"/>
      <c r="AE406" s="8"/>
      <c r="AF406" s="8"/>
      <c r="AG406" s="8"/>
      <c r="AH406" s="8"/>
      <c r="AI406" s="8"/>
      <c r="AJ406" s="8"/>
      <c r="AK406" s="8"/>
      <c r="AL406" s="8"/>
      <c r="AM406" s="8"/>
      <c r="AN406" s="8"/>
      <c r="AO406" s="8"/>
      <c r="AP406" s="8"/>
      <c r="AQ406" s="8"/>
      <c r="AR406" s="8"/>
      <c r="AS406" s="8"/>
      <c r="AT406" s="8"/>
      <c r="AU406" s="8"/>
      <c r="AV406" s="8"/>
      <c r="AW406" s="8"/>
      <c r="AX406" s="8"/>
      <c r="AY406" s="8"/>
      <c r="AZ406" s="8"/>
      <c r="BA406" s="8"/>
      <c r="BB406" s="8"/>
      <c r="BC406" s="8"/>
      <c r="BD406" s="8"/>
      <c r="BE406" s="8"/>
      <c r="BF406" s="8"/>
      <c r="BG406" s="8"/>
      <c r="BH406" s="8"/>
      <c r="BI406" s="8"/>
      <c r="BJ406" s="8"/>
      <c r="BK406" s="8"/>
      <c r="BL406" s="8"/>
      <c r="BM406" s="8"/>
      <c r="BN406" s="8"/>
      <c r="BO406" s="8"/>
      <c r="BP406" s="8"/>
      <c r="BQ406" s="8"/>
      <c r="BR406" s="8"/>
      <c r="BS406" s="8"/>
      <c r="BT406" s="8"/>
      <c r="BU406" s="8"/>
      <c r="BV406" s="8"/>
      <c r="BW406" s="8"/>
      <c r="BX406" s="8"/>
      <c r="BY406" s="8"/>
      <c r="BZ406" s="8"/>
      <c r="CA406" s="8"/>
      <c r="CB406" s="8"/>
      <c r="CC406" s="8"/>
      <c r="CD406" s="8"/>
      <c r="CE406" s="8"/>
      <c r="CF406" s="8"/>
      <c r="CG406" s="8"/>
      <c r="CH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  <c r="AD407" s="8"/>
      <c r="AE407" s="8"/>
      <c r="AF407" s="8"/>
      <c r="AG407" s="8"/>
      <c r="AH407" s="8"/>
      <c r="AI407" s="8"/>
      <c r="AJ407" s="8"/>
      <c r="AK407" s="8"/>
      <c r="AL407" s="8"/>
      <c r="AM407" s="8"/>
      <c r="AN407" s="8"/>
      <c r="AO407" s="8"/>
      <c r="AP407" s="8"/>
      <c r="AQ407" s="8"/>
      <c r="AR407" s="8"/>
      <c r="AS407" s="8"/>
      <c r="AT407" s="8"/>
      <c r="AU407" s="8"/>
      <c r="AV407" s="8"/>
      <c r="AW407" s="8"/>
      <c r="AX407" s="8"/>
      <c r="AY407" s="8"/>
      <c r="AZ407" s="8"/>
      <c r="BA407" s="8"/>
      <c r="BB407" s="8"/>
      <c r="BC407" s="8"/>
      <c r="BD407" s="8"/>
      <c r="BE407" s="8"/>
      <c r="BF407" s="8"/>
      <c r="BG407" s="8"/>
      <c r="BH407" s="8"/>
      <c r="BI407" s="8"/>
      <c r="BJ407" s="8"/>
      <c r="BK407" s="8"/>
      <c r="BL407" s="8"/>
      <c r="BM407" s="8"/>
      <c r="BN407" s="8"/>
      <c r="BO407" s="8"/>
      <c r="BP407" s="8"/>
      <c r="BQ407" s="8"/>
      <c r="BR407" s="8"/>
      <c r="BS407" s="8"/>
      <c r="BT407" s="8"/>
      <c r="BU407" s="8"/>
      <c r="BV407" s="8"/>
      <c r="BW407" s="8"/>
      <c r="BX407" s="8"/>
      <c r="BY407" s="8"/>
      <c r="BZ407" s="8"/>
      <c r="CA407" s="8"/>
      <c r="CB407" s="8"/>
      <c r="CC407" s="8"/>
      <c r="CD407" s="8"/>
      <c r="CE407" s="8"/>
      <c r="CF407" s="8"/>
      <c r="CG407" s="8"/>
      <c r="CH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  <c r="AD408" s="8"/>
      <c r="AE408" s="8"/>
      <c r="AF408" s="8"/>
      <c r="AG408" s="8"/>
      <c r="AH408" s="8"/>
      <c r="AI408" s="8"/>
      <c r="AJ408" s="8"/>
      <c r="AK408" s="8"/>
      <c r="AL408" s="8"/>
      <c r="AM408" s="8"/>
      <c r="AN408" s="8"/>
      <c r="AO408" s="8"/>
      <c r="AP408" s="8"/>
      <c r="AQ408" s="8"/>
      <c r="AR408" s="8"/>
      <c r="AS408" s="8"/>
      <c r="AT408" s="8"/>
      <c r="AU408" s="8"/>
      <c r="AV408" s="8"/>
      <c r="AW408" s="8"/>
      <c r="AX408" s="8"/>
      <c r="AY408" s="8"/>
      <c r="AZ408" s="8"/>
      <c r="BA408" s="8"/>
      <c r="BB408" s="8"/>
      <c r="BC408" s="8"/>
      <c r="BD408" s="8"/>
      <c r="BE408" s="8"/>
      <c r="BF408" s="8"/>
      <c r="BG408" s="8"/>
      <c r="BH408" s="8"/>
      <c r="BI408" s="8"/>
      <c r="BJ408" s="8"/>
      <c r="BK408" s="8"/>
      <c r="BL408" s="8"/>
      <c r="BM408" s="8"/>
      <c r="BN408" s="8"/>
      <c r="BO408" s="8"/>
      <c r="BP408" s="8"/>
      <c r="BQ408" s="8"/>
      <c r="BR408" s="8"/>
      <c r="BS408" s="8"/>
      <c r="BT408" s="8"/>
      <c r="BU408" s="8"/>
      <c r="BV408" s="8"/>
      <c r="BW408" s="8"/>
      <c r="BX408" s="8"/>
      <c r="BY408" s="8"/>
      <c r="BZ408" s="8"/>
      <c r="CA408" s="8"/>
      <c r="CB408" s="8"/>
      <c r="CC408" s="8"/>
      <c r="CD408" s="8"/>
      <c r="CE408" s="8"/>
      <c r="CF408" s="8"/>
      <c r="CG408" s="8"/>
      <c r="CH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  <c r="AD409" s="8"/>
      <c r="AE409" s="8"/>
      <c r="AF409" s="8"/>
      <c r="AG409" s="8"/>
      <c r="AH409" s="8"/>
      <c r="AI409" s="8"/>
      <c r="AJ409" s="8"/>
      <c r="AK409" s="8"/>
      <c r="AL409" s="8"/>
      <c r="AM409" s="8"/>
      <c r="AN409" s="8"/>
      <c r="AO409" s="8"/>
      <c r="AP409" s="8"/>
      <c r="AQ409" s="8"/>
      <c r="AR409" s="8"/>
      <c r="AS409" s="8"/>
      <c r="AT409" s="8"/>
      <c r="AU409" s="8"/>
      <c r="AV409" s="8"/>
      <c r="AW409" s="8"/>
      <c r="AX409" s="8"/>
      <c r="AY409" s="8"/>
      <c r="AZ409" s="8"/>
      <c r="BA409" s="8"/>
      <c r="BB409" s="8"/>
      <c r="BC409" s="8"/>
      <c r="BD409" s="8"/>
      <c r="BE409" s="8"/>
      <c r="BF409" s="8"/>
      <c r="BG409" s="8"/>
      <c r="BH409" s="8"/>
      <c r="BI409" s="8"/>
      <c r="BJ409" s="8"/>
      <c r="BK409" s="8"/>
      <c r="BL409" s="8"/>
      <c r="BM409" s="8"/>
      <c r="BN409" s="8"/>
      <c r="BO409" s="8"/>
      <c r="BP409" s="8"/>
      <c r="BQ409" s="8"/>
      <c r="BR409" s="8"/>
      <c r="BS409" s="8"/>
      <c r="BT409" s="8"/>
      <c r="BU409" s="8"/>
      <c r="BV409" s="8"/>
      <c r="BW409" s="8"/>
      <c r="BX409" s="8"/>
      <c r="BY409" s="8"/>
      <c r="BZ409" s="8"/>
      <c r="CA409" s="8"/>
      <c r="CB409" s="8"/>
      <c r="CC409" s="8"/>
      <c r="CD409" s="8"/>
      <c r="CE409" s="8"/>
      <c r="CF409" s="8"/>
      <c r="CG409" s="8"/>
      <c r="CH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  <c r="AD410" s="8"/>
      <c r="AE410" s="8"/>
      <c r="AF410" s="8"/>
      <c r="AG410" s="8"/>
      <c r="AH410" s="8"/>
      <c r="AI410" s="8"/>
      <c r="AJ410" s="8"/>
      <c r="AK410" s="8"/>
      <c r="AL410" s="8"/>
      <c r="AM410" s="8"/>
      <c r="AN410" s="8"/>
      <c r="AO410" s="8"/>
      <c r="AP410" s="8"/>
      <c r="AQ410" s="8"/>
      <c r="AR410" s="8"/>
      <c r="AS410" s="8"/>
      <c r="AT410" s="8"/>
      <c r="AU410" s="8"/>
      <c r="AV410" s="8"/>
      <c r="AW410" s="8"/>
      <c r="AX410" s="8"/>
      <c r="AY410" s="8"/>
      <c r="AZ410" s="8"/>
      <c r="BA410" s="8"/>
      <c r="BB410" s="8"/>
      <c r="BC410" s="8"/>
      <c r="BD410" s="8"/>
      <c r="BE410" s="8"/>
      <c r="BF410" s="8"/>
      <c r="BG410" s="8"/>
      <c r="BH410" s="8"/>
      <c r="BI410" s="8"/>
      <c r="BJ410" s="8"/>
      <c r="BK410" s="8"/>
      <c r="BL410" s="8"/>
      <c r="BM410" s="8"/>
      <c r="BN410" s="8"/>
      <c r="BO410" s="8"/>
      <c r="BP410" s="8"/>
      <c r="BQ410" s="8"/>
      <c r="BR410" s="8"/>
      <c r="BS410" s="8"/>
      <c r="BT410" s="8"/>
      <c r="BU410" s="8"/>
      <c r="BV410" s="8"/>
      <c r="BW410" s="8"/>
      <c r="BX410" s="8"/>
      <c r="BY410" s="8"/>
      <c r="BZ410" s="8"/>
      <c r="CA410" s="8"/>
      <c r="CB410" s="8"/>
      <c r="CC410" s="8"/>
      <c r="CD410" s="8"/>
      <c r="CE410" s="8"/>
      <c r="CF410" s="8"/>
      <c r="CG410" s="8"/>
      <c r="CH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  <c r="AD411" s="8"/>
      <c r="AE411" s="8"/>
      <c r="AF411" s="8"/>
      <c r="AG411" s="8"/>
      <c r="AH411" s="8"/>
      <c r="AI411" s="8"/>
      <c r="AJ411" s="8"/>
      <c r="AK411" s="8"/>
      <c r="AL411" s="8"/>
      <c r="AM411" s="8"/>
      <c r="AN411" s="8"/>
      <c r="AO411" s="8"/>
      <c r="AP411" s="8"/>
      <c r="AQ411" s="8"/>
      <c r="AR411" s="8"/>
      <c r="AS411" s="8"/>
      <c r="AT411" s="8"/>
      <c r="AU411" s="8"/>
      <c r="AV411" s="8"/>
      <c r="AW411" s="8"/>
      <c r="AX411" s="8"/>
      <c r="AY411" s="8"/>
      <c r="AZ411" s="8"/>
      <c r="BA411" s="8"/>
      <c r="BB411" s="8"/>
      <c r="BC411" s="8"/>
      <c r="BD411" s="8"/>
      <c r="BE411" s="8"/>
      <c r="BF411" s="8"/>
      <c r="BG411" s="8"/>
      <c r="BH411" s="8"/>
      <c r="BI411" s="8"/>
      <c r="BJ411" s="8"/>
      <c r="BK411" s="8"/>
      <c r="BL411" s="8"/>
      <c r="BM411" s="8"/>
      <c r="BN411" s="8"/>
      <c r="BO411" s="8"/>
      <c r="BP411" s="8"/>
      <c r="BQ411" s="8"/>
      <c r="BR411" s="8"/>
      <c r="BS411" s="8"/>
      <c r="BT411" s="8"/>
      <c r="BU411" s="8"/>
      <c r="BV411" s="8"/>
      <c r="BW411" s="8"/>
      <c r="BX411" s="8"/>
      <c r="BY411" s="8"/>
      <c r="BZ411" s="8"/>
      <c r="CA411" s="8"/>
      <c r="CB411" s="8"/>
      <c r="CC411" s="8"/>
      <c r="CD411" s="8"/>
      <c r="CE411" s="8"/>
      <c r="CF411" s="8"/>
      <c r="CG411" s="8"/>
      <c r="CH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  <c r="AD412" s="8"/>
      <c r="AE412" s="8"/>
      <c r="AF412" s="8"/>
      <c r="AG412" s="8"/>
      <c r="AH412" s="8"/>
      <c r="AI412" s="8"/>
      <c r="AJ412" s="8"/>
      <c r="AK412" s="8"/>
      <c r="AL412" s="8"/>
      <c r="AM412" s="8"/>
      <c r="AN412" s="8"/>
      <c r="AO412" s="8"/>
      <c r="AP412" s="8"/>
      <c r="AQ412" s="8"/>
      <c r="AR412" s="8"/>
      <c r="AS412" s="8"/>
      <c r="AT412" s="8"/>
      <c r="AU412" s="8"/>
      <c r="AV412" s="8"/>
      <c r="AW412" s="8"/>
      <c r="AX412" s="8"/>
      <c r="AY412" s="8"/>
      <c r="AZ412" s="8"/>
      <c r="BA412" s="8"/>
      <c r="BB412" s="8"/>
      <c r="BC412" s="8"/>
      <c r="BD412" s="8"/>
      <c r="BE412" s="8"/>
      <c r="BF412" s="8"/>
      <c r="BG412" s="8"/>
      <c r="BH412" s="8"/>
      <c r="BI412" s="8"/>
      <c r="BJ412" s="8"/>
      <c r="BK412" s="8"/>
      <c r="BL412" s="8"/>
      <c r="BM412" s="8"/>
      <c r="BN412" s="8"/>
      <c r="BO412" s="8"/>
      <c r="BP412" s="8"/>
      <c r="BQ412" s="8"/>
      <c r="BR412" s="8"/>
      <c r="BS412" s="8"/>
      <c r="BT412" s="8"/>
      <c r="BU412" s="8"/>
      <c r="BV412" s="8"/>
      <c r="BW412" s="8"/>
      <c r="BX412" s="8"/>
      <c r="BY412" s="8"/>
      <c r="BZ412" s="8"/>
      <c r="CA412" s="8"/>
      <c r="CB412" s="8"/>
      <c r="CC412" s="8"/>
      <c r="CD412" s="8"/>
      <c r="CE412" s="8"/>
      <c r="CF412" s="8"/>
      <c r="CG412" s="8"/>
      <c r="CH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  <c r="AD413" s="8"/>
      <c r="AE413" s="8"/>
      <c r="AF413" s="8"/>
      <c r="AG413" s="8"/>
      <c r="AH413" s="8"/>
      <c r="AI413" s="8"/>
      <c r="AJ413" s="8"/>
      <c r="AK413" s="8"/>
      <c r="AL413" s="8"/>
      <c r="AM413" s="8"/>
      <c r="AN413" s="8"/>
      <c r="AO413" s="8"/>
      <c r="AP413" s="8"/>
      <c r="AQ413" s="8"/>
      <c r="AR413" s="8"/>
      <c r="AS413" s="8"/>
      <c r="AT413" s="8"/>
      <c r="AU413" s="8"/>
      <c r="AV413" s="8"/>
      <c r="AW413" s="8"/>
      <c r="AX413" s="8"/>
      <c r="AY413" s="8"/>
      <c r="AZ413" s="8"/>
      <c r="BA413" s="8"/>
      <c r="BB413" s="8"/>
      <c r="BC413" s="8"/>
      <c r="BD413" s="8"/>
      <c r="BE413" s="8"/>
      <c r="BF413" s="8"/>
      <c r="BG413" s="8"/>
      <c r="BH413" s="8"/>
      <c r="BI413" s="8"/>
      <c r="BJ413" s="8"/>
      <c r="BK413" s="8"/>
      <c r="BL413" s="8"/>
      <c r="BM413" s="8"/>
      <c r="BN413" s="8"/>
      <c r="BO413" s="8"/>
      <c r="BP413" s="8"/>
      <c r="BQ413" s="8"/>
      <c r="BR413" s="8"/>
      <c r="BS413" s="8"/>
      <c r="BT413" s="8"/>
      <c r="BU413" s="8"/>
      <c r="BV413" s="8"/>
      <c r="BW413" s="8"/>
      <c r="BX413" s="8"/>
      <c r="BY413" s="8"/>
      <c r="BZ413" s="8"/>
      <c r="CA413" s="8"/>
      <c r="CB413" s="8"/>
      <c r="CC413" s="8"/>
      <c r="CD413" s="8"/>
      <c r="CE413" s="8"/>
      <c r="CF413" s="8"/>
      <c r="CG413" s="8"/>
      <c r="CH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  <c r="AD414" s="8"/>
      <c r="AE414" s="8"/>
      <c r="AF414" s="8"/>
      <c r="AG414" s="8"/>
      <c r="AH414" s="8"/>
      <c r="AI414" s="8"/>
      <c r="AJ414" s="8"/>
      <c r="AK414" s="8"/>
      <c r="AL414" s="8"/>
      <c r="AM414" s="8"/>
      <c r="AN414" s="8"/>
      <c r="AO414" s="8"/>
      <c r="AP414" s="8"/>
      <c r="AQ414" s="8"/>
      <c r="AR414" s="8"/>
      <c r="AS414" s="8"/>
      <c r="AT414" s="8"/>
      <c r="AU414" s="8"/>
      <c r="AV414" s="8"/>
      <c r="AW414" s="8"/>
      <c r="AX414" s="8"/>
      <c r="AY414" s="8"/>
      <c r="AZ414" s="8"/>
      <c r="BA414" s="8"/>
      <c r="BB414" s="8"/>
      <c r="BC414" s="8"/>
      <c r="BD414" s="8"/>
      <c r="BE414" s="8"/>
      <c r="BF414" s="8"/>
      <c r="BG414" s="8"/>
      <c r="BH414" s="8"/>
      <c r="BI414" s="8"/>
      <c r="BJ414" s="8"/>
      <c r="BK414" s="8"/>
      <c r="BL414" s="8"/>
      <c r="BM414" s="8"/>
      <c r="BN414" s="8"/>
      <c r="BO414" s="8"/>
      <c r="BP414" s="8"/>
      <c r="BQ414" s="8"/>
      <c r="BR414" s="8"/>
      <c r="BS414" s="8"/>
      <c r="BT414" s="8"/>
      <c r="BU414" s="8"/>
      <c r="BV414" s="8"/>
      <c r="BW414" s="8"/>
      <c r="BX414" s="8"/>
      <c r="BY414" s="8"/>
      <c r="BZ414" s="8"/>
      <c r="CA414" s="8"/>
      <c r="CB414" s="8"/>
      <c r="CC414" s="8"/>
      <c r="CD414" s="8"/>
      <c r="CE414" s="8"/>
      <c r="CF414" s="8"/>
      <c r="CG414" s="8"/>
      <c r="CH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  <c r="AD415" s="8"/>
      <c r="AE415" s="8"/>
      <c r="AF415" s="8"/>
      <c r="AG415" s="8"/>
      <c r="AH415" s="8"/>
      <c r="AI415" s="8"/>
      <c r="AJ415" s="8"/>
      <c r="AK415" s="8"/>
      <c r="AL415" s="8"/>
      <c r="AM415" s="8"/>
      <c r="AN415" s="8"/>
      <c r="AO415" s="8"/>
      <c r="AP415" s="8"/>
      <c r="AQ415" s="8"/>
      <c r="AR415" s="8"/>
      <c r="AS415" s="8"/>
      <c r="AT415" s="8"/>
      <c r="AU415" s="8"/>
      <c r="AV415" s="8"/>
      <c r="AW415" s="8"/>
      <c r="AX415" s="8"/>
      <c r="AY415" s="8"/>
      <c r="AZ415" s="8"/>
      <c r="BA415" s="8"/>
      <c r="BB415" s="8"/>
      <c r="BC415" s="8"/>
      <c r="BD415" s="8"/>
      <c r="BE415" s="8"/>
      <c r="BF415" s="8"/>
      <c r="BG415" s="8"/>
      <c r="BH415" s="8"/>
      <c r="BI415" s="8"/>
      <c r="BJ415" s="8"/>
      <c r="BK415" s="8"/>
      <c r="BL415" s="8"/>
      <c r="BM415" s="8"/>
      <c r="BN415" s="8"/>
      <c r="BO415" s="8"/>
      <c r="BP415" s="8"/>
      <c r="BQ415" s="8"/>
      <c r="BR415" s="8"/>
      <c r="BS415" s="8"/>
      <c r="BT415" s="8"/>
      <c r="BU415" s="8"/>
      <c r="BV415" s="8"/>
      <c r="BW415" s="8"/>
      <c r="BX415" s="8"/>
      <c r="BY415" s="8"/>
      <c r="BZ415" s="8"/>
      <c r="CA415" s="8"/>
      <c r="CB415" s="8"/>
      <c r="CC415" s="8"/>
      <c r="CD415" s="8"/>
      <c r="CE415" s="8"/>
      <c r="CF415" s="8"/>
      <c r="CG415" s="8"/>
      <c r="CH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  <c r="AD416" s="8"/>
      <c r="AE416" s="8"/>
      <c r="AF416" s="8"/>
      <c r="AG416" s="8"/>
      <c r="AH416" s="8"/>
      <c r="AI416" s="8"/>
      <c r="AJ416" s="8"/>
      <c r="AK416" s="8"/>
      <c r="AL416" s="8"/>
      <c r="AM416" s="8"/>
      <c r="AN416" s="8"/>
      <c r="AO416" s="8"/>
      <c r="AP416" s="8"/>
      <c r="AQ416" s="8"/>
      <c r="AR416" s="8"/>
      <c r="AS416" s="8"/>
      <c r="AT416" s="8"/>
      <c r="AU416" s="8"/>
      <c r="AV416" s="8"/>
      <c r="AW416" s="8"/>
      <c r="AX416" s="8"/>
      <c r="AY416" s="8"/>
      <c r="AZ416" s="8"/>
      <c r="BA416" s="8"/>
      <c r="BB416" s="8"/>
      <c r="BC416" s="8"/>
      <c r="BD416" s="8"/>
      <c r="BE416" s="8"/>
      <c r="BF416" s="8"/>
      <c r="BG416" s="8"/>
      <c r="BH416" s="8"/>
      <c r="BI416" s="8"/>
      <c r="BJ416" s="8"/>
      <c r="BK416" s="8"/>
      <c r="BL416" s="8"/>
      <c r="BM416" s="8"/>
      <c r="BN416" s="8"/>
      <c r="BO416" s="8"/>
      <c r="BP416" s="8"/>
      <c r="BQ416" s="8"/>
      <c r="BR416" s="8"/>
      <c r="BS416" s="8"/>
      <c r="BT416" s="8"/>
      <c r="BU416" s="8"/>
      <c r="BV416" s="8"/>
      <c r="BW416" s="8"/>
      <c r="BX416" s="8"/>
      <c r="BY416" s="8"/>
      <c r="BZ416" s="8"/>
      <c r="CA416" s="8"/>
      <c r="CB416" s="8"/>
      <c r="CC416" s="8"/>
      <c r="CD416" s="8"/>
      <c r="CE416" s="8"/>
      <c r="CF416" s="8"/>
      <c r="CG416" s="8"/>
      <c r="CH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  <c r="AD417" s="8"/>
      <c r="AE417" s="8"/>
      <c r="AF417" s="8"/>
      <c r="AG417" s="8"/>
      <c r="AH417" s="8"/>
      <c r="AI417" s="8"/>
      <c r="AJ417" s="8"/>
      <c r="AK417" s="8"/>
      <c r="AL417" s="8"/>
      <c r="AM417" s="8"/>
      <c r="AN417" s="8"/>
      <c r="AO417" s="8"/>
      <c r="AP417" s="8"/>
      <c r="AQ417" s="8"/>
      <c r="AR417" s="8"/>
      <c r="AS417" s="8"/>
      <c r="AT417" s="8"/>
      <c r="AU417" s="8"/>
      <c r="AV417" s="8"/>
      <c r="AW417" s="8"/>
      <c r="AX417" s="8"/>
      <c r="AY417" s="8"/>
      <c r="AZ417" s="8"/>
      <c r="BA417" s="8"/>
      <c r="BB417" s="8"/>
      <c r="BC417" s="8"/>
      <c r="BD417" s="8"/>
      <c r="BE417" s="8"/>
      <c r="BF417" s="8"/>
      <c r="BG417" s="8"/>
      <c r="BH417" s="8"/>
      <c r="BI417" s="8"/>
      <c r="BJ417" s="8"/>
      <c r="BK417" s="8"/>
      <c r="BL417" s="8"/>
      <c r="BM417" s="8"/>
      <c r="BN417" s="8"/>
      <c r="BO417" s="8"/>
      <c r="BP417" s="8"/>
      <c r="BQ417" s="8"/>
      <c r="BR417" s="8"/>
      <c r="BS417" s="8"/>
      <c r="BT417" s="8"/>
      <c r="BU417" s="8"/>
      <c r="BV417" s="8"/>
      <c r="BW417" s="8"/>
      <c r="BX417" s="8"/>
      <c r="BY417" s="8"/>
      <c r="BZ417" s="8"/>
      <c r="CA417" s="8"/>
      <c r="CB417" s="8"/>
      <c r="CC417" s="8"/>
      <c r="CD417" s="8"/>
      <c r="CE417" s="8"/>
      <c r="CF417" s="8"/>
      <c r="CG417" s="8"/>
      <c r="CH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  <c r="AD418" s="8"/>
      <c r="AE418" s="8"/>
      <c r="AF418" s="8"/>
      <c r="AG418" s="8"/>
      <c r="AH418" s="8"/>
      <c r="AI418" s="8"/>
      <c r="AJ418" s="8"/>
      <c r="AK418" s="8"/>
      <c r="AL418" s="8"/>
      <c r="AM418" s="8"/>
      <c r="AN418" s="8"/>
      <c r="AO418" s="8"/>
      <c r="AP418" s="8"/>
      <c r="AQ418" s="8"/>
      <c r="AR418" s="8"/>
      <c r="AS418" s="8"/>
      <c r="AT418" s="8"/>
      <c r="AU418" s="8"/>
      <c r="AV418" s="8"/>
      <c r="AW418" s="8"/>
      <c r="AX418" s="8"/>
      <c r="AY418" s="8"/>
      <c r="AZ418" s="8"/>
      <c r="BA418" s="8"/>
      <c r="BB418" s="8"/>
      <c r="BC418" s="8"/>
      <c r="BD418" s="8"/>
      <c r="BE418" s="8"/>
      <c r="BF418" s="8"/>
      <c r="BG418" s="8"/>
      <c r="BH418" s="8"/>
      <c r="BI418" s="8"/>
      <c r="BJ418" s="8"/>
      <c r="BK418" s="8"/>
      <c r="BL418" s="8"/>
      <c r="BM418" s="8"/>
      <c r="BN418" s="8"/>
      <c r="BO418" s="8"/>
      <c r="BP418" s="8"/>
      <c r="BQ418" s="8"/>
      <c r="BR418" s="8"/>
      <c r="BS418" s="8"/>
      <c r="BT418" s="8"/>
      <c r="BU418" s="8"/>
      <c r="BV418" s="8"/>
      <c r="BW418" s="8"/>
      <c r="BX418" s="8"/>
      <c r="BY418" s="8"/>
      <c r="BZ418" s="8"/>
      <c r="CA418" s="8"/>
      <c r="CB418" s="8"/>
      <c r="CC418" s="8"/>
      <c r="CD418" s="8"/>
      <c r="CE418" s="8"/>
      <c r="CF418" s="8"/>
      <c r="CG418" s="8"/>
      <c r="CH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  <c r="AD419" s="8"/>
      <c r="AE419" s="8"/>
      <c r="AF419" s="8"/>
      <c r="AG419" s="8"/>
      <c r="AH419" s="8"/>
      <c r="AI419" s="8"/>
      <c r="AJ419" s="8"/>
      <c r="AK419" s="8"/>
      <c r="AL419" s="8"/>
      <c r="AM419" s="8"/>
      <c r="AN419" s="8"/>
      <c r="AO419" s="8"/>
      <c r="AP419" s="8"/>
      <c r="AQ419" s="8"/>
      <c r="AR419" s="8"/>
      <c r="AS419" s="8"/>
      <c r="AT419" s="8"/>
      <c r="AU419" s="8"/>
      <c r="AV419" s="8"/>
      <c r="AW419" s="8"/>
      <c r="AX419" s="8"/>
      <c r="AY419" s="8"/>
      <c r="AZ419" s="8"/>
      <c r="BA419" s="8"/>
      <c r="BB419" s="8"/>
      <c r="BC419" s="8"/>
      <c r="BD419" s="8"/>
      <c r="BE419" s="8"/>
      <c r="BF419" s="8"/>
      <c r="BG419" s="8"/>
      <c r="BH419" s="8"/>
      <c r="BI419" s="8"/>
      <c r="BJ419" s="8"/>
      <c r="BK419" s="8"/>
      <c r="BL419" s="8"/>
      <c r="BM419" s="8"/>
      <c r="BN419" s="8"/>
      <c r="BO419" s="8"/>
      <c r="BP419" s="8"/>
      <c r="BQ419" s="8"/>
      <c r="BR419" s="8"/>
      <c r="BS419" s="8"/>
      <c r="BT419" s="8"/>
      <c r="BU419" s="8"/>
      <c r="BV419" s="8"/>
      <c r="BW419" s="8"/>
      <c r="BX419" s="8"/>
      <c r="BY419" s="8"/>
      <c r="BZ419" s="8"/>
      <c r="CA419" s="8"/>
      <c r="CB419" s="8"/>
      <c r="CC419" s="8"/>
      <c r="CD419" s="8"/>
      <c r="CE419" s="8"/>
      <c r="CF419" s="8"/>
      <c r="CG419" s="8"/>
      <c r="CH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  <c r="AD420" s="8"/>
      <c r="AE420" s="8"/>
      <c r="AF420" s="8"/>
      <c r="AG420" s="8"/>
      <c r="AH420" s="8"/>
      <c r="AI420" s="8"/>
      <c r="AJ420" s="8"/>
      <c r="AK420" s="8"/>
      <c r="AL420" s="8"/>
      <c r="AM420" s="8"/>
      <c r="AN420" s="8"/>
      <c r="AO420" s="8"/>
      <c r="AP420" s="8"/>
      <c r="AQ420" s="8"/>
      <c r="AR420" s="8"/>
      <c r="AS420" s="8"/>
      <c r="AT420" s="8"/>
      <c r="AU420" s="8"/>
      <c r="AV420" s="8"/>
      <c r="AW420" s="8"/>
      <c r="AX420" s="8"/>
      <c r="AY420" s="8"/>
      <c r="AZ420" s="8"/>
      <c r="BA420" s="8"/>
      <c r="BB420" s="8"/>
      <c r="BC420" s="8"/>
      <c r="BD420" s="8"/>
      <c r="BE420" s="8"/>
      <c r="BF420" s="8"/>
      <c r="BG420" s="8"/>
      <c r="BH420" s="8"/>
      <c r="BI420" s="8"/>
      <c r="BJ420" s="8"/>
      <c r="BK420" s="8"/>
      <c r="BL420" s="8"/>
      <c r="BM420" s="8"/>
      <c r="BN420" s="8"/>
      <c r="BO420" s="8"/>
      <c r="BP420" s="8"/>
      <c r="BQ420" s="8"/>
      <c r="BR420" s="8"/>
      <c r="BS420" s="8"/>
      <c r="BT420" s="8"/>
      <c r="BU420" s="8"/>
      <c r="BV420" s="8"/>
      <c r="BW420" s="8"/>
      <c r="BX420" s="8"/>
      <c r="BY420" s="8"/>
      <c r="BZ420" s="8"/>
      <c r="CA420" s="8"/>
      <c r="CB420" s="8"/>
      <c r="CC420" s="8"/>
      <c r="CD420" s="8"/>
      <c r="CE420" s="8"/>
      <c r="CF420" s="8"/>
      <c r="CG420" s="8"/>
      <c r="CH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8"/>
      <c r="AE421" s="8"/>
      <c r="AF421" s="8"/>
      <c r="AG421" s="8"/>
      <c r="AH421" s="8"/>
      <c r="AI421" s="8"/>
      <c r="AJ421" s="8"/>
      <c r="AK421" s="8"/>
      <c r="AL421" s="8"/>
      <c r="AM421" s="8"/>
      <c r="AN421" s="8"/>
      <c r="AO421" s="8"/>
      <c r="AP421" s="8"/>
      <c r="AQ421" s="8"/>
      <c r="AR421" s="8"/>
      <c r="AS421" s="8"/>
      <c r="AT421" s="8"/>
      <c r="AU421" s="8"/>
      <c r="AV421" s="8"/>
      <c r="AW421" s="8"/>
      <c r="AX421" s="8"/>
      <c r="AY421" s="8"/>
      <c r="AZ421" s="8"/>
      <c r="BA421" s="8"/>
      <c r="BB421" s="8"/>
      <c r="BC421" s="8"/>
      <c r="BD421" s="8"/>
      <c r="BE421" s="8"/>
      <c r="BF421" s="8"/>
      <c r="BG421" s="8"/>
      <c r="BH421" s="8"/>
      <c r="BI421" s="8"/>
      <c r="BJ421" s="8"/>
      <c r="BK421" s="8"/>
      <c r="BL421" s="8"/>
      <c r="BM421" s="8"/>
      <c r="BN421" s="8"/>
      <c r="BO421" s="8"/>
      <c r="BP421" s="8"/>
      <c r="BQ421" s="8"/>
      <c r="BR421" s="8"/>
      <c r="BS421" s="8"/>
      <c r="BT421" s="8"/>
      <c r="BU421" s="8"/>
      <c r="BV421" s="8"/>
      <c r="BW421" s="8"/>
      <c r="BX421" s="8"/>
      <c r="BY421" s="8"/>
      <c r="BZ421" s="8"/>
      <c r="CA421" s="8"/>
      <c r="CB421" s="8"/>
      <c r="CC421" s="8"/>
      <c r="CD421" s="8"/>
      <c r="CE421" s="8"/>
      <c r="CF421" s="8"/>
      <c r="CG421" s="8"/>
      <c r="CH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  <c r="AD422" s="8"/>
      <c r="AE422" s="8"/>
      <c r="AF422" s="8"/>
      <c r="AG422" s="8"/>
      <c r="AH422" s="8"/>
      <c r="AI422" s="8"/>
      <c r="AJ422" s="8"/>
      <c r="AK422" s="8"/>
      <c r="AL422" s="8"/>
      <c r="AM422" s="8"/>
      <c r="AN422" s="8"/>
      <c r="AO422" s="8"/>
      <c r="AP422" s="8"/>
      <c r="AQ422" s="8"/>
      <c r="AR422" s="8"/>
      <c r="AS422" s="8"/>
      <c r="AT422" s="8"/>
      <c r="AU422" s="8"/>
      <c r="AV422" s="8"/>
      <c r="AW422" s="8"/>
      <c r="AX422" s="8"/>
      <c r="AY422" s="8"/>
      <c r="AZ422" s="8"/>
      <c r="BA422" s="8"/>
      <c r="BB422" s="8"/>
      <c r="BC422" s="8"/>
      <c r="BD422" s="8"/>
      <c r="BE422" s="8"/>
      <c r="BF422" s="8"/>
      <c r="BG422" s="8"/>
      <c r="BH422" s="8"/>
      <c r="BI422" s="8"/>
      <c r="BJ422" s="8"/>
      <c r="BK422" s="8"/>
      <c r="BL422" s="8"/>
      <c r="BM422" s="8"/>
      <c r="BN422" s="8"/>
      <c r="BO422" s="8"/>
      <c r="BP422" s="8"/>
      <c r="BQ422" s="8"/>
      <c r="BR422" s="8"/>
      <c r="BS422" s="8"/>
      <c r="BT422" s="8"/>
      <c r="BU422" s="8"/>
      <c r="BV422" s="8"/>
      <c r="BW422" s="8"/>
      <c r="BX422" s="8"/>
      <c r="BY422" s="8"/>
      <c r="BZ422" s="8"/>
      <c r="CA422" s="8"/>
      <c r="CB422" s="8"/>
      <c r="CC422" s="8"/>
      <c r="CD422" s="8"/>
      <c r="CE422" s="8"/>
      <c r="CF422" s="8"/>
      <c r="CG422" s="8"/>
      <c r="CH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  <c r="AD423" s="8"/>
      <c r="AE423" s="8"/>
      <c r="AF423" s="8"/>
      <c r="AG423" s="8"/>
      <c r="AH423" s="8"/>
      <c r="AI423" s="8"/>
      <c r="AJ423" s="8"/>
      <c r="AK423" s="8"/>
      <c r="AL423" s="8"/>
      <c r="AM423" s="8"/>
      <c r="AN423" s="8"/>
      <c r="AO423" s="8"/>
      <c r="AP423" s="8"/>
      <c r="AQ423" s="8"/>
      <c r="AR423" s="8"/>
      <c r="AS423" s="8"/>
      <c r="AT423" s="8"/>
      <c r="AU423" s="8"/>
      <c r="AV423" s="8"/>
      <c r="AW423" s="8"/>
      <c r="AX423" s="8"/>
      <c r="AY423" s="8"/>
      <c r="AZ423" s="8"/>
      <c r="BA423" s="8"/>
      <c r="BB423" s="8"/>
      <c r="BC423" s="8"/>
      <c r="BD423" s="8"/>
      <c r="BE423" s="8"/>
      <c r="BF423" s="8"/>
      <c r="BG423" s="8"/>
      <c r="BH423" s="8"/>
      <c r="BI423" s="8"/>
      <c r="BJ423" s="8"/>
      <c r="BK423" s="8"/>
      <c r="BL423" s="8"/>
      <c r="BM423" s="8"/>
      <c r="BN423" s="8"/>
      <c r="BO423" s="8"/>
      <c r="BP423" s="8"/>
      <c r="BQ423" s="8"/>
      <c r="BR423" s="8"/>
      <c r="BS423" s="8"/>
      <c r="BT423" s="8"/>
      <c r="BU423" s="8"/>
      <c r="BV423" s="8"/>
      <c r="BW423" s="8"/>
      <c r="BX423" s="8"/>
      <c r="BY423" s="8"/>
      <c r="BZ423" s="8"/>
      <c r="CA423" s="8"/>
      <c r="CB423" s="8"/>
      <c r="CC423" s="8"/>
      <c r="CD423" s="8"/>
      <c r="CE423" s="8"/>
      <c r="CF423" s="8"/>
      <c r="CG423" s="8"/>
      <c r="CH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  <c r="AD424" s="8"/>
      <c r="AE424" s="8"/>
      <c r="AF424" s="8"/>
      <c r="AG424" s="8"/>
      <c r="AH424" s="8"/>
      <c r="AI424" s="8"/>
      <c r="AJ424" s="8"/>
      <c r="AK424" s="8"/>
      <c r="AL424" s="8"/>
      <c r="AM424" s="8"/>
      <c r="AN424" s="8"/>
      <c r="AO424" s="8"/>
      <c r="AP424" s="8"/>
      <c r="AQ424" s="8"/>
      <c r="AR424" s="8"/>
      <c r="AS424" s="8"/>
      <c r="AT424" s="8"/>
      <c r="AU424" s="8"/>
      <c r="AV424" s="8"/>
      <c r="AW424" s="8"/>
      <c r="AX424" s="8"/>
      <c r="AY424" s="8"/>
      <c r="AZ424" s="8"/>
      <c r="BA424" s="8"/>
      <c r="BB424" s="8"/>
      <c r="BC424" s="8"/>
      <c r="BD424" s="8"/>
      <c r="BE424" s="8"/>
      <c r="BF424" s="8"/>
      <c r="BG424" s="8"/>
      <c r="BH424" s="8"/>
      <c r="BI424" s="8"/>
      <c r="BJ424" s="8"/>
      <c r="BK424" s="8"/>
      <c r="BL424" s="8"/>
      <c r="BM424" s="8"/>
      <c r="BN424" s="8"/>
      <c r="BO424" s="8"/>
      <c r="BP424" s="8"/>
      <c r="BQ424" s="8"/>
      <c r="BR424" s="8"/>
      <c r="BS424" s="8"/>
      <c r="BT424" s="8"/>
      <c r="BU424" s="8"/>
      <c r="BV424" s="8"/>
      <c r="BW424" s="8"/>
      <c r="BX424" s="8"/>
      <c r="BY424" s="8"/>
      <c r="BZ424" s="8"/>
      <c r="CA424" s="8"/>
      <c r="CB424" s="8"/>
      <c r="CC424" s="8"/>
      <c r="CD424" s="8"/>
      <c r="CE424" s="8"/>
      <c r="CF424" s="8"/>
      <c r="CG424" s="8"/>
      <c r="CH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  <c r="AD425" s="8"/>
      <c r="AE425" s="8"/>
      <c r="AF425" s="8"/>
      <c r="AG425" s="8"/>
      <c r="AH425" s="8"/>
      <c r="AI425" s="8"/>
      <c r="AJ425" s="8"/>
      <c r="AK425" s="8"/>
      <c r="AL425" s="8"/>
      <c r="AM425" s="8"/>
      <c r="AN425" s="8"/>
      <c r="AO425" s="8"/>
      <c r="AP425" s="8"/>
      <c r="AQ425" s="8"/>
      <c r="AR425" s="8"/>
      <c r="AS425" s="8"/>
      <c r="AT425" s="8"/>
      <c r="AU425" s="8"/>
      <c r="AV425" s="8"/>
      <c r="AW425" s="8"/>
      <c r="AX425" s="8"/>
      <c r="AY425" s="8"/>
      <c r="AZ425" s="8"/>
      <c r="BA425" s="8"/>
      <c r="BB425" s="8"/>
      <c r="BC425" s="8"/>
      <c r="BD425" s="8"/>
      <c r="BE425" s="8"/>
      <c r="BF425" s="8"/>
      <c r="BG425" s="8"/>
      <c r="BH425" s="8"/>
      <c r="BI425" s="8"/>
      <c r="BJ425" s="8"/>
      <c r="BK425" s="8"/>
      <c r="BL425" s="8"/>
      <c r="BM425" s="8"/>
      <c r="BN425" s="8"/>
      <c r="BO425" s="8"/>
      <c r="BP425" s="8"/>
      <c r="BQ425" s="8"/>
      <c r="BR425" s="8"/>
      <c r="BS425" s="8"/>
      <c r="BT425" s="8"/>
      <c r="BU425" s="8"/>
      <c r="BV425" s="8"/>
      <c r="BW425" s="8"/>
      <c r="BX425" s="8"/>
      <c r="BY425" s="8"/>
      <c r="BZ425" s="8"/>
      <c r="CA425" s="8"/>
      <c r="CB425" s="8"/>
      <c r="CC425" s="8"/>
      <c r="CD425" s="8"/>
      <c r="CE425" s="8"/>
      <c r="CF425" s="8"/>
      <c r="CG425" s="8"/>
      <c r="CH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8"/>
      <c r="AE426" s="8"/>
      <c r="AF426" s="8"/>
      <c r="AG426" s="8"/>
      <c r="AH426" s="8"/>
      <c r="AI426" s="8"/>
      <c r="AJ426" s="8"/>
      <c r="AK426" s="8"/>
      <c r="AL426" s="8"/>
      <c r="AM426" s="8"/>
      <c r="AN426" s="8"/>
      <c r="AO426" s="8"/>
      <c r="AP426" s="8"/>
      <c r="AQ426" s="8"/>
      <c r="AR426" s="8"/>
      <c r="AS426" s="8"/>
      <c r="AT426" s="8"/>
      <c r="AU426" s="8"/>
      <c r="AV426" s="8"/>
      <c r="AW426" s="8"/>
      <c r="AX426" s="8"/>
      <c r="AY426" s="8"/>
      <c r="AZ426" s="8"/>
      <c r="BA426" s="8"/>
      <c r="BB426" s="8"/>
      <c r="BC426" s="8"/>
      <c r="BD426" s="8"/>
      <c r="BE426" s="8"/>
      <c r="BF426" s="8"/>
      <c r="BG426" s="8"/>
      <c r="BH426" s="8"/>
      <c r="BI426" s="8"/>
      <c r="BJ426" s="8"/>
      <c r="BK426" s="8"/>
      <c r="BL426" s="8"/>
      <c r="BM426" s="8"/>
      <c r="BN426" s="8"/>
      <c r="BO426" s="8"/>
      <c r="BP426" s="8"/>
      <c r="BQ426" s="8"/>
      <c r="BR426" s="8"/>
      <c r="BS426" s="8"/>
      <c r="BT426" s="8"/>
      <c r="BU426" s="8"/>
      <c r="BV426" s="8"/>
      <c r="BW426" s="8"/>
      <c r="BX426" s="8"/>
      <c r="BY426" s="8"/>
      <c r="BZ426" s="8"/>
      <c r="CA426" s="8"/>
      <c r="CB426" s="8"/>
      <c r="CC426" s="8"/>
      <c r="CD426" s="8"/>
      <c r="CE426" s="8"/>
      <c r="CF426" s="8"/>
      <c r="CG426" s="8"/>
      <c r="CH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  <c r="AD427" s="8"/>
      <c r="AE427" s="8"/>
      <c r="AF427" s="8"/>
      <c r="AG427" s="8"/>
      <c r="AH427" s="8"/>
      <c r="AI427" s="8"/>
      <c r="AJ427" s="8"/>
      <c r="AK427" s="8"/>
      <c r="AL427" s="8"/>
      <c r="AM427" s="8"/>
      <c r="AN427" s="8"/>
      <c r="AO427" s="8"/>
      <c r="AP427" s="8"/>
      <c r="AQ427" s="8"/>
      <c r="AR427" s="8"/>
      <c r="AS427" s="8"/>
      <c r="AT427" s="8"/>
      <c r="AU427" s="8"/>
      <c r="AV427" s="8"/>
      <c r="AW427" s="8"/>
      <c r="AX427" s="8"/>
      <c r="AY427" s="8"/>
      <c r="AZ427" s="8"/>
      <c r="BA427" s="8"/>
      <c r="BB427" s="8"/>
      <c r="BC427" s="8"/>
      <c r="BD427" s="8"/>
      <c r="BE427" s="8"/>
      <c r="BF427" s="8"/>
      <c r="BG427" s="8"/>
      <c r="BH427" s="8"/>
      <c r="BI427" s="8"/>
      <c r="BJ427" s="8"/>
      <c r="BK427" s="8"/>
      <c r="BL427" s="8"/>
      <c r="BM427" s="8"/>
      <c r="BN427" s="8"/>
      <c r="BO427" s="8"/>
      <c r="BP427" s="8"/>
      <c r="BQ427" s="8"/>
      <c r="BR427" s="8"/>
      <c r="BS427" s="8"/>
      <c r="BT427" s="8"/>
      <c r="BU427" s="8"/>
      <c r="BV427" s="8"/>
      <c r="BW427" s="8"/>
      <c r="BX427" s="8"/>
      <c r="BY427" s="8"/>
      <c r="BZ427" s="8"/>
      <c r="CA427" s="8"/>
      <c r="CB427" s="8"/>
      <c r="CC427" s="8"/>
      <c r="CD427" s="8"/>
      <c r="CE427" s="8"/>
      <c r="CF427" s="8"/>
      <c r="CG427" s="8"/>
      <c r="CH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  <c r="AD428" s="8"/>
      <c r="AE428" s="8"/>
      <c r="AF428" s="8"/>
      <c r="AG428" s="8"/>
      <c r="AH428" s="8"/>
      <c r="AI428" s="8"/>
      <c r="AJ428" s="8"/>
      <c r="AK428" s="8"/>
      <c r="AL428" s="8"/>
      <c r="AM428" s="8"/>
      <c r="AN428" s="8"/>
      <c r="AO428" s="8"/>
      <c r="AP428" s="8"/>
      <c r="AQ428" s="8"/>
      <c r="AR428" s="8"/>
      <c r="AS428" s="8"/>
      <c r="AT428" s="8"/>
      <c r="AU428" s="8"/>
      <c r="AV428" s="8"/>
      <c r="AW428" s="8"/>
      <c r="AX428" s="8"/>
      <c r="AY428" s="8"/>
      <c r="AZ428" s="8"/>
      <c r="BA428" s="8"/>
      <c r="BB428" s="8"/>
      <c r="BC428" s="8"/>
      <c r="BD428" s="8"/>
      <c r="BE428" s="8"/>
      <c r="BF428" s="8"/>
      <c r="BG428" s="8"/>
      <c r="BH428" s="8"/>
      <c r="BI428" s="8"/>
      <c r="BJ428" s="8"/>
      <c r="BK428" s="8"/>
      <c r="BL428" s="8"/>
      <c r="BM428" s="8"/>
      <c r="BN428" s="8"/>
      <c r="BO428" s="8"/>
      <c r="BP428" s="8"/>
      <c r="BQ428" s="8"/>
      <c r="BR428" s="8"/>
      <c r="BS428" s="8"/>
      <c r="BT428" s="8"/>
      <c r="BU428" s="8"/>
      <c r="BV428" s="8"/>
      <c r="BW428" s="8"/>
      <c r="BX428" s="8"/>
      <c r="BY428" s="8"/>
      <c r="BZ428" s="8"/>
      <c r="CA428" s="8"/>
      <c r="CB428" s="8"/>
      <c r="CC428" s="8"/>
      <c r="CD428" s="8"/>
      <c r="CE428" s="8"/>
      <c r="CF428" s="8"/>
      <c r="CG428" s="8"/>
      <c r="CH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8"/>
      <c r="AE429" s="8"/>
      <c r="AF429" s="8"/>
      <c r="AG429" s="8"/>
      <c r="AH429" s="8"/>
      <c r="AI429" s="8"/>
      <c r="AJ429" s="8"/>
      <c r="AK429" s="8"/>
      <c r="AL429" s="8"/>
      <c r="AM429" s="8"/>
      <c r="AN429" s="8"/>
      <c r="AO429" s="8"/>
      <c r="AP429" s="8"/>
      <c r="AQ429" s="8"/>
      <c r="AR429" s="8"/>
      <c r="AS429" s="8"/>
      <c r="AT429" s="8"/>
      <c r="AU429" s="8"/>
      <c r="AV429" s="8"/>
      <c r="AW429" s="8"/>
      <c r="AX429" s="8"/>
      <c r="AY429" s="8"/>
      <c r="AZ429" s="8"/>
      <c r="BA429" s="8"/>
      <c r="BB429" s="8"/>
      <c r="BC429" s="8"/>
      <c r="BD429" s="8"/>
      <c r="BE429" s="8"/>
      <c r="BF429" s="8"/>
      <c r="BG429" s="8"/>
      <c r="BH429" s="8"/>
      <c r="BI429" s="8"/>
      <c r="BJ429" s="8"/>
      <c r="BK429" s="8"/>
      <c r="BL429" s="8"/>
      <c r="BM429" s="8"/>
      <c r="BN429" s="8"/>
      <c r="BO429" s="8"/>
      <c r="BP429" s="8"/>
      <c r="BQ429" s="8"/>
      <c r="BR429" s="8"/>
      <c r="BS429" s="8"/>
      <c r="BT429" s="8"/>
      <c r="BU429" s="8"/>
      <c r="BV429" s="8"/>
      <c r="BW429" s="8"/>
      <c r="BX429" s="8"/>
      <c r="BY429" s="8"/>
      <c r="BZ429" s="8"/>
      <c r="CA429" s="8"/>
      <c r="CB429" s="8"/>
      <c r="CC429" s="8"/>
      <c r="CD429" s="8"/>
      <c r="CE429" s="8"/>
      <c r="CF429" s="8"/>
      <c r="CG429" s="8"/>
      <c r="CH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8"/>
      <c r="AE430" s="8"/>
      <c r="AF430" s="8"/>
      <c r="AG430" s="8"/>
      <c r="AH430" s="8"/>
      <c r="AI430" s="8"/>
      <c r="AJ430" s="8"/>
      <c r="AK430" s="8"/>
      <c r="AL430" s="8"/>
      <c r="AM430" s="8"/>
      <c r="AN430" s="8"/>
      <c r="AO430" s="8"/>
      <c r="AP430" s="8"/>
      <c r="AQ430" s="8"/>
      <c r="AR430" s="8"/>
      <c r="AS430" s="8"/>
      <c r="AT430" s="8"/>
      <c r="AU430" s="8"/>
      <c r="AV430" s="8"/>
      <c r="AW430" s="8"/>
      <c r="AX430" s="8"/>
      <c r="AY430" s="8"/>
      <c r="AZ430" s="8"/>
      <c r="BA430" s="8"/>
      <c r="BB430" s="8"/>
      <c r="BC430" s="8"/>
      <c r="BD430" s="8"/>
      <c r="BE430" s="8"/>
      <c r="BF430" s="8"/>
      <c r="BG430" s="8"/>
      <c r="BH430" s="8"/>
      <c r="BI430" s="8"/>
      <c r="BJ430" s="8"/>
      <c r="BK430" s="8"/>
      <c r="BL430" s="8"/>
      <c r="BM430" s="8"/>
      <c r="BN430" s="8"/>
      <c r="BO430" s="8"/>
      <c r="BP430" s="8"/>
      <c r="BQ430" s="8"/>
      <c r="BR430" s="8"/>
      <c r="BS430" s="8"/>
      <c r="BT430" s="8"/>
      <c r="BU430" s="8"/>
      <c r="BV430" s="8"/>
      <c r="BW430" s="8"/>
      <c r="BX430" s="8"/>
      <c r="BY430" s="8"/>
      <c r="BZ430" s="8"/>
      <c r="CA430" s="8"/>
      <c r="CB430" s="8"/>
      <c r="CC430" s="8"/>
      <c r="CD430" s="8"/>
      <c r="CE430" s="8"/>
      <c r="CF430" s="8"/>
      <c r="CG430" s="8"/>
      <c r="CH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  <c r="AD431" s="8"/>
      <c r="AE431" s="8"/>
      <c r="AF431" s="8"/>
      <c r="AG431" s="8"/>
      <c r="AH431" s="8"/>
      <c r="AI431" s="8"/>
      <c r="AJ431" s="8"/>
      <c r="AK431" s="8"/>
      <c r="AL431" s="8"/>
      <c r="AM431" s="8"/>
      <c r="AN431" s="8"/>
      <c r="AO431" s="8"/>
      <c r="AP431" s="8"/>
      <c r="AQ431" s="8"/>
      <c r="AR431" s="8"/>
      <c r="AS431" s="8"/>
      <c r="AT431" s="8"/>
      <c r="AU431" s="8"/>
      <c r="AV431" s="8"/>
      <c r="AW431" s="8"/>
      <c r="AX431" s="8"/>
      <c r="AY431" s="8"/>
      <c r="AZ431" s="8"/>
      <c r="BA431" s="8"/>
      <c r="BB431" s="8"/>
      <c r="BC431" s="8"/>
      <c r="BD431" s="8"/>
      <c r="BE431" s="8"/>
      <c r="BF431" s="8"/>
      <c r="BG431" s="8"/>
      <c r="BH431" s="8"/>
      <c r="BI431" s="8"/>
      <c r="BJ431" s="8"/>
      <c r="BK431" s="8"/>
      <c r="BL431" s="8"/>
      <c r="BM431" s="8"/>
      <c r="BN431" s="8"/>
      <c r="BO431" s="8"/>
      <c r="BP431" s="8"/>
      <c r="BQ431" s="8"/>
      <c r="BR431" s="8"/>
      <c r="BS431" s="8"/>
      <c r="BT431" s="8"/>
      <c r="BU431" s="8"/>
      <c r="BV431" s="8"/>
      <c r="BW431" s="8"/>
      <c r="BX431" s="8"/>
      <c r="BY431" s="8"/>
      <c r="BZ431" s="8"/>
      <c r="CA431" s="8"/>
      <c r="CB431" s="8"/>
      <c r="CC431" s="8"/>
      <c r="CD431" s="8"/>
      <c r="CE431" s="8"/>
      <c r="CF431" s="8"/>
      <c r="CG431" s="8"/>
      <c r="CH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  <c r="AD432" s="8"/>
      <c r="AE432" s="8"/>
      <c r="AF432" s="8"/>
      <c r="AG432" s="8"/>
      <c r="AH432" s="8"/>
      <c r="AI432" s="8"/>
      <c r="AJ432" s="8"/>
      <c r="AK432" s="8"/>
      <c r="AL432" s="8"/>
      <c r="AM432" s="8"/>
      <c r="AN432" s="8"/>
      <c r="AO432" s="8"/>
      <c r="AP432" s="8"/>
      <c r="AQ432" s="8"/>
      <c r="AR432" s="8"/>
      <c r="AS432" s="8"/>
      <c r="AT432" s="8"/>
      <c r="AU432" s="8"/>
      <c r="AV432" s="8"/>
      <c r="AW432" s="8"/>
      <c r="AX432" s="8"/>
      <c r="AY432" s="8"/>
      <c r="AZ432" s="8"/>
      <c r="BA432" s="8"/>
      <c r="BB432" s="8"/>
      <c r="BC432" s="8"/>
      <c r="BD432" s="8"/>
      <c r="BE432" s="8"/>
      <c r="BF432" s="8"/>
      <c r="BG432" s="8"/>
      <c r="BH432" s="8"/>
      <c r="BI432" s="8"/>
      <c r="BJ432" s="8"/>
      <c r="BK432" s="8"/>
      <c r="BL432" s="8"/>
      <c r="BM432" s="8"/>
      <c r="BN432" s="8"/>
      <c r="BO432" s="8"/>
      <c r="BP432" s="8"/>
      <c r="BQ432" s="8"/>
      <c r="BR432" s="8"/>
      <c r="BS432" s="8"/>
      <c r="BT432" s="8"/>
      <c r="BU432" s="8"/>
      <c r="BV432" s="8"/>
      <c r="BW432" s="8"/>
      <c r="BX432" s="8"/>
      <c r="BY432" s="8"/>
      <c r="BZ432" s="8"/>
      <c r="CA432" s="8"/>
      <c r="CB432" s="8"/>
      <c r="CC432" s="8"/>
      <c r="CD432" s="8"/>
      <c r="CE432" s="8"/>
      <c r="CF432" s="8"/>
      <c r="CG432" s="8"/>
      <c r="CH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  <c r="AD433" s="8"/>
      <c r="AE433" s="8"/>
      <c r="AF433" s="8"/>
      <c r="AG433" s="8"/>
      <c r="AH433" s="8"/>
      <c r="AI433" s="8"/>
      <c r="AJ433" s="8"/>
      <c r="AK433" s="8"/>
      <c r="AL433" s="8"/>
      <c r="AM433" s="8"/>
      <c r="AN433" s="8"/>
      <c r="AO433" s="8"/>
      <c r="AP433" s="8"/>
      <c r="AQ433" s="8"/>
      <c r="AR433" s="8"/>
      <c r="AS433" s="8"/>
      <c r="AT433" s="8"/>
      <c r="AU433" s="8"/>
      <c r="AV433" s="8"/>
      <c r="AW433" s="8"/>
      <c r="AX433" s="8"/>
      <c r="AY433" s="8"/>
      <c r="AZ433" s="8"/>
      <c r="BA433" s="8"/>
      <c r="BB433" s="8"/>
      <c r="BC433" s="8"/>
      <c r="BD433" s="8"/>
      <c r="BE433" s="8"/>
      <c r="BF433" s="8"/>
      <c r="BG433" s="8"/>
      <c r="BH433" s="8"/>
      <c r="BI433" s="8"/>
      <c r="BJ433" s="8"/>
      <c r="BK433" s="8"/>
      <c r="BL433" s="8"/>
      <c r="BM433" s="8"/>
      <c r="BN433" s="8"/>
      <c r="BO433" s="8"/>
      <c r="BP433" s="8"/>
      <c r="BQ433" s="8"/>
      <c r="BR433" s="8"/>
      <c r="BS433" s="8"/>
      <c r="BT433" s="8"/>
      <c r="BU433" s="8"/>
      <c r="BV433" s="8"/>
      <c r="BW433" s="8"/>
      <c r="BX433" s="8"/>
      <c r="BY433" s="8"/>
      <c r="BZ433" s="8"/>
      <c r="CA433" s="8"/>
      <c r="CB433" s="8"/>
      <c r="CC433" s="8"/>
      <c r="CD433" s="8"/>
      <c r="CE433" s="8"/>
      <c r="CF433" s="8"/>
      <c r="CG433" s="8"/>
      <c r="CH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  <c r="AD434" s="8"/>
      <c r="AE434" s="8"/>
      <c r="AF434" s="8"/>
      <c r="AG434" s="8"/>
      <c r="AH434" s="8"/>
      <c r="AI434" s="8"/>
      <c r="AJ434" s="8"/>
      <c r="AK434" s="8"/>
      <c r="AL434" s="8"/>
      <c r="AM434" s="8"/>
      <c r="AN434" s="8"/>
      <c r="AO434" s="8"/>
      <c r="AP434" s="8"/>
      <c r="AQ434" s="8"/>
      <c r="AR434" s="8"/>
      <c r="AS434" s="8"/>
      <c r="AT434" s="8"/>
      <c r="AU434" s="8"/>
      <c r="AV434" s="8"/>
      <c r="AW434" s="8"/>
      <c r="AX434" s="8"/>
      <c r="AY434" s="8"/>
      <c r="AZ434" s="8"/>
      <c r="BA434" s="8"/>
      <c r="BB434" s="8"/>
      <c r="BC434" s="8"/>
      <c r="BD434" s="8"/>
      <c r="BE434" s="8"/>
      <c r="BF434" s="8"/>
      <c r="BG434" s="8"/>
      <c r="BH434" s="8"/>
      <c r="BI434" s="8"/>
      <c r="BJ434" s="8"/>
      <c r="BK434" s="8"/>
      <c r="BL434" s="8"/>
      <c r="BM434" s="8"/>
      <c r="BN434" s="8"/>
      <c r="BO434" s="8"/>
      <c r="BP434" s="8"/>
      <c r="BQ434" s="8"/>
      <c r="BR434" s="8"/>
      <c r="BS434" s="8"/>
      <c r="BT434" s="8"/>
      <c r="BU434" s="8"/>
      <c r="BV434" s="8"/>
      <c r="BW434" s="8"/>
      <c r="BX434" s="8"/>
      <c r="BY434" s="8"/>
      <c r="BZ434" s="8"/>
      <c r="CA434" s="8"/>
      <c r="CB434" s="8"/>
      <c r="CC434" s="8"/>
      <c r="CD434" s="8"/>
      <c r="CE434" s="8"/>
      <c r="CF434" s="8"/>
      <c r="CG434" s="8"/>
      <c r="CH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  <c r="AD435" s="8"/>
      <c r="AE435" s="8"/>
      <c r="AF435" s="8"/>
      <c r="AG435" s="8"/>
      <c r="AH435" s="8"/>
      <c r="AI435" s="8"/>
      <c r="AJ435" s="8"/>
      <c r="AK435" s="8"/>
      <c r="AL435" s="8"/>
      <c r="AM435" s="8"/>
      <c r="AN435" s="8"/>
      <c r="AO435" s="8"/>
      <c r="AP435" s="8"/>
      <c r="AQ435" s="8"/>
      <c r="AR435" s="8"/>
      <c r="AS435" s="8"/>
      <c r="AT435" s="8"/>
      <c r="AU435" s="8"/>
      <c r="AV435" s="8"/>
      <c r="AW435" s="8"/>
      <c r="AX435" s="8"/>
      <c r="AY435" s="8"/>
      <c r="AZ435" s="8"/>
      <c r="BA435" s="8"/>
      <c r="BB435" s="8"/>
      <c r="BC435" s="8"/>
      <c r="BD435" s="8"/>
      <c r="BE435" s="8"/>
      <c r="BF435" s="8"/>
      <c r="BG435" s="8"/>
      <c r="BH435" s="8"/>
      <c r="BI435" s="8"/>
      <c r="BJ435" s="8"/>
      <c r="BK435" s="8"/>
      <c r="BL435" s="8"/>
      <c r="BM435" s="8"/>
      <c r="BN435" s="8"/>
      <c r="BO435" s="8"/>
      <c r="BP435" s="8"/>
      <c r="BQ435" s="8"/>
      <c r="BR435" s="8"/>
      <c r="BS435" s="8"/>
      <c r="BT435" s="8"/>
      <c r="BU435" s="8"/>
      <c r="BV435" s="8"/>
      <c r="BW435" s="8"/>
      <c r="BX435" s="8"/>
      <c r="BY435" s="8"/>
      <c r="BZ435" s="8"/>
      <c r="CA435" s="8"/>
      <c r="CB435" s="8"/>
      <c r="CC435" s="8"/>
      <c r="CD435" s="8"/>
      <c r="CE435" s="8"/>
      <c r="CF435" s="8"/>
      <c r="CG435" s="8"/>
      <c r="CH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  <c r="AD436" s="8"/>
      <c r="AE436" s="8"/>
      <c r="AF436" s="8"/>
      <c r="AG436" s="8"/>
      <c r="AH436" s="8"/>
      <c r="AI436" s="8"/>
      <c r="AJ436" s="8"/>
      <c r="AK436" s="8"/>
      <c r="AL436" s="8"/>
      <c r="AM436" s="8"/>
      <c r="AN436" s="8"/>
      <c r="AO436" s="8"/>
      <c r="AP436" s="8"/>
      <c r="AQ436" s="8"/>
      <c r="AR436" s="8"/>
      <c r="AS436" s="8"/>
      <c r="AT436" s="8"/>
      <c r="AU436" s="8"/>
      <c r="AV436" s="8"/>
      <c r="AW436" s="8"/>
      <c r="AX436" s="8"/>
      <c r="AY436" s="8"/>
      <c r="AZ436" s="8"/>
      <c r="BA436" s="8"/>
      <c r="BB436" s="8"/>
      <c r="BC436" s="8"/>
      <c r="BD436" s="8"/>
      <c r="BE436" s="8"/>
      <c r="BF436" s="8"/>
      <c r="BG436" s="8"/>
      <c r="BH436" s="8"/>
      <c r="BI436" s="8"/>
      <c r="BJ436" s="8"/>
      <c r="BK436" s="8"/>
      <c r="BL436" s="8"/>
      <c r="BM436" s="8"/>
      <c r="BN436" s="8"/>
      <c r="BO436" s="8"/>
      <c r="BP436" s="8"/>
      <c r="BQ436" s="8"/>
      <c r="BR436" s="8"/>
      <c r="BS436" s="8"/>
      <c r="BT436" s="8"/>
      <c r="BU436" s="8"/>
      <c r="BV436" s="8"/>
      <c r="BW436" s="8"/>
      <c r="BX436" s="8"/>
      <c r="BY436" s="8"/>
      <c r="BZ436" s="8"/>
      <c r="CA436" s="8"/>
      <c r="CB436" s="8"/>
      <c r="CC436" s="8"/>
      <c r="CD436" s="8"/>
      <c r="CE436" s="8"/>
      <c r="CF436" s="8"/>
      <c r="CG436" s="8"/>
      <c r="CH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  <c r="AD437" s="8"/>
      <c r="AE437" s="8"/>
      <c r="AF437" s="8"/>
      <c r="AG437" s="8"/>
      <c r="AH437" s="8"/>
      <c r="AI437" s="8"/>
      <c r="AJ437" s="8"/>
      <c r="AK437" s="8"/>
      <c r="AL437" s="8"/>
      <c r="AM437" s="8"/>
      <c r="AN437" s="8"/>
      <c r="AO437" s="8"/>
      <c r="AP437" s="8"/>
      <c r="AQ437" s="8"/>
      <c r="AR437" s="8"/>
      <c r="AS437" s="8"/>
      <c r="AT437" s="8"/>
      <c r="AU437" s="8"/>
      <c r="AV437" s="8"/>
      <c r="AW437" s="8"/>
      <c r="AX437" s="8"/>
      <c r="AY437" s="8"/>
      <c r="AZ437" s="8"/>
      <c r="BA437" s="8"/>
      <c r="BB437" s="8"/>
      <c r="BC437" s="8"/>
      <c r="BD437" s="8"/>
      <c r="BE437" s="8"/>
      <c r="BF437" s="8"/>
      <c r="BG437" s="8"/>
      <c r="BH437" s="8"/>
      <c r="BI437" s="8"/>
      <c r="BJ437" s="8"/>
      <c r="BK437" s="8"/>
      <c r="BL437" s="8"/>
      <c r="BM437" s="8"/>
      <c r="BN437" s="8"/>
      <c r="BO437" s="8"/>
      <c r="BP437" s="8"/>
      <c r="BQ437" s="8"/>
      <c r="BR437" s="8"/>
      <c r="BS437" s="8"/>
      <c r="BT437" s="8"/>
      <c r="BU437" s="8"/>
      <c r="BV437" s="8"/>
      <c r="BW437" s="8"/>
      <c r="BX437" s="8"/>
      <c r="BY437" s="8"/>
      <c r="BZ437" s="8"/>
      <c r="CA437" s="8"/>
      <c r="CB437" s="8"/>
      <c r="CC437" s="8"/>
      <c r="CD437" s="8"/>
      <c r="CE437" s="8"/>
      <c r="CF437" s="8"/>
      <c r="CG437" s="8"/>
      <c r="CH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8"/>
      <c r="AE438" s="8"/>
      <c r="AF438" s="8"/>
      <c r="AG438" s="8"/>
      <c r="AH438" s="8"/>
      <c r="AI438" s="8"/>
      <c r="AJ438" s="8"/>
      <c r="AK438" s="8"/>
      <c r="AL438" s="8"/>
      <c r="AM438" s="8"/>
      <c r="AN438" s="8"/>
      <c r="AO438" s="8"/>
      <c r="AP438" s="8"/>
      <c r="AQ438" s="8"/>
      <c r="AR438" s="8"/>
      <c r="AS438" s="8"/>
      <c r="AT438" s="8"/>
      <c r="AU438" s="8"/>
      <c r="AV438" s="8"/>
      <c r="AW438" s="8"/>
      <c r="AX438" s="8"/>
      <c r="AY438" s="8"/>
      <c r="AZ438" s="8"/>
      <c r="BA438" s="8"/>
      <c r="BB438" s="8"/>
      <c r="BC438" s="8"/>
      <c r="BD438" s="8"/>
      <c r="BE438" s="8"/>
      <c r="BF438" s="8"/>
      <c r="BG438" s="8"/>
      <c r="BH438" s="8"/>
      <c r="BI438" s="8"/>
      <c r="BJ438" s="8"/>
      <c r="BK438" s="8"/>
      <c r="BL438" s="8"/>
      <c r="BM438" s="8"/>
      <c r="BN438" s="8"/>
      <c r="BO438" s="8"/>
      <c r="BP438" s="8"/>
      <c r="BQ438" s="8"/>
      <c r="BR438" s="8"/>
      <c r="BS438" s="8"/>
      <c r="BT438" s="8"/>
      <c r="BU438" s="8"/>
      <c r="BV438" s="8"/>
      <c r="BW438" s="8"/>
      <c r="BX438" s="8"/>
      <c r="BY438" s="8"/>
      <c r="BZ438" s="8"/>
      <c r="CA438" s="8"/>
      <c r="CB438" s="8"/>
      <c r="CC438" s="8"/>
      <c r="CD438" s="8"/>
      <c r="CE438" s="8"/>
      <c r="CF438" s="8"/>
      <c r="CG438" s="8"/>
      <c r="CH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  <c r="AD439" s="8"/>
      <c r="AE439" s="8"/>
      <c r="AF439" s="8"/>
      <c r="AG439" s="8"/>
      <c r="AH439" s="8"/>
      <c r="AI439" s="8"/>
      <c r="AJ439" s="8"/>
      <c r="AK439" s="8"/>
      <c r="AL439" s="8"/>
      <c r="AM439" s="8"/>
      <c r="AN439" s="8"/>
      <c r="AO439" s="8"/>
      <c r="AP439" s="8"/>
      <c r="AQ439" s="8"/>
      <c r="AR439" s="8"/>
      <c r="AS439" s="8"/>
      <c r="AT439" s="8"/>
      <c r="AU439" s="8"/>
      <c r="AV439" s="8"/>
      <c r="AW439" s="8"/>
      <c r="AX439" s="8"/>
      <c r="AY439" s="8"/>
      <c r="AZ439" s="8"/>
      <c r="BA439" s="8"/>
      <c r="BB439" s="8"/>
      <c r="BC439" s="8"/>
      <c r="BD439" s="8"/>
      <c r="BE439" s="8"/>
      <c r="BF439" s="8"/>
      <c r="BG439" s="8"/>
      <c r="BH439" s="8"/>
      <c r="BI439" s="8"/>
      <c r="BJ439" s="8"/>
      <c r="BK439" s="8"/>
      <c r="BL439" s="8"/>
      <c r="BM439" s="8"/>
      <c r="BN439" s="8"/>
      <c r="BO439" s="8"/>
      <c r="BP439" s="8"/>
      <c r="BQ439" s="8"/>
      <c r="BR439" s="8"/>
      <c r="BS439" s="8"/>
      <c r="BT439" s="8"/>
      <c r="BU439" s="8"/>
      <c r="BV439" s="8"/>
      <c r="BW439" s="8"/>
      <c r="BX439" s="8"/>
      <c r="BY439" s="8"/>
      <c r="BZ439" s="8"/>
      <c r="CA439" s="8"/>
      <c r="CB439" s="8"/>
      <c r="CC439" s="8"/>
      <c r="CD439" s="8"/>
      <c r="CE439" s="8"/>
      <c r="CF439" s="8"/>
      <c r="CG439" s="8"/>
      <c r="CH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  <c r="AD440" s="8"/>
      <c r="AE440" s="8"/>
      <c r="AF440" s="8"/>
      <c r="AG440" s="8"/>
      <c r="AH440" s="8"/>
      <c r="AI440" s="8"/>
      <c r="AJ440" s="8"/>
      <c r="AK440" s="8"/>
      <c r="AL440" s="8"/>
      <c r="AM440" s="8"/>
      <c r="AN440" s="8"/>
      <c r="AO440" s="8"/>
      <c r="AP440" s="8"/>
      <c r="AQ440" s="8"/>
      <c r="AR440" s="8"/>
      <c r="AS440" s="8"/>
      <c r="AT440" s="8"/>
      <c r="AU440" s="8"/>
      <c r="AV440" s="8"/>
      <c r="AW440" s="8"/>
      <c r="AX440" s="8"/>
      <c r="AY440" s="8"/>
      <c r="AZ440" s="8"/>
      <c r="BA440" s="8"/>
      <c r="BB440" s="8"/>
      <c r="BC440" s="8"/>
      <c r="BD440" s="8"/>
      <c r="BE440" s="8"/>
      <c r="BF440" s="8"/>
      <c r="BG440" s="8"/>
      <c r="BH440" s="8"/>
      <c r="BI440" s="8"/>
      <c r="BJ440" s="8"/>
      <c r="BK440" s="8"/>
      <c r="BL440" s="8"/>
      <c r="BM440" s="8"/>
      <c r="BN440" s="8"/>
      <c r="BO440" s="8"/>
      <c r="BP440" s="8"/>
      <c r="BQ440" s="8"/>
      <c r="BR440" s="8"/>
      <c r="BS440" s="8"/>
      <c r="BT440" s="8"/>
      <c r="BU440" s="8"/>
      <c r="BV440" s="8"/>
      <c r="BW440" s="8"/>
      <c r="BX440" s="8"/>
      <c r="BY440" s="8"/>
      <c r="BZ440" s="8"/>
      <c r="CA440" s="8"/>
      <c r="CB440" s="8"/>
      <c r="CC440" s="8"/>
      <c r="CD440" s="8"/>
      <c r="CE440" s="8"/>
      <c r="CF440" s="8"/>
      <c r="CG440" s="8"/>
      <c r="CH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  <c r="AD441" s="8"/>
      <c r="AE441" s="8"/>
      <c r="AF441" s="8"/>
      <c r="AG441" s="8"/>
      <c r="AH441" s="8"/>
      <c r="AI441" s="8"/>
      <c r="AJ441" s="8"/>
      <c r="AK441" s="8"/>
      <c r="AL441" s="8"/>
      <c r="AM441" s="8"/>
      <c r="AN441" s="8"/>
      <c r="AO441" s="8"/>
      <c r="AP441" s="8"/>
      <c r="AQ441" s="8"/>
      <c r="AR441" s="8"/>
      <c r="AS441" s="8"/>
      <c r="AT441" s="8"/>
      <c r="AU441" s="8"/>
      <c r="AV441" s="8"/>
      <c r="AW441" s="8"/>
      <c r="AX441" s="8"/>
      <c r="AY441" s="8"/>
      <c r="AZ441" s="8"/>
      <c r="BA441" s="8"/>
      <c r="BB441" s="8"/>
      <c r="BC441" s="8"/>
      <c r="BD441" s="8"/>
      <c r="BE441" s="8"/>
      <c r="BF441" s="8"/>
      <c r="BG441" s="8"/>
      <c r="BH441" s="8"/>
      <c r="BI441" s="8"/>
      <c r="BJ441" s="8"/>
      <c r="BK441" s="8"/>
      <c r="BL441" s="8"/>
      <c r="BM441" s="8"/>
      <c r="BN441" s="8"/>
      <c r="BO441" s="8"/>
      <c r="BP441" s="8"/>
      <c r="BQ441" s="8"/>
      <c r="BR441" s="8"/>
      <c r="BS441" s="8"/>
      <c r="BT441" s="8"/>
      <c r="BU441" s="8"/>
      <c r="BV441" s="8"/>
      <c r="BW441" s="8"/>
      <c r="BX441" s="8"/>
      <c r="BY441" s="8"/>
      <c r="BZ441" s="8"/>
      <c r="CA441" s="8"/>
      <c r="CB441" s="8"/>
      <c r="CC441" s="8"/>
      <c r="CD441" s="8"/>
      <c r="CE441" s="8"/>
      <c r="CF441" s="8"/>
      <c r="CG441" s="8"/>
      <c r="CH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  <c r="AD442" s="8"/>
      <c r="AE442" s="8"/>
      <c r="AF442" s="8"/>
      <c r="AG442" s="8"/>
      <c r="AH442" s="8"/>
      <c r="AI442" s="8"/>
      <c r="AJ442" s="8"/>
      <c r="AK442" s="8"/>
      <c r="AL442" s="8"/>
      <c r="AM442" s="8"/>
      <c r="AN442" s="8"/>
      <c r="AO442" s="8"/>
      <c r="AP442" s="8"/>
      <c r="AQ442" s="8"/>
      <c r="AR442" s="8"/>
      <c r="AS442" s="8"/>
      <c r="AT442" s="8"/>
      <c r="AU442" s="8"/>
      <c r="AV442" s="8"/>
      <c r="AW442" s="8"/>
      <c r="AX442" s="8"/>
      <c r="AY442" s="8"/>
      <c r="AZ442" s="8"/>
      <c r="BA442" s="8"/>
      <c r="BB442" s="8"/>
      <c r="BC442" s="8"/>
      <c r="BD442" s="8"/>
      <c r="BE442" s="8"/>
      <c r="BF442" s="8"/>
      <c r="BG442" s="8"/>
      <c r="BH442" s="8"/>
      <c r="BI442" s="8"/>
      <c r="BJ442" s="8"/>
      <c r="BK442" s="8"/>
      <c r="BL442" s="8"/>
      <c r="BM442" s="8"/>
      <c r="BN442" s="8"/>
      <c r="BO442" s="8"/>
      <c r="BP442" s="8"/>
      <c r="BQ442" s="8"/>
      <c r="BR442" s="8"/>
      <c r="BS442" s="8"/>
      <c r="BT442" s="8"/>
      <c r="BU442" s="8"/>
      <c r="BV442" s="8"/>
      <c r="BW442" s="8"/>
      <c r="BX442" s="8"/>
      <c r="BY442" s="8"/>
      <c r="BZ442" s="8"/>
      <c r="CA442" s="8"/>
      <c r="CB442" s="8"/>
      <c r="CC442" s="8"/>
      <c r="CD442" s="8"/>
      <c r="CE442" s="8"/>
      <c r="CF442" s="8"/>
      <c r="CG442" s="8"/>
      <c r="CH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  <c r="AD443" s="8"/>
      <c r="AE443" s="8"/>
      <c r="AF443" s="8"/>
      <c r="AG443" s="8"/>
      <c r="AH443" s="8"/>
      <c r="AI443" s="8"/>
      <c r="AJ443" s="8"/>
      <c r="AK443" s="8"/>
      <c r="AL443" s="8"/>
      <c r="AM443" s="8"/>
      <c r="AN443" s="8"/>
      <c r="AO443" s="8"/>
      <c r="AP443" s="8"/>
      <c r="AQ443" s="8"/>
      <c r="AR443" s="8"/>
      <c r="AS443" s="8"/>
      <c r="AT443" s="8"/>
      <c r="AU443" s="8"/>
      <c r="AV443" s="8"/>
      <c r="AW443" s="8"/>
      <c r="AX443" s="8"/>
      <c r="AY443" s="8"/>
      <c r="AZ443" s="8"/>
      <c r="BA443" s="8"/>
      <c r="BB443" s="8"/>
      <c r="BC443" s="8"/>
      <c r="BD443" s="8"/>
      <c r="BE443" s="8"/>
      <c r="BF443" s="8"/>
      <c r="BG443" s="8"/>
      <c r="BH443" s="8"/>
      <c r="BI443" s="8"/>
      <c r="BJ443" s="8"/>
      <c r="BK443" s="8"/>
      <c r="BL443" s="8"/>
      <c r="BM443" s="8"/>
      <c r="BN443" s="8"/>
      <c r="BO443" s="8"/>
      <c r="BP443" s="8"/>
      <c r="BQ443" s="8"/>
      <c r="BR443" s="8"/>
      <c r="BS443" s="8"/>
      <c r="BT443" s="8"/>
      <c r="BU443" s="8"/>
      <c r="BV443" s="8"/>
      <c r="BW443" s="8"/>
      <c r="BX443" s="8"/>
      <c r="BY443" s="8"/>
      <c r="BZ443" s="8"/>
      <c r="CA443" s="8"/>
      <c r="CB443" s="8"/>
      <c r="CC443" s="8"/>
      <c r="CD443" s="8"/>
      <c r="CE443" s="8"/>
      <c r="CF443" s="8"/>
      <c r="CG443" s="8"/>
      <c r="CH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  <c r="AD444" s="8"/>
      <c r="AE444" s="8"/>
      <c r="AF444" s="8"/>
      <c r="AG444" s="8"/>
      <c r="AH444" s="8"/>
      <c r="AI444" s="8"/>
      <c r="AJ444" s="8"/>
      <c r="AK444" s="8"/>
      <c r="AL444" s="8"/>
      <c r="AM444" s="8"/>
      <c r="AN444" s="8"/>
      <c r="AO444" s="8"/>
      <c r="AP444" s="8"/>
      <c r="AQ444" s="8"/>
      <c r="AR444" s="8"/>
      <c r="AS444" s="8"/>
      <c r="AT444" s="8"/>
      <c r="AU444" s="8"/>
      <c r="AV444" s="8"/>
      <c r="AW444" s="8"/>
      <c r="AX444" s="8"/>
      <c r="AY444" s="8"/>
      <c r="AZ444" s="8"/>
      <c r="BA444" s="8"/>
      <c r="BB444" s="8"/>
      <c r="BC444" s="8"/>
      <c r="BD444" s="8"/>
      <c r="BE444" s="8"/>
      <c r="BF444" s="8"/>
      <c r="BG444" s="8"/>
      <c r="BH444" s="8"/>
      <c r="BI444" s="8"/>
      <c r="BJ444" s="8"/>
      <c r="BK444" s="8"/>
      <c r="BL444" s="8"/>
      <c r="BM444" s="8"/>
      <c r="BN444" s="8"/>
      <c r="BO444" s="8"/>
      <c r="BP444" s="8"/>
      <c r="BQ444" s="8"/>
      <c r="BR444" s="8"/>
      <c r="BS444" s="8"/>
      <c r="BT444" s="8"/>
      <c r="BU444" s="8"/>
      <c r="BV444" s="8"/>
      <c r="BW444" s="8"/>
      <c r="BX444" s="8"/>
      <c r="BY444" s="8"/>
      <c r="BZ444" s="8"/>
      <c r="CA444" s="8"/>
      <c r="CB444" s="8"/>
      <c r="CC444" s="8"/>
      <c r="CD444" s="8"/>
      <c r="CE444" s="8"/>
      <c r="CF444" s="8"/>
      <c r="CG444" s="8"/>
      <c r="CH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  <c r="AD445" s="8"/>
      <c r="AE445" s="8"/>
      <c r="AF445" s="8"/>
      <c r="AG445" s="8"/>
      <c r="AH445" s="8"/>
      <c r="AI445" s="8"/>
      <c r="AJ445" s="8"/>
      <c r="AK445" s="8"/>
      <c r="AL445" s="8"/>
      <c r="AM445" s="8"/>
      <c r="AN445" s="8"/>
      <c r="AO445" s="8"/>
      <c r="AP445" s="8"/>
      <c r="AQ445" s="8"/>
      <c r="AR445" s="8"/>
      <c r="AS445" s="8"/>
      <c r="AT445" s="8"/>
      <c r="AU445" s="8"/>
      <c r="AV445" s="8"/>
      <c r="AW445" s="8"/>
      <c r="AX445" s="8"/>
      <c r="AY445" s="8"/>
      <c r="AZ445" s="8"/>
      <c r="BA445" s="8"/>
      <c r="BB445" s="8"/>
      <c r="BC445" s="8"/>
      <c r="BD445" s="8"/>
      <c r="BE445" s="8"/>
      <c r="BF445" s="8"/>
      <c r="BG445" s="8"/>
      <c r="BH445" s="8"/>
      <c r="BI445" s="8"/>
      <c r="BJ445" s="8"/>
      <c r="BK445" s="8"/>
      <c r="BL445" s="8"/>
      <c r="BM445" s="8"/>
      <c r="BN445" s="8"/>
      <c r="BO445" s="8"/>
      <c r="BP445" s="8"/>
      <c r="BQ445" s="8"/>
      <c r="BR445" s="8"/>
      <c r="BS445" s="8"/>
      <c r="BT445" s="8"/>
      <c r="BU445" s="8"/>
      <c r="BV445" s="8"/>
      <c r="BW445" s="8"/>
      <c r="BX445" s="8"/>
      <c r="BY445" s="8"/>
      <c r="BZ445" s="8"/>
      <c r="CA445" s="8"/>
      <c r="CB445" s="8"/>
      <c r="CC445" s="8"/>
      <c r="CD445" s="8"/>
      <c r="CE445" s="8"/>
      <c r="CF445" s="8"/>
      <c r="CG445" s="8"/>
      <c r="CH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  <c r="AD446" s="8"/>
      <c r="AE446" s="8"/>
      <c r="AF446" s="8"/>
      <c r="AG446" s="8"/>
      <c r="AH446" s="8"/>
      <c r="AI446" s="8"/>
      <c r="AJ446" s="8"/>
      <c r="AK446" s="8"/>
      <c r="AL446" s="8"/>
      <c r="AM446" s="8"/>
      <c r="AN446" s="8"/>
      <c r="AO446" s="8"/>
      <c r="AP446" s="8"/>
      <c r="AQ446" s="8"/>
      <c r="AR446" s="8"/>
      <c r="AS446" s="8"/>
      <c r="AT446" s="8"/>
      <c r="AU446" s="8"/>
      <c r="AV446" s="8"/>
      <c r="AW446" s="8"/>
      <c r="AX446" s="8"/>
      <c r="AY446" s="8"/>
      <c r="AZ446" s="8"/>
      <c r="BA446" s="8"/>
      <c r="BB446" s="8"/>
      <c r="BC446" s="8"/>
      <c r="BD446" s="8"/>
      <c r="BE446" s="8"/>
      <c r="BF446" s="8"/>
      <c r="BG446" s="8"/>
      <c r="BH446" s="8"/>
      <c r="BI446" s="8"/>
      <c r="BJ446" s="8"/>
      <c r="BK446" s="8"/>
      <c r="BL446" s="8"/>
      <c r="BM446" s="8"/>
      <c r="BN446" s="8"/>
      <c r="BO446" s="8"/>
      <c r="BP446" s="8"/>
      <c r="BQ446" s="8"/>
      <c r="BR446" s="8"/>
      <c r="BS446" s="8"/>
      <c r="BT446" s="8"/>
      <c r="BU446" s="8"/>
      <c r="BV446" s="8"/>
      <c r="BW446" s="8"/>
      <c r="BX446" s="8"/>
      <c r="BY446" s="8"/>
      <c r="BZ446" s="8"/>
      <c r="CA446" s="8"/>
      <c r="CB446" s="8"/>
      <c r="CC446" s="8"/>
      <c r="CD446" s="8"/>
      <c r="CE446" s="8"/>
      <c r="CF446" s="8"/>
      <c r="CG446" s="8"/>
      <c r="CH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  <c r="AD447" s="8"/>
      <c r="AE447" s="8"/>
      <c r="AF447" s="8"/>
      <c r="AG447" s="8"/>
      <c r="AH447" s="8"/>
      <c r="AI447" s="8"/>
      <c r="AJ447" s="8"/>
      <c r="AK447" s="8"/>
      <c r="AL447" s="8"/>
      <c r="AM447" s="8"/>
      <c r="AN447" s="8"/>
      <c r="AO447" s="8"/>
      <c r="AP447" s="8"/>
      <c r="AQ447" s="8"/>
      <c r="AR447" s="8"/>
      <c r="AS447" s="8"/>
      <c r="AT447" s="8"/>
      <c r="AU447" s="8"/>
      <c r="AV447" s="8"/>
      <c r="AW447" s="8"/>
      <c r="AX447" s="8"/>
      <c r="AY447" s="8"/>
      <c r="AZ447" s="8"/>
      <c r="BA447" s="8"/>
      <c r="BB447" s="8"/>
      <c r="BC447" s="8"/>
      <c r="BD447" s="8"/>
      <c r="BE447" s="8"/>
      <c r="BF447" s="8"/>
      <c r="BG447" s="8"/>
      <c r="BH447" s="8"/>
      <c r="BI447" s="8"/>
      <c r="BJ447" s="8"/>
      <c r="BK447" s="8"/>
      <c r="BL447" s="8"/>
      <c r="BM447" s="8"/>
      <c r="BN447" s="8"/>
      <c r="BO447" s="8"/>
      <c r="BP447" s="8"/>
      <c r="BQ447" s="8"/>
      <c r="BR447" s="8"/>
      <c r="BS447" s="8"/>
      <c r="BT447" s="8"/>
      <c r="BU447" s="8"/>
      <c r="BV447" s="8"/>
      <c r="BW447" s="8"/>
      <c r="BX447" s="8"/>
      <c r="BY447" s="8"/>
      <c r="BZ447" s="8"/>
      <c r="CA447" s="8"/>
      <c r="CB447" s="8"/>
      <c r="CC447" s="8"/>
      <c r="CD447" s="8"/>
      <c r="CE447" s="8"/>
      <c r="CF447" s="8"/>
      <c r="CG447" s="8"/>
      <c r="CH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  <c r="AD448" s="8"/>
      <c r="AE448" s="8"/>
      <c r="AF448" s="8"/>
      <c r="AG448" s="8"/>
      <c r="AH448" s="8"/>
      <c r="AI448" s="8"/>
      <c r="AJ448" s="8"/>
      <c r="AK448" s="8"/>
      <c r="AL448" s="8"/>
      <c r="AM448" s="8"/>
      <c r="AN448" s="8"/>
      <c r="AO448" s="8"/>
      <c r="AP448" s="8"/>
      <c r="AQ448" s="8"/>
      <c r="AR448" s="8"/>
      <c r="AS448" s="8"/>
      <c r="AT448" s="8"/>
      <c r="AU448" s="8"/>
      <c r="AV448" s="8"/>
      <c r="AW448" s="8"/>
      <c r="AX448" s="8"/>
      <c r="AY448" s="8"/>
      <c r="AZ448" s="8"/>
      <c r="BA448" s="8"/>
      <c r="BB448" s="8"/>
      <c r="BC448" s="8"/>
      <c r="BD448" s="8"/>
      <c r="BE448" s="8"/>
      <c r="BF448" s="8"/>
      <c r="BG448" s="8"/>
      <c r="BH448" s="8"/>
      <c r="BI448" s="8"/>
      <c r="BJ448" s="8"/>
      <c r="BK448" s="8"/>
      <c r="BL448" s="8"/>
      <c r="BM448" s="8"/>
      <c r="BN448" s="8"/>
      <c r="BO448" s="8"/>
      <c r="BP448" s="8"/>
      <c r="BQ448" s="8"/>
      <c r="BR448" s="8"/>
      <c r="BS448" s="8"/>
      <c r="BT448" s="8"/>
      <c r="BU448" s="8"/>
      <c r="BV448" s="8"/>
      <c r="BW448" s="8"/>
      <c r="BX448" s="8"/>
      <c r="BY448" s="8"/>
      <c r="BZ448" s="8"/>
      <c r="CA448" s="8"/>
      <c r="CB448" s="8"/>
      <c r="CC448" s="8"/>
      <c r="CD448" s="8"/>
      <c r="CE448" s="8"/>
      <c r="CF448" s="8"/>
      <c r="CG448" s="8"/>
      <c r="CH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  <c r="AD449" s="8"/>
      <c r="AE449" s="8"/>
      <c r="AF449" s="8"/>
      <c r="AG449" s="8"/>
      <c r="AH449" s="8"/>
      <c r="AI449" s="8"/>
      <c r="AJ449" s="8"/>
      <c r="AK449" s="8"/>
      <c r="AL449" s="8"/>
      <c r="AM449" s="8"/>
      <c r="AN449" s="8"/>
      <c r="AO449" s="8"/>
      <c r="AP449" s="8"/>
      <c r="AQ449" s="8"/>
      <c r="AR449" s="8"/>
      <c r="AS449" s="8"/>
      <c r="AT449" s="8"/>
      <c r="AU449" s="8"/>
      <c r="AV449" s="8"/>
      <c r="AW449" s="8"/>
      <c r="AX449" s="8"/>
      <c r="AY449" s="8"/>
      <c r="AZ449" s="8"/>
      <c r="BA449" s="8"/>
      <c r="BB449" s="8"/>
      <c r="BC449" s="8"/>
      <c r="BD449" s="8"/>
      <c r="BE449" s="8"/>
      <c r="BF449" s="8"/>
      <c r="BG449" s="8"/>
      <c r="BH449" s="8"/>
      <c r="BI449" s="8"/>
      <c r="BJ449" s="8"/>
      <c r="BK449" s="8"/>
      <c r="BL449" s="8"/>
      <c r="BM449" s="8"/>
      <c r="BN449" s="8"/>
      <c r="BO449" s="8"/>
      <c r="BP449" s="8"/>
      <c r="BQ449" s="8"/>
      <c r="BR449" s="8"/>
      <c r="BS449" s="8"/>
      <c r="BT449" s="8"/>
      <c r="BU449" s="8"/>
      <c r="BV449" s="8"/>
      <c r="BW449" s="8"/>
      <c r="BX449" s="8"/>
      <c r="BY449" s="8"/>
      <c r="BZ449" s="8"/>
      <c r="CA449" s="8"/>
      <c r="CB449" s="8"/>
      <c r="CC449" s="8"/>
      <c r="CD449" s="8"/>
      <c r="CE449" s="8"/>
      <c r="CF449" s="8"/>
      <c r="CG449" s="8"/>
      <c r="CH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  <c r="AD450" s="8"/>
      <c r="AE450" s="8"/>
      <c r="AF450" s="8"/>
      <c r="AG450" s="8"/>
      <c r="AH450" s="8"/>
      <c r="AI450" s="8"/>
      <c r="AJ450" s="8"/>
      <c r="AK450" s="8"/>
      <c r="AL450" s="8"/>
      <c r="AM450" s="8"/>
      <c r="AN450" s="8"/>
      <c r="AO450" s="8"/>
      <c r="AP450" s="8"/>
      <c r="AQ450" s="8"/>
      <c r="AR450" s="8"/>
      <c r="AS450" s="8"/>
      <c r="AT450" s="8"/>
      <c r="AU450" s="8"/>
      <c r="AV450" s="8"/>
      <c r="AW450" s="8"/>
      <c r="AX450" s="8"/>
      <c r="AY450" s="8"/>
      <c r="AZ450" s="8"/>
      <c r="BA450" s="8"/>
      <c r="BB450" s="8"/>
      <c r="BC450" s="8"/>
      <c r="BD450" s="8"/>
      <c r="BE450" s="8"/>
      <c r="BF450" s="8"/>
      <c r="BG450" s="8"/>
      <c r="BH450" s="8"/>
      <c r="BI450" s="8"/>
      <c r="BJ450" s="8"/>
      <c r="BK450" s="8"/>
      <c r="BL450" s="8"/>
      <c r="BM450" s="8"/>
      <c r="BN450" s="8"/>
      <c r="BO450" s="8"/>
      <c r="BP450" s="8"/>
      <c r="BQ450" s="8"/>
      <c r="BR450" s="8"/>
      <c r="BS450" s="8"/>
      <c r="BT450" s="8"/>
      <c r="BU450" s="8"/>
      <c r="BV450" s="8"/>
      <c r="BW450" s="8"/>
      <c r="BX450" s="8"/>
      <c r="BY450" s="8"/>
      <c r="BZ450" s="8"/>
      <c r="CA450" s="8"/>
      <c r="CB450" s="8"/>
      <c r="CC450" s="8"/>
      <c r="CD450" s="8"/>
      <c r="CE450" s="8"/>
      <c r="CF450" s="8"/>
      <c r="CG450" s="8"/>
      <c r="CH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  <c r="AD451" s="8"/>
      <c r="AE451" s="8"/>
      <c r="AF451" s="8"/>
      <c r="AG451" s="8"/>
      <c r="AH451" s="8"/>
      <c r="AI451" s="8"/>
      <c r="AJ451" s="8"/>
      <c r="AK451" s="8"/>
      <c r="AL451" s="8"/>
      <c r="AM451" s="8"/>
      <c r="AN451" s="8"/>
      <c r="AO451" s="8"/>
      <c r="AP451" s="8"/>
      <c r="AQ451" s="8"/>
      <c r="AR451" s="8"/>
      <c r="AS451" s="8"/>
      <c r="AT451" s="8"/>
      <c r="AU451" s="8"/>
      <c r="AV451" s="8"/>
      <c r="AW451" s="8"/>
      <c r="AX451" s="8"/>
      <c r="AY451" s="8"/>
      <c r="AZ451" s="8"/>
      <c r="BA451" s="8"/>
      <c r="BB451" s="8"/>
      <c r="BC451" s="8"/>
      <c r="BD451" s="8"/>
      <c r="BE451" s="8"/>
      <c r="BF451" s="8"/>
      <c r="BG451" s="8"/>
      <c r="BH451" s="8"/>
      <c r="BI451" s="8"/>
      <c r="BJ451" s="8"/>
      <c r="BK451" s="8"/>
      <c r="BL451" s="8"/>
      <c r="BM451" s="8"/>
      <c r="BN451" s="8"/>
      <c r="BO451" s="8"/>
      <c r="BP451" s="8"/>
      <c r="BQ451" s="8"/>
      <c r="BR451" s="8"/>
      <c r="BS451" s="8"/>
      <c r="BT451" s="8"/>
      <c r="BU451" s="8"/>
      <c r="BV451" s="8"/>
      <c r="BW451" s="8"/>
      <c r="BX451" s="8"/>
      <c r="BY451" s="8"/>
      <c r="BZ451" s="8"/>
      <c r="CA451" s="8"/>
      <c r="CB451" s="8"/>
      <c r="CC451" s="8"/>
      <c r="CD451" s="8"/>
      <c r="CE451" s="8"/>
      <c r="CF451" s="8"/>
      <c r="CG451" s="8"/>
      <c r="CH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8"/>
      <c r="AD452" s="8"/>
      <c r="AE452" s="8"/>
      <c r="AF452" s="8"/>
      <c r="AG452" s="8"/>
      <c r="AH452" s="8"/>
      <c r="AI452" s="8"/>
      <c r="AJ452" s="8"/>
      <c r="AK452" s="8"/>
      <c r="AL452" s="8"/>
      <c r="AM452" s="8"/>
      <c r="AN452" s="8"/>
      <c r="AO452" s="8"/>
      <c r="AP452" s="8"/>
      <c r="AQ452" s="8"/>
      <c r="AR452" s="8"/>
      <c r="AS452" s="8"/>
      <c r="AT452" s="8"/>
      <c r="AU452" s="8"/>
      <c r="AV452" s="8"/>
      <c r="AW452" s="8"/>
      <c r="AX452" s="8"/>
      <c r="AY452" s="8"/>
      <c r="AZ452" s="8"/>
      <c r="BA452" s="8"/>
      <c r="BB452" s="8"/>
      <c r="BC452" s="8"/>
      <c r="BD452" s="8"/>
      <c r="BE452" s="8"/>
      <c r="BF452" s="8"/>
      <c r="BG452" s="8"/>
      <c r="BH452" s="8"/>
      <c r="BI452" s="8"/>
      <c r="BJ452" s="8"/>
      <c r="BK452" s="8"/>
      <c r="BL452" s="8"/>
      <c r="BM452" s="8"/>
      <c r="BN452" s="8"/>
      <c r="BO452" s="8"/>
      <c r="BP452" s="8"/>
      <c r="BQ452" s="8"/>
      <c r="BR452" s="8"/>
      <c r="BS452" s="8"/>
      <c r="BT452" s="8"/>
      <c r="BU452" s="8"/>
      <c r="BV452" s="8"/>
      <c r="BW452" s="8"/>
      <c r="BX452" s="8"/>
      <c r="BY452" s="8"/>
      <c r="BZ452" s="8"/>
      <c r="CA452" s="8"/>
      <c r="CB452" s="8"/>
      <c r="CC452" s="8"/>
      <c r="CD452" s="8"/>
      <c r="CE452" s="8"/>
      <c r="CF452" s="8"/>
      <c r="CG452" s="8"/>
      <c r="CH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  <c r="AD453" s="8"/>
      <c r="AE453" s="8"/>
      <c r="AF453" s="8"/>
      <c r="AG453" s="8"/>
      <c r="AH453" s="8"/>
      <c r="AI453" s="8"/>
      <c r="AJ453" s="8"/>
      <c r="AK453" s="8"/>
      <c r="AL453" s="8"/>
      <c r="AM453" s="8"/>
      <c r="AN453" s="8"/>
      <c r="AO453" s="8"/>
      <c r="AP453" s="8"/>
      <c r="AQ453" s="8"/>
      <c r="AR453" s="8"/>
      <c r="AS453" s="8"/>
      <c r="AT453" s="8"/>
      <c r="AU453" s="8"/>
      <c r="AV453" s="8"/>
      <c r="AW453" s="8"/>
      <c r="AX453" s="8"/>
      <c r="AY453" s="8"/>
      <c r="AZ453" s="8"/>
      <c r="BA453" s="8"/>
      <c r="BB453" s="8"/>
      <c r="BC453" s="8"/>
      <c r="BD453" s="8"/>
      <c r="BE453" s="8"/>
      <c r="BF453" s="8"/>
      <c r="BG453" s="8"/>
      <c r="BH453" s="8"/>
      <c r="BI453" s="8"/>
      <c r="BJ453" s="8"/>
      <c r="BK453" s="8"/>
      <c r="BL453" s="8"/>
      <c r="BM453" s="8"/>
      <c r="BN453" s="8"/>
      <c r="BO453" s="8"/>
      <c r="BP453" s="8"/>
      <c r="BQ453" s="8"/>
      <c r="BR453" s="8"/>
      <c r="BS453" s="8"/>
      <c r="BT453" s="8"/>
      <c r="BU453" s="8"/>
      <c r="BV453" s="8"/>
      <c r="BW453" s="8"/>
      <c r="BX453" s="8"/>
      <c r="BY453" s="8"/>
      <c r="BZ453" s="8"/>
      <c r="CA453" s="8"/>
      <c r="CB453" s="8"/>
      <c r="CC453" s="8"/>
      <c r="CD453" s="8"/>
      <c r="CE453" s="8"/>
      <c r="CF453" s="8"/>
      <c r="CG453" s="8"/>
      <c r="CH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  <c r="AD454" s="8"/>
      <c r="AE454" s="8"/>
      <c r="AF454" s="8"/>
      <c r="AG454" s="8"/>
      <c r="AH454" s="8"/>
      <c r="AI454" s="8"/>
      <c r="AJ454" s="8"/>
      <c r="AK454" s="8"/>
      <c r="AL454" s="8"/>
      <c r="AM454" s="8"/>
      <c r="AN454" s="8"/>
      <c r="AO454" s="8"/>
      <c r="AP454" s="8"/>
      <c r="AQ454" s="8"/>
      <c r="AR454" s="8"/>
      <c r="AS454" s="8"/>
      <c r="AT454" s="8"/>
      <c r="AU454" s="8"/>
      <c r="AV454" s="8"/>
      <c r="AW454" s="8"/>
      <c r="AX454" s="8"/>
      <c r="AY454" s="8"/>
      <c r="AZ454" s="8"/>
      <c r="BA454" s="8"/>
      <c r="BB454" s="8"/>
      <c r="BC454" s="8"/>
      <c r="BD454" s="8"/>
      <c r="BE454" s="8"/>
      <c r="BF454" s="8"/>
      <c r="BG454" s="8"/>
      <c r="BH454" s="8"/>
      <c r="BI454" s="8"/>
      <c r="BJ454" s="8"/>
      <c r="BK454" s="8"/>
      <c r="BL454" s="8"/>
      <c r="BM454" s="8"/>
      <c r="BN454" s="8"/>
      <c r="BO454" s="8"/>
      <c r="BP454" s="8"/>
      <c r="BQ454" s="8"/>
      <c r="BR454" s="8"/>
      <c r="BS454" s="8"/>
      <c r="BT454" s="8"/>
      <c r="BU454" s="8"/>
      <c r="BV454" s="8"/>
      <c r="BW454" s="8"/>
      <c r="BX454" s="8"/>
      <c r="BY454" s="8"/>
      <c r="BZ454" s="8"/>
      <c r="CA454" s="8"/>
      <c r="CB454" s="8"/>
      <c r="CC454" s="8"/>
      <c r="CD454" s="8"/>
      <c r="CE454" s="8"/>
      <c r="CF454" s="8"/>
      <c r="CG454" s="8"/>
      <c r="CH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  <c r="AD455" s="8"/>
      <c r="AE455" s="8"/>
      <c r="AF455" s="8"/>
      <c r="AG455" s="8"/>
      <c r="AH455" s="8"/>
      <c r="AI455" s="8"/>
      <c r="AJ455" s="8"/>
      <c r="AK455" s="8"/>
      <c r="AL455" s="8"/>
      <c r="AM455" s="8"/>
      <c r="AN455" s="8"/>
      <c r="AO455" s="8"/>
      <c r="AP455" s="8"/>
      <c r="AQ455" s="8"/>
      <c r="AR455" s="8"/>
      <c r="AS455" s="8"/>
      <c r="AT455" s="8"/>
      <c r="AU455" s="8"/>
      <c r="AV455" s="8"/>
      <c r="AW455" s="8"/>
      <c r="AX455" s="8"/>
      <c r="AY455" s="8"/>
      <c r="AZ455" s="8"/>
      <c r="BA455" s="8"/>
      <c r="BB455" s="8"/>
      <c r="BC455" s="8"/>
      <c r="BD455" s="8"/>
      <c r="BE455" s="8"/>
      <c r="BF455" s="8"/>
      <c r="BG455" s="8"/>
      <c r="BH455" s="8"/>
      <c r="BI455" s="8"/>
      <c r="BJ455" s="8"/>
      <c r="BK455" s="8"/>
      <c r="BL455" s="8"/>
      <c r="BM455" s="8"/>
      <c r="BN455" s="8"/>
      <c r="BO455" s="8"/>
      <c r="BP455" s="8"/>
      <c r="BQ455" s="8"/>
      <c r="BR455" s="8"/>
      <c r="BS455" s="8"/>
      <c r="BT455" s="8"/>
      <c r="BU455" s="8"/>
      <c r="BV455" s="8"/>
      <c r="BW455" s="8"/>
      <c r="BX455" s="8"/>
      <c r="BY455" s="8"/>
      <c r="BZ455" s="8"/>
      <c r="CA455" s="8"/>
      <c r="CB455" s="8"/>
      <c r="CC455" s="8"/>
      <c r="CD455" s="8"/>
      <c r="CE455" s="8"/>
      <c r="CF455" s="8"/>
      <c r="CG455" s="8"/>
      <c r="CH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  <c r="AD456" s="8"/>
      <c r="AE456" s="8"/>
      <c r="AF456" s="8"/>
      <c r="AG456" s="8"/>
      <c r="AH456" s="8"/>
      <c r="AI456" s="8"/>
      <c r="AJ456" s="8"/>
      <c r="AK456" s="8"/>
      <c r="AL456" s="8"/>
      <c r="AM456" s="8"/>
      <c r="AN456" s="8"/>
      <c r="AO456" s="8"/>
      <c r="AP456" s="8"/>
      <c r="AQ456" s="8"/>
      <c r="AR456" s="8"/>
      <c r="AS456" s="8"/>
      <c r="AT456" s="8"/>
      <c r="AU456" s="8"/>
      <c r="AV456" s="8"/>
      <c r="AW456" s="8"/>
      <c r="AX456" s="8"/>
      <c r="AY456" s="8"/>
      <c r="AZ456" s="8"/>
      <c r="BA456" s="8"/>
      <c r="BB456" s="8"/>
      <c r="BC456" s="8"/>
      <c r="BD456" s="8"/>
      <c r="BE456" s="8"/>
      <c r="BF456" s="8"/>
      <c r="BG456" s="8"/>
      <c r="BH456" s="8"/>
      <c r="BI456" s="8"/>
      <c r="BJ456" s="8"/>
      <c r="BK456" s="8"/>
      <c r="BL456" s="8"/>
      <c r="BM456" s="8"/>
      <c r="BN456" s="8"/>
      <c r="BO456" s="8"/>
      <c r="BP456" s="8"/>
      <c r="BQ456" s="8"/>
      <c r="BR456" s="8"/>
      <c r="BS456" s="8"/>
      <c r="BT456" s="8"/>
      <c r="BU456" s="8"/>
      <c r="BV456" s="8"/>
      <c r="BW456" s="8"/>
      <c r="BX456" s="8"/>
      <c r="BY456" s="8"/>
      <c r="BZ456" s="8"/>
      <c r="CA456" s="8"/>
      <c r="CB456" s="8"/>
      <c r="CC456" s="8"/>
      <c r="CD456" s="8"/>
      <c r="CE456" s="8"/>
      <c r="CF456" s="8"/>
      <c r="CG456" s="8"/>
      <c r="CH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  <c r="AD457" s="8"/>
      <c r="AE457" s="8"/>
      <c r="AF457" s="8"/>
      <c r="AG457" s="8"/>
      <c r="AH457" s="8"/>
      <c r="AI457" s="8"/>
      <c r="AJ457" s="8"/>
      <c r="AK457" s="8"/>
      <c r="AL457" s="8"/>
      <c r="AM457" s="8"/>
      <c r="AN457" s="8"/>
      <c r="AO457" s="8"/>
      <c r="AP457" s="8"/>
      <c r="AQ457" s="8"/>
      <c r="AR457" s="8"/>
      <c r="AS457" s="8"/>
      <c r="AT457" s="8"/>
      <c r="AU457" s="8"/>
      <c r="AV457" s="8"/>
      <c r="AW457" s="8"/>
      <c r="AX457" s="8"/>
      <c r="AY457" s="8"/>
      <c r="AZ457" s="8"/>
      <c r="BA457" s="8"/>
      <c r="BB457" s="8"/>
      <c r="BC457" s="8"/>
      <c r="BD457" s="8"/>
      <c r="BE457" s="8"/>
      <c r="BF457" s="8"/>
      <c r="BG457" s="8"/>
      <c r="BH457" s="8"/>
      <c r="BI457" s="8"/>
      <c r="BJ457" s="8"/>
      <c r="BK457" s="8"/>
      <c r="BL457" s="8"/>
      <c r="BM457" s="8"/>
      <c r="BN457" s="8"/>
      <c r="BO457" s="8"/>
      <c r="BP457" s="8"/>
      <c r="BQ457" s="8"/>
      <c r="BR457" s="8"/>
      <c r="BS457" s="8"/>
      <c r="BT457" s="8"/>
      <c r="BU457" s="8"/>
      <c r="BV457" s="8"/>
      <c r="BW457" s="8"/>
      <c r="BX457" s="8"/>
      <c r="BY457" s="8"/>
      <c r="BZ457" s="8"/>
      <c r="CA457" s="8"/>
      <c r="CB457" s="8"/>
      <c r="CC457" s="8"/>
      <c r="CD457" s="8"/>
      <c r="CE457" s="8"/>
      <c r="CF457" s="8"/>
      <c r="CG457" s="8"/>
      <c r="CH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  <c r="AD458" s="8"/>
      <c r="AE458" s="8"/>
      <c r="AF458" s="8"/>
      <c r="AG458" s="8"/>
      <c r="AH458" s="8"/>
      <c r="AI458" s="8"/>
      <c r="AJ458" s="8"/>
      <c r="AK458" s="8"/>
      <c r="AL458" s="8"/>
      <c r="AM458" s="8"/>
      <c r="AN458" s="8"/>
      <c r="AO458" s="8"/>
      <c r="AP458" s="8"/>
      <c r="AQ458" s="8"/>
      <c r="AR458" s="8"/>
      <c r="AS458" s="8"/>
      <c r="AT458" s="8"/>
      <c r="AU458" s="8"/>
      <c r="AV458" s="8"/>
      <c r="AW458" s="8"/>
      <c r="AX458" s="8"/>
      <c r="AY458" s="8"/>
      <c r="AZ458" s="8"/>
      <c r="BA458" s="8"/>
      <c r="BB458" s="8"/>
      <c r="BC458" s="8"/>
      <c r="BD458" s="8"/>
      <c r="BE458" s="8"/>
      <c r="BF458" s="8"/>
      <c r="BG458" s="8"/>
      <c r="BH458" s="8"/>
      <c r="BI458" s="8"/>
      <c r="BJ458" s="8"/>
      <c r="BK458" s="8"/>
      <c r="BL458" s="8"/>
      <c r="BM458" s="8"/>
      <c r="BN458" s="8"/>
      <c r="BO458" s="8"/>
      <c r="BP458" s="8"/>
      <c r="BQ458" s="8"/>
      <c r="BR458" s="8"/>
      <c r="BS458" s="8"/>
      <c r="BT458" s="8"/>
      <c r="BU458" s="8"/>
      <c r="BV458" s="8"/>
      <c r="BW458" s="8"/>
      <c r="BX458" s="8"/>
      <c r="BY458" s="8"/>
      <c r="BZ458" s="8"/>
      <c r="CA458" s="8"/>
      <c r="CB458" s="8"/>
      <c r="CC458" s="8"/>
      <c r="CD458" s="8"/>
      <c r="CE458" s="8"/>
      <c r="CF458" s="8"/>
      <c r="CG458" s="8"/>
      <c r="CH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  <c r="AD459" s="8"/>
      <c r="AE459" s="8"/>
      <c r="AF459" s="8"/>
      <c r="AG459" s="8"/>
      <c r="AH459" s="8"/>
      <c r="AI459" s="8"/>
      <c r="AJ459" s="8"/>
      <c r="AK459" s="8"/>
      <c r="AL459" s="8"/>
      <c r="AM459" s="8"/>
      <c r="AN459" s="8"/>
      <c r="AO459" s="8"/>
      <c r="AP459" s="8"/>
      <c r="AQ459" s="8"/>
      <c r="AR459" s="8"/>
      <c r="AS459" s="8"/>
      <c r="AT459" s="8"/>
      <c r="AU459" s="8"/>
      <c r="AV459" s="8"/>
      <c r="AW459" s="8"/>
      <c r="AX459" s="8"/>
      <c r="AY459" s="8"/>
      <c r="AZ459" s="8"/>
      <c r="BA459" s="8"/>
      <c r="BB459" s="8"/>
      <c r="BC459" s="8"/>
      <c r="BD459" s="8"/>
      <c r="BE459" s="8"/>
      <c r="BF459" s="8"/>
      <c r="BG459" s="8"/>
      <c r="BH459" s="8"/>
      <c r="BI459" s="8"/>
      <c r="BJ459" s="8"/>
      <c r="BK459" s="8"/>
      <c r="BL459" s="8"/>
      <c r="BM459" s="8"/>
      <c r="BN459" s="8"/>
      <c r="BO459" s="8"/>
      <c r="BP459" s="8"/>
      <c r="BQ459" s="8"/>
      <c r="BR459" s="8"/>
      <c r="BS459" s="8"/>
      <c r="BT459" s="8"/>
      <c r="BU459" s="8"/>
      <c r="BV459" s="8"/>
      <c r="BW459" s="8"/>
      <c r="BX459" s="8"/>
      <c r="BY459" s="8"/>
      <c r="BZ459" s="8"/>
      <c r="CA459" s="8"/>
      <c r="CB459" s="8"/>
      <c r="CC459" s="8"/>
      <c r="CD459" s="8"/>
      <c r="CE459" s="8"/>
      <c r="CF459" s="8"/>
      <c r="CG459" s="8"/>
      <c r="CH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8"/>
      <c r="AD460" s="8"/>
      <c r="AE460" s="8"/>
      <c r="AF460" s="8"/>
      <c r="AG460" s="8"/>
      <c r="AH460" s="8"/>
      <c r="AI460" s="8"/>
      <c r="AJ460" s="8"/>
      <c r="AK460" s="8"/>
      <c r="AL460" s="8"/>
      <c r="AM460" s="8"/>
      <c r="AN460" s="8"/>
      <c r="AO460" s="8"/>
      <c r="AP460" s="8"/>
      <c r="AQ460" s="8"/>
      <c r="AR460" s="8"/>
      <c r="AS460" s="8"/>
      <c r="AT460" s="8"/>
      <c r="AU460" s="8"/>
      <c r="AV460" s="8"/>
      <c r="AW460" s="8"/>
      <c r="AX460" s="8"/>
      <c r="AY460" s="8"/>
      <c r="AZ460" s="8"/>
      <c r="BA460" s="8"/>
      <c r="BB460" s="8"/>
      <c r="BC460" s="8"/>
      <c r="BD460" s="8"/>
      <c r="BE460" s="8"/>
      <c r="BF460" s="8"/>
      <c r="BG460" s="8"/>
      <c r="BH460" s="8"/>
      <c r="BI460" s="8"/>
      <c r="BJ460" s="8"/>
      <c r="BK460" s="8"/>
      <c r="BL460" s="8"/>
      <c r="BM460" s="8"/>
      <c r="BN460" s="8"/>
      <c r="BO460" s="8"/>
      <c r="BP460" s="8"/>
      <c r="BQ460" s="8"/>
      <c r="BR460" s="8"/>
      <c r="BS460" s="8"/>
      <c r="BT460" s="8"/>
      <c r="BU460" s="8"/>
      <c r="BV460" s="8"/>
      <c r="BW460" s="8"/>
      <c r="BX460" s="8"/>
      <c r="BY460" s="8"/>
      <c r="BZ460" s="8"/>
      <c r="CA460" s="8"/>
      <c r="CB460" s="8"/>
      <c r="CC460" s="8"/>
      <c r="CD460" s="8"/>
      <c r="CE460" s="8"/>
      <c r="CF460" s="8"/>
      <c r="CG460" s="8"/>
      <c r="CH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  <c r="AD461" s="8"/>
      <c r="AE461" s="8"/>
      <c r="AF461" s="8"/>
      <c r="AG461" s="8"/>
      <c r="AH461" s="8"/>
      <c r="AI461" s="8"/>
      <c r="AJ461" s="8"/>
      <c r="AK461" s="8"/>
      <c r="AL461" s="8"/>
      <c r="AM461" s="8"/>
      <c r="AN461" s="8"/>
      <c r="AO461" s="8"/>
      <c r="AP461" s="8"/>
      <c r="AQ461" s="8"/>
      <c r="AR461" s="8"/>
      <c r="AS461" s="8"/>
      <c r="AT461" s="8"/>
      <c r="AU461" s="8"/>
      <c r="AV461" s="8"/>
      <c r="AW461" s="8"/>
      <c r="AX461" s="8"/>
      <c r="AY461" s="8"/>
      <c r="AZ461" s="8"/>
      <c r="BA461" s="8"/>
      <c r="BB461" s="8"/>
      <c r="BC461" s="8"/>
      <c r="BD461" s="8"/>
      <c r="BE461" s="8"/>
      <c r="BF461" s="8"/>
      <c r="BG461" s="8"/>
      <c r="BH461" s="8"/>
      <c r="BI461" s="8"/>
      <c r="BJ461" s="8"/>
      <c r="BK461" s="8"/>
      <c r="BL461" s="8"/>
      <c r="BM461" s="8"/>
      <c r="BN461" s="8"/>
      <c r="BO461" s="8"/>
      <c r="BP461" s="8"/>
      <c r="BQ461" s="8"/>
      <c r="BR461" s="8"/>
      <c r="BS461" s="8"/>
      <c r="BT461" s="8"/>
      <c r="BU461" s="8"/>
      <c r="BV461" s="8"/>
      <c r="BW461" s="8"/>
      <c r="BX461" s="8"/>
      <c r="BY461" s="8"/>
      <c r="BZ461" s="8"/>
      <c r="CA461" s="8"/>
      <c r="CB461" s="8"/>
      <c r="CC461" s="8"/>
      <c r="CD461" s="8"/>
      <c r="CE461" s="8"/>
      <c r="CF461" s="8"/>
      <c r="CG461" s="8"/>
      <c r="CH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  <c r="AD462" s="8"/>
      <c r="AE462" s="8"/>
      <c r="AF462" s="8"/>
      <c r="AG462" s="8"/>
      <c r="AH462" s="8"/>
      <c r="AI462" s="8"/>
      <c r="AJ462" s="8"/>
      <c r="AK462" s="8"/>
      <c r="AL462" s="8"/>
      <c r="AM462" s="8"/>
      <c r="AN462" s="8"/>
      <c r="AO462" s="8"/>
      <c r="AP462" s="8"/>
      <c r="AQ462" s="8"/>
      <c r="AR462" s="8"/>
      <c r="AS462" s="8"/>
      <c r="AT462" s="8"/>
      <c r="AU462" s="8"/>
      <c r="AV462" s="8"/>
      <c r="AW462" s="8"/>
      <c r="AX462" s="8"/>
      <c r="AY462" s="8"/>
      <c r="AZ462" s="8"/>
      <c r="BA462" s="8"/>
      <c r="BB462" s="8"/>
      <c r="BC462" s="8"/>
      <c r="BD462" s="8"/>
      <c r="BE462" s="8"/>
      <c r="BF462" s="8"/>
      <c r="BG462" s="8"/>
      <c r="BH462" s="8"/>
      <c r="BI462" s="8"/>
      <c r="BJ462" s="8"/>
      <c r="BK462" s="8"/>
      <c r="BL462" s="8"/>
      <c r="BM462" s="8"/>
      <c r="BN462" s="8"/>
      <c r="BO462" s="8"/>
      <c r="BP462" s="8"/>
      <c r="BQ462" s="8"/>
      <c r="BR462" s="8"/>
      <c r="BS462" s="8"/>
      <c r="BT462" s="8"/>
      <c r="BU462" s="8"/>
      <c r="BV462" s="8"/>
      <c r="BW462" s="8"/>
      <c r="BX462" s="8"/>
      <c r="BY462" s="8"/>
      <c r="BZ462" s="8"/>
      <c r="CA462" s="8"/>
      <c r="CB462" s="8"/>
      <c r="CC462" s="8"/>
      <c r="CD462" s="8"/>
      <c r="CE462" s="8"/>
      <c r="CF462" s="8"/>
      <c r="CG462" s="8"/>
      <c r="CH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  <c r="AD463" s="8"/>
      <c r="AE463" s="8"/>
      <c r="AF463" s="8"/>
      <c r="AG463" s="8"/>
      <c r="AH463" s="8"/>
      <c r="AI463" s="8"/>
      <c r="AJ463" s="8"/>
      <c r="AK463" s="8"/>
      <c r="AL463" s="8"/>
      <c r="AM463" s="8"/>
      <c r="AN463" s="8"/>
      <c r="AO463" s="8"/>
      <c r="AP463" s="8"/>
      <c r="AQ463" s="8"/>
      <c r="AR463" s="8"/>
      <c r="AS463" s="8"/>
      <c r="AT463" s="8"/>
      <c r="AU463" s="8"/>
      <c r="AV463" s="8"/>
      <c r="AW463" s="8"/>
      <c r="AX463" s="8"/>
      <c r="AY463" s="8"/>
      <c r="AZ463" s="8"/>
      <c r="BA463" s="8"/>
      <c r="BB463" s="8"/>
      <c r="BC463" s="8"/>
      <c r="BD463" s="8"/>
      <c r="BE463" s="8"/>
      <c r="BF463" s="8"/>
      <c r="BG463" s="8"/>
      <c r="BH463" s="8"/>
      <c r="BI463" s="8"/>
      <c r="BJ463" s="8"/>
      <c r="BK463" s="8"/>
      <c r="BL463" s="8"/>
      <c r="BM463" s="8"/>
      <c r="BN463" s="8"/>
      <c r="BO463" s="8"/>
      <c r="BP463" s="8"/>
      <c r="BQ463" s="8"/>
      <c r="BR463" s="8"/>
      <c r="BS463" s="8"/>
      <c r="BT463" s="8"/>
      <c r="BU463" s="8"/>
      <c r="BV463" s="8"/>
      <c r="BW463" s="8"/>
      <c r="BX463" s="8"/>
      <c r="BY463" s="8"/>
      <c r="BZ463" s="8"/>
      <c r="CA463" s="8"/>
      <c r="CB463" s="8"/>
      <c r="CC463" s="8"/>
      <c r="CD463" s="8"/>
      <c r="CE463" s="8"/>
      <c r="CF463" s="8"/>
      <c r="CG463" s="8"/>
      <c r="CH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  <c r="AD464" s="8"/>
      <c r="AE464" s="8"/>
      <c r="AF464" s="8"/>
      <c r="AG464" s="8"/>
      <c r="AH464" s="8"/>
      <c r="AI464" s="8"/>
      <c r="AJ464" s="8"/>
      <c r="AK464" s="8"/>
      <c r="AL464" s="8"/>
      <c r="AM464" s="8"/>
      <c r="AN464" s="8"/>
      <c r="AO464" s="8"/>
      <c r="AP464" s="8"/>
      <c r="AQ464" s="8"/>
      <c r="AR464" s="8"/>
      <c r="AS464" s="8"/>
      <c r="AT464" s="8"/>
      <c r="AU464" s="8"/>
      <c r="AV464" s="8"/>
      <c r="AW464" s="8"/>
      <c r="AX464" s="8"/>
      <c r="AY464" s="8"/>
      <c r="AZ464" s="8"/>
      <c r="BA464" s="8"/>
      <c r="BB464" s="8"/>
      <c r="BC464" s="8"/>
      <c r="BD464" s="8"/>
      <c r="BE464" s="8"/>
      <c r="BF464" s="8"/>
      <c r="BG464" s="8"/>
      <c r="BH464" s="8"/>
      <c r="BI464" s="8"/>
      <c r="BJ464" s="8"/>
      <c r="BK464" s="8"/>
      <c r="BL464" s="8"/>
      <c r="BM464" s="8"/>
      <c r="BN464" s="8"/>
      <c r="BO464" s="8"/>
      <c r="BP464" s="8"/>
      <c r="BQ464" s="8"/>
      <c r="BR464" s="8"/>
      <c r="BS464" s="8"/>
      <c r="BT464" s="8"/>
      <c r="BU464" s="8"/>
      <c r="BV464" s="8"/>
      <c r="BW464" s="8"/>
      <c r="BX464" s="8"/>
      <c r="BY464" s="8"/>
      <c r="BZ464" s="8"/>
      <c r="CA464" s="8"/>
      <c r="CB464" s="8"/>
      <c r="CC464" s="8"/>
      <c r="CD464" s="8"/>
      <c r="CE464" s="8"/>
      <c r="CF464" s="8"/>
      <c r="CG464" s="8"/>
      <c r="CH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  <c r="AD465" s="8"/>
      <c r="AE465" s="8"/>
      <c r="AF465" s="8"/>
      <c r="AG465" s="8"/>
      <c r="AH465" s="8"/>
      <c r="AI465" s="8"/>
      <c r="AJ465" s="8"/>
      <c r="AK465" s="8"/>
      <c r="AL465" s="8"/>
      <c r="AM465" s="8"/>
      <c r="AN465" s="8"/>
      <c r="AO465" s="8"/>
      <c r="AP465" s="8"/>
      <c r="AQ465" s="8"/>
      <c r="AR465" s="8"/>
      <c r="AS465" s="8"/>
      <c r="AT465" s="8"/>
      <c r="AU465" s="8"/>
      <c r="AV465" s="8"/>
      <c r="AW465" s="8"/>
      <c r="AX465" s="8"/>
      <c r="AY465" s="8"/>
      <c r="AZ465" s="8"/>
      <c r="BA465" s="8"/>
      <c r="BB465" s="8"/>
      <c r="BC465" s="8"/>
      <c r="BD465" s="8"/>
      <c r="BE465" s="8"/>
      <c r="BF465" s="8"/>
      <c r="BG465" s="8"/>
      <c r="BH465" s="8"/>
      <c r="BI465" s="8"/>
      <c r="BJ465" s="8"/>
      <c r="BK465" s="8"/>
      <c r="BL465" s="8"/>
      <c r="BM465" s="8"/>
      <c r="BN465" s="8"/>
      <c r="BO465" s="8"/>
      <c r="BP465" s="8"/>
      <c r="BQ465" s="8"/>
      <c r="BR465" s="8"/>
      <c r="BS465" s="8"/>
      <c r="BT465" s="8"/>
      <c r="BU465" s="8"/>
      <c r="BV465" s="8"/>
      <c r="BW465" s="8"/>
      <c r="BX465" s="8"/>
      <c r="BY465" s="8"/>
      <c r="BZ465" s="8"/>
      <c r="CA465" s="8"/>
      <c r="CB465" s="8"/>
      <c r="CC465" s="8"/>
      <c r="CD465" s="8"/>
      <c r="CE465" s="8"/>
      <c r="CF465" s="8"/>
      <c r="CG465" s="8"/>
      <c r="CH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  <c r="AD466" s="8"/>
      <c r="AE466" s="8"/>
      <c r="AF466" s="8"/>
      <c r="AG466" s="8"/>
      <c r="AH466" s="8"/>
      <c r="AI466" s="8"/>
      <c r="AJ466" s="8"/>
      <c r="AK466" s="8"/>
      <c r="AL466" s="8"/>
      <c r="AM466" s="8"/>
      <c r="AN466" s="8"/>
      <c r="AO466" s="8"/>
      <c r="AP466" s="8"/>
      <c r="AQ466" s="8"/>
      <c r="AR466" s="8"/>
      <c r="AS466" s="8"/>
      <c r="AT466" s="8"/>
      <c r="AU466" s="8"/>
      <c r="AV466" s="8"/>
      <c r="AW466" s="8"/>
      <c r="AX466" s="8"/>
      <c r="AY466" s="8"/>
      <c r="AZ466" s="8"/>
      <c r="BA466" s="8"/>
      <c r="BB466" s="8"/>
      <c r="BC466" s="8"/>
      <c r="BD466" s="8"/>
      <c r="BE466" s="8"/>
      <c r="BF466" s="8"/>
      <c r="BG466" s="8"/>
      <c r="BH466" s="8"/>
      <c r="BI466" s="8"/>
      <c r="BJ466" s="8"/>
      <c r="BK466" s="8"/>
      <c r="BL466" s="8"/>
      <c r="BM466" s="8"/>
      <c r="BN466" s="8"/>
      <c r="BO466" s="8"/>
      <c r="BP466" s="8"/>
      <c r="BQ466" s="8"/>
      <c r="BR466" s="8"/>
      <c r="BS466" s="8"/>
      <c r="BT466" s="8"/>
      <c r="BU466" s="8"/>
      <c r="BV466" s="8"/>
      <c r="BW466" s="8"/>
      <c r="BX466" s="8"/>
      <c r="BY466" s="8"/>
      <c r="BZ466" s="8"/>
      <c r="CA466" s="8"/>
      <c r="CB466" s="8"/>
      <c r="CC466" s="8"/>
      <c r="CD466" s="8"/>
      <c r="CE466" s="8"/>
      <c r="CF466" s="8"/>
      <c r="CG466" s="8"/>
      <c r="CH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  <c r="AD467" s="8"/>
      <c r="AE467" s="8"/>
      <c r="AF467" s="8"/>
      <c r="AG467" s="8"/>
      <c r="AH467" s="8"/>
      <c r="AI467" s="8"/>
      <c r="AJ467" s="8"/>
      <c r="AK467" s="8"/>
      <c r="AL467" s="8"/>
      <c r="AM467" s="8"/>
      <c r="AN467" s="8"/>
      <c r="AO467" s="8"/>
      <c r="AP467" s="8"/>
      <c r="AQ467" s="8"/>
      <c r="AR467" s="8"/>
      <c r="AS467" s="8"/>
      <c r="AT467" s="8"/>
      <c r="AU467" s="8"/>
      <c r="AV467" s="8"/>
      <c r="AW467" s="8"/>
      <c r="AX467" s="8"/>
      <c r="AY467" s="8"/>
      <c r="AZ467" s="8"/>
      <c r="BA467" s="8"/>
      <c r="BB467" s="8"/>
      <c r="BC467" s="8"/>
      <c r="BD467" s="8"/>
      <c r="BE467" s="8"/>
      <c r="BF467" s="8"/>
      <c r="BG467" s="8"/>
      <c r="BH467" s="8"/>
      <c r="BI467" s="8"/>
      <c r="BJ467" s="8"/>
      <c r="BK467" s="8"/>
      <c r="BL467" s="8"/>
      <c r="BM467" s="8"/>
      <c r="BN467" s="8"/>
      <c r="BO467" s="8"/>
      <c r="BP467" s="8"/>
      <c r="BQ467" s="8"/>
      <c r="BR467" s="8"/>
      <c r="BS467" s="8"/>
      <c r="BT467" s="8"/>
      <c r="BU467" s="8"/>
      <c r="BV467" s="8"/>
      <c r="BW467" s="8"/>
      <c r="BX467" s="8"/>
      <c r="BY467" s="8"/>
      <c r="BZ467" s="8"/>
      <c r="CA467" s="8"/>
      <c r="CB467" s="8"/>
      <c r="CC467" s="8"/>
      <c r="CD467" s="8"/>
      <c r="CE467" s="8"/>
      <c r="CF467" s="8"/>
      <c r="CG467" s="8"/>
      <c r="CH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  <c r="AD468" s="8"/>
      <c r="AE468" s="8"/>
      <c r="AF468" s="8"/>
      <c r="AG468" s="8"/>
      <c r="AH468" s="8"/>
      <c r="AI468" s="8"/>
      <c r="AJ468" s="8"/>
      <c r="AK468" s="8"/>
      <c r="AL468" s="8"/>
      <c r="AM468" s="8"/>
      <c r="AN468" s="8"/>
      <c r="AO468" s="8"/>
      <c r="AP468" s="8"/>
      <c r="AQ468" s="8"/>
      <c r="AR468" s="8"/>
      <c r="AS468" s="8"/>
      <c r="AT468" s="8"/>
      <c r="AU468" s="8"/>
      <c r="AV468" s="8"/>
      <c r="AW468" s="8"/>
      <c r="AX468" s="8"/>
      <c r="AY468" s="8"/>
      <c r="AZ468" s="8"/>
      <c r="BA468" s="8"/>
      <c r="BB468" s="8"/>
      <c r="BC468" s="8"/>
      <c r="BD468" s="8"/>
      <c r="BE468" s="8"/>
      <c r="BF468" s="8"/>
      <c r="BG468" s="8"/>
      <c r="BH468" s="8"/>
      <c r="BI468" s="8"/>
      <c r="BJ468" s="8"/>
      <c r="BK468" s="8"/>
      <c r="BL468" s="8"/>
      <c r="BM468" s="8"/>
      <c r="BN468" s="8"/>
      <c r="BO468" s="8"/>
      <c r="BP468" s="8"/>
      <c r="BQ468" s="8"/>
      <c r="BR468" s="8"/>
      <c r="BS468" s="8"/>
      <c r="BT468" s="8"/>
      <c r="BU468" s="8"/>
      <c r="BV468" s="8"/>
      <c r="BW468" s="8"/>
      <c r="BX468" s="8"/>
      <c r="BY468" s="8"/>
      <c r="BZ468" s="8"/>
      <c r="CA468" s="8"/>
      <c r="CB468" s="8"/>
      <c r="CC468" s="8"/>
      <c r="CD468" s="8"/>
      <c r="CE468" s="8"/>
      <c r="CF468" s="8"/>
      <c r="CG468" s="8"/>
      <c r="CH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  <c r="AD469" s="8"/>
      <c r="AE469" s="8"/>
      <c r="AF469" s="8"/>
      <c r="AG469" s="8"/>
      <c r="AH469" s="8"/>
      <c r="AI469" s="8"/>
      <c r="AJ469" s="8"/>
      <c r="AK469" s="8"/>
      <c r="AL469" s="8"/>
      <c r="AM469" s="8"/>
      <c r="AN469" s="8"/>
      <c r="AO469" s="8"/>
      <c r="AP469" s="8"/>
      <c r="AQ469" s="8"/>
      <c r="AR469" s="8"/>
      <c r="AS469" s="8"/>
      <c r="AT469" s="8"/>
      <c r="AU469" s="8"/>
      <c r="AV469" s="8"/>
      <c r="AW469" s="8"/>
      <c r="AX469" s="8"/>
      <c r="AY469" s="8"/>
      <c r="AZ469" s="8"/>
      <c r="BA469" s="8"/>
      <c r="BB469" s="8"/>
      <c r="BC469" s="8"/>
      <c r="BD469" s="8"/>
      <c r="BE469" s="8"/>
      <c r="BF469" s="8"/>
      <c r="BG469" s="8"/>
      <c r="BH469" s="8"/>
      <c r="BI469" s="8"/>
      <c r="BJ469" s="8"/>
      <c r="BK469" s="8"/>
      <c r="BL469" s="8"/>
      <c r="BM469" s="8"/>
      <c r="BN469" s="8"/>
      <c r="BO469" s="8"/>
      <c r="BP469" s="8"/>
      <c r="BQ469" s="8"/>
      <c r="BR469" s="8"/>
      <c r="BS469" s="8"/>
      <c r="BT469" s="8"/>
      <c r="BU469" s="8"/>
      <c r="BV469" s="8"/>
      <c r="BW469" s="8"/>
      <c r="BX469" s="8"/>
      <c r="BY469" s="8"/>
      <c r="BZ469" s="8"/>
      <c r="CA469" s="8"/>
      <c r="CB469" s="8"/>
      <c r="CC469" s="8"/>
      <c r="CD469" s="8"/>
      <c r="CE469" s="8"/>
      <c r="CF469" s="8"/>
      <c r="CG469" s="8"/>
      <c r="CH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  <c r="AD470" s="8"/>
      <c r="AE470" s="8"/>
      <c r="AF470" s="8"/>
      <c r="AG470" s="8"/>
      <c r="AH470" s="8"/>
      <c r="AI470" s="8"/>
      <c r="AJ470" s="8"/>
      <c r="AK470" s="8"/>
      <c r="AL470" s="8"/>
      <c r="AM470" s="8"/>
      <c r="AN470" s="8"/>
      <c r="AO470" s="8"/>
      <c r="AP470" s="8"/>
      <c r="AQ470" s="8"/>
      <c r="AR470" s="8"/>
      <c r="AS470" s="8"/>
      <c r="AT470" s="8"/>
      <c r="AU470" s="8"/>
      <c r="AV470" s="8"/>
      <c r="AW470" s="8"/>
      <c r="AX470" s="8"/>
      <c r="AY470" s="8"/>
      <c r="AZ470" s="8"/>
      <c r="BA470" s="8"/>
      <c r="BB470" s="8"/>
      <c r="BC470" s="8"/>
      <c r="BD470" s="8"/>
      <c r="BE470" s="8"/>
      <c r="BF470" s="8"/>
      <c r="BG470" s="8"/>
      <c r="BH470" s="8"/>
      <c r="BI470" s="8"/>
      <c r="BJ470" s="8"/>
      <c r="BK470" s="8"/>
      <c r="BL470" s="8"/>
      <c r="BM470" s="8"/>
      <c r="BN470" s="8"/>
      <c r="BO470" s="8"/>
      <c r="BP470" s="8"/>
      <c r="BQ470" s="8"/>
      <c r="BR470" s="8"/>
      <c r="BS470" s="8"/>
      <c r="BT470" s="8"/>
      <c r="BU470" s="8"/>
      <c r="BV470" s="8"/>
      <c r="BW470" s="8"/>
      <c r="BX470" s="8"/>
      <c r="BY470" s="8"/>
      <c r="BZ470" s="8"/>
      <c r="CA470" s="8"/>
      <c r="CB470" s="8"/>
      <c r="CC470" s="8"/>
      <c r="CD470" s="8"/>
      <c r="CE470" s="8"/>
      <c r="CF470" s="8"/>
      <c r="CG470" s="8"/>
      <c r="CH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  <c r="AD471" s="8"/>
      <c r="AE471" s="8"/>
      <c r="AF471" s="8"/>
      <c r="AG471" s="8"/>
      <c r="AH471" s="8"/>
      <c r="AI471" s="8"/>
      <c r="AJ471" s="8"/>
      <c r="AK471" s="8"/>
      <c r="AL471" s="8"/>
      <c r="AM471" s="8"/>
      <c r="AN471" s="8"/>
      <c r="AO471" s="8"/>
      <c r="AP471" s="8"/>
      <c r="AQ471" s="8"/>
      <c r="AR471" s="8"/>
      <c r="AS471" s="8"/>
      <c r="AT471" s="8"/>
      <c r="AU471" s="8"/>
      <c r="AV471" s="8"/>
      <c r="AW471" s="8"/>
      <c r="AX471" s="8"/>
      <c r="AY471" s="8"/>
      <c r="AZ471" s="8"/>
      <c r="BA471" s="8"/>
      <c r="BB471" s="8"/>
      <c r="BC471" s="8"/>
      <c r="BD471" s="8"/>
      <c r="BE471" s="8"/>
      <c r="BF471" s="8"/>
      <c r="BG471" s="8"/>
      <c r="BH471" s="8"/>
      <c r="BI471" s="8"/>
      <c r="BJ471" s="8"/>
      <c r="BK471" s="8"/>
      <c r="BL471" s="8"/>
      <c r="BM471" s="8"/>
      <c r="BN471" s="8"/>
      <c r="BO471" s="8"/>
      <c r="BP471" s="8"/>
      <c r="BQ471" s="8"/>
      <c r="BR471" s="8"/>
      <c r="BS471" s="8"/>
      <c r="BT471" s="8"/>
      <c r="BU471" s="8"/>
      <c r="BV471" s="8"/>
      <c r="BW471" s="8"/>
      <c r="BX471" s="8"/>
      <c r="BY471" s="8"/>
      <c r="BZ471" s="8"/>
      <c r="CA471" s="8"/>
      <c r="CB471" s="8"/>
      <c r="CC471" s="8"/>
      <c r="CD471" s="8"/>
      <c r="CE471" s="8"/>
      <c r="CF471" s="8"/>
      <c r="CG471" s="8"/>
      <c r="CH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  <c r="AD472" s="8"/>
      <c r="AE472" s="8"/>
      <c r="AF472" s="8"/>
      <c r="AG472" s="8"/>
      <c r="AH472" s="8"/>
      <c r="AI472" s="8"/>
      <c r="AJ472" s="8"/>
      <c r="AK472" s="8"/>
      <c r="AL472" s="8"/>
      <c r="AM472" s="8"/>
      <c r="AN472" s="8"/>
      <c r="AO472" s="8"/>
      <c r="AP472" s="8"/>
      <c r="AQ472" s="8"/>
      <c r="AR472" s="8"/>
      <c r="AS472" s="8"/>
      <c r="AT472" s="8"/>
      <c r="AU472" s="8"/>
      <c r="AV472" s="8"/>
      <c r="AW472" s="8"/>
      <c r="AX472" s="8"/>
      <c r="AY472" s="8"/>
      <c r="AZ472" s="8"/>
      <c r="BA472" s="8"/>
      <c r="BB472" s="8"/>
      <c r="BC472" s="8"/>
      <c r="BD472" s="8"/>
      <c r="BE472" s="8"/>
      <c r="BF472" s="8"/>
      <c r="BG472" s="8"/>
      <c r="BH472" s="8"/>
      <c r="BI472" s="8"/>
      <c r="BJ472" s="8"/>
      <c r="BK472" s="8"/>
      <c r="BL472" s="8"/>
      <c r="BM472" s="8"/>
      <c r="BN472" s="8"/>
      <c r="BO472" s="8"/>
      <c r="BP472" s="8"/>
      <c r="BQ472" s="8"/>
      <c r="BR472" s="8"/>
      <c r="BS472" s="8"/>
      <c r="BT472" s="8"/>
      <c r="BU472" s="8"/>
      <c r="BV472" s="8"/>
      <c r="BW472" s="8"/>
      <c r="BX472" s="8"/>
      <c r="BY472" s="8"/>
      <c r="BZ472" s="8"/>
      <c r="CA472" s="8"/>
      <c r="CB472" s="8"/>
      <c r="CC472" s="8"/>
      <c r="CD472" s="8"/>
      <c r="CE472" s="8"/>
      <c r="CF472" s="8"/>
      <c r="CG472" s="8"/>
      <c r="CH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  <c r="AD473" s="8"/>
      <c r="AE473" s="8"/>
      <c r="AF473" s="8"/>
      <c r="AG473" s="8"/>
      <c r="AH473" s="8"/>
      <c r="AI473" s="8"/>
      <c r="AJ473" s="8"/>
      <c r="AK473" s="8"/>
      <c r="AL473" s="8"/>
      <c r="AM473" s="8"/>
      <c r="AN473" s="8"/>
      <c r="AO473" s="8"/>
      <c r="AP473" s="8"/>
      <c r="AQ473" s="8"/>
      <c r="AR473" s="8"/>
      <c r="AS473" s="8"/>
      <c r="AT473" s="8"/>
      <c r="AU473" s="8"/>
      <c r="AV473" s="8"/>
      <c r="AW473" s="8"/>
      <c r="AX473" s="8"/>
      <c r="AY473" s="8"/>
      <c r="AZ473" s="8"/>
      <c r="BA473" s="8"/>
      <c r="BB473" s="8"/>
      <c r="BC473" s="8"/>
      <c r="BD473" s="8"/>
      <c r="BE473" s="8"/>
      <c r="BF473" s="8"/>
      <c r="BG473" s="8"/>
      <c r="BH473" s="8"/>
      <c r="BI473" s="8"/>
      <c r="BJ473" s="8"/>
      <c r="BK473" s="8"/>
      <c r="BL473" s="8"/>
      <c r="BM473" s="8"/>
      <c r="BN473" s="8"/>
      <c r="BO473" s="8"/>
      <c r="BP473" s="8"/>
      <c r="BQ473" s="8"/>
      <c r="BR473" s="8"/>
      <c r="BS473" s="8"/>
      <c r="BT473" s="8"/>
      <c r="BU473" s="8"/>
      <c r="BV473" s="8"/>
      <c r="BW473" s="8"/>
      <c r="BX473" s="8"/>
      <c r="BY473" s="8"/>
      <c r="BZ473" s="8"/>
      <c r="CA473" s="8"/>
      <c r="CB473" s="8"/>
      <c r="CC473" s="8"/>
      <c r="CD473" s="8"/>
      <c r="CE473" s="8"/>
      <c r="CF473" s="8"/>
      <c r="CG473" s="8"/>
      <c r="CH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  <c r="AD474" s="8"/>
      <c r="AE474" s="8"/>
      <c r="AF474" s="8"/>
      <c r="AG474" s="8"/>
      <c r="AH474" s="8"/>
      <c r="AI474" s="8"/>
      <c r="AJ474" s="8"/>
      <c r="AK474" s="8"/>
      <c r="AL474" s="8"/>
      <c r="AM474" s="8"/>
      <c r="AN474" s="8"/>
      <c r="AO474" s="8"/>
      <c r="AP474" s="8"/>
      <c r="AQ474" s="8"/>
      <c r="AR474" s="8"/>
      <c r="AS474" s="8"/>
      <c r="AT474" s="8"/>
      <c r="AU474" s="8"/>
      <c r="AV474" s="8"/>
      <c r="AW474" s="8"/>
      <c r="AX474" s="8"/>
      <c r="AY474" s="8"/>
      <c r="AZ474" s="8"/>
      <c r="BA474" s="8"/>
      <c r="BB474" s="8"/>
      <c r="BC474" s="8"/>
      <c r="BD474" s="8"/>
      <c r="BE474" s="8"/>
      <c r="BF474" s="8"/>
      <c r="BG474" s="8"/>
      <c r="BH474" s="8"/>
      <c r="BI474" s="8"/>
      <c r="BJ474" s="8"/>
      <c r="BK474" s="8"/>
      <c r="BL474" s="8"/>
      <c r="BM474" s="8"/>
      <c r="BN474" s="8"/>
      <c r="BO474" s="8"/>
      <c r="BP474" s="8"/>
      <c r="BQ474" s="8"/>
      <c r="BR474" s="8"/>
      <c r="BS474" s="8"/>
      <c r="BT474" s="8"/>
      <c r="BU474" s="8"/>
      <c r="BV474" s="8"/>
      <c r="BW474" s="8"/>
      <c r="BX474" s="8"/>
      <c r="BY474" s="8"/>
      <c r="BZ474" s="8"/>
      <c r="CA474" s="8"/>
      <c r="CB474" s="8"/>
      <c r="CC474" s="8"/>
      <c r="CD474" s="8"/>
      <c r="CE474" s="8"/>
      <c r="CF474" s="8"/>
      <c r="CG474" s="8"/>
      <c r="CH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  <c r="AD475" s="8"/>
      <c r="AE475" s="8"/>
      <c r="AF475" s="8"/>
      <c r="AG475" s="8"/>
      <c r="AH475" s="8"/>
      <c r="AI475" s="8"/>
      <c r="AJ475" s="8"/>
      <c r="AK475" s="8"/>
      <c r="AL475" s="8"/>
      <c r="AM475" s="8"/>
      <c r="AN475" s="8"/>
      <c r="AO475" s="8"/>
      <c r="AP475" s="8"/>
      <c r="AQ475" s="8"/>
      <c r="AR475" s="8"/>
      <c r="AS475" s="8"/>
      <c r="AT475" s="8"/>
      <c r="AU475" s="8"/>
      <c r="AV475" s="8"/>
      <c r="AW475" s="8"/>
      <c r="AX475" s="8"/>
      <c r="AY475" s="8"/>
      <c r="AZ475" s="8"/>
      <c r="BA475" s="8"/>
      <c r="BB475" s="8"/>
      <c r="BC475" s="8"/>
      <c r="BD475" s="8"/>
      <c r="BE475" s="8"/>
      <c r="BF475" s="8"/>
      <c r="BG475" s="8"/>
      <c r="BH475" s="8"/>
      <c r="BI475" s="8"/>
      <c r="BJ475" s="8"/>
      <c r="BK475" s="8"/>
      <c r="BL475" s="8"/>
      <c r="BM475" s="8"/>
      <c r="BN475" s="8"/>
      <c r="BO475" s="8"/>
      <c r="BP475" s="8"/>
      <c r="BQ475" s="8"/>
      <c r="BR475" s="8"/>
      <c r="BS475" s="8"/>
      <c r="BT475" s="8"/>
      <c r="BU475" s="8"/>
      <c r="BV475" s="8"/>
      <c r="BW475" s="8"/>
      <c r="BX475" s="8"/>
      <c r="BY475" s="8"/>
      <c r="BZ475" s="8"/>
      <c r="CA475" s="8"/>
      <c r="CB475" s="8"/>
      <c r="CC475" s="8"/>
      <c r="CD475" s="8"/>
      <c r="CE475" s="8"/>
      <c r="CF475" s="8"/>
      <c r="CG475" s="8"/>
      <c r="CH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8"/>
      <c r="AD476" s="8"/>
      <c r="AE476" s="8"/>
      <c r="AF476" s="8"/>
      <c r="AG476" s="8"/>
      <c r="AH476" s="8"/>
      <c r="AI476" s="8"/>
      <c r="AJ476" s="8"/>
      <c r="AK476" s="8"/>
      <c r="AL476" s="8"/>
      <c r="AM476" s="8"/>
      <c r="AN476" s="8"/>
      <c r="AO476" s="8"/>
      <c r="AP476" s="8"/>
      <c r="AQ476" s="8"/>
      <c r="AR476" s="8"/>
      <c r="AS476" s="8"/>
      <c r="AT476" s="8"/>
      <c r="AU476" s="8"/>
      <c r="AV476" s="8"/>
      <c r="AW476" s="8"/>
      <c r="AX476" s="8"/>
      <c r="AY476" s="8"/>
      <c r="AZ476" s="8"/>
      <c r="BA476" s="8"/>
      <c r="BB476" s="8"/>
      <c r="BC476" s="8"/>
      <c r="BD476" s="8"/>
      <c r="BE476" s="8"/>
      <c r="BF476" s="8"/>
      <c r="BG476" s="8"/>
      <c r="BH476" s="8"/>
      <c r="BI476" s="8"/>
      <c r="BJ476" s="8"/>
      <c r="BK476" s="8"/>
      <c r="BL476" s="8"/>
      <c r="BM476" s="8"/>
      <c r="BN476" s="8"/>
      <c r="BO476" s="8"/>
      <c r="BP476" s="8"/>
      <c r="BQ476" s="8"/>
      <c r="BR476" s="8"/>
      <c r="BS476" s="8"/>
      <c r="BT476" s="8"/>
      <c r="BU476" s="8"/>
      <c r="BV476" s="8"/>
      <c r="BW476" s="8"/>
      <c r="BX476" s="8"/>
      <c r="BY476" s="8"/>
      <c r="BZ476" s="8"/>
      <c r="CA476" s="8"/>
      <c r="CB476" s="8"/>
      <c r="CC476" s="8"/>
      <c r="CD476" s="8"/>
      <c r="CE476" s="8"/>
      <c r="CF476" s="8"/>
      <c r="CG476" s="8"/>
      <c r="CH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  <c r="AD477" s="8"/>
      <c r="AE477" s="8"/>
      <c r="AF477" s="8"/>
      <c r="AG477" s="8"/>
      <c r="AH477" s="8"/>
      <c r="AI477" s="8"/>
      <c r="AJ477" s="8"/>
      <c r="AK477" s="8"/>
      <c r="AL477" s="8"/>
      <c r="AM477" s="8"/>
      <c r="AN477" s="8"/>
      <c r="AO477" s="8"/>
      <c r="AP477" s="8"/>
      <c r="AQ477" s="8"/>
      <c r="AR477" s="8"/>
      <c r="AS477" s="8"/>
      <c r="AT477" s="8"/>
      <c r="AU477" s="8"/>
      <c r="AV477" s="8"/>
      <c r="AW477" s="8"/>
      <c r="AX477" s="8"/>
      <c r="AY477" s="8"/>
      <c r="AZ477" s="8"/>
      <c r="BA477" s="8"/>
      <c r="BB477" s="8"/>
      <c r="BC477" s="8"/>
      <c r="BD477" s="8"/>
      <c r="BE477" s="8"/>
      <c r="BF477" s="8"/>
      <c r="BG477" s="8"/>
      <c r="BH477" s="8"/>
      <c r="BI477" s="8"/>
      <c r="BJ477" s="8"/>
      <c r="BK477" s="8"/>
      <c r="BL477" s="8"/>
      <c r="BM477" s="8"/>
      <c r="BN477" s="8"/>
      <c r="BO477" s="8"/>
      <c r="BP477" s="8"/>
      <c r="BQ477" s="8"/>
      <c r="BR477" s="8"/>
      <c r="BS477" s="8"/>
      <c r="BT477" s="8"/>
      <c r="BU477" s="8"/>
      <c r="BV477" s="8"/>
      <c r="BW477" s="8"/>
      <c r="BX477" s="8"/>
      <c r="BY477" s="8"/>
      <c r="BZ477" s="8"/>
      <c r="CA477" s="8"/>
      <c r="CB477" s="8"/>
      <c r="CC477" s="8"/>
      <c r="CD477" s="8"/>
      <c r="CE477" s="8"/>
      <c r="CF477" s="8"/>
      <c r="CG477" s="8"/>
      <c r="CH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  <c r="AD478" s="8"/>
      <c r="AE478" s="8"/>
      <c r="AF478" s="8"/>
      <c r="AG478" s="8"/>
      <c r="AH478" s="8"/>
      <c r="AI478" s="8"/>
      <c r="AJ478" s="8"/>
      <c r="AK478" s="8"/>
      <c r="AL478" s="8"/>
      <c r="AM478" s="8"/>
      <c r="AN478" s="8"/>
      <c r="AO478" s="8"/>
      <c r="AP478" s="8"/>
      <c r="AQ478" s="8"/>
      <c r="AR478" s="8"/>
      <c r="AS478" s="8"/>
      <c r="AT478" s="8"/>
      <c r="AU478" s="8"/>
      <c r="AV478" s="8"/>
      <c r="AW478" s="8"/>
      <c r="AX478" s="8"/>
      <c r="AY478" s="8"/>
      <c r="AZ478" s="8"/>
      <c r="BA478" s="8"/>
      <c r="BB478" s="8"/>
      <c r="BC478" s="8"/>
      <c r="BD478" s="8"/>
      <c r="BE478" s="8"/>
      <c r="BF478" s="8"/>
      <c r="BG478" s="8"/>
      <c r="BH478" s="8"/>
      <c r="BI478" s="8"/>
      <c r="BJ478" s="8"/>
      <c r="BK478" s="8"/>
      <c r="BL478" s="8"/>
      <c r="BM478" s="8"/>
      <c r="BN478" s="8"/>
      <c r="BO478" s="8"/>
      <c r="BP478" s="8"/>
      <c r="BQ478" s="8"/>
      <c r="BR478" s="8"/>
      <c r="BS478" s="8"/>
      <c r="BT478" s="8"/>
      <c r="BU478" s="8"/>
      <c r="BV478" s="8"/>
      <c r="BW478" s="8"/>
      <c r="BX478" s="8"/>
      <c r="BY478" s="8"/>
      <c r="BZ478" s="8"/>
      <c r="CA478" s="8"/>
      <c r="CB478" s="8"/>
      <c r="CC478" s="8"/>
      <c r="CD478" s="8"/>
      <c r="CE478" s="8"/>
      <c r="CF478" s="8"/>
      <c r="CG478" s="8"/>
      <c r="CH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  <c r="AD479" s="8"/>
      <c r="AE479" s="8"/>
      <c r="AF479" s="8"/>
      <c r="AG479" s="8"/>
      <c r="AH479" s="8"/>
      <c r="AI479" s="8"/>
      <c r="AJ479" s="8"/>
      <c r="AK479" s="8"/>
      <c r="AL479" s="8"/>
      <c r="AM479" s="8"/>
      <c r="AN479" s="8"/>
      <c r="AO479" s="8"/>
      <c r="AP479" s="8"/>
      <c r="AQ479" s="8"/>
      <c r="AR479" s="8"/>
      <c r="AS479" s="8"/>
      <c r="AT479" s="8"/>
      <c r="AU479" s="8"/>
      <c r="AV479" s="8"/>
      <c r="AW479" s="8"/>
      <c r="AX479" s="8"/>
      <c r="AY479" s="8"/>
      <c r="AZ479" s="8"/>
      <c r="BA479" s="8"/>
      <c r="BB479" s="8"/>
      <c r="BC479" s="8"/>
      <c r="BD479" s="8"/>
      <c r="BE479" s="8"/>
      <c r="BF479" s="8"/>
      <c r="BG479" s="8"/>
      <c r="BH479" s="8"/>
      <c r="BI479" s="8"/>
      <c r="BJ479" s="8"/>
      <c r="BK479" s="8"/>
      <c r="BL479" s="8"/>
      <c r="BM479" s="8"/>
      <c r="BN479" s="8"/>
      <c r="BO479" s="8"/>
      <c r="BP479" s="8"/>
      <c r="BQ479" s="8"/>
      <c r="BR479" s="8"/>
      <c r="BS479" s="8"/>
      <c r="BT479" s="8"/>
      <c r="BU479" s="8"/>
      <c r="BV479" s="8"/>
      <c r="BW479" s="8"/>
      <c r="BX479" s="8"/>
      <c r="BY479" s="8"/>
      <c r="BZ479" s="8"/>
      <c r="CA479" s="8"/>
      <c r="CB479" s="8"/>
      <c r="CC479" s="8"/>
      <c r="CD479" s="8"/>
      <c r="CE479" s="8"/>
      <c r="CF479" s="8"/>
      <c r="CG479" s="8"/>
      <c r="CH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  <c r="AD480" s="8"/>
      <c r="AE480" s="8"/>
      <c r="AF480" s="8"/>
      <c r="AG480" s="8"/>
      <c r="AH480" s="8"/>
      <c r="AI480" s="8"/>
      <c r="AJ480" s="8"/>
      <c r="AK480" s="8"/>
      <c r="AL480" s="8"/>
      <c r="AM480" s="8"/>
      <c r="AN480" s="8"/>
      <c r="AO480" s="8"/>
      <c r="AP480" s="8"/>
      <c r="AQ480" s="8"/>
      <c r="AR480" s="8"/>
      <c r="AS480" s="8"/>
      <c r="AT480" s="8"/>
      <c r="AU480" s="8"/>
      <c r="AV480" s="8"/>
      <c r="AW480" s="8"/>
      <c r="AX480" s="8"/>
      <c r="AY480" s="8"/>
      <c r="AZ480" s="8"/>
      <c r="BA480" s="8"/>
      <c r="BB480" s="8"/>
      <c r="BC480" s="8"/>
      <c r="BD480" s="8"/>
      <c r="BE480" s="8"/>
      <c r="BF480" s="8"/>
      <c r="BG480" s="8"/>
      <c r="BH480" s="8"/>
      <c r="BI480" s="8"/>
      <c r="BJ480" s="8"/>
      <c r="BK480" s="8"/>
      <c r="BL480" s="8"/>
      <c r="BM480" s="8"/>
      <c r="BN480" s="8"/>
      <c r="BO480" s="8"/>
      <c r="BP480" s="8"/>
      <c r="BQ480" s="8"/>
      <c r="BR480" s="8"/>
      <c r="BS480" s="8"/>
      <c r="BT480" s="8"/>
      <c r="BU480" s="8"/>
      <c r="BV480" s="8"/>
      <c r="BW480" s="8"/>
      <c r="BX480" s="8"/>
      <c r="BY480" s="8"/>
      <c r="BZ480" s="8"/>
      <c r="CA480" s="8"/>
      <c r="CB480" s="8"/>
      <c r="CC480" s="8"/>
      <c r="CD480" s="8"/>
      <c r="CE480" s="8"/>
      <c r="CF480" s="8"/>
      <c r="CG480" s="8"/>
      <c r="CH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  <c r="AD481" s="8"/>
      <c r="AE481" s="8"/>
      <c r="AF481" s="8"/>
      <c r="AG481" s="8"/>
      <c r="AH481" s="8"/>
      <c r="AI481" s="8"/>
      <c r="AJ481" s="8"/>
      <c r="AK481" s="8"/>
      <c r="AL481" s="8"/>
      <c r="AM481" s="8"/>
      <c r="AN481" s="8"/>
      <c r="AO481" s="8"/>
      <c r="AP481" s="8"/>
      <c r="AQ481" s="8"/>
      <c r="AR481" s="8"/>
      <c r="AS481" s="8"/>
      <c r="AT481" s="8"/>
      <c r="AU481" s="8"/>
      <c r="AV481" s="8"/>
      <c r="AW481" s="8"/>
      <c r="AX481" s="8"/>
      <c r="AY481" s="8"/>
      <c r="AZ481" s="8"/>
      <c r="BA481" s="8"/>
      <c r="BB481" s="8"/>
      <c r="BC481" s="8"/>
      <c r="BD481" s="8"/>
      <c r="BE481" s="8"/>
      <c r="BF481" s="8"/>
      <c r="BG481" s="8"/>
      <c r="BH481" s="8"/>
      <c r="BI481" s="8"/>
      <c r="BJ481" s="8"/>
      <c r="BK481" s="8"/>
      <c r="BL481" s="8"/>
      <c r="BM481" s="8"/>
      <c r="BN481" s="8"/>
      <c r="BO481" s="8"/>
      <c r="BP481" s="8"/>
      <c r="BQ481" s="8"/>
      <c r="BR481" s="8"/>
      <c r="BS481" s="8"/>
      <c r="BT481" s="8"/>
      <c r="BU481" s="8"/>
      <c r="BV481" s="8"/>
      <c r="BW481" s="8"/>
      <c r="BX481" s="8"/>
      <c r="BY481" s="8"/>
      <c r="BZ481" s="8"/>
      <c r="CA481" s="8"/>
      <c r="CB481" s="8"/>
      <c r="CC481" s="8"/>
      <c r="CD481" s="8"/>
      <c r="CE481" s="8"/>
      <c r="CF481" s="8"/>
      <c r="CG481" s="8"/>
      <c r="CH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  <c r="AD482" s="8"/>
      <c r="AE482" s="8"/>
      <c r="AF482" s="8"/>
      <c r="AG482" s="8"/>
      <c r="AH482" s="8"/>
      <c r="AI482" s="8"/>
      <c r="AJ482" s="8"/>
      <c r="AK482" s="8"/>
      <c r="AL482" s="8"/>
      <c r="AM482" s="8"/>
      <c r="AN482" s="8"/>
      <c r="AO482" s="8"/>
      <c r="AP482" s="8"/>
      <c r="AQ482" s="8"/>
      <c r="AR482" s="8"/>
      <c r="AS482" s="8"/>
      <c r="AT482" s="8"/>
      <c r="AU482" s="8"/>
      <c r="AV482" s="8"/>
      <c r="AW482" s="8"/>
      <c r="AX482" s="8"/>
      <c r="AY482" s="8"/>
      <c r="AZ482" s="8"/>
      <c r="BA482" s="8"/>
      <c r="BB482" s="8"/>
      <c r="BC482" s="8"/>
      <c r="BD482" s="8"/>
      <c r="BE482" s="8"/>
      <c r="BF482" s="8"/>
      <c r="BG482" s="8"/>
      <c r="BH482" s="8"/>
      <c r="BI482" s="8"/>
      <c r="BJ482" s="8"/>
      <c r="BK482" s="8"/>
      <c r="BL482" s="8"/>
      <c r="BM482" s="8"/>
      <c r="BN482" s="8"/>
      <c r="BO482" s="8"/>
      <c r="BP482" s="8"/>
      <c r="BQ482" s="8"/>
      <c r="BR482" s="8"/>
      <c r="BS482" s="8"/>
      <c r="BT482" s="8"/>
      <c r="BU482" s="8"/>
      <c r="BV482" s="8"/>
      <c r="BW482" s="8"/>
      <c r="BX482" s="8"/>
      <c r="BY482" s="8"/>
      <c r="BZ482" s="8"/>
      <c r="CA482" s="8"/>
      <c r="CB482" s="8"/>
      <c r="CC482" s="8"/>
      <c r="CD482" s="8"/>
      <c r="CE482" s="8"/>
      <c r="CF482" s="8"/>
      <c r="CG482" s="8"/>
      <c r="CH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8"/>
      <c r="AD483" s="8"/>
      <c r="AE483" s="8"/>
      <c r="AF483" s="8"/>
      <c r="AG483" s="8"/>
      <c r="AH483" s="8"/>
      <c r="AI483" s="8"/>
      <c r="AJ483" s="8"/>
      <c r="AK483" s="8"/>
      <c r="AL483" s="8"/>
      <c r="AM483" s="8"/>
      <c r="AN483" s="8"/>
      <c r="AO483" s="8"/>
      <c r="AP483" s="8"/>
      <c r="AQ483" s="8"/>
      <c r="AR483" s="8"/>
      <c r="AS483" s="8"/>
      <c r="AT483" s="8"/>
      <c r="AU483" s="8"/>
      <c r="AV483" s="8"/>
      <c r="AW483" s="8"/>
      <c r="AX483" s="8"/>
      <c r="AY483" s="8"/>
      <c r="AZ483" s="8"/>
      <c r="BA483" s="8"/>
      <c r="BB483" s="8"/>
      <c r="BC483" s="8"/>
      <c r="BD483" s="8"/>
      <c r="BE483" s="8"/>
      <c r="BF483" s="8"/>
      <c r="BG483" s="8"/>
      <c r="BH483" s="8"/>
      <c r="BI483" s="8"/>
      <c r="BJ483" s="8"/>
      <c r="BK483" s="8"/>
      <c r="BL483" s="8"/>
      <c r="BM483" s="8"/>
      <c r="BN483" s="8"/>
      <c r="BO483" s="8"/>
      <c r="BP483" s="8"/>
      <c r="BQ483" s="8"/>
      <c r="BR483" s="8"/>
      <c r="BS483" s="8"/>
      <c r="BT483" s="8"/>
      <c r="BU483" s="8"/>
      <c r="BV483" s="8"/>
      <c r="BW483" s="8"/>
      <c r="BX483" s="8"/>
      <c r="BY483" s="8"/>
      <c r="BZ483" s="8"/>
      <c r="CA483" s="8"/>
      <c r="CB483" s="8"/>
      <c r="CC483" s="8"/>
      <c r="CD483" s="8"/>
      <c r="CE483" s="8"/>
      <c r="CF483" s="8"/>
      <c r="CG483" s="8"/>
      <c r="CH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  <c r="AD484" s="8"/>
      <c r="AE484" s="8"/>
      <c r="AF484" s="8"/>
      <c r="AG484" s="8"/>
      <c r="AH484" s="8"/>
      <c r="AI484" s="8"/>
      <c r="AJ484" s="8"/>
      <c r="AK484" s="8"/>
      <c r="AL484" s="8"/>
      <c r="AM484" s="8"/>
      <c r="AN484" s="8"/>
      <c r="AO484" s="8"/>
      <c r="AP484" s="8"/>
      <c r="AQ484" s="8"/>
      <c r="AR484" s="8"/>
      <c r="AS484" s="8"/>
      <c r="AT484" s="8"/>
      <c r="AU484" s="8"/>
      <c r="AV484" s="8"/>
      <c r="AW484" s="8"/>
      <c r="AX484" s="8"/>
      <c r="AY484" s="8"/>
      <c r="AZ484" s="8"/>
      <c r="BA484" s="8"/>
      <c r="BB484" s="8"/>
      <c r="BC484" s="8"/>
      <c r="BD484" s="8"/>
      <c r="BE484" s="8"/>
      <c r="BF484" s="8"/>
      <c r="BG484" s="8"/>
      <c r="BH484" s="8"/>
      <c r="BI484" s="8"/>
      <c r="BJ484" s="8"/>
      <c r="BK484" s="8"/>
      <c r="BL484" s="8"/>
      <c r="BM484" s="8"/>
      <c r="BN484" s="8"/>
      <c r="BO484" s="8"/>
      <c r="BP484" s="8"/>
      <c r="BQ484" s="8"/>
      <c r="BR484" s="8"/>
      <c r="BS484" s="8"/>
      <c r="BT484" s="8"/>
      <c r="BU484" s="8"/>
      <c r="BV484" s="8"/>
      <c r="BW484" s="8"/>
      <c r="BX484" s="8"/>
      <c r="BY484" s="8"/>
      <c r="BZ484" s="8"/>
      <c r="CA484" s="8"/>
      <c r="CB484" s="8"/>
      <c r="CC484" s="8"/>
      <c r="CD484" s="8"/>
      <c r="CE484" s="8"/>
      <c r="CF484" s="8"/>
      <c r="CG484" s="8"/>
      <c r="CH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  <c r="AD485" s="8"/>
      <c r="AE485" s="8"/>
      <c r="AF485" s="8"/>
      <c r="AG485" s="8"/>
      <c r="AH485" s="8"/>
      <c r="AI485" s="8"/>
      <c r="AJ485" s="8"/>
      <c r="AK485" s="8"/>
      <c r="AL485" s="8"/>
      <c r="AM485" s="8"/>
      <c r="AN485" s="8"/>
      <c r="AO485" s="8"/>
      <c r="AP485" s="8"/>
      <c r="AQ485" s="8"/>
      <c r="AR485" s="8"/>
      <c r="AS485" s="8"/>
      <c r="AT485" s="8"/>
      <c r="AU485" s="8"/>
      <c r="AV485" s="8"/>
      <c r="AW485" s="8"/>
      <c r="AX485" s="8"/>
      <c r="AY485" s="8"/>
      <c r="AZ485" s="8"/>
      <c r="BA485" s="8"/>
      <c r="BB485" s="8"/>
      <c r="BC485" s="8"/>
      <c r="BD485" s="8"/>
      <c r="BE485" s="8"/>
      <c r="BF485" s="8"/>
      <c r="BG485" s="8"/>
      <c r="BH485" s="8"/>
      <c r="BI485" s="8"/>
      <c r="BJ485" s="8"/>
      <c r="BK485" s="8"/>
      <c r="BL485" s="8"/>
      <c r="BM485" s="8"/>
      <c r="BN485" s="8"/>
      <c r="BO485" s="8"/>
      <c r="BP485" s="8"/>
      <c r="BQ485" s="8"/>
      <c r="BR485" s="8"/>
      <c r="BS485" s="8"/>
      <c r="BT485" s="8"/>
      <c r="BU485" s="8"/>
      <c r="BV485" s="8"/>
      <c r="BW485" s="8"/>
      <c r="BX485" s="8"/>
      <c r="BY485" s="8"/>
      <c r="BZ485" s="8"/>
      <c r="CA485" s="8"/>
      <c r="CB485" s="8"/>
      <c r="CC485" s="8"/>
      <c r="CD485" s="8"/>
      <c r="CE485" s="8"/>
      <c r="CF485" s="8"/>
      <c r="CG485" s="8"/>
      <c r="CH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  <c r="AD486" s="8"/>
      <c r="AE486" s="8"/>
      <c r="AF486" s="8"/>
      <c r="AG486" s="8"/>
      <c r="AH486" s="8"/>
      <c r="AI486" s="8"/>
      <c r="AJ486" s="8"/>
      <c r="AK486" s="8"/>
      <c r="AL486" s="8"/>
      <c r="AM486" s="8"/>
      <c r="AN486" s="8"/>
      <c r="AO486" s="8"/>
      <c r="AP486" s="8"/>
      <c r="AQ486" s="8"/>
      <c r="AR486" s="8"/>
      <c r="AS486" s="8"/>
      <c r="AT486" s="8"/>
      <c r="AU486" s="8"/>
      <c r="AV486" s="8"/>
      <c r="AW486" s="8"/>
      <c r="AX486" s="8"/>
      <c r="AY486" s="8"/>
      <c r="AZ486" s="8"/>
      <c r="BA486" s="8"/>
      <c r="BB486" s="8"/>
      <c r="BC486" s="8"/>
      <c r="BD486" s="8"/>
      <c r="BE486" s="8"/>
      <c r="BF486" s="8"/>
      <c r="BG486" s="8"/>
      <c r="BH486" s="8"/>
      <c r="BI486" s="8"/>
      <c r="BJ486" s="8"/>
      <c r="BK486" s="8"/>
      <c r="BL486" s="8"/>
      <c r="BM486" s="8"/>
      <c r="BN486" s="8"/>
      <c r="BO486" s="8"/>
      <c r="BP486" s="8"/>
      <c r="BQ486" s="8"/>
      <c r="BR486" s="8"/>
      <c r="BS486" s="8"/>
      <c r="BT486" s="8"/>
      <c r="BU486" s="8"/>
      <c r="BV486" s="8"/>
      <c r="BW486" s="8"/>
      <c r="BX486" s="8"/>
      <c r="BY486" s="8"/>
      <c r="BZ486" s="8"/>
      <c r="CA486" s="8"/>
      <c r="CB486" s="8"/>
      <c r="CC486" s="8"/>
      <c r="CD486" s="8"/>
      <c r="CE486" s="8"/>
      <c r="CF486" s="8"/>
      <c r="CG486" s="8"/>
      <c r="CH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  <c r="AD487" s="8"/>
      <c r="AE487" s="8"/>
      <c r="AF487" s="8"/>
      <c r="AG487" s="8"/>
      <c r="AH487" s="8"/>
      <c r="AI487" s="8"/>
      <c r="AJ487" s="8"/>
      <c r="AK487" s="8"/>
      <c r="AL487" s="8"/>
      <c r="AM487" s="8"/>
      <c r="AN487" s="8"/>
      <c r="AO487" s="8"/>
      <c r="AP487" s="8"/>
      <c r="AQ487" s="8"/>
      <c r="AR487" s="8"/>
      <c r="AS487" s="8"/>
      <c r="AT487" s="8"/>
      <c r="AU487" s="8"/>
      <c r="AV487" s="8"/>
      <c r="AW487" s="8"/>
      <c r="AX487" s="8"/>
      <c r="AY487" s="8"/>
      <c r="AZ487" s="8"/>
      <c r="BA487" s="8"/>
      <c r="BB487" s="8"/>
      <c r="BC487" s="8"/>
      <c r="BD487" s="8"/>
      <c r="BE487" s="8"/>
      <c r="BF487" s="8"/>
      <c r="BG487" s="8"/>
      <c r="BH487" s="8"/>
      <c r="BI487" s="8"/>
      <c r="BJ487" s="8"/>
      <c r="BK487" s="8"/>
      <c r="BL487" s="8"/>
      <c r="BM487" s="8"/>
      <c r="BN487" s="8"/>
      <c r="BO487" s="8"/>
      <c r="BP487" s="8"/>
      <c r="BQ487" s="8"/>
      <c r="BR487" s="8"/>
      <c r="BS487" s="8"/>
      <c r="BT487" s="8"/>
      <c r="BU487" s="8"/>
      <c r="BV487" s="8"/>
      <c r="BW487" s="8"/>
      <c r="BX487" s="8"/>
      <c r="BY487" s="8"/>
      <c r="BZ487" s="8"/>
      <c r="CA487" s="8"/>
      <c r="CB487" s="8"/>
      <c r="CC487" s="8"/>
      <c r="CD487" s="8"/>
      <c r="CE487" s="8"/>
      <c r="CF487" s="8"/>
      <c r="CG487" s="8"/>
      <c r="CH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/>
      <c r="AD488" s="8"/>
      <c r="AE488" s="8"/>
      <c r="AF488" s="8"/>
      <c r="AG488" s="8"/>
      <c r="AH488" s="8"/>
      <c r="AI488" s="8"/>
      <c r="AJ488" s="8"/>
      <c r="AK488" s="8"/>
      <c r="AL488" s="8"/>
      <c r="AM488" s="8"/>
      <c r="AN488" s="8"/>
      <c r="AO488" s="8"/>
      <c r="AP488" s="8"/>
      <c r="AQ488" s="8"/>
      <c r="AR488" s="8"/>
      <c r="AS488" s="8"/>
      <c r="AT488" s="8"/>
      <c r="AU488" s="8"/>
      <c r="AV488" s="8"/>
      <c r="AW488" s="8"/>
      <c r="AX488" s="8"/>
      <c r="AY488" s="8"/>
      <c r="AZ488" s="8"/>
      <c r="BA488" s="8"/>
      <c r="BB488" s="8"/>
      <c r="BC488" s="8"/>
      <c r="BD488" s="8"/>
      <c r="BE488" s="8"/>
      <c r="BF488" s="8"/>
      <c r="BG488" s="8"/>
      <c r="BH488" s="8"/>
      <c r="BI488" s="8"/>
      <c r="BJ488" s="8"/>
      <c r="BK488" s="8"/>
      <c r="BL488" s="8"/>
      <c r="BM488" s="8"/>
      <c r="BN488" s="8"/>
      <c r="BO488" s="8"/>
      <c r="BP488" s="8"/>
      <c r="BQ488" s="8"/>
      <c r="BR488" s="8"/>
      <c r="BS488" s="8"/>
      <c r="BT488" s="8"/>
      <c r="BU488" s="8"/>
      <c r="BV488" s="8"/>
      <c r="BW488" s="8"/>
      <c r="BX488" s="8"/>
      <c r="BY488" s="8"/>
      <c r="BZ488" s="8"/>
      <c r="CA488" s="8"/>
      <c r="CB488" s="8"/>
      <c r="CC488" s="8"/>
      <c r="CD488" s="8"/>
      <c r="CE488" s="8"/>
      <c r="CF488" s="8"/>
      <c r="CG488" s="8"/>
      <c r="CH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  <c r="AD489" s="8"/>
      <c r="AE489" s="8"/>
      <c r="AF489" s="8"/>
      <c r="AG489" s="8"/>
      <c r="AH489" s="8"/>
      <c r="AI489" s="8"/>
      <c r="AJ489" s="8"/>
      <c r="AK489" s="8"/>
      <c r="AL489" s="8"/>
      <c r="AM489" s="8"/>
      <c r="AN489" s="8"/>
      <c r="AO489" s="8"/>
      <c r="AP489" s="8"/>
      <c r="AQ489" s="8"/>
      <c r="AR489" s="8"/>
      <c r="AS489" s="8"/>
      <c r="AT489" s="8"/>
      <c r="AU489" s="8"/>
      <c r="AV489" s="8"/>
      <c r="AW489" s="8"/>
      <c r="AX489" s="8"/>
      <c r="AY489" s="8"/>
      <c r="AZ489" s="8"/>
      <c r="BA489" s="8"/>
      <c r="BB489" s="8"/>
      <c r="BC489" s="8"/>
      <c r="BD489" s="8"/>
      <c r="BE489" s="8"/>
      <c r="BF489" s="8"/>
      <c r="BG489" s="8"/>
      <c r="BH489" s="8"/>
      <c r="BI489" s="8"/>
      <c r="BJ489" s="8"/>
      <c r="BK489" s="8"/>
      <c r="BL489" s="8"/>
      <c r="BM489" s="8"/>
      <c r="BN489" s="8"/>
      <c r="BO489" s="8"/>
      <c r="BP489" s="8"/>
      <c r="BQ489" s="8"/>
      <c r="BR489" s="8"/>
      <c r="BS489" s="8"/>
      <c r="BT489" s="8"/>
      <c r="BU489" s="8"/>
      <c r="BV489" s="8"/>
      <c r="BW489" s="8"/>
      <c r="BX489" s="8"/>
      <c r="BY489" s="8"/>
      <c r="BZ489" s="8"/>
      <c r="CA489" s="8"/>
      <c r="CB489" s="8"/>
      <c r="CC489" s="8"/>
      <c r="CD489" s="8"/>
      <c r="CE489" s="8"/>
      <c r="CF489" s="8"/>
      <c r="CG489" s="8"/>
      <c r="CH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  <c r="AD490" s="8"/>
      <c r="AE490" s="8"/>
      <c r="AF490" s="8"/>
      <c r="AG490" s="8"/>
      <c r="AH490" s="8"/>
      <c r="AI490" s="8"/>
      <c r="AJ490" s="8"/>
      <c r="AK490" s="8"/>
      <c r="AL490" s="8"/>
      <c r="AM490" s="8"/>
      <c r="AN490" s="8"/>
      <c r="AO490" s="8"/>
      <c r="AP490" s="8"/>
      <c r="AQ490" s="8"/>
      <c r="AR490" s="8"/>
      <c r="AS490" s="8"/>
      <c r="AT490" s="8"/>
      <c r="AU490" s="8"/>
      <c r="AV490" s="8"/>
      <c r="AW490" s="8"/>
      <c r="AX490" s="8"/>
      <c r="AY490" s="8"/>
      <c r="AZ490" s="8"/>
      <c r="BA490" s="8"/>
      <c r="BB490" s="8"/>
      <c r="BC490" s="8"/>
      <c r="BD490" s="8"/>
      <c r="BE490" s="8"/>
      <c r="BF490" s="8"/>
      <c r="BG490" s="8"/>
      <c r="BH490" s="8"/>
      <c r="BI490" s="8"/>
      <c r="BJ490" s="8"/>
      <c r="BK490" s="8"/>
      <c r="BL490" s="8"/>
      <c r="BM490" s="8"/>
      <c r="BN490" s="8"/>
      <c r="BO490" s="8"/>
      <c r="BP490" s="8"/>
      <c r="BQ490" s="8"/>
      <c r="BR490" s="8"/>
      <c r="BS490" s="8"/>
      <c r="BT490" s="8"/>
      <c r="BU490" s="8"/>
      <c r="BV490" s="8"/>
      <c r="BW490" s="8"/>
      <c r="BX490" s="8"/>
      <c r="BY490" s="8"/>
      <c r="BZ490" s="8"/>
      <c r="CA490" s="8"/>
      <c r="CB490" s="8"/>
      <c r="CC490" s="8"/>
      <c r="CD490" s="8"/>
      <c r="CE490" s="8"/>
      <c r="CF490" s="8"/>
      <c r="CG490" s="8"/>
      <c r="CH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  <c r="AD491" s="8"/>
      <c r="AE491" s="8"/>
      <c r="AF491" s="8"/>
      <c r="AG491" s="8"/>
      <c r="AH491" s="8"/>
      <c r="AI491" s="8"/>
      <c r="AJ491" s="8"/>
      <c r="AK491" s="8"/>
      <c r="AL491" s="8"/>
      <c r="AM491" s="8"/>
      <c r="AN491" s="8"/>
      <c r="AO491" s="8"/>
      <c r="AP491" s="8"/>
      <c r="AQ491" s="8"/>
      <c r="AR491" s="8"/>
      <c r="AS491" s="8"/>
      <c r="AT491" s="8"/>
      <c r="AU491" s="8"/>
      <c r="AV491" s="8"/>
      <c r="AW491" s="8"/>
      <c r="AX491" s="8"/>
      <c r="AY491" s="8"/>
      <c r="AZ491" s="8"/>
      <c r="BA491" s="8"/>
      <c r="BB491" s="8"/>
      <c r="BC491" s="8"/>
      <c r="BD491" s="8"/>
      <c r="BE491" s="8"/>
      <c r="BF491" s="8"/>
      <c r="BG491" s="8"/>
      <c r="BH491" s="8"/>
      <c r="BI491" s="8"/>
      <c r="BJ491" s="8"/>
      <c r="BK491" s="8"/>
      <c r="BL491" s="8"/>
      <c r="BM491" s="8"/>
      <c r="BN491" s="8"/>
      <c r="BO491" s="8"/>
      <c r="BP491" s="8"/>
      <c r="BQ491" s="8"/>
      <c r="BR491" s="8"/>
      <c r="BS491" s="8"/>
      <c r="BT491" s="8"/>
      <c r="BU491" s="8"/>
      <c r="BV491" s="8"/>
      <c r="BW491" s="8"/>
      <c r="BX491" s="8"/>
      <c r="BY491" s="8"/>
      <c r="BZ491" s="8"/>
      <c r="CA491" s="8"/>
      <c r="CB491" s="8"/>
      <c r="CC491" s="8"/>
      <c r="CD491" s="8"/>
      <c r="CE491" s="8"/>
      <c r="CF491" s="8"/>
      <c r="CG491" s="8"/>
      <c r="CH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  <c r="AD492" s="8"/>
      <c r="AE492" s="8"/>
      <c r="AF492" s="8"/>
      <c r="AG492" s="8"/>
      <c r="AH492" s="8"/>
      <c r="AI492" s="8"/>
      <c r="AJ492" s="8"/>
      <c r="AK492" s="8"/>
      <c r="AL492" s="8"/>
      <c r="AM492" s="8"/>
      <c r="AN492" s="8"/>
      <c r="AO492" s="8"/>
      <c r="AP492" s="8"/>
      <c r="AQ492" s="8"/>
      <c r="AR492" s="8"/>
      <c r="AS492" s="8"/>
      <c r="AT492" s="8"/>
      <c r="AU492" s="8"/>
      <c r="AV492" s="8"/>
      <c r="AW492" s="8"/>
      <c r="AX492" s="8"/>
      <c r="AY492" s="8"/>
      <c r="AZ492" s="8"/>
      <c r="BA492" s="8"/>
      <c r="BB492" s="8"/>
      <c r="BC492" s="8"/>
      <c r="BD492" s="8"/>
      <c r="BE492" s="8"/>
      <c r="BF492" s="8"/>
      <c r="BG492" s="8"/>
      <c r="BH492" s="8"/>
      <c r="BI492" s="8"/>
      <c r="BJ492" s="8"/>
      <c r="BK492" s="8"/>
      <c r="BL492" s="8"/>
      <c r="BM492" s="8"/>
      <c r="BN492" s="8"/>
      <c r="BO492" s="8"/>
      <c r="BP492" s="8"/>
      <c r="BQ492" s="8"/>
      <c r="BR492" s="8"/>
      <c r="BS492" s="8"/>
      <c r="BT492" s="8"/>
      <c r="BU492" s="8"/>
      <c r="BV492" s="8"/>
      <c r="BW492" s="8"/>
      <c r="BX492" s="8"/>
      <c r="BY492" s="8"/>
      <c r="BZ492" s="8"/>
      <c r="CA492" s="8"/>
      <c r="CB492" s="8"/>
      <c r="CC492" s="8"/>
      <c r="CD492" s="8"/>
      <c r="CE492" s="8"/>
      <c r="CF492" s="8"/>
      <c r="CG492" s="8"/>
      <c r="CH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/>
      <c r="AD493" s="8"/>
      <c r="AE493" s="8"/>
      <c r="AF493" s="8"/>
      <c r="AG493" s="8"/>
      <c r="AH493" s="8"/>
      <c r="AI493" s="8"/>
      <c r="AJ493" s="8"/>
      <c r="AK493" s="8"/>
      <c r="AL493" s="8"/>
      <c r="AM493" s="8"/>
      <c r="AN493" s="8"/>
      <c r="AO493" s="8"/>
      <c r="AP493" s="8"/>
      <c r="AQ493" s="8"/>
      <c r="AR493" s="8"/>
      <c r="AS493" s="8"/>
      <c r="AT493" s="8"/>
      <c r="AU493" s="8"/>
      <c r="AV493" s="8"/>
      <c r="AW493" s="8"/>
      <c r="AX493" s="8"/>
      <c r="AY493" s="8"/>
      <c r="AZ493" s="8"/>
      <c r="BA493" s="8"/>
      <c r="BB493" s="8"/>
      <c r="BC493" s="8"/>
      <c r="BD493" s="8"/>
      <c r="BE493" s="8"/>
      <c r="BF493" s="8"/>
      <c r="BG493" s="8"/>
      <c r="BH493" s="8"/>
      <c r="BI493" s="8"/>
      <c r="BJ493" s="8"/>
      <c r="BK493" s="8"/>
      <c r="BL493" s="8"/>
      <c r="BM493" s="8"/>
      <c r="BN493" s="8"/>
      <c r="BO493" s="8"/>
      <c r="BP493" s="8"/>
      <c r="BQ493" s="8"/>
      <c r="BR493" s="8"/>
      <c r="BS493" s="8"/>
      <c r="BT493" s="8"/>
      <c r="BU493" s="8"/>
      <c r="BV493" s="8"/>
      <c r="BW493" s="8"/>
      <c r="BX493" s="8"/>
      <c r="BY493" s="8"/>
      <c r="BZ493" s="8"/>
      <c r="CA493" s="8"/>
      <c r="CB493" s="8"/>
      <c r="CC493" s="8"/>
      <c r="CD493" s="8"/>
      <c r="CE493" s="8"/>
      <c r="CF493" s="8"/>
      <c r="CG493" s="8"/>
      <c r="CH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  <c r="AD494" s="8"/>
      <c r="AE494" s="8"/>
      <c r="AF494" s="8"/>
      <c r="AG494" s="8"/>
      <c r="AH494" s="8"/>
      <c r="AI494" s="8"/>
      <c r="AJ494" s="8"/>
      <c r="AK494" s="8"/>
      <c r="AL494" s="8"/>
      <c r="AM494" s="8"/>
      <c r="AN494" s="8"/>
      <c r="AO494" s="8"/>
      <c r="AP494" s="8"/>
      <c r="AQ494" s="8"/>
      <c r="AR494" s="8"/>
      <c r="AS494" s="8"/>
      <c r="AT494" s="8"/>
      <c r="AU494" s="8"/>
      <c r="AV494" s="8"/>
      <c r="AW494" s="8"/>
      <c r="AX494" s="8"/>
      <c r="AY494" s="8"/>
      <c r="AZ494" s="8"/>
      <c r="BA494" s="8"/>
      <c r="BB494" s="8"/>
      <c r="BC494" s="8"/>
      <c r="BD494" s="8"/>
      <c r="BE494" s="8"/>
      <c r="BF494" s="8"/>
      <c r="BG494" s="8"/>
      <c r="BH494" s="8"/>
      <c r="BI494" s="8"/>
      <c r="BJ494" s="8"/>
      <c r="BK494" s="8"/>
      <c r="BL494" s="8"/>
      <c r="BM494" s="8"/>
      <c r="BN494" s="8"/>
      <c r="BO494" s="8"/>
      <c r="BP494" s="8"/>
      <c r="BQ494" s="8"/>
      <c r="BR494" s="8"/>
      <c r="BS494" s="8"/>
      <c r="BT494" s="8"/>
      <c r="BU494" s="8"/>
      <c r="BV494" s="8"/>
      <c r="BW494" s="8"/>
      <c r="BX494" s="8"/>
      <c r="BY494" s="8"/>
      <c r="BZ494" s="8"/>
      <c r="CA494" s="8"/>
      <c r="CB494" s="8"/>
      <c r="CC494" s="8"/>
      <c r="CD494" s="8"/>
      <c r="CE494" s="8"/>
      <c r="CF494" s="8"/>
      <c r="CG494" s="8"/>
      <c r="CH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  <c r="AD495" s="8"/>
      <c r="AE495" s="8"/>
      <c r="AF495" s="8"/>
      <c r="AG495" s="8"/>
      <c r="AH495" s="8"/>
      <c r="AI495" s="8"/>
      <c r="AJ495" s="8"/>
      <c r="AK495" s="8"/>
      <c r="AL495" s="8"/>
      <c r="AM495" s="8"/>
      <c r="AN495" s="8"/>
      <c r="AO495" s="8"/>
      <c r="AP495" s="8"/>
      <c r="AQ495" s="8"/>
      <c r="AR495" s="8"/>
      <c r="AS495" s="8"/>
      <c r="AT495" s="8"/>
      <c r="AU495" s="8"/>
      <c r="AV495" s="8"/>
      <c r="AW495" s="8"/>
      <c r="AX495" s="8"/>
      <c r="AY495" s="8"/>
      <c r="AZ495" s="8"/>
      <c r="BA495" s="8"/>
      <c r="BB495" s="8"/>
      <c r="BC495" s="8"/>
      <c r="BD495" s="8"/>
      <c r="BE495" s="8"/>
      <c r="BF495" s="8"/>
      <c r="BG495" s="8"/>
      <c r="BH495" s="8"/>
      <c r="BI495" s="8"/>
      <c r="BJ495" s="8"/>
      <c r="BK495" s="8"/>
      <c r="BL495" s="8"/>
      <c r="BM495" s="8"/>
      <c r="BN495" s="8"/>
      <c r="BO495" s="8"/>
      <c r="BP495" s="8"/>
      <c r="BQ495" s="8"/>
      <c r="BR495" s="8"/>
      <c r="BS495" s="8"/>
      <c r="BT495" s="8"/>
      <c r="BU495" s="8"/>
      <c r="BV495" s="8"/>
      <c r="BW495" s="8"/>
      <c r="BX495" s="8"/>
      <c r="BY495" s="8"/>
      <c r="BZ495" s="8"/>
      <c r="CA495" s="8"/>
      <c r="CB495" s="8"/>
      <c r="CC495" s="8"/>
      <c r="CD495" s="8"/>
      <c r="CE495" s="8"/>
      <c r="CF495" s="8"/>
      <c r="CG495" s="8"/>
      <c r="CH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  <c r="AD496" s="8"/>
      <c r="AE496" s="8"/>
      <c r="AF496" s="8"/>
      <c r="AG496" s="8"/>
      <c r="AH496" s="8"/>
      <c r="AI496" s="8"/>
      <c r="AJ496" s="8"/>
      <c r="AK496" s="8"/>
      <c r="AL496" s="8"/>
      <c r="AM496" s="8"/>
      <c r="AN496" s="8"/>
      <c r="AO496" s="8"/>
      <c r="AP496" s="8"/>
      <c r="AQ496" s="8"/>
      <c r="AR496" s="8"/>
      <c r="AS496" s="8"/>
      <c r="AT496" s="8"/>
      <c r="AU496" s="8"/>
      <c r="AV496" s="8"/>
      <c r="AW496" s="8"/>
      <c r="AX496" s="8"/>
      <c r="AY496" s="8"/>
      <c r="AZ496" s="8"/>
      <c r="BA496" s="8"/>
      <c r="BB496" s="8"/>
      <c r="BC496" s="8"/>
      <c r="BD496" s="8"/>
      <c r="BE496" s="8"/>
      <c r="BF496" s="8"/>
      <c r="BG496" s="8"/>
      <c r="BH496" s="8"/>
      <c r="BI496" s="8"/>
      <c r="BJ496" s="8"/>
      <c r="BK496" s="8"/>
      <c r="BL496" s="8"/>
      <c r="BM496" s="8"/>
      <c r="BN496" s="8"/>
      <c r="BO496" s="8"/>
      <c r="BP496" s="8"/>
      <c r="BQ496" s="8"/>
      <c r="BR496" s="8"/>
      <c r="BS496" s="8"/>
      <c r="BT496" s="8"/>
      <c r="BU496" s="8"/>
      <c r="BV496" s="8"/>
      <c r="BW496" s="8"/>
      <c r="BX496" s="8"/>
      <c r="BY496" s="8"/>
      <c r="BZ496" s="8"/>
      <c r="CA496" s="8"/>
      <c r="CB496" s="8"/>
      <c r="CC496" s="8"/>
      <c r="CD496" s="8"/>
      <c r="CE496" s="8"/>
      <c r="CF496" s="8"/>
      <c r="CG496" s="8"/>
      <c r="CH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  <c r="AD497" s="8"/>
      <c r="AE497" s="8"/>
      <c r="AF497" s="8"/>
      <c r="AG497" s="8"/>
      <c r="AH497" s="8"/>
      <c r="AI497" s="8"/>
      <c r="AJ497" s="8"/>
      <c r="AK497" s="8"/>
      <c r="AL497" s="8"/>
      <c r="AM497" s="8"/>
      <c r="AN497" s="8"/>
      <c r="AO497" s="8"/>
      <c r="AP497" s="8"/>
      <c r="AQ497" s="8"/>
      <c r="AR497" s="8"/>
      <c r="AS497" s="8"/>
      <c r="AT497" s="8"/>
      <c r="AU497" s="8"/>
      <c r="AV497" s="8"/>
      <c r="AW497" s="8"/>
      <c r="AX497" s="8"/>
      <c r="AY497" s="8"/>
      <c r="AZ497" s="8"/>
      <c r="BA497" s="8"/>
      <c r="BB497" s="8"/>
      <c r="BC497" s="8"/>
      <c r="BD497" s="8"/>
      <c r="BE497" s="8"/>
      <c r="BF497" s="8"/>
      <c r="BG497" s="8"/>
      <c r="BH497" s="8"/>
      <c r="BI497" s="8"/>
      <c r="BJ497" s="8"/>
      <c r="BK497" s="8"/>
      <c r="BL497" s="8"/>
      <c r="BM497" s="8"/>
      <c r="BN497" s="8"/>
      <c r="BO497" s="8"/>
      <c r="BP497" s="8"/>
      <c r="BQ497" s="8"/>
      <c r="BR497" s="8"/>
      <c r="BS497" s="8"/>
      <c r="BT497" s="8"/>
      <c r="BU497" s="8"/>
      <c r="BV497" s="8"/>
      <c r="BW497" s="8"/>
      <c r="BX497" s="8"/>
      <c r="BY497" s="8"/>
      <c r="BZ497" s="8"/>
      <c r="CA497" s="8"/>
      <c r="CB497" s="8"/>
      <c r="CC497" s="8"/>
      <c r="CD497" s="8"/>
      <c r="CE497" s="8"/>
      <c r="CF497" s="8"/>
      <c r="CG497" s="8"/>
      <c r="CH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  <c r="AD498" s="8"/>
      <c r="AE498" s="8"/>
      <c r="AF498" s="8"/>
      <c r="AG498" s="8"/>
      <c r="AH498" s="8"/>
      <c r="AI498" s="8"/>
      <c r="AJ498" s="8"/>
      <c r="AK498" s="8"/>
      <c r="AL498" s="8"/>
      <c r="AM498" s="8"/>
      <c r="AN498" s="8"/>
      <c r="AO498" s="8"/>
      <c r="AP498" s="8"/>
      <c r="AQ498" s="8"/>
      <c r="AR498" s="8"/>
      <c r="AS498" s="8"/>
      <c r="AT498" s="8"/>
      <c r="AU498" s="8"/>
      <c r="AV498" s="8"/>
      <c r="AW498" s="8"/>
      <c r="AX498" s="8"/>
      <c r="AY498" s="8"/>
      <c r="AZ498" s="8"/>
      <c r="BA498" s="8"/>
      <c r="BB498" s="8"/>
      <c r="BC498" s="8"/>
      <c r="BD498" s="8"/>
      <c r="BE498" s="8"/>
      <c r="BF498" s="8"/>
      <c r="BG498" s="8"/>
      <c r="BH498" s="8"/>
      <c r="BI498" s="8"/>
      <c r="BJ498" s="8"/>
      <c r="BK498" s="8"/>
      <c r="BL498" s="8"/>
      <c r="BM498" s="8"/>
      <c r="BN498" s="8"/>
      <c r="BO498" s="8"/>
      <c r="BP498" s="8"/>
      <c r="BQ498" s="8"/>
      <c r="BR498" s="8"/>
      <c r="BS498" s="8"/>
      <c r="BT498" s="8"/>
      <c r="BU498" s="8"/>
      <c r="BV498" s="8"/>
      <c r="BW498" s="8"/>
      <c r="BX498" s="8"/>
      <c r="BY498" s="8"/>
      <c r="BZ498" s="8"/>
      <c r="CA498" s="8"/>
      <c r="CB498" s="8"/>
      <c r="CC498" s="8"/>
      <c r="CD498" s="8"/>
      <c r="CE498" s="8"/>
      <c r="CF498" s="8"/>
      <c r="CG498" s="8"/>
      <c r="CH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  <c r="AD499" s="8"/>
      <c r="AE499" s="8"/>
      <c r="AF499" s="8"/>
      <c r="AG499" s="8"/>
      <c r="AH499" s="8"/>
      <c r="AI499" s="8"/>
      <c r="AJ499" s="8"/>
      <c r="AK499" s="8"/>
      <c r="AL499" s="8"/>
      <c r="AM499" s="8"/>
      <c r="AN499" s="8"/>
      <c r="AO499" s="8"/>
      <c r="AP499" s="8"/>
      <c r="AQ499" s="8"/>
      <c r="AR499" s="8"/>
      <c r="AS499" s="8"/>
      <c r="AT499" s="8"/>
      <c r="AU499" s="8"/>
      <c r="AV499" s="8"/>
      <c r="AW499" s="8"/>
      <c r="AX499" s="8"/>
      <c r="AY499" s="8"/>
      <c r="AZ499" s="8"/>
      <c r="BA499" s="8"/>
      <c r="BB499" s="8"/>
      <c r="BC499" s="8"/>
      <c r="BD499" s="8"/>
      <c r="BE499" s="8"/>
      <c r="BF499" s="8"/>
      <c r="BG499" s="8"/>
      <c r="BH499" s="8"/>
      <c r="BI499" s="8"/>
      <c r="BJ499" s="8"/>
      <c r="BK499" s="8"/>
      <c r="BL499" s="8"/>
      <c r="BM499" s="8"/>
      <c r="BN499" s="8"/>
      <c r="BO499" s="8"/>
      <c r="BP499" s="8"/>
      <c r="BQ499" s="8"/>
      <c r="BR499" s="8"/>
      <c r="BS499" s="8"/>
      <c r="BT499" s="8"/>
      <c r="BU499" s="8"/>
      <c r="BV499" s="8"/>
      <c r="BW499" s="8"/>
      <c r="BX499" s="8"/>
      <c r="BY499" s="8"/>
      <c r="BZ499" s="8"/>
      <c r="CA499" s="8"/>
      <c r="CB499" s="8"/>
      <c r="CC499" s="8"/>
      <c r="CD499" s="8"/>
      <c r="CE499" s="8"/>
      <c r="CF499" s="8"/>
      <c r="CG499" s="8"/>
      <c r="CH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  <c r="AD500" s="8"/>
      <c r="AE500" s="8"/>
      <c r="AF500" s="8"/>
      <c r="AG500" s="8"/>
      <c r="AH500" s="8"/>
      <c r="AI500" s="8"/>
      <c r="AJ500" s="8"/>
      <c r="AK500" s="8"/>
      <c r="AL500" s="8"/>
      <c r="AM500" s="8"/>
      <c r="AN500" s="8"/>
      <c r="AO500" s="8"/>
      <c r="AP500" s="8"/>
      <c r="AQ500" s="8"/>
      <c r="AR500" s="8"/>
      <c r="AS500" s="8"/>
      <c r="AT500" s="8"/>
      <c r="AU500" s="8"/>
      <c r="AV500" s="8"/>
      <c r="AW500" s="8"/>
      <c r="AX500" s="8"/>
      <c r="AY500" s="8"/>
      <c r="AZ500" s="8"/>
      <c r="BA500" s="8"/>
      <c r="BB500" s="8"/>
      <c r="BC500" s="8"/>
      <c r="BD500" s="8"/>
      <c r="BE500" s="8"/>
      <c r="BF500" s="8"/>
      <c r="BG500" s="8"/>
      <c r="BH500" s="8"/>
      <c r="BI500" s="8"/>
      <c r="BJ500" s="8"/>
      <c r="BK500" s="8"/>
      <c r="BL500" s="8"/>
      <c r="BM500" s="8"/>
      <c r="BN500" s="8"/>
      <c r="BO500" s="8"/>
      <c r="BP500" s="8"/>
      <c r="BQ500" s="8"/>
      <c r="BR500" s="8"/>
      <c r="BS500" s="8"/>
      <c r="BT500" s="8"/>
      <c r="BU500" s="8"/>
      <c r="BV500" s="8"/>
      <c r="BW500" s="8"/>
      <c r="BX500" s="8"/>
      <c r="BY500" s="8"/>
      <c r="BZ500" s="8"/>
      <c r="CA500" s="8"/>
      <c r="CB500" s="8"/>
      <c r="CC500" s="8"/>
      <c r="CD500" s="8"/>
      <c r="CE500" s="8"/>
      <c r="CF500" s="8"/>
      <c r="CG500" s="8"/>
      <c r="CH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  <c r="AD501" s="8"/>
      <c r="AE501" s="8"/>
      <c r="AF501" s="8"/>
      <c r="AG501" s="8"/>
      <c r="AH501" s="8"/>
      <c r="AI501" s="8"/>
      <c r="AJ501" s="8"/>
      <c r="AK501" s="8"/>
      <c r="AL501" s="8"/>
      <c r="AM501" s="8"/>
      <c r="AN501" s="8"/>
      <c r="AO501" s="8"/>
      <c r="AP501" s="8"/>
      <c r="AQ501" s="8"/>
      <c r="AR501" s="8"/>
      <c r="AS501" s="8"/>
      <c r="AT501" s="8"/>
      <c r="AU501" s="8"/>
      <c r="AV501" s="8"/>
      <c r="AW501" s="8"/>
      <c r="AX501" s="8"/>
      <c r="AY501" s="8"/>
      <c r="AZ501" s="8"/>
      <c r="BA501" s="8"/>
      <c r="BB501" s="8"/>
      <c r="BC501" s="8"/>
      <c r="BD501" s="8"/>
      <c r="BE501" s="8"/>
      <c r="BF501" s="8"/>
      <c r="BG501" s="8"/>
      <c r="BH501" s="8"/>
      <c r="BI501" s="8"/>
      <c r="BJ501" s="8"/>
      <c r="BK501" s="8"/>
      <c r="BL501" s="8"/>
      <c r="BM501" s="8"/>
      <c r="BN501" s="8"/>
      <c r="BO501" s="8"/>
      <c r="BP501" s="8"/>
      <c r="BQ501" s="8"/>
      <c r="BR501" s="8"/>
      <c r="BS501" s="8"/>
      <c r="BT501" s="8"/>
      <c r="BU501" s="8"/>
      <c r="BV501" s="8"/>
      <c r="BW501" s="8"/>
      <c r="BX501" s="8"/>
      <c r="BY501" s="8"/>
      <c r="BZ501" s="8"/>
      <c r="CA501" s="8"/>
      <c r="CB501" s="8"/>
      <c r="CC501" s="8"/>
      <c r="CD501" s="8"/>
      <c r="CE501" s="8"/>
      <c r="CF501" s="8"/>
      <c r="CG501" s="8"/>
      <c r="CH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8"/>
      <c r="AD502" s="8"/>
      <c r="AE502" s="8"/>
      <c r="AF502" s="8"/>
      <c r="AG502" s="8"/>
      <c r="AH502" s="8"/>
      <c r="AI502" s="8"/>
      <c r="AJ502" s="8"/>
      <c r="AK502" s="8"/>
      <c r="AL502" s="8"/>
      <c r="AM502" s="8"/>
      <c r="AN502" s="8"/>
      <c r="AO502" s="8"/>
      <c r="AP502" s="8"/>
      <c r="AQ502" s="8"/>
      <c r="AR502" s="8"/>
      <c r="AS502" s="8"/>
      <c r="AT502" s="8"/>
      <c r="AU502" s="8"/>
      <c r="AV502" s="8"/>
      <c r="AW502" s="8"/>
      <c r="AX502" s="8"/>
      <c r="AY502" s="8"/>
      <c r="AZ502" s="8"/>
      <c r="BA502" s="8"/>
      <c r="BB502" s="8"/>
      <c r="BC502" s="8"/>
      <c r="BD502" s="8"/>
      <c r="BE502" s="8"/>
      <c r="BF502" s="8"/>
      <c r="BG502" s="8"/>
      <c r="BH502" s="8"/>
      <c r="BI502" s="8"/>
      <c r="BJ502" s="8"/>
      <c r="BK502" s="8"/>
      <c r="BL502" s="8"/>
      <c r="BM502" s="8"/>
      <c r="BN502" s="8"/>
      <c r="BO502" s="8"/>
      <c r="BP502" s="8"/>
      <c r="BQ502" s="8"/>
      <c r="BR502" s="8"/>
      <c r="BS502" s="8"/>
      <c r="BT502" s="8"/>
      <c r="BU502" s="8"/>
      <c r="BV502" s="8"/>
      <c r="BW502" s="8"/>
      <c r="BX502" s="8"/>
      <c r="BY502" s="8"/>
      <c r="BZ502" s="8"/>
      <c r="CA502" s="8"/>
      <c r="CB502" s="8"/>
      <c r="CC502" s="8"/>
      <c r="CD502" s="8"/>
      <c r="CE502" s="8"/>
      <c r="CF502" s="8"/>
      <c r="CG502" s="8"/>
      <c r="CH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  <c r="AC503" s="8"/>
      <c r="AD503" s="8"/>
      <c r="AE503" s="8"/>
      <c r="AF503" s="8"/>
      <c r="AG503" s="8"/>
      <c r="AH503" s="8"/>
      <c r="AI503" s="8"/>
      <c r="AJ503" s="8"/>
      <c r="AK503" s="8"/>
      <c r="AL503" s="8"/>
      <c r="AM503" s="8"/>
      <c r="AN503" s="8"/>
      <c r="AO503" s="8"/>
      <c r="AP503" s="8"/>
      <c r="AQ503" s="8"/>
      <c r="AR503" s="8"/>
      <c r="AS503" s="8"/>
      <c r="AT503" s="8"/>
      <c r="AU503" s="8"/>
      <c r="AV503" s="8"/>
      <c r="AW503" s="8"/>
      <c r="AX503" s="8"/>
      <c r="AY503" s="8"/>
      <c r="AZ503" s="8"/>
      <c r="BA503" s="8"/>
      <c r="BB503" s="8"/>
      <c r="BC503" s="8"/>
      <c r="BD503" s="8"/>
      <c r="BE503" s="8"/>
      <c r="BF503" s="8"/>
      <c r="BG503" s="8"/>
      <c r="BH503" s="8"/>
      <c r="BI503" s="8"/>
      <c r="BJ503" s="8"/>
      <c r="BK503" s="8"/>
      <c r="BL503" s="8"/>
      <c r="BM503" s="8"/>
      <c r="BN503" s="8"/>
      <c r="BO503" s="8"/>
      <c r="BP503" s="8"/>
      <c r="BQ503" s="8"/>
      <c r="BR503" s="8"/>
      <c r="BS503" s="8"/>
      <c r="BT503" s="8"/>
      <c r="BU503" s="8"/>
      <c r="BV503" s="8"/>
      <c r="BW503" s="8"/>
      <c r="BX503" s="8"/>
      <c r="BY503" s="8"/>
      <c r="BZ503" s="8"/>
      <c r="CA503" s="8"/>
      <c r="CB503" s="8"/>
      <c r="CC503" s="8"/>
      <c r="CD503" s="8"/>
      <c r="CE503" s="8"/>
      <c r="CF503" s="8"/>
      <c r="CG503" s="8"/>
      <c r="CH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  <c r="AC504" s="8"/>
      <c r="AD504" s="8"/>
      <c r="AE504" s="8"/>
      <c r="AF504" s="8"/>
      <c r="AG504" s="8"/>
      <c r="AH504" s="8"/>
      <c r="AI504" s="8"/>
      <c r="AJ504" s="8"/>
      <c r="AK504" s="8"/>
      <c r="AL504" s="8"/>
      <c r="AM504" s="8"/>
      <c r="AN504" s="8"/>
      <c r="AO504" s="8"/>
      <c r="AP504" s="8"/>
      <c r="AQ504" s="8"/>
      <c r="AR504" s="8"/>
      <c r="AS504" s="8"/>
      <c r="AT504" s="8"/>
      <c r="AU504" s="8"/>
      <c r="AV504" s="8"/>
      <c r="AW504" s="8"/>
      <c r="AX504" s="8"/>
      <c r="AY504" s="8"/>
      <c r="AZ504" s="8"/>
      <c r="BA504" s="8"/>
      <c r="BB504" s="8"/>
      <c r="BC504" s="8"/>
      <c r="BD504" s="8"/>
      <c r="BE504" s="8"/>
      <c r="BF504" s="8"/>
      <c r="BG504" s="8"/>
      <c r="BH504" s="8"/>
      <c r="BI504" s="8"/>
      <c r="BJ504" s="8"/>
      <c r="BK504" s="8"/>
      <c r="BL504" s="8"/>
      <c r="BM504" s="8"/>
      <c r="BN504" s="8"/>
      <c r="BO504" s="8"/>
      <c r="BP504" s="8"/>
      <c r="BQ504" s="8"/>
      <c r="BR504" s="8"/>
      <c r="BS504" s="8"/>
      <c r="BT504" s="8"/>
      <c r="BU504" s="8"/>
      <c r="BV504" s="8"/>
      <c r="BW504" s="8"/>
      <c r="BX504" s="8"/>
      <c r="BY504" s="8"/>
      <c r="BZ504" s="8"/>
      <c r="CA504" s="8"/>
      <c r="CB504" s="8"/>
      <c r="CC504" s="8"/>
      <c r="CD504" s="8"/>
      <c r="CE504" s="8"/>
      <c r="CF504" s="8"/>
      <c r="CG504" s="8"/>
      <c r="CH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  <c r="AC505" s="8"/>
      <c r="AD505" s="8"/>
      <c r="AE505" s="8"/>
      <c r="AF505" s="8"/>
      <c r="AG505" s="8"/>
      <c r="AH505" s="8"/>
      <c r="AI505" s="8"/>
      <c r="AJ505" s="8"/>
      <c r="AK505" s="8"/>
      <c r="AL505" s="8"/>
      <c r="AM505" s="8"/>
      <c r="AN505" s="8"/>
      <c r="AO505" s="8"/>
      <c r="AP505" s="8"/>
      <c r="AQ505" s="8"/>
      <c r="AR505" s="8"/>
      <c r="AS505" s="8"/>
      <c r="AT505" s="8"/>
      <c r="AU505" s="8"/>
      <c r="AV505" s="8"/>
      <c r="AW505" s="8"/>
      <c r="AX505" s="8"/>
      <c r="AY505" s="8"/>
      <c r="AZ505" s="8"/>
      <c r="BA505" s="8"/>
      <c r="BB505" s="8"/>
      <c r="BC505" s="8"/>
      <c r="BD505" s="8"/>
      <c r="BE505" s="8"/>
      <c r="BF505" s="8"/>
      <c r="BG505" s="8"/>
      <c r="BH505" s="8"/>
      <c r="BI505" s="8"/>
      <c r="BJ505" s="8"/>
      <c r="BK505" s="8"/>
      <c r="BL505" s="8"/>
      <c r="BM505" s="8"/>
      <c r="BN505" s="8"/>
      <c r="BO505" s="8"/>
      <c r="BP505" s="8"/>
      <c r="BQ505" s="8"/>
      <c r="BR505" s="8"/>
      <c r="BS505" s="8"/>
      <c r="BT505" s="8"/>
      <c r="BU505" s="8"/>
      <c r="BV505" s="8"/>
      <c r="BW505" s="8"/>
      <c r="BX505" s="8"/>
      <c r="BY505" s="8"/>
      <c r="BZ505" s="8"/>
      <c r="CA505" s="8"/>
      <c r="CB505" s="8"/>
      <c r="CC505" s="8"/>
      <c r="CD505" s="8"/>
      <c r="CE505" s="8"/>
      <c r="CF505" s="8"/>
      <c r="CG505" s="8"/>
      <c r="CH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  <c r="AC506" s="8"/>
      <c r="AD506" s="8"/>
      <c r="AE506" s="8"/>
      <c r="AF506" s="8"/>
      <c r="AG506" s="8"/>
      <c r="AH506" s="8"/>
      <c r="AI506" s="8"/>
      <c r="AJ506" s="8"/>
      <c r="AK506" s="8"/>
      <c r="AL506" s="8"/>
      <c r="AM506" s="8"/>
      <c r="AN506" s="8"/>
      <c r="AO506" s="8"/>
      <c r="AP506" s="8"/>
      <c r="AQ506" s="8"/>
      <c r="AR506" s="8"/>
      <c r="AS506" s="8"/>
      <c r="AT506" s="8"/>
      <c r="AU506" s="8"/>
      <c r="AV506" s="8"/>
      <c r="AW506" s="8"/>
      <c r="AX506" s="8"/>
      <c r="AY506" s="8"/>
      <c r="AZ506" s="8"/>
      <c r="BA506" s="8"/>
      <c r="BB506" s="8"/>
      <c r="BC506" s="8"/>
      <c r="BD506" s="8"/>
      <c r="BE506" s="8"/>
      <c r="BF506" s="8"/>
      <c r="BG506" s="8"/>
      <c r="BH506" s="8"/>
      <c r="BI506" s="8"/>
      <c r="BJ506" s="8"/>
      <c r="BK506" s="8"/>
      <c r="BL506" s="8"/>
      <c r="BM506" s="8"/>
      <c r="BN506" s="8"/>
      <c r="BO506" s="8"/>
      <c r="BP506" s="8"/>
      <c r="BQ506" s="8"/>
      <c r="BR506" s="8"/>
      <c r="BS506" s="8"/>
      <c r="BT506" s="8"/>
      <c r="BU506" s="8"/>
      <c r="BV506" s="8"/>
      <c r="BW506" s="8"/>
      <c r="BX506" s="8"/>
      <c r="BY506" s="8"/>
      <c r="BZ506" s="8"/>
      <c r="CA506" s="8"/>
      <c r="CB506" s="8"/>
      <c r="CC506" s="8"/>
      <c r="CD506" s="8"/>
      <c r="CE506" s="8"/>
      <c r="CF506" s="8"/>
      <c r="CG506" s="8"/>
      <c r="CH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  <c r="AC507" s="8"/>
      <c r="AD507" s="8"/>
      <c r="AE507" s="8"/>
      <c r="AF507" s="8"/>
      <c r="AG507" s="8"/>
      <c r="AH507" s="8"/>
      <c r="AI507" s="8"/>
      <c r="AJ507" s="8"/>
      <c r="AK507" s="8"/>
      <c r="AL507" s="8"/>
      <c r="AM507" s="8"/>
      <c r="AN507" s="8"/>
      <c r="AO507" s="8"/>
      <c r="AP507" s="8"/>
      <c r="AQ507" s="8"/>
      <c r="AR507" s="8"/>
      <c r="AS507" s="8"/>
      <c r="AT507" s="8"/>
      <c r="AU507" s="8"/>
      <c r="AV507" s="8"/>
      <c r="AW507" s="8"/>
      <c r="AX507" s="8"/>
      <c r="AY507" s="8"/>
      <c r="AZ507" s="8"/>
      <c r="BA507" s="8"/>
      <c r="BB507" s="8"/>
      <c r="BC507" s="8"/>
      <c r="BD507" s="8"/>
      <c r="BE507" s="8"/>
      <c r="BF507" s="8"/>
      <c r="BG507" s="8"/>
      <c r="BH507" s="8"/>
      <c r="BI507" s="8"/>
      <c r="BJ507" s="8"/>
      <c r="BK507" s="8"/>
      <c r="BL507" s="8"/>
      <c r="BM507" s="8"/>
      <c r="BN507" s="8"/>
      <c r="BO507" s="8"/>
      <c r="BP507" s="8"/>
      <c r="BQ507" s="8"/>
      <c r="BR507" s="8"/>
      <c r="BS507" s="8"/>
      <c r="BT507" s="8"/>
      <c r="BU507" s="8"/>
      <c r="BV507" s="8"/>
      <c r="BW507" s="8"/>
      <c r="BX507" s="8"/>
      <c r="BY507" s="8"/>
      <c r="BZ507" s="8"/>
      <c r="CA507" s="8"/>
      <c r="CB507" s="8"/>
      <c r="CC507" s="8"/>
      <c r="CD507" s="8"/>
      <c r="CE507" s="8"/>
      <c r="CF507" s="8"/>
      <c r="CG507" s="8"/>
      <c r="CH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  <c r="AC508" s="8"/>
      <c r="AD508" s="8"/>
      <c r="AE508" s="8"/>
      <c r="AF508" s="8"/>
      <c r="AG508" s="8"/>
      <c r="AH508" s="8"/>
      <c r="AI508" s="8"/>
      <c r="AJ508" s="8"/>
      <c r="AK508" s="8"/>
      <c r="AL508" s="8"/>
      <c r="AM508" s="8"/>
      <c r="AN508" s="8"/>
      <c r="AO508" s="8"/>
      <c r="AP508" s="8"/>
      <c r="AQ508" s="8"/>
      <c r="AR508" s="8"/>
      <c r="AS508" s="8"/>
      <c r="AT508" s="8"/>
      <c r="AU508" s="8"/>
      <c r="AV508" s="8"/>
      <c r="AW508" s="8"/>
      <c r="AX508" s="8"/>
      <c r="AY508" s="8"/>
      <c r="AZ508" s="8"/>
      <c r="BA508" s="8"/>
      <c r="BB508" s="8"/>
      <c r="BC508" s="8"/>
      <c r="BD508" s="8"/>
      <c r="BE508" s="8"/>
      <c r="BF508" s="8"/>
      <c r="BG508" s="8"/>
      <c r="BH508" s="8"/>
      <c r="BI508" s="8"/>
      <c r="BJ508" s="8"/>
      <c r="BK508" s="8"/>
      <c r="BL508" s="8"/>
      <c r="BM508" s="8"/>
      <c r="BN508" s="8"/>
      <c r="BO508" s="8"/>
      <c r="BP508" s="8"/>
      <c r="BQ508" s="8"/>
      <c r="BR508" s="8"/>
      <c r="BS508" s="8"/>
      <c r="BT508" s="8"/>
      <c r="BU508" s="8"/>
      <c r="BV508" s="8"/>
      <c r="BW508" s="8"/>
      <c r="BX508" s="8"/>
      <c r="BY508" s="8"/>
      <c r="BZ508" s="8"/>
      <c r="CA508" s="8"/>
      <c r="CB508" s="8"/>
      <c r="CC508" s="8"/>
      <c r="CD508" s="8"/>
      <c r="CE508" s="8"/>
      <c r="CF508" s="8"/>
      <c r="CG508" s="8"/>
      <c r="CH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  <c r="AC509" s="8"/>
      <c r="AD509" s="8"/>
      <c r="AE509" s="8"/>
      <c r="AF509" s="8"/>
      <c r="AG509" s="8"/>
      <c r="AH509" s="8"/>
      <c r="AI509" s="8"/>
      <c r="AJ509" s="8"/>
      <c r="AK509" s="8"/>
      <c r="AL509" s="8"/>
      <c r="AM509" s="8"/>
      <c r="AN509" s="8"/>
      <c r="AO509" s="8"/>
      <c r="AP509" s="8"/>
      <c r="AQ509" s="8"/>
      <c r="AR509" s="8"/>
      <c r="AS509" s="8"/>
      <c r="AT509" s="8"/>
      <c r="AU509" s="8"/>
      <c r="AV509" s="8"/>
      <c r="AW509" s="8"/>
      <c r="AX509" s="8"/>
      <c r="AY509" s="8"/>
      <c r="AZ509" s="8"/>
      <c r="BA509" s="8"/>
      <c r="BB509" s="8"/>
      <c r="BC509" s="8"/>
      <c r="BD509" s="8"/>
      <c r="BE509" s="8"/>
      <c r="BF509" s="8"/>
      <c r="BG509" s="8"/>
      <c r="BH509" s="8"/>
      <c r="BI509" s="8"/>
      <c r="BJ509" s="8"/>
      <c r="BK509" s="8"/>
      <c r="BL509" s="8"/>
      <c r="BM509" s="8"/>
      <c r="BN509" s="8"/>
      <c r="BO509" s="8"/>
      <c r="BP509" s="8"/>
      <c r="BQ509" s="8"/>
      <c r="BR509" s="8"/>
      <c r="BS509" s="8"/>
      <c r="BT509" s="8"/>
      <c r="BU509" s="8"/>
      <c r="BV509" s="8"/>
      <c r="BW509" s="8"/>
      <c r="BX509" s="8"/>
      <c r="BY509" s="8"/>
      <c r="BZ509" s="8"/>
      <c r="CA509" s="8"/>
      <c r="CB509" s="8"/>
      <c r="CC509" s="8"/>
      <c r="CD509" s="8"/>
      <c r="CE509" s="8"/>
      <c r="CF509" s="8"/>
      <c r="CG509" s="8"/>
      <c r="CH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8"/>
      <c r="AD510" s="8"/>
      <c r="AE510" s="8"/>
      <c r="AF510" s="8"/>
      <c r="AG510" s="8"/>
      <c r="AH510" s="8"/>
      <c r="AI510" s="8"/>
      <c r="AJ510" s="8"/>
      <c r="AK510" s="8"/>
      <c r="AL510" s="8"/>
      <c r="AM510" s="8"/>
      <c r="AN510" s="8"/>
      <c r="AO510" s="8"/>
      <c r="AP510" s="8"/>
      <c r="AQ510" s="8"/>
      <c r="AR510" s="8"/>
      <c r="AS510" s="8"/>
      <c r="AT510" s="8"/>
      <c r="AU510" s="8"/>
      <c r="AV510" s="8"/>
      <c r="AW510" s="8"/>
      <c r="AX510" s="8"/>
      <c r="AY510" s="8"/>
      <c r="AZ510" s="8"/>
      <c r="BA510" s="8"/>
      <c r="BB510" s="8"/>
      <c r="BC510" s="8"/>
      <c r="BD510" s="8"/>
      <c r="BE510" s="8"/>
      <c r="BF510" s="8"/>
      <c r="BG510" s="8"/>
      <c r="BH510" s="8"/>
      <c r="BI510" s="8"/>
      <c r="BJ510" s="8"/>
      <c r="BK510" s="8"/>
      <c r="BL510" s="8"/>
      <c r="BM510" s="8"/>
      <c r="BN510" s="8"/>
      <c r="BO510" s="8"/>
      <c r="BP510" s="8"/>
      <c r="BQ510" s="8"/>
      <c r="BR510" s="8"/>
      <c r="BS510" s="8"/>
      <c r="BT510" s="8"/>
      <c r="BU510" s="8"/>
      <c r="BV510" s="8"/>
      <c r="BW510" s="8"/>
      <c r="BX510" s="8"/>
      <c r="BY510" s="8"/>
      <c r="BZ510" s="8"/>
      <c r="CA510" s="8"/>
      <c r="CB510" s="8"/>
      <c r="CC510" s="8"/>
      <c r="CD510" s="8"/>
      <c r="CE510" s="8"/>
      <c r="CF510" s="8"/>
      <c r="CG510" s="8"/>
      <c r="CH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  <c r="AC511" s="8"/>
      <c r="AD511" s="8"/>
      <c r="AE511" s="8"/>
      <c r="AF511" s="8"/>
      <c r="AG511" s="8"/>
      <c r="AH511" s="8"/>
      <c r="AI511" s="8"/>
      <c r="AJ511" s="8"/>
      <c r="AK511" s="8"/>
      <c r="AL511" s="8"/>
      <c r="AM511" s="8"/>
      <c r="AN511" s="8"/>
      <c r="AO511" s="8"/>
      <c r="AP511" s="8"/>
      <c r="AQ511" s="8"/>
      <c r="AR511" s="8"/>
      <c r="AS511" s="8"/>
      <c r="AT511" s="8"/>
      <c r="AU511" s="8"/>
      <c r="AV511" s="8"/>
      <c r="AW511" s="8"/>
      <c r="AX511" s="8"/>
      <c r="AY511" s="8"/>
      <c r="AZ511" s="8"/>
      <c r="BA511" s="8"/>
      <c r="BB511" s="8"/>
      <c r="BC511" s="8"/>
      <c r="BD511" s="8"/>
      <c r="BE511" s="8"/>
      <c r="BF511" s="8"/>
      <c r="BG511" s="8"/>
      <c r="BH511" s="8"/>
      <c r="BI511" s="8"/>
      <c r="BJ511" s="8"/>
      <c r="BK511" s="8"/>
      <c r="BL511" s="8"/>
      <c r="BM511" s="8"/>
      <c r="BN511" s="8"/>
      <c r="BO511" s="8"/>
      <c r="BP511" s="8"/>
      <c r="BQ511" s="8"/>
      <c r="BR511" s="8"/>
      <c r="BS511" s="8"/>
      <c r="BT511" s="8"/>
      <c r="BU511" s="8"/>
      <c r="BV511" s="8"/>
      <c r="BW511" s="8"/>
      <c r="BX511" s="8"/>
      <c r="BY511" s="8"/>
      <c r="BZ511" s="8"/>
      <c r="CA511" s="8"/>
      <c r="CB511" s="8"/>
      <c r="CC511" s="8"/>
      <c r="CD511" s="8"/>
      <c r="CE511" s="8"/>
      <c r="CF511" s="8"/>
      <c r="CG511" s="8"/>
      <c r="CH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  <c r="AC512" s="8"/>
      <c r="AD512" s="8"/>
      <c r="AE512" s="8"/>
      <c r="AF512" s="8"/>
      <c r="AG512" s="8"/>
      <c r="AH512" s="8"/>
      <c r="AI512" s="8"/>
      <c r="AJ512" s="8"/>
      <c r="AK512" s="8"/>
      <c r="AL512" s="8"/>
      <c r="AM512" s="8"/>
      <c r="AN512" s="8"/>
      <c r="AO512" s="8"/>
      <c r="AP512" s="8"/>
      <c r="AQ512" s="8"/>
      <c r="AR512" s="8"/>
      <c r="AS512" s="8"/>
      <c r="AT512" s="8"/>
      <c r="AU512" s="8"/>
      <c r="AV512" s="8"/>
      <c r="AW512" s="8"/>
      <c r="AX512" s="8"/>
      <c r="AY512" s="8"/>
      <c r="AZ512" s="8"/>
      <c r="BA512" s="8"/>
      <c r="BB512" s="8"/>
      <c r="BC512" s="8"/>
      <c r="BD512" s="8"/>
      <c r="BE512" s="8"/>
      <c r="BF512" s="8"/>
      <c r="BG512" s="8"/>
      <c r="BH512" s="8"/>
      <c r="BI512" s="8"/>
      <c r="BJ512" s="8"/>
      <c r="BK512" s="8"/>
      <c r="BL512" s="8"/>
      <c r="BM512" s="8"/>
      <c r="BN512" s="8"/>
      <c r="BO512" s="8"/>
      <c r="BP512" s="8"/>
      <c r="BQ512" s="8"/>
      <c r="BR512" s="8"/>
      <c r="BS512" s="8"/>
      <c r="BT512" s="8"/>
      <c r="BU512" s="8"/>
      <c r="BV512" s="8"/>
      <c r="BW512" s="8"/>
      <c r="BX512" s="8"/>
      <c r="BY512" s="8"/>
      <c r="BZ512" s="8"/>
      <c r="CA512" s="8"/>
      <c r="CB512" s="8"/>
      <c r="CC512" s="8"/>
      <c r="CD512" s="8"/>
      <c r="CE512" s="8"/>
      <c r="CF512" s="8"/>
      <c r="CG512" s="8"/>
      <c r="CH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  <c r="AC513" s="8"/>
      <c r="AD513" s="8"/>
      <c r="AE513" s="8"/>
      <c r="AF513" s="8"/>
      <c r="AG513" s="8"/>
      <c r="AH513" s="8"/>
      <c r="AI513" s="8"/>
      <c r="AJ513" s="8"/>
      <c r="AK513" s="8"/>
      <c r="AL513" s="8"/>
      <c r="AM513" s="8"/>
      <c r="AN513" s="8"/>
      <c r="AO513" s="8"/>
      <c r="AP513" s="8"/>
      <c r="AQ513" s="8"/>
      <c r="AR513" s="8"/>
      <c r="AS513" s="8"/>
      <c r="AT513" s="8"/>
      <c r="AU513" s="8"/>
      <c r="AV513" s="8"/>
      <c r="AW513" s="8"/>
      <c r="AX513" s="8"/>
      <c r="AY513" s="8"/>
      <c r="AZ513" s="8"/>
      <c r="BA513" s="8"/>
      <c r="BB513" s="8"/>
      <c r="BC513" s="8"/>
      <c r="BD513" s="8"/>
      <c r="BE513" s="8"/>
      <c r="BF513" s="8"/>
      <c r="BG513" s="8"/>
      <c r="BH513" s="8"/>
      <c r="BI513" s="8"/>
      <c r="BJ513" s="8"/>
      <c r="BK513" s="8"/>
      <c r="BL513" s="8"/>
      <c r="BM513" s="8"/>
      <c r="BN513" s="8"/>
      <c r="BO513" s="8"/>
      <c r="BP513" s="8"/>
      <c r="BQ513" s="8"/>
      <c r="BR513" s="8"/>
      <c r="BS513" s="8"/>
      <c r="BT513" s="8"/>
      <c r="BU513" s="8"/>
      <c r="BV513" s="8"/>
      <c r="BW513" s="8"/>
      <c r="BX513" s="8"/>
      <c r="BY513" s="8"/>
      <c r="BZ513" s="8"/>
      <c r="CA513" s="8"/>
      <c r="CB513" s="8"/>
      <c r="CC513" s="8"/>
      <c r="CD513" s="8"/>
      <c r="CE513" s="8"/>
      <c r="CF513" s="8"/>
      <c r="CG513" s="8"/>
      <c r="CH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8"/>
      <c r="AD514" s="8"/>
      <c r="AE514" s="8"/>
      <c r="AF514" s="8"/>
      <c r="AG514" s="8"/>
      <c r="AH514" s="8"/>
      <c r="AI514" s="8"/>
      <c r="AJ514" s="8"/>
      <c r="AK514" s="8"/>
      <c r="AL514" s="8"/>
      <c r="AM514" s="8"/>
      <c r="AN514" s="8"/>
      <c r="AO514" s="8"/>
      <c r="AP514" s="8"/>
      <c r="AQ514" s="8"/>
      <c r="AR514" s="8"/>
      <c r="AS514" s="8"/>
      <c r="AT514" s="8"/>
      <c r="AU514" s="8"/>
      <c r="AV514" s="8"/>
      <c r="AW514" s="8"/>
      <c r="AX514" s="8"/>
      <c r="AY514" s="8"/>
      <c r="AZ514" s="8"/>
      <c r="BA514" s="8"/>
      <c r="BB514" s="8"/>
      <c r="BC514" s="8"/>
      <c r="BD514" s="8"/>
      <c r="BE514" s="8"/>
      <c r="BF514" s="8"/>
      <c r="BG514" s="8"/>
      <c r="BH514" s="8"/>
      <c r="BI514" s="8"/>
      <c r="BJ514" s="8"/>
      <c r="BK514" s="8"/>
      <c r="BL514" s="8"/>
      <c r="BM514" s="8"/>
      <c r="BN514" s="8"/>
      <c r="BO514" s="8"/>
      <c r="BP514" s="8"/>
      <c r="BQ514" s="8"/>
      <c r="BR514" s="8"/>
      <c r="BS514" s="8"/>
      <c r="BT514" s="8"/>
      <c r="BU514" s="8"/>
      <c r="BV514" s="8"/>
      <c r="BW514" s="8"/>
      <c r="BX514" s="8"/>
      <c r="BY514" s="8"/>
      <c r="BZ514" s="8"/>
      <c r="CA514" s="8"/>
      <c r="CB514" s="8"/>
      <c r="CC514" s="8"/>
      <c r="CD514" s="8"/>
      <c r="CE514" s="8"/>
      <c r="CF514" s="8"/>
      <c r="CG514" s="8"/>
      <c r="CH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  <c r="AC515" s="8"/>
      <c r="AD515" s="8"/>
      <c r="AE515" s="8"/>
      <c r="AF515" s="8"/>
      <c r="AG515" s="8"/>
      <c r="AH515" s="8"/>
      <c r="AI515" s="8"/>
      <c r="AJ515" s="8"/>
      <c r="AK515" s="8"/>
      <c r="AL515" s="8"/>
      <c r="AM515" s="8"/>
      <c r="AN515" s="8"/>
      <c r="AO515" s="8"/>
      <c r="AP515" s="8"/>
      <c r="AQ515" s="8"/>
      <c r="AR515" s="8"/>
      <c r="AS515" s="8"/>
      <c r="AT515" s="8"/>
      <c r="AU515" s="8"/>
      <c r="AV515" s="8"/>
      <c r="AW515" s="8"/>
      <c r="AX515" s="8"/>
      <c r="AY515" s="8"/>
      <c r="AZ515" s="8"/>
      <c r="BA515" s="8"/>
      <c r="BB515" s="8"/>
      <c r="BC515" s="8"/>
      <c r="BD515" s="8"/>
      <c r="BE515" s="8"/>
      <c r="BF515" s="8"/>
      <c r="BG515" s="8"/>
      <c r="BH515" s="8"/>
      <c r="BI515" s="8"/>
      <c r="BJ515" s="8"/>
      <c r="BK515" s="8"/>
      <c r="BL515" s="8"/>
      <c r="BM515" s="8"/>
      <c r="BN515" s="8"/>
      <c r="BO515" s="8"/>
      <c r="BP515" s="8"/>
      <c r="BQ515" s="8"/>
      <c r="BR515" s="8"/>
      <c r="BS515" s="8"/>
      <c r="BT515" s="8"/>
      <c r="BU515" s="8"/>
      <c r="BV515" s="8"/>
      <c r="BW515" s="8"/>
      <c r="BX515" s="8"/>
      <c r="BY515" s="8"/>
      <c r="BZ515" s="8"/>
      <c r="CA515" s="8"/>
      <c r="CB515" s="8"/>
      <c r="CC515" s="8"/>
      <c r="CD515" s="8"/>
      <c r="CE515" s="8"/>
      <c r="CF515" s="8"/>
      <c r="CG515" s="8"/>
      <c r="CH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  <c r="AC516" s="8"/>
      <c r="AD516" s="8"/>
      <c r="AE516" s="8"/>
      <c r="AF516" s="8"/>
      <c r="AG516" s="8"/>
      <c r="AH516" s="8"/>
      <c r="AI516" s="8"/>
      <c r="AJ516" s="8"/>
      <c r="AK516" s="8"/>
      <c r="AL516" s="8"/>
      <c r="AM516" s="8"/>
      <c r="AN516" s="8"/>
      <c r="AO516" s="8"/>
      <c r="AP516" s="8"/>
      <c r="AQ516" s="8"/>
      <c r="AR516" s="8"/>
      <c r="AS516" s="8"/>
      <c r="AT516" s="8"/>
      <c r="AU516" s="8"/>
      <c r="AV516" s="8"/>
      <c r="AW516" s="8"/>
      <c r="AX516" s="8"/>
      <c r="AY516" s="8"/>
      <c r="AZ516" s="8"/>
      <c r="BA516" s="8"/>
      <c r="BB516" s="8"/>
      <c r="BC516" s="8"/>
      <c r="BD516" s="8"/>
      <c r="BE516" s="8"/>
      <c r="BF516" s="8"/>
      <c r="BG516" s="8"/>
      <c r="BH516" s="8"/>
      <c r="BI516" s="8"/>
      <c r="BJ516" s="8"/>
      <c r="BK516" s="8"/>
      <c r="BL516" s="8"/>
      <c r="BM516" s="8"/>
      <c r="BN516" s="8"/>
      <c r="BO516" s="8"/>
      <c r="BP516" s="8"/>
      <c r="BQ516" s="8"/>
      <c r="BR516" s="8"/>
      <c r="BS516" s="8"/>
      <c r="BT516" s="8"/>
      <c r="BU516" s="8"/>
      <c r="BV516" s="8"/>
      <c r="BW516" s="8"/>
      <c r="BX516" s="8"/>
      <c r="BY516" s="8"/>
      <c r="BZ516" s="8"/>
      <c r="CA516" s="8"/>
      <c r="CB516" s="8"/>
      <c r="CC516" s="8"/>
      <c r="CD516" s="8"/>
      <c r="CE516" s="8"/>
      <c r="CF516" s="8"/>
      <c r="CG516" s="8"/>
      <c r="CH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  <c r="AC517" s="8"/>
      <c r="AD517" s="8"/>
      <c r="AE517" s="8"/>
      <c r="AF517" s="8"/>
      <c r="AG517" s="8"/>
      <c r="AH517" s="8"/>
      <c r="AI517" s="8"/>
      <c r="AJ517" s="8"/>
      <c r="AK517" s="8"/>
      <c r="AL517" s="8"/>
      <c r="AM517" s="8"/>
      <c r="AN517" s="8"/>
      <c r="AO517" s="8"/>
      <c r="AP517" s="8"/>
      <c r="AQ517" s="8"/>
      <c r="AR517" s="8"/>
      <c r="AS517" s="8"/>
      <c r="AT517" s="8"/>
      <c r="AU517" s="8"/>
      <c r="AV517" s="8"/>
      <c r="AW517" s="8"/>
      <c r="AX517" s="8"/>
      <c r="AY517" s="8"/>
      <c r="AZ517" s="8"/>
      <c r="BA517" s="8"/>
      <c r="BB517" s="8"/>
      <c r="BC517" s="8"/>
      <c r="BD517" s="8"/>
      <c r="BE517" s="8"/>
      <c r="BF517" s="8"/>
      <c r="BG517" s="8"/>
      <c r="BH517" s="8"/>
      <c r="BI517" s="8"/>
      <c r="BJ517" s="8"/>
      <c r="BK517" s="8"/>
      <c r="BL517" s="8"/>
      <c r="BM517" s="8"/>
      <c r="BN517" s="8"/>
      <c r="BO517" s="8"/>
      <c r="BP517" s="8"/>
      <c r="BQ517" s="8"/>
      <c r="BR517" s="8"/>
      <c r="BS517" s="8"/>
      <c r="BT517" s="8"/>
      <c r="BU517" s="8"/>
      <c r="BV517" s="8"/>
      <c r="BW517" s="8"/>
      <c r="BX517" s="8"/>
      <c r="BY517" s="8"/>
      <c r="BZ517" s="8"/>
      <c r="CA517" s="8"/>
      <c r="CB517" s="8"/>
      <c r="CC517" s="8"/>
      <c r="CD517" s="8"/>
      <c r="CE517" s="8"/>
      <c r="CF517" s="8"/>
      <c r="CG517" s="8"/>
      <c r="CH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  <c r="AC518" s="8"/>
      <c r="AD518" s="8"/>
      <c r="AE518" s="8"/>
      <c r="AF518" s="8"/>
      <c r="AG518" s="8"/>
      <c r="AH518" s="8"/>
      <c r="AI518" s="8"/>
      <c r="AJ518" s="8"/>
      <c r="AK518" s="8"/>
      <c r="AL518" s="8"/>
      <c r="AM518" s="8"/>
      <c r="AN518" s="8"/>
      <c r="AO518" s="8"/>
      <c r="AP518" s="8"/>
      <c r="AQ518" s="8"/>
      <c r="AR518" s="8"/>
      <c r="AS518" s="8"/>
      <c r="AT518" s="8"/>
      <c r="AU518" s="8"/>
      <c r="AV518" s="8"/>
      <c r="AW518" s="8"/>
      <c r="AX518" s="8"/>
      <c r="AY518" s="8"/>
      <c r="AZ518" s="8"/>
      <c r="BA518" s="8"/>
      <c r="BB518" s="8"/>
      <c r="BC518" s="8"/>
      <c r="BD518" s="8"/>
      <c r="BE518" s="8"/>
      <c r="BF518" s="8"/>
      <c r="BG518" s="8"/>
      <c r="BH518" s="8"/>
      <c r="BI518" s="8"/>
      <c r="BJ518" s="8"/>
      <c r="BK518" s="8"/>
      <c r="BL518" s="8"/>
      <c r="BM518" s="8"/>
      <c r="BN518" s="8"/>
      <c r="BO518" s="8"/>
      <c r="BP518" s="8"/>
      <c r="BQ518" s="8"/>
      <c r="BR518" s="8"/>
      <c r="BS518" s="8"/>
      <c r="BT518" s="8"/>
      <c r="BU518" s="8"/>
      <c r="BV518" s="8"/>
      <c r="BW518" s="8"/>
      <c r="BX518" s="8"/>
      <c r="BY518" s="8"/>
      <c r="BZ518" s="8"/>
      <c r="CA518" s="8"/>
      <c r="CB518" s="8"/>
      <c r="CC518" s="8"/>
      <c r="CD518" s="8"/>
      <c r="CE518" s="8"/>
      <c r="CF518" s="8"/>
      <c r="CG518" s="8"/>
      <c r="CH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8"/>
      <c r="AD519" s="8"/>
      <c r="AE519" s="8"/>
      <c r="AF519" s="8"/>
      <c r="AG519" s="8"/>
      <c r="AH519" s="8"/>
      <c r="AI519" s="8"/>
      <c r="AJ519" s="8"/>
      <c r="AK519" s="8"/>
      <c r="AL519" s="8"/>
      <c r="AM519" s="8"/>
      <c r="AN519" s="8"/>
      <c r="AO519" s="8"/>
      <c r="AP519" s="8"/>
      <c r="AQ519" s="8"/>
      <c r="AR519" s="8"/>
      <c r="AS519" s="8"/>
      <c r="AT519" s="8"/>
      <c r="AU519" s="8"/>
      <c r="AV519" s="8"/>
      <c r="AW519" s="8"/>
      <c r="AX519" s="8"/>
      <c r="AY519" s="8"/>
      <c r="AZ519" s="8"/>
      <c r="BA519" s="8"/>
      <c r="BB519" s="8"/>
      <c r="BC519" s="8"/>
      <c r="BD519" s="8"/>
      <c r="BE519" s="8"/>
      <c r="BF519" s="8"/>
      <c r="BG519" s="8"/>
      <c r="BH519" s="8"/>
      <c r="BI519" s="8"/>
      <c r="BJ519" s="8"/>
      <c r="BK519" s="8"/>
      <c r="BL519" s="8"/>
      <c r="BM519" s="8"/>
      <c r="BN519" s="8"/>
      <c r="BO519" s="8"/>
      <c r="BP519" s="8"/>
      <c r="BQ519" s="8"/>
      <c r="BR519" s="8"/>
      <c r="BS519" s="8"/>
      <c r="BT519" s="8"/>
      <c r="BU519" s="8"/>
      <c r="BV519" s="8"/>
      <c r="BW519" s="8"/>
      <c r="BX519" s="8"/>
      <c r="BY519" s="8"/>
      <c r="BZ519" s="8"/>
      <c r="CA519" s="8"/>
      <c r="CB519" s="8"/>
      <c r="CC519" s="8"/>
      <c r="CD519" s="8"/>
      <c r="CE519" s="8"/>
      <c r="CF519" s="8"/>
      <c r="CG519" s="8"/>
      <c r="CH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  <c r="AC520" s="8"/>
      <c r="AD520" s="8"/>
      <c r="AE520" s="8"/>
      <c r="AF520" s="8"/>
      <c r="AG520" s="8"/>
      <c r="AH520" s="8"/>
      <c r="AI520" s="8"/>
      <c r="AJ520" s="8"/>
      <c r="AK520" s="8"/>
      <c r="AL520" s="8"/>
      <c r="AM520" s="8"/>
      <c r="AN520" s="8"/>
      <c r="AO520" s="8"/>
      <c r="AP520" s="8"/>
      <c r="AQ520" s="8"/>
      <c r="AR520" s="8"/>
      <c r="AS520" s="8"/>
      <c r="AT520" s="8"/>
      <c r="AU520" s="8"/>
      <c r="AV520" s="8"/>
      <c r="AW520" s="8"/>
      <c r="AX520" s="8"/>
      <c r="AY520" s="8"/>
      <c r="AZ520" s="8"/>
      <c r="BA520" s="8"/>
      <c r="BB520" s="8"/>
      <c r="BC520" s="8"/>
      <c r="BD520" s="8"/>
      <c r="BE520" s="8"/>
      <c r="BF520" s="8"/>
      <c r="BG520" s="8"/>
      <c r="BH520" s="8"/>
      <c r="BI520" s="8"/>
      <c r="BJ520" s="8"/>
      <c r="BK520" s="8"/>
      <c r="BL520" s="8"/>
      <c r="BM520" s="8"/>
      <c r="BN520" s="8"/>
      <c r="BO520" s="8"/>
      <c r="BP520" s="8"/>
      <c r="BQ520" s="8"/>
      <c r="BR520" s="8"/>
      <c r="BS520" s="8"/>
      <c r="BT520" s="8"/>
      <c r="BU520" s="8"/>
      <c r="BV520" s="8"/>
      <c r="BW520" s="8"/>
      <c r="BX520" s="8"/>
      <c r="BY520" s="8"/>
      <c r="BZ520" s="8"/>
      <c r="CA520" s="8"/>
      <c r="CB520" s="8"/>
      <c r="CC520" s="8"/>
      <c r="CD520" s="8"/>
      <c r="CE520" s="8"/>
      <c r="CF520" s="8"/>
      <c r="CG520" s="8"/>
      <c r="CH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  <c r="AC521" s="8"/>
      <c r="AD521" s="8"/>
      <c r="AE521" s="8"/>
      <c r="AF521" s="8"/>
      <c r="AG521" s="8"/>
      <c r="AH521" s="8"/>
      <c r="AI521" s="8"/>
      <c r="AJ521" s="8"/>
      <c r="AK521" s="8"/>
      <c r="AL521" s="8"/>
      <c r="AM521" s="8"/>
      <c r="AN521" s="8"/>
      <c r="AO521" s="8"/>
      <c r="AP521" s="8"/>
      <c r="AQ521" s="8"/>
      <c r="AR521" s="8"/>
      <c r="AS521" s="8"/>
      <c r="AT521" s="8"/>
      <c r="AU521" s="8"/>
      <c r="AV521" s="8"/>
      <c r="AW521" s="8"/>
      <c r="AX521" s="8"/>
      <c r="AY521" s="8"/>
      <c r="AZ521" s="8"/>
      <c r="BA521" s="8"/>
      <c r="BB521" s="8"/>
      <c r="BC521" s="8"/>
      <c r="BD521" s="8"/>
      <c r="BE521" s="8"/>
      <c r="BF521" s="8"/>
      <c r="BG521" s="8"/>
      <c r="BH521" s="8"/>
      <c r="BI521" s="8"/>
      <c r="BJ521" s="8"/>
      <c r="BK521" s="8"/>
      <c r="BL521" s="8"/>
      <c r="BM521" s="8"/>
      <c r="BN521" s="8"/>
      <c r="BO521" s="8"/>
      <c r="BP521" s="8"/>
      <c r="BQ521" s="8"/>
      <c r="BR521" s="8"/>
      <c r="BS521" s="8"/>
      <c r="BT521" s="8"/>
      <c r="BU521" s="8"/>
      <c r="BV521" s="8"/>
      <c r="BW521" s="8"/>
      <c r="BX521" s="8"/>
      <c r="BY521" s="8"/>
      <c r="BZ521" s="8"/>
      <c r="CA521" s="8"/>
      <c r="CB521" s="8"/>
      <c r="CC521" s="8"/>
      <c r="CD521" s="8"/>
      <c r="CE521" s="8"/>
      <c r="CF521" s="8"/>
      <c r="CG521" s="8"/>
      <c r="CH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  <c r="AC522" s="8"/>
      <c r="AD522" s="8"/>
      <c r="AE522" s="8"/>
      <c r="AF522" s="8"/>
      <c r="AG522" s="8"/>
      <c r="AH522" s="8"/>
      <c r="AI522" s="8"/>
      <c r="AJ522" s="8"/>
      <c r="AK522" s="8"/>
      <c r="AL522" s="8"/>
      <c r="AM522" s="8"/>
      <c r="AN522" s="8"/>
      <c r="AO522" s="8"/>
      <c r="AP522" s="8"/>
      <c r="AQ522" s="8"/>
      <c r="AR522" s="8"/>
      <c r="AS522" s="8"/>
      <c r="AT522" s="8"/>
      <c r="AU522" s="8"/>
      <c r="AV522" s="8"/>
      <c r="AW522" s="8"/>
      <c r="AX522" s="8"/>
      <c r="AY522" s="8"/>
      <c r="AZ522" s="8"/>
      <c r="BA522" s="8"/>
      <c r="BB522" s="8"/>
      <c r="BC522" s="8"/>
      <c r="BD522" s="8"/>
      <c r="BE522" s="8"/>
      <c r="BF522" s="8"/>
      <c r="BG522" s="8"/>
      <c r="BH522" s="8"/>
      <c r="BI522" s="8"/>
      <c r="BJ522" s="8"/>
      <c r="BK522" s="8"/>
      <c r="BL522" s="8"/>
      <c r="BM522" s="8"/>
      <c r="BN522" s="8"/>
      <c r="BO522" s="8"/>
      <c r="BP522" s="8"/>
      <c r="BQ522" s="8"/>
      <c r="BR522" s="8"/>
      <c r="BS522" s="8"/>
      <c r="BT522" s="8"/>
      <c r="BU522" s="8"/>
      <c r="BV522" s="8"/>
      <c r="BW522" s="8"/>
      <c r="BX522" s="8"/>
      <c r="BY522" s="8"/>
      <c r="BZ522" s="8"/>
      <c r="CA522" s="8"/>
      <c r="CB522" s="8"/>
      <c r="CC522" s="8"/>
      <c r="CD522" s="8"/>
      <c r="CE522" s="8"/>
      <c r="CF522" s="8"/>
      <c r="CG522" s="8"/>
      <c r="CH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  <c r="AC523" s="8"/>
      <c r="AD523" s="8"/>
      <c r="AE523" s="8"/>
      <c r="AF523" s="8"/>
      <c r="AG523" s="8"/>
      <c r="AH523" s="8"/>
      <c r="AI523" s="8"/>
      <c r="AJ523" s="8"/>
      <c r="AK523" s="8"/>
      <c r="AL523" s="8"/>
      <c r="AM523" s="8"/>
      <c r="AN523" s="8"/>
      <c r="AO523" s="8"/>
      <c r="AP523" s="8"/>
      <c r="AQ523" s="8"/>
      <c r="AR523" s="8"/>
      <c r="AS523" s="8"/>
      <c r="AT523" s="8"/>
      <c r="AU523" s="8"/>
      <c r="AV523" s="8"/>
      <c r="AW523" s="8"/>
      <c r="AX523" s="8"/>
      <c r="AY523" s="8"/>
      <c r="AZ523" s="8"/>
      <c r="BA523" s="8"/>
      <c r="BB523" s="8"/>
      <c r="BC523" s="8"/>
      <c r="BD523" s="8"/>
      <c r="BE523" s="8"/>
      <c r="BF523" s="8"/>
      <c r="BG523" s="8"/>
      <c r="BH523" s="8"/>
      <c r="BI523" s="8"/>
      <c r="BJ523" s="8"/>
      <c r="BK523" s="8"/>
      <c r="BL523" s="8"/>
      <c r="BM523" s="8"/>
      <c r="BN523" s="8"/>
      <c r="BO523" s="8"/>
      <c r="BP523" s="8"/>
      <c r="BQ523" s="8"/>
      <c r="BR523" s="8"/>
      <c r="BS523" s="8"/>
      <c r="BT523" s="8"/>
      <c r="BU523" s="8"/>
      <c r="BV523" s="8"/>
      <c r="BW523" s="8"/>
      <c r="BX523" s="8"/>
      <c r="BY523" s="8"/>
      <c r="BZ523" s="8"/>
      <c r="CA523" s="8"/>
      <c r="CB523" s="8"/>
      <c r="CC523" s="8"/>
      <c r="CD523" s="8"/>
      <c r="CE523" s="8"/>
      <c r="CF523" s="8"/>
      <c r="CG523" s="8"/>
      <c r="CH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  <c r="AC524" s="8"/>
      <c r="AD524" s="8"/>
      <c r="AE524" s="8"/>
      <c r="AF524" s="8"/>
      <c r="AG524" s="8"/>
      <c r="AH524" s="8"/>
      <c r="AI524" s="8"/>
      <c r="AJ524" s="8"/>
      <c r="AK524" s="8"/>
      <c r="AL524" s="8"/>
      <c r="AM524" s="8"/>
      <c r="AN524" s="8"/>
      <c r="AO524" s="8"/>
      <c r="AP524" s="8"/>
      <c r="AQ524" s="8"/>
      <c r="AR524" s="8"/>
      <c r="AS524" s="8"/>
      <c r="AT524" s="8"/>
      <c r="AU524" s="8"/>
      <c r="AV524" s="8"/>
      <c r="AW524" s="8"/>
      <c r="AX524" s="8"/>
      <c r="AY524" s="8"/>
      <c r="AZ524" s="8"/>
      <c r="BA524" s="8"/>
      <c r="BB524" s="8"/>
      <c r="BC524" s="8"/>
      <c r="BD524" s="8"/>
      <c r="BE524" s="8"/>
      <c r="BF524" s="8"/>
      <c r="BG524" s="8"/>
      <c r="BH524" s="8"/>
      <c r="BI524" s="8"/>
      <c r="BJ524" s="8"/>
      <c r="BK524" s="8"/>
      <c r="BL524" s="8"/>
      <c r="BM524" s="8"/>
      <c r="BN524" s="8"/>
      <c r="BO524" s="8"/>
      <c r="BP524" s="8"/>
      <c r="BQ524" s="8"/>
      <c r="BR524" s="8"/>
      <c r="BS524" s="8"/>
      <c r="BT524" s="8"/>
      <c r="BU524" s="8"/>
      <c r="BV524" s="8"/>
      <c r="BW524" s="8"/>
      <c r="BX524" s="8"/>
      <c r="BY524" s="8"/>
      <c r="BZ524" s="8"/>
      <c r="CA524" s="8"/>
      <c r="CB524" s="8"/>
      <c r="CC524" s="8"/>
      <c r="CD524" s="8"/>
      <c r="CE524" s="8"/>
      <c r="CF524" s="8"/>
      <c r="CG524" s="8"/>
      <c r="CH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  <c r="AC525" s="8"/>
      <c r="AD525" s="8"/>
      <c r="AE525" s="8"/>
      <c r="AF525" s="8"/>
      <c r="AG525" s="8"/>
      <c r="AH525" s="8"/>
      <c r="AI525" s="8"/>
      <c r="AJ525" s="8"/>
      <c r="AK525" s="8"/>
      <c r="AL525" s="8"/>
      <c r="AM525" s="8"/>
      <c r="AN525" s="8"/>
      <c r="AO525" s="8"/>
      <c r="AP525" s="8"/>
      <c r="AQ525" s="8"/>
      <c r="AR525" s="8"/>
      <c r="AS525" s="8"/>
      <c r="AT525" s="8"/>
      <c r="AU525" s="8"/>
      <c r="AV525" s="8"/>
      <c r="AW525" s="8"/>
      <c r="AX525" s="8"/>
      <c r="AY525" s="8"/>
      <c r="AZ525" s="8"/>
      <c r="BA525" s="8"/>
      <c r="BB525" s="8"/>
      <c r="BC525" s="8"/>
      <c r="BD525" s="8"/>
      <c r="BE525" s="8"/>
      <c r="BF525" s="8"/>
      <c r="BG525" s="8"/>
      <c r="BH525" s="8"/>
      <c r="BI525" s="8"/>
      <c r="BJ525" s="8"/>
      <c r="BK525" s="8"/>
      <c r="BL525" s="8"/>
      <c r="BM525" s="8"/>
      <c r="BN525" s="8"/>
      <c r="BO525" s="8"/>
      <c r="BP525" s="8"/>
      <c r="BQ525" s="8"/>
      <c r="BR525" s="8"/>
      <c r="BS525" s="8"/>
      <c r="BT525" s="8"/>
      <c r="BU525" s="8"/>
      <c r="BV525" s="8"/>
      <c r="BW525" s="8"/>
      <c r="BX525" s="8"/>
      <c r="BY525" s="8"/>
      <c r="BZ525" s="8"/>
      <c r="CA525" s="8"/>
      <c r="CB525" s="8"/>
      <c r="CC525" s="8"/>
      <c r="CD525" s="8"/>
      <c r="CE525" s="8"/>
      <c r="CF525" s="8"/>
      <c r="CG525" s="8"/>
      <c r="CH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  <c r="AC526" s="8"/>
      <c r="AD526" s="8"/>
      <c r="AE526" s="8"/>
      <c r="AF526" s="8"/>
      <c r="AG526" s="8"/>
      <c r="AH526" s="8"/>
      <c r="AI526" s="8"/>
      <c r="AJ526" s="8"/>
      <c r="AK526" s="8"/>
      <c r="AL526" s="8"/>
      <c r="AM526" s="8"/>
      <c r="AN526" s="8"/>
      <c r="AO526" s="8"/>
      <c r="AP526" s="8"/>
      <c r="AQ526" s="8"/>
      <c r="AR526" s="8"/>
      <c r="AS526" s="8"/>
      <c r="AT526" s="8"/>
      <c r="AU526" s="8"/>
      <c r="AV526" s="8"/>
      <c r="AW526" s="8"/>
      <c r="AX526" s="8"/>
      <c r="AY526" s="8"/>
      <c r="AZ526" s="8"/>
      <c r="BA526" s="8"/>
      <c r="BB526" s="8"/>
      <c r="BC526" s="8"/>
      <c r="BD526" s="8"/>
      <c r="BE526" s="8"/>
      <c r="BF526" s="8"/>
      <c r="BG526" s="8"/>
      <c r="BH526" s="8"/>
      <c r="BI526" s="8"/>
      <c r="BJ526" s="8"/>
      <c r="BK526" s="8"/>
      <c r="BL526" s="8"/>
      <c r="BM526" s="8"/>
      <c r="BN526" s="8"/>
      <c r="BO526" s="8"/>
      <c r="BP526" s="8"/>
      <c r="BQ526" s="8"/>
      <c r="BR526" s="8"/>
      <c r="BS526" s="8"/>
      <c r="BT526" s="8"/>
      <c r="BU526" s="8"/>
      <c r="BV526" s="8"/>
      <c r="BW526" s="8"/>
      <c r="BX526" s="8"/>
      <c r="BY526" s="8"/>
      <c r="BZ526" s="8"/>
      <c r="CA526" s="8"/>
      <c r="CB526" s="8"/>
      <c r="CC526" s="8"/>
      <c r="CD526" s="8"/>
      <c r="CE526" s="8"/>
      <c r="CF526" s="8"/>
      <c r="CG526" s="8"/>
      <c r="CH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  <c r="AC527" s="8"/>
      <c r="AD527" s="8"/>
      <c r="AE527" s="8"/>
      <c r="AF527" s="8"/>
      <c r="AG527" s="8"/>
      <c r="AH527" s="8"/>
      <c r="AI527" s="8"/>
      <c r="AJ527" s="8"/>
      <c r="AK527" s="8"/>
      <c r="AL527" s="8"/>
      <c r="AM527" s="8"/>
      <c r="AN527" s="8"/>
      <c r="AO527" s="8"/>
      <c r="AP527" s="8"/>
      <c r="AQ527" s="8"/>
      <c r="AR527" s="8"/>
      <c r="AS527" s="8"/>
      <c r="AT527" s="8"/>
      <c r="AU527" s="8"/>
      <c r="AV527" s="8"/>
      <c r="AW527" s="8"/>
      <c r="AX527" s="8"/>
      <c r="AY527" s="8"/>
      <c r="AZ527" s="8"/>
      <c r="BA527" s="8"/>
      <c r="BB527" s="8"/>
      <c r="BC527" s="8"/>
      <c r="BD527" s="8"/>
      <c r="BE527" s="8"/>
      <c r="BF527" s="8"/>
      <c r="BG527" s="8"/>
      <c r="BH527" s="8"/>
      <c r="BI527" s="8"/>
      <c r="BJ527" s="8"/>
      <c r="BK527" s="8"/>
      <c r="BL527" s="8"/>
      <c r="BM527" s="8"/>
      <c r="BN527" s="8"/>
      <c r="BO527" s="8"/>
      <c r="BP527" s="8"/>
      <c r="BQ527" s="8"/>
      <c r="BR527" s="8"/>
      <c r="BS527" s="8"/>
      <c r="BT527" s="8"/>
      <c r="BU527" s="8"/>
      <c r="BV527" s="8"/>
      <c r="BW527" s="8"/>
      <c r="BX527" s="8"/>
      <c r="BY527" s="8"/>
      <c r="BZ527" s="8"/>
      <c r="CA527" s="8"/>
      <c r="CB527" s="8"/>
      <c r="CC527" s="8"/>
      <c r="CD527" s="8"/>
      <c r="CE527" s="8"/>
      <c r="CF527" s="8"/>
      <c r="CG527" s="8"/>
      <c r="CH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  <c r="AC528" s="8"/>
      <c r="AD528" s="8"/>
      <c r="AE528" s="8"/>
      <c r="AF528" s="8"/>
      <c r="AG528" s="8"/>
      <c r="AH528" s="8"/>
      <c r="AI528" s="8"/>
      <c r="AJ528" s="8"/>
      <c r="AK528" s="8"/>
      <c r="AL528" s="8"/>
      <c r="AM528" s="8"/>
      <c r="AN528" s="8"/>
      <c r="AO528" s="8"/>
      <c r="AP528" s="8"/>
      <c r="AQ528" s="8"/>
      <c r="AR528" s="8"/>
      <c r="AS528" s="8"/>
      <c r="AT528" s="8"/>
      <c r="AU528" s="8"/>
      <c r="AV528" s="8"/>
      <c r="AW528" s="8"/>
      <c r="AX528" s="8"/>
      <c r="AY528" s="8"/>
      <c r="AZ528" s="8"/>
      <c r="BA528" s="8"/>
      <c r="BB528" s="8"/>
      <c r="BC528" s="8"/>
      <c r="BD528" s="8"/>
      <c r="BE528" s="8"/>
      <c r="BF528" s="8"/>
      <c r="BG528" s="8"/>
      <c r="BH528" s="8"/>
      <c r="BI528" s="8"/>
      <c r="BJ528" s="8"/>
      <c r="BK528" s="8"/>
      <c r="BL528" s="8"/>
      <c r="BM528" s="8"/>
      <c r="BN528" s="8"/>
      <c r="BO528" s="8"/>
      <c r="BP528" s="8"/>
      <c r="BQ528" s="8"/>
      <c r="BR528" s="8"/>
      <c r="BS528" s="8"/>
      <c r="BT528" s="8"/>
      <c r="BU528" s="8"/>
      <c r="BV528" s="8"/>
      <c r="BW528" s="8"/>
      <c r="BX528" s="8"/>
      <c r="BY528" s="8"/>
      <c r="BZ528" s="8"/>
      <c r="CA528" s="8"/>
      <c r="CB528" s="8"/>
      <c r="CC528" s="8"/>
      <c r="CD528" s="8"/>
      <c r="CE528" s="8"/>
      <c r="CF528" s="8"/>
      <c r="CG528" s="8"/>
      <c r="CH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  <c r="AC529" s="8"/>
      <c r="AD529" s="8"/>
      <c r="AE529" s="8"/>
      <c r="AF529" s="8"/>
      <c r="AG529" s="8"/>
      <c r="AH529" s="8"/>
      <c r="AI529" s="8"/>
      <c r="AJ529" s="8"/>
      <c r="AK529" s="8"/>
      <c r="AL529" s="8"/>
      <c r="AM529" s="8"/>
      <c r="AN529" s="8"/>
      <c r="AO529" s="8"/>
      <c r="AP529" s="8"/>
      <c r="AQ529" s="8"/>
      <c r="AR529" s="8"/>
      <c r="AS529" s="8"/>
      <c r="AT529" s="8"/>
      <c r="AU529" s="8"/>
      <c r="AV529" s="8"/>
      <c r="AW529" s="8"/>
      <c r="AX529" s="8"/>
      <c r="AY529" s="8"/>
      <c r="AZ529" s="8"/>
      <c r="BA529" s="8"/>
      <c r="BB529" s="8"/>
      <c r="BC529" s="8"/>
      <c r="BD529" s="8"/>
      <c r="BE529" s="8"/>
      <c r="BF529" s="8"/>
      <c r="BG529" s="8"/>
      <c r="BH529" s="8"/>
      <c r="BI529" s="8"/>
      <c r="BJ529" s="8"/>
      <c r="BK529" s="8"/>
      <c r="BL529" s="8"/>
      <c r="BM529" s="8"/>
      <c r="BN529" s="8"/>
      <c r="BO529" s="8"/>
      <c r="BP529" s="8"/>
      <c r="BQ529" s="8"/>
      <c r="BR529" s="8"/>
      <c r="BS529" s="8"/>
      <c r="BT529" s="8"/>
      <c r="BU529" s="8"/>
      <c r="BV529" s="8"/>
      <c r="BW529" s="8"/>
      <c r="BX529" s="8"/>
      <c r="BY529" s="8"/>
      <c r="BZ529" s="8"/>
      <c r="CA529" s="8"/>
      <c r="CB529" s="8"/>
      <c r="CC529" s="8"/>
      <c r="CD529" s="8"/>
      <c r="CE529" s="8"/>
      <c r="CF529" s="8"/>
      <c r="CG529" s="8"/>
      <c r="CH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  <c r="AC530" s="8"/>
      <c r="AD530" s="8"/>
      <c r="AE530" s="8"/>
      <c r="AF530" s="8"/>
      <c r="AG530" s="8"/>
      <c r="AH530" s="8"/>
      <c r="AI530" s="8"/>
      <c r="AJ530" s="8"/>
      <c r="AK530" s="8"/>
      <c r="AL530" s="8"/>
      <c r="AM530" s="8"/>
      <c r="AN530" s="8"/>
      <c r="AO530" s="8"/>
      <c r="AP530" s="8"/>
      <c r="AQ530" s="8"/>
      <c r="AR530" s="8"/>
      <c r="AS530" s="8"/>
      <c r="AT530" s="8"/>
      <c r="AU530" s="8"/>
      <c r="AV530" s="8"/>
      <c r="AW530" s="8"/>
      <c r="AX530" s="8"/>
      <c r="AY530" s="8"/>
      <c r="AZ530" s="8"/>
      <c r="BA530" s="8"/>
      <c r="BB530" s="8"/>
      <c r="BC530" s="8"/>
      <c r="BD530" s="8"/>
      <c r="BE530" s="8"/>
      <c r="BF530" s="8"/>
      <c r="BG530" s="8"/>
      <c r="BH530" s="8"/>
      <c r="BI530" s="8"/>
      <c r="BJ530" s="8"/>
      <c r="BK530" s="8"/>
      <c r="BL530" s="8"/>
      <c r="BM530" s="8"/>
      <c r="BN530" s="8"/>
      <c r="BO530" s="8"/>
      <c r="BP530" s="8"/>
      <c r="BQ530" s="8"/>
      <c r="BR530" s="8"/>
      <c r="BS530" s="8"/>
      <c r="BT530" s="8"/>
      <c r="BU530" s="8"/>
      <c r="BV530" s="8"/>
      <c r="BW530" s="8"/>
      <c r="BX530" s="8"/>
      <c r="BY530" s="8"/>
      <c r="BZ530" s="8"/>
      <c r="CA530" s="8"/>
      <c r="CB530" s="8"/>
      <c r="CC530" s="8"/>
      <c r="CD530" s="8"/>
      <c r="CE530" s="8"/>
      <c r="CF530" s="8"/>
      <c r="CG530" s="8"/>
      <c r="CH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  <c r="AC531" s="8"/>
      <c r="AD531" s="8"/>
      <c r="AE531" s="8"/>
      <c r="AF531" s="8"/>
      <c r="AG531" s="8"/>
      <c r="AH531" s="8"/>
      <c r="AI531" s="8"/>
      <c r="AJ531" s="8"/>
      <c r="AK531" s="8"/>
      <c r="AL531" s="8"/>
      <c r="AM531" s="8"/>
      <c r="AN531" s="8"/>
      <c r="AO531" s="8"/>
      <c r="AP531" s="8"/>
      <c r="AQ531" s="8"/>
      <c r="AR531" s="8"/>
      <c r="AS531" s="8"/>
      <c r="AT531" s="8"/>
      <c r="AU531" s="8"/>
      <c r="AV531" s="8"/>
      <c r="AW531" s="8"/>
      <c r="AX531" s="8"/>
      <c r="AY531" s="8"/>
      <c r="AZ531" s="8"/>
      <c r="BA531" s="8"/>
      <c r="BB531" s="8"/>
      <c r="BC531" s="8"/>
      <c r="BD531" s="8"/>
      <c r="BE531" s="8"/>
      <c r="BF531" s="8"/>
      <c r="BG531" s="8"/>
      <c r="BH531" s="8"/>
      <c r="BI531" s="8"/>
      <c r="BJ531" s="8"/>
      <c r="BK531" s="8"/>
      <c r="BL531" s="8"/>
      <c r="BM531" s="8"/>
      <c r="BN531" s="8"/>
      <c r="BO531" s="8"/>
      <c r="BP531" s="8"/>
      <c r="BQ531" s="8"/>
      <c r="BR531" s="8"/>
      <c r="BS531" s="8"/>
      <c r="BT531" s="8"/>
      <c r="BU531" s="8"/>
      <c r="BV531" s="8"/>
      <c r="BW531" s="8"/>
      <c r="BX531" s="8"/>
      <c r="BY531" s="8"/>
      <c r="BZ531" s="8"/>
      <c r="CA531" s="8"/>
      <c r="CB531" s="8"/>
      <c r="CC531" s="8"/>
      <c r="CD531" s="8"/>
      <c r="CE531" s="8"/>
      <c r="CF531" s="8"/>
      <c r="CG531" s="8"/>
      <c r="CH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  <c r="AC532" s="8"/>
      <c r="AD532" s="8"/>
      <c r="AE532" s="8"/>
      <c r="AF532" s="8"/>
      <c r="AG532" s="8"/>
      <c r="AH532" s="8"/>
      <c r="AI532" s="8"/>
      <c r="AJ532" s="8"/>
      <c r="AK532" s="8"/>
      <c r="AL532" s="8"/>
      <c r="AM532" s="8"/>
      <c r="AN532" s="8"/>
      <c r="AO532" s="8"/>
      <c r="AP532" s="8"/>
      <c r="AQ532" s="8"/>
      <c r="AR532" s="8"/>
      <c r="AS532" s="8"/>
      <c r="AT532" s="8"/>
      <c r="AU532" s="8"/>
      <c r="AV532" s="8"/>
      <c r="AW532" s="8"/>
      <c r="AX532" s="8"/>
      <c r="AY532" s="8"/>
      <c r="AZ532" s="8"/>
      <c r="BA532" s="8"/>
      <c r="BB532" s="8"/>
      <c r="BC532" s="8"/>
      <c r="BD532" s="8"/>
      <c r="BE532" s="8"/>
      <c r="BF532" s="8"/>
      <c r="BG532" s="8"/>
      <c r="BH532" s="8"/>
      <c r="BI532" s="8"/>
      <c r="BJ532" s="8"/>
      <c r="BK532" s="8"/>
      <c r="BL532" s="8"/>
      <c r="BM532" s="8"/>
      <c r="BN532" s="8"/>
      <c r="BO532" s="8"/>
      <c r="BP532" s="8"/>
      <c r="BQ532" s="8"/>
      <c r="BR532" s="8"/>
      <c r="BS532" s="8"/>
      <c r="BT532" s="8"/>
      <c r="BU532" s="8"/>
      <c r="BV532" s="8"/>
      <c r="BW532" s="8"/>
      <c r="BX532" s="8"/>
      <c r="BY532" s="8"/>
      <c r="BZ532" s="8"/>
      <c r="CA532" s="8"/>
      <c r="CB532" s="8"/>
      <c r="CC532" s="8"/>
      <c r="CD532" s="8"/>
      <c r="CE532" s="8"/>
      <c r="CF532" s="8"/>
      <c r="CG532" s="8"/>
      <c r="CH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  <c r="AC533" s="8"/>
      <c r="AD533" s="8"/>
      <c r="AE533" s="8"/>
      <c r="AF533" s="8"/>
      <c r="AG533" s="8"/>
      <c r="AH533" s="8"/>
      <c r="AI533" s="8"/>
      <c r="AJ533" s="8"/>
      <c r="AK533" s="8"/>
      <c r="AL533" s="8"/>
      <c r="AM533" s="8"/>
      <c r="AN533" s="8"/>
      <c r="AO533" s="8"/>
      <c r="AP533" s="8"/>
      <c r="AQ533" s="8"/>
      <c r="AR533" s="8"/>
      <c r="AS533" s="8"/>
      <c r="AT533" s="8"/>
      <c r="AU533" s="8"/>
      <c r="AV533" s="8"/>
      <c r="AW533" s="8"/>
      <c r="AX533" s="8"/>
      <c r="AY533" s="8"/>
      <c r="AZ533" s="8"/>
      <c r="BA533" s="8"/>
      <c r="BB533" s="8"/>
      <c r="BC533" s="8"/>
      <c r="BD533" s="8"/>
      <c r="BE533" s="8"/>
      <c r="BF533" s="8"/>
      <c r="BG533" s="8"/>
      <c r="BH533" s="8"/>
      <c r="BI533" s="8"/>
      <c r="BJ533" s="8"/>
      <c r="BK533" s="8"/>
      <c r="BL533" s="8"/>
      <c r="BM533" s="8"/>
      <c r="BN533" s="8"/>
      <c r="BO533" s="8"/>
      <c r="BP533" s="8"/>
      <c r="BQ533" s="8"/>
      <c r="BR533" s="8"/>
      <c r="BS533" s="8"/>
      <c r="BT533" s="8"/>
      <c r="BU533" s="8"/>
      <c r="BV533" s="8"/>
      <c r="BW533" s="8"/>
      <c r="BX533" s="8"/>
      <c r="BY533" s="8"/>
      <c r="BZ533" s="8"/>
      <c r="CA533" s="8"/>
      <c r="CB533" s="8"/>
      <c r="CC533" s="8"/>
      <c r="CD533" s="8"/>
      <c r="CE533" s="8"/>
      <c r="CF533" s="8"/>
      <c r="CG533" s="8"/>
      <c r="CH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  <c r="AC534" s="8"/>
      <c r="AD534" s="8"/>
      <c r="AE534" s="8"/>
      <c r="AF534" s="8"/>
      <c r="AG534" s="8"/>
      <c r="AH534" s="8"/>
      <c r="AI534" s="8"/>
      <c r="AJ534" s="8"/>
      <c r="AK534" s="8"/>
      <c r="AL534" s="8"/>
      <c r="AM534" s="8"/>
      <c r="AN534" s="8"/>
      <c r="AO534" s="8"/>
      <c r="AP534" s="8"/>
      <c r="AQ534" s="8"/>
      <c r="AR534" s="8"/>
      <c r="AS534" s="8"/>
      <c r="AT534" s="8"/>
      <c r="AU534" s="8"/>
      <c r="AV534" s="8"/>
      <c r="AW534" s="8"/>
      <c r="AX534" s="8"/>
      <c r="AY534" s="8"/>
      <c r="AZ534" s="8"/>
      <c r="BA534" s="8"/>
      <c r="BB534" s="8"/>
      <c r="BC534" s="8"/>
      <c r="BD534" s="8"/>
      <c r="BE534" s="8"/>
      <c r="BF534" s="8"/>
      <c r="BG534" s="8"/>
      <c r="BH534" s="8"/>
      <c r="BI534" s="8"/>
      <c r="BJ534" s="8"/>
      <c r="BK534" s="8"/>
      <c r="BL534" s="8"/>
      <c r="BM534" s="8"/>
      <c r="BN534" s="8"/>
      <c r="BO534" s="8"/>
      <c r="BP534" s="8"/>
      <c r="BQ534" s="8"/>
      <c r="BR534" s="8"/>
      <c r="BS534" s="8"/>
      <c r="BT534" s="8"/>
      <c r="BU534" s="8"/>
      <c r="BV534" s="8"/>
      <c r="BW534" s="8"/>
      <c r="BX534" s="8"/>
      <c r="BY534" s="8"/>
      <c r="BZ534" s="8"/>
      <c r="CA534" s="8"/>
      <c r="CB534" s="8"/>
      <c r="CC534" s="8"/>
      <c r="CD534" s="8"/>
      <c r="CE534" s="8"/>
      <c r="CF534" s="8"/>
      <c r="CG534" s="8"/>
      <c r="CH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  <c r="AC535" s="8"/>
      <c r="AD535" s="8"/>
      <c r="AE535" s="8"/>
      <c r="AF535" s="8"/>
      <c r="AG535" s="8"/>
      <c r="AH535" s="8"/>
      <c r="AI535" s="8"/>
      <c r="AJ535" s="8"/>
      <c r="AK535" s="8"/>
      <c r="AL535" s="8"/>
      <c r="AM535" s="8"/>
      <c r="AN535" s="8"/>
      <c r="AO535" s="8"/>
      <c r="AP535" s="8"/>
      <c r="AQ535" s="8"/>
      <c r="AR535" s="8"/>
      <c r="AS535" s="8"/>
      <c r="AT535" s="8"/>
      <c r="AU535" s="8"/>
      <c r="AV535" s="8"/>
      <c r="AW535" s="8"/>
      <c r="AX535" s="8"/>
      <c r="AY535" s="8"/>
      <c r="AZ535" s="8"/>
      <c r="BA535" s="8"/>
      <c r="BB535" s="8"/>
      <c r="BC535" s="8"/>
      <c r="BD535" s="8"/>
      <c r="BE535" s="8"/>
      <c r="BF535" s="8"/>
      <c r="BG535" s="8"/>
      <c r="BH535" s="8"/>
      <c r="BI535" s="8"/>
      <c r="BJ535" s="8"/>
      <c r="BK535" s="8"/>
      <c r="BL535" s="8"/>
      <c r="BM535" s="8"/>
      <c r="BN535" s="8"/>
      <c r="BO535" s="8"/>
      <c r="BP535" s="8"/>
      <c r="BQ535" s="8"/>
      <c r="BR535" s="8"/>
      <c r="BS535" s="8"/>
      <c r="BT535" s="8"/>
      <c r="BU535" s="8"/>
      <c r="BV535" s="8"/>
      <c r="BW535" s="8"/>
      <c r="BX535" s="8"/>
      <c r="BY535" s="8"/>
      <c r="BZ535" s="8"/>
      <c r="CA535" s="8"/>
      <c r="CB535" s="8"/>
      <c r="CC535" s="8"/>
      <c r="CD535" s="8"/>
      <c r="CE535" s="8"/>
      <c r="CF535" s="8"/>
      <c r="CG535" s="8"/>
      <c r="CH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  <c r="AC536" s="8"/>
      <c r="AD536" s="8"/>
      <c r="AE536" s="8"/>
      <c r="AF536" s="8"/>
      <c r="AG536" s="8"/>
      <c r="AH536" s="8"/>
      <c r="AI536" s="8"/>
      <c r="AJ536" s="8"/>
      <c r="AK536" s="8"/>
      <c r="AL536" s="8"/>
      <c r="AM536" s="8"/>
      <c r="AN536" s="8"/>
      <c r="AO536" s="8"/>
      <c r="AP536" s="8"/>
      <c r="AQ536" s="8"/>
      <c r="AR536" s="8"/>
      <c r="AS536" s="8"/>
      <c r="AT536" s="8"/>
      <c r="AU536" s="8"/>
      <c r="AV536" s="8"/>
      <c r="AW536" s="8"/>
      <c r="AX536" s="8"/>
      <c r="AY536" s="8"/>
      <c r="AZ536" s="8"/>
      <c r="BA536" s="8"/>
      <c r="BB536" s="8"/>
      <c r="BC536" s="8"/>
      <c r="BD536" s="8"/>
      <c r="BE536" s="8"/>
      <c r="BF536" s="8"/>
      <c r="BG536" s="8"/>
      <c r="BH536" s="8"/>
      <c r="BI536" s="8"/>
      <c r="BJ536" s="8"/>
      <c r="BK536" s="8"/>
      <c r="BL536" s="8"/>
      <c r="BM536" s="8"/>
      <c r="BN536" s="8"/>
      <c r="BO536" s="8"/>
      <c r="BP536" s="8"/>
      <c r="BQ536" s="8"/>
      <c r="BR536" s="8"/>
      <c r="BS536" s="8"/>
      <c r="BT536" s="8"/>
      <c r="BU536" s="8"/>
      <c r="BV536" s="8"/>
      <c r="BW536" s="8"/>
      <c r="BX536" s="8"/>
      <c r="BY536" s="8"/>
      <c r="BZ536" s="8"/>
      <c r="CA536" s="8"/>
      <c r="CB536" s="8"/>
      <c r="CC536" s="8"/>
      <c r="CD536" s="8"/>
      <c r="CE536" s="8"/>
      <c r="CF536" s="8"/>
      <c r="CG536" s="8"/>
      <c r="CH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  <c r="AC537" s="8"/>
      <c r="AD537" s="8"/>
      <c r="AE537" s="8"/>
      <c r="AF537" s="8"/>
      <c r="AG537" s="8"/>
      <c r="AH537" s="8"/>
      <c r="AI537" s="8"/>
      <c r="AJ537" s="8"/>
      <c r="AK537" s="8"/>
      <c r="AL537" s="8"/>
      <c r="AM537" s="8"/>
      <c r="AN537" s="8"/>
      <c r="AO537" s="8"/>
      <c r="AP537" s="8"/>
      <c r="AQ537" s="8"/>
      <c r="AR537" s="8"/>
      <c r="AS537" s="8"/>
      <c r="AT537" s="8"/>
      <c r="AU537" s="8"/>
      <c r="AV537" s="8"/>
      <c r="AW537" s="8"/>
      <c r="AX537" s="8"/>
      <c r="AY537" s="8"/>
      <c r="AZ537" s="8"/>
      <c r="BA537" s="8"/>
      <c r="BB537" s="8"/>
      <c r="BC537" s="8"/>
      <c r="BD537" s="8"/>
      <c r="BE537" s="8"/>
      <c r="BF537" s="8"/>
      <c r="BG537" s="8"/>
      <c r="BH537" s="8"/>
      <c r="BI537" s="8"/>
      <c r="BJ537" s="8"/>
      <c r="BK537" s="8"/>
      <c r="BL537" s="8"/>
      <c r="BM537" s="8"/>
      <c r="BN537" s="8"/>
      <c r="BO537" s="8"/>
      <c r="BP537" s="8"/>
      <c r="BQ537" s="8"/>
      <c r="BR537" s="8"/>
      <c r="BS537" s="8"/>
      <c r="BT537" s="8"/>
      <c r="BU537" s="8"/>
      <c r="BV537" s="8"/>
      <c r="BW537" s="8"/>
      <c r="BX537" s="8"/>
      <c r="BY537" s="8"/>
      <c r="BZ537" s="8"/>
      <c r="CA537" s="8"/>
      <c r="CB537" s="8"/>
      <c r="CC537" s="8"/>
      <c r="CD537" s="8"/>
      <c r="CE537" s="8"/>
      <c r="CF537" s="8"/>
      <c r="CG537" s="8"/>
      <c r="CH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  <c r="AC538" s="8"/>
      <c r="AD538" s="8"/>
      <c r="AE538" s="8"/>
      <c r="AF538" s="8"/>
      <c r="AG538" s="8"/>
      <c r="AH538" s="8"/>
      <c r="AI538" s="8"/>
      <c r="AJ538" s="8"/>
      <c r="AK538" s="8"/>
      <c r="AL538" s="8"/>
      <c r="AM538" s="8"/>
      <c r="AN538" s="8"/>
      <c r="AO538" s="8"/>
      <c r="AP538" s="8"/>
      <c r="AQ538" s="8"/>
      <c r="AR538" s="8"/>
      <c r="AS538" s="8"/>
      <c r="AT538" s="8"/>
      <c r="AU538" s="8"/>
      <c r="AV538" s="8"/>
      <c r="AW538" s="8"/>
      <c r="AX538" s="8"/>
      <c r="AY538" s="8"/>
      <c r="AZ538" s="8"/>
      <c r="BA538" s="8"/>
      <c r="BB538" s="8"/>
      <c r="BC538" s="8"/>
      <c r="BD538" s="8"/>
      <c r="BE538" s="8"/>
      <c r="BF538" s="8"/>
      <c r="BG538" s="8"/>
      <c r="BH538" s="8"/>
      <c r="BI538" s="8"/>
      <c r="BJ538" s="8"/>
      <c r="BK538" s="8"/>
      <c r="BL538" s="8"/>
      <c r="BM538" s="8"/>
      <c r="BN538" s="8"/>
      <c r="BO538" s="8"/>
      <c r="BP538" s="8"/>
      <c r="BQ538" s="8"/>
      <c r="BR538" s="8"/>
      <c r="BS538" s="8"/>
      <c r="BT538" s="8"/>
      <c r="BU538" s="8"/>
      <c r="BV538" s="8"/>
      <c r="BW538" s="8"/>
      <c r="BX538" s="8"/>
      <c r="BY538" s="8"/>
      <c r="BZ538" s="8"/>
      <c r="CA538" s="8"/>
      <c r="CB538" s="8"/>
      <c r="CC538" s="8"/>
      <c r="CD538" s="8"/>
      <c r="CE538" s="8"/>
      <c r="CF538" s="8"/>
      <c r="CG538" s="8"/>
      <c r="CH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  <c r="AC539" s="8"/>
      <c r="AD539" s="8"/>
      <c r="AE539" s="8"/>
      <c r="AF539" s="8"/>
      <c r="AG539" s="8"/>
      <c r="AH539" s="8"/>
      <c r="AI539" s="8"/>
      <c r="AJ539" s="8"/>
      <c r="AK539" s="8"/>
      <c r="AL539" s="8"/>
      <c r="AM539" s="8"/>
      <c r="AN539" s="8"/>
      <c r="AO539" s="8"/>
      <c r="AP539" s="8"/>
      <c r="AQ539" s="8"/>
      <c r="AR539" s="8"/>
      <c r="AS539" s="8"/>
      <c r="AT539" s="8"/>
      <c r="AU539" s="8"/>
      <c r="AV539" s="8"/>
      <c r="AW539" s="8"/>
      <c r="AX539" s="8"/>
      <c r="AY539" s="8"/>
      <c r="AZ539" s="8"/>
      <c r="BA539" s="8"/>
      <c r="BB539" s="8"/>
      <c r="BC539" s="8"/>
      <c r="BD539" s="8"/>
      <c r="BE539" s="8"/>
      <c r="BF539" s="8"/>
      <c r="BG539" s="8"/>
      <c r="BH539" s="8"/>
      <c r="BI539" s="8"/>
      <c r="BJ539" s="8"/>
      <c r="BK539" s="8"/>
      <c r="BL539" s="8"/>
      <c r="BM539" s="8"/>
      <c r="BN539" s="8"/>
      <c r="BO539" s="8"/>
      <c r="BP539" s="8"/>
      <c r="BQ539" s="8"/>
      <c r="BR539" s="8"/>
      <c r="BS539" s="8"/>
      <c r="BT539" s="8"/>
      <c r="BU539" s="8"/>
      <c r="BV539" s="8"/>
      <c r="BW539" s="8"/>
      <c r="BX539" s="8"/>
      <c r="BY539" s="8"/>
      <c r="BZ539" s="8"/>
      <c r="CA539" s="8"/>
      <c r="CB539" s="8"/>
      <c r="CC539" s="8"/>
      <c r="CD539" s="8"/>
      <c r="CE539" s="8"/>
      <c r="CF539" s="8"/>
      <c r="CG539" s="8"/>
      <c r="CH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  <c r="AC540" s="8"/>
      <c r="AD540" s="8"/>
      <c r="AE540" s="8"/>
      <c r="AF540" s="8"/>
      <c r="AG540" s="8"/>
      <c r="AH540" s="8"/>
      <c r="AI540" s="8"/>
      <c r="AJ540" s="8"/>
      <c r="AK540" s="8"/>
      <c r="AL540" s="8"/>
      <c r="AM540" s="8"/>
      <c r="AN540" s="8"/>
      <c r="AO540" s="8"/>
      <c r="AP540" s="8"/>
      <c r="AQ540" s="8"/>
      <c r="AR540" s="8"/>
      <c r="AS540" s="8"/>
      <c r="AT540" s="8"/>
      <c r="AU540" s="8"/>
      <c r="AV540" s="8"/>
      <c r="AW540" s="8"/>
      <c r="AX540" s="8"/>
      <c r="AY540" s="8"/>
      <c r="AZ540" s="8"/>
      <c r="BA540" s="8"/>
      <c r="BB540" s="8"/>
      <c r="BC540" s="8"/>
      <c r="BD540" s="8"/>
      <c r="BE540" s="8"/>
      <c r="BF540" s="8"/>
      <c r="BG540" s="8"/>
      <c r="BH540" s="8"/>
      <c r="BI540" s="8"/>
      <c r="BJ540" s="8"/>
      <c r="BK540" s="8"/>
      <c r="BL540" s="8"/>
      <c r="BM540" s="8"/>
      <c r="BN540" s="8"/>
      <c r="BO540" s="8"/>
      <c r="BP540" s="8"/>
      <c r="BQ540" s="8"/>
      <c r="BR540" s="8"/>
      <c r="BS540" s="8"/>
      <c r="BT540" s="8"/>
      <c r="BU540" s="8"/>
      <c r="BV540" s="8"/>
      <c r="BW540" s="8"/>
      <c r="BX540" s="8"/>
      <c r="BY540" s="8"/>
      <c r="BZ540" s="8"/>
      <c r="CA540" s="8"/>
      <c r="CB540" s="8"/>
      <c r="CC540" s="8"/>
      <c r="CD540" s="8"/>
      <c r="CE540" s="8"/>
      <c r="CF540" s="8"/>
      <c r="CG540" s="8"/>
      <c r="CH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  <c r="AC541" s="8"/>
      <c r="AD541" s="8"/>
      <c r="AE541" s="8"/>
      <c r="AF541" s="8"/>
      <c r="AG541" s="8"/>
      <c r="AH541" s="8"/>
      <c r="AI541" s="8"/>
      <c r="AJ541" s="8"/>
      <c r="AK541" s="8"/>
      <c r="AL541" s="8"/>
      <c r="AM541" s="8"/>
      <c r="AN541" s="8"/>
      <c r="AO541" s="8"/>
      <c r="AP541" s="8"/>
      <c r="AQ541" s="8"/>
      <c r="AR541" s="8"/>
      <c r="AS541" s="8"/>
      <c r="AT541" s="8"/>
      <c r="AU541" s="8"/>
      <c r="AV541" s="8"/>
      <c r="AW541" s="8"/>
      <c r="AX541" s="8"/>
      <c r="AY541" s="8"/>
      <c r="AZ541" s="8"/>
      <c r="BA541" s="8"/>
      <c r="BB541" s="8"/>
      <c r="BC541" s="8"/>
      <c r="BD541" s="8"/>
      <c r="BE541" s="8"/>
      <c r="BF541" s="8"/>
      <c r="BG541" s="8"/>
      <c r="BH541" s="8"/>
      <c r="BI541" s="8"/>
      <c r="BJ541" s="8"/>
      <c r="BK541" s="8"/>
      <c r="BL541" s="8"/>
      <c r="BM541" s="8"/>
      <c r="BN541" s="8"/>
      <c r="BO541" s="8"/>
      <c r="BP541" s="8"/>
      <c r="BQ541" s="8"/>
      <c r="BR541" s="8"/>
      <c r="BS541" s="8"/>
      <c r="BT541" s="8"/>
      <c r="BU541" s="8"/>
      <c r="BV541" s="8"/>
      <c r="BW541" s="8"/>
      <c r="BX541" s="8"/>
      <c r="BY541" s="8"/>
      <c r="BZ541" s="8"/>
      <c r="CA541" s="8"/>
      <c r="CB541" s="8"/>
      <c r="CC541" s="8"/>
      <c r="CD541" s="8"/>
      <c r="CE541" s="8"/>
      <c r="CF541" s="8"/>
      <c r="CG541" s="8"/>
      <c r="CH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  <c r="AC542" s="8"/>
      <c r="AD542" s="8"/>
      <c r="AE542" s="8"/>
      <c r="AF542" s="8"/>
      <c r="AG542" s="8"/>
      <c r="AH542" s="8"/>
      <c r="AI542" s="8"/>
      <c r="AJ542" s="8"/>
      <c r="AK542" s="8"/>
      <c r="AL542" s="8"/>
      <c r="AM542" s="8"/>
      <c r="AN542" s="8"/>
      <c r="AO542" s="8"/>
      <c r="AP542" s="8"/>
      <c r="AQ542" s="8"/>
      <c r="AR542" s="8"/>
      <c r="AS542" s="8"/>
      <c r="AT542" s="8"/>
      <c r="AU542" s="8"/>
      <c r="AV542" s="8"/>
      <c r="AW542" s="8"/>
      <c r="AX542" s="8"/>
      <c r="AY542" s="8"/>
      <c r="AZ542" s="8"/>
      <c r="BA542" s="8"/>
      <c r="BB542" s="8"/>
      <c r="BC542" s="8"/>
      <c r="BD542" s="8"/>
      <c r="BE542" s="8"/>
      <c r="BF542" s="8"/>
      <c r="BG542" s="8"/>
      <c r="BH542" s="8"/>
      <c r="BI542" s="8"/>
      <c r="BJ542" s="8"/>
      <c r="BK542" s="8"/>
      <c r="BL542" s="8"/>
      <c r="BM542" s="8"/>
      <c r="BN542" s="8"/>
      <c r="BO542" s="8"/>
      <c r="BP542" s="8"/>
      <c r="BQ542" s="8"/>
      <c r="BR542" s="8"/>
      <c r="BS542" s="8"/>
      <c r="BT542" s="8"/>
      <c r="BU542" s="8"/>
      <c r="BV542" s="8"/>
      <c r="BW542" s="8"/>
      <c r="BX542" s="8"/>
      <c r="BY542" s="8"/>
      <c r="BZ542" s="8"/>
      <c r="CA542" s="8"/>
      <c r="CB542" s="8"/>
      <c r="CC542" s="8"/>
      <c r="CD542" s="8"/>
      <c r="CE542" s="8"/>
      <c r="CF542" s="8"/>
      <c r="CG542" s="8"/>
      <c r="CH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  <c r="AC543" s="8"/>
      <c r="AD543" s="8"/>
      <c r="AE543" s="8"/>
      <c r="AF543" s="8"/>
      <c r="AG543" s="8"/>
      <c r="AH543" s="8"/>
      <c r="AI543" s="8"/>
      <c r="AJ543" s="8"/>
      <c r="AK543" s="8"/>
      <c r="AL543" s="8"/>
      <c r="AM543" s="8"/>
      <c r="AN543" s="8"/>
      <c r="AO543" s="8"/>
      <c r="AP543" s="8"/>
      <c r="AQ543" s="8"/>
      <c r="AR543" s="8"/>
      <c r="AS543" s="8"/>
      <c r="AT543" s="8"/>
      <c r="AU543" s="8"/>
      <c r="AV543" s="8"/>
      <c r="AW543" s="8"/>
      <c r="AX543" s="8"/>
      <c r="AY543" s="8"/>
      <c r="AZ543" s="8"/>
      <c r="BA543" s="8"/>
      <c r="BB543" s="8"/>
      <c r="BC543" s="8"/>
      <c r="BD543" s="8"/>
      <c r="BE543" s="8"/>
      <c r="BF543" s="8"/>
      <c r="BG543" s="8"/>
      <c r="BH543" s="8"/>
      <c r="BI543" s="8"/>
      <c r="BJ543" s="8"/>
      <c r="BK543" s="8"/>
      <c r="BL543" s="8"/>
      <c r="BM543" s="8"/>
      <c r="BN543" s="8"/>
      <c r="BO543" s="8"/>
      <c r="BP543" s="8"/>
      <c r="BQ543" s="8"/>
      <c r="BR543" s="8"/>
      <c r="BS543" s="8"/>
      <c r="BT543" s="8"/>
      <c r="BU543" s="8"/>
      <c r="BV543" s="8"/>
      <c r="BW543" s="8"/>
      <c r="BX543" s="8"/>
      <c r="BY543" s="8"/>
      <c r="BZ543" s="8"/>
      <c r="CA543" s="8"/>
      <c r="CB543" s="8"/>
      <c r="CC543" s="8"/>
      <c r="CD543" s="8"/>
      <c r="CE543" s="8"/>
      <c r="CF543" s="8"/>
      <c r="CG543" s="8"/>
      <c r="CH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  <c r="AC544" s="8"/>
      <c r="AD544" s="8"/>
      <c r="AE544" s="8"/>
      <c r="AF544" s="8"/>
      <c r="AG544" s="8"/>
      <c r="AH544" s="8"/>
      <c r="AI544" s="8"/>
      <c r="AJ544" s="8"/>
      <c r="AK544" s="8"/>
      <c r="AL544" s="8"/>
      <c r="AM544" s="8"/>
      <c r="AN544" s="8"/>
      <c r="AO544" s="8"/>
      <c r="AP544" s="8"/>
      <c r="AQ544" s="8"/>
      <c r="AR544" s="8"/>
      <c r="AS544" s="8"/>
      <c r="AT544" s="8"/>
      <c r="AU544" s="8"/>
      <c r="AV544" s="8"/>
      <c r="AW544" s="8"/>
      <c r="AX544" s="8"/>
      <c r="AY544" s="8"/>
      <c r="AZ544" s="8"/>
      <c r="BA544" s="8"/>
      <c r="BB544" s="8"/>
      <c r="BC544" s="8"/>
      <c r="BD544" s="8"/>
      <c r="BE544" s="8"/>
      <c r="BF544" s="8"/>
      <c r="BG544" s="8"/>
      <c r="BH544" s="8"/>
      <c r="BI544" s="8"/>
      <c r="BJ544" s="8"/>
      <c r="BK544" s="8"/>
      <c r="BL544" s="8"/>
      <c r="BM544" s="8"/>
      <c r="BN544" s="8"/>
      <c r="BO544" s="8"/>
      <c r="BP544" s="8"/>
      <c r="BQ544" s="8"/>
      <c r="BR544" s="8"/>
      <c r="BS544" s="8"/>
      <c r="BT544" s="8"/>
      <c r="BU544" s="8"/>
      <c r="BV544" s="8"/>
      <c r="BW544" s="8"/>
      <c r="BX544" s="8"/>
      <c r="BY544" s="8"/>
      <c r="BZ544" s="8"/>
      <c r="CA544" s="8"/>
      <c r="CB544" s="8"/>
      <c r="CC544" s="8"/>
      <c r="CD544" s="8"/>
      <c r="CE544" s="8"/>
      <c r="CF544" s="8"/>
      <c r="CG544" s="8"/>
      <c r="CH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  <c r="AC545" s="8"/>
      <c r="AD545" s="8"/>
      <c r="AE545" s="8"/>
      <c r="AF545" s="8"/>
      <c r="AG545" s="8"/>
      <c r="AH545" s="8"/>
      <c r="AI545" s="8"/>
      <c r="AJ545" s="8"/>
      <c r="AK545" s="8"/>
      <c r="AL545" s="8"/>
      <c r="AM545" s="8"/>
      <c r="AN545" s="8"/>
      <c r="AO545" s="8"/>
      <c r="AP545" s="8"/>
      <c r="AQ545" s="8"/>
      <c r="AR545" s="8"/>
      <c r="AS545" s="8"/>
      <c r="AT545" s="8"/>
      <c r="AU545" s="8"/>
      <c r="AV545" s="8"/>
      <c r="AW545" s="8"/>
      <c r="AX545" s="8"/>
      <c r="AY545" s="8"/>
      <c r="AZ545" s="8"/>
      <c r="BA545" s="8"/>
      <c r="BB545" s="8"/>
      <c r="BC545" s="8"/>
      <c r="BD545" s="8"/>
      <c r="BE545" s="8"/>
      <c r="BF545" s="8"/>
      <c r="BG545" s="8"/>
      <c r="BH545" s="8"/>
      <c r="BI545" s="8"/>
      <c r="BJ545" s="8"/>
      <c r="BK545" s="8"/>
      <c r="BL545" s="8"/>
      <c r="BM545" s="8"/>
      <c r="BN545" s="8"/>
      <c r="BO545" s="8"/>
      <c r="BP545" s="8"/>
      <c r="BQ545" s="8"/>
      <c r="BR545" s="8"/>
      <c r="BS545" s="8"/>
      <c r="BT545" s="8"/>
      <c r="BU545" s="8"/>
      <c r="BV545" s="8"/>
      <c r="BW545" s="8"/>
      <c r="BX545" s="8"/>
      <c r="BY545" s="8"/>
      <c r="BZ545" s="8"/>
      <c r="CA545" s="8"/>
      <c r="CB545" s="8"/>
      <c r="CC545" s="8"/>
      <c r="CD545" s="8"/>
      <c r="CE545" s="8"/>
      <c r="CF545" s="8"/>
      <c r="CG545" s="8"/>
      <c r="CH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  <c r="AC546" s="8"/>
      <c r="AD546" s="8"/>
      <c r="AE546" s="8"/>
      <c r="AF546" s="8"/>
      <c r="AG546" s="8"/>
      <c r="AH546" s="8"/>
      <c r="AI546" s="8"/>
      <c r="AJ546" s="8"/>
      <c r="AK546" s="8"/>
      <c r="AL546" s="8"/>
      <c r="AM546" s="8"/>
      <c r="AN546" s="8"/>
      <c r="AO546" s="8"/>
      <c r="AP546" s="8"/>
      <c r="AQ546" s="8"/>
      <c r="AR546" s="8"/>
      <c r="AS546" s="8"/>
      <c r="AT546" s="8"/>
      <c r="AU546" s="8"/>
      <c r="AV546" s="8"/>
      <c r="AW546" s="8"/>
      <c r="AX546" s="8"/>
      <c r="AY546" s="8"/>
      <c r="AZ546" s="8"/>
      <c r="BA546" s="8"/>
      <c r="BB546" s="8"/>
      <c r="BC546" s="8"/>
      <c r="BD546" s="8"/>
      <c r="BE546" s="8"/>
      <c r="BF546" s="8"/>
      <c r="BG546" s="8"/>
      <c r="BH546" s="8"/>
      <c r="BI546" s="8"/>
      <c r="BJ546" s="8"/>
      <c r="BK546" s="8"/>
      <c r="BL546" s="8"/>
      <c r="BM546" s="8"/>
      <c r="BN546" s="8"/>
      <c r="BO546" s="8"/>
      <c r="BP546" s="8"/>
      <c r="BQ546" s="8"/>
      <c r="BR546" s="8"/>
      <c r="BS546" s="8"/>
      <c r="BT546" s="8"/>
      <c r="BU546" s="8"/>
      <c r="BV546" s="8"/>
      <c r="BW546" s="8"/>
      <c r="BX546" s="8"/>
      <c r="BY546" s="8"/>
      <c r="BZ546" s="8"/>
      <c r="CA546" s="8"/>
      <c r="CB546" s="8"/>
      <c r="CC546" s="8"/>
      <c r="CD546" s="8"/>
      <c r="CE546" s="8"/>
      <c r="CF546" s="8"/>
      <c r="CG546" s="8"/>
      <c r="CH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  <c r="AC547" s="8"/>
      <c r="AD547" s="8"/>
      <c r="AE547" s="8"/>
      <c r="AF547" s="8"/>
      <c r="AG547" s="8"/>
      <c r="AH547" s="8"/>
      <c r="AI547" s="8"/>
      <c r="AJ547" s="8"/>
      <c r="AK547" s="8"/>
      <c r="AL547" s="8"/>
      <c r="AM547" s="8"/>
      <c r="AN547" s="8"/>
      <c r="AO547" s="8"/>
      <c r="AP547" s="8"/>
      <c r="AQ547" s="8"/>
      <c r="AR547" s="8"/>
      <c r="AS547" s="8"/>
      <c r="AT547" s="8"/>
      <c r="AU547" s="8"/>
      <c r="AV547" s="8"/>
      <c r="AW547" s="8"/>
      <c r="AX547" s="8"/>
      <c r="AY547" s="8"/>
      <c r="AZ547" s="8"/>
      <c r="BA547" s="8"/>
      <c r="BB547" s="8"/>
      <c r="BC547" s="8"/>
      <c r="BD547" s="8"/>
      <c r="BE547" s="8"/>
      <c r="BF547" s="8"/>
      <c r="BG547" s="8"/>
      <c r="BH547" s="8"/>
      <c r="BI547" s="8"/>
      <c r="BJ547" s="8"/>
      <c r="BK547" s="8"/>
      <c r="BL547" s="8"/>
      <c r="BM547" s="8"/>
      <c r="BN547" s="8"/>
      <c r="BO547" s="8"/>
      <c r="BP547" s="8"/>
      <c r="BQ547" s="8"/>
      <c r="BR547" s="8"/>
      <c r="BS547" s="8"/>
      <c r="BT547" s="8"/>
      <c r="BU547" s="8"/>
      <c r="BV547" s="8"/>
      <c r="BW547" s="8"/>
      <c r="BX547" s="8"/>
      <c r="BY547" s="8"/>
      <c r="BZ547" s="8"/>
      <c r="CA547" s="8"/>
      <c r="CB547" s="8"/>
      <c r="CC547" s="8"/>
      <c r="CD547" s="8"/>
      <c r="CE547" s="8"/>
      <c r="CF547" s="8"/>
      <c r="CG547" s="8"/>
      <c r="CH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  <c r="AC548" s="8"/>
      <c r="AD548" s="8"/>
      <c r="AE548" s="8"/>
      <c r="AF548" s="8"/>
      <c r="AG548" s="8"/>
      <c r="AH548" s="8"/>
      <c r="AI548" s="8"/>
      <c r="AJ548" s="8"/>
      <c r="AK548" s="8"/>
      <c r="AL548" s="8"/>
      <c r="AM548" s="8"/>
      <c r="AN548" s="8"/>
      <c r="AO548" s="8"/>
      <c r="AP548" s="8"/>
      <c r="AQ548" s="8"/>
      <c r="AR548" s="8"/>
      <c r="AS548" s="8"/>
      <c r="AT548" s="8"/>
      <c r="AU548" s="8"/>
      <c r="AV548" s="8"/>
      <c r="AW548" s="8"/>
      <c r="AX548" s="8"/>
      <c r="AY548" s="8"/>
      <c r="AZ548" s="8"/>
      <c r="BA548" s="8"/>
      <c r="BB548" s="8"/>
      <c r="BC548" s="8"/>
      <c r="BD548" s="8"/>
      <c r="BE548" s="8"/>
      <c r="BF548" s="8"/>
      <c r="BG548" s="8"/>
      <c r="BH548" s="8"/>
      <c r="BI548" s="8"/>
      <c r="BJ548" s="8"/>
      <c r="BK548" s="8"/>
      <c r="BL548" s="8"/>
      <c r="BM548" s="8"/>
      <c r="BN548" s="8"/>
      <c r="BO548" s="8"/>
      <c r="BP548" s="8"/>
      <c r="BQ548" s="8"/>
      <c r="BR548" s="8"/>
      <c r="BS548" s="8"/>
      <c r="BT548" s="8"/>
      <c r="BU548" s="8"/>
      <c r="BV548" s="8"/>
      <c r="BW548" s="8"/>
      <c r="BX548" s="8"/>
      <c r="BY548" s="8"/>
      <c r="BZ548" s="8"/>
      <c r="CA548" s="8"/>
      <c r="CB548" s="8"/>
      <c r="CC548" s="8"/>
      <c r="CD548" s="8"/>
      <c r="CE548" s="8"/>
      <c r="CF548" s="8"/>
      <c r="CG548" s="8"/>
      <c r="CH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  <c r="AC549" s="8"/>
      <c r="AD549" s="8"/>
      <c r="AE549" s="8"/>
      <c r="AF549" s="8"/>
      <c r="AG549" s="8"/>
      <c r="AH549" s="8"/>
      <c r="AI549" s="8"/>
      <c r="AJ549" s="8"/>
      <c r="AK549" s="8"/>
      <c r="AL549" s="8"/>
      <c r="AM549" s="8"/>
      <c r="AN549" s="8"/>
      <c r="AO549" s="8"/>
      <c r="AP549" s="8"/>
      <c r="AQ549" s="8"/>
      <c r="AR549" s="8"/>
      <c r="AS549" s="8"/>
      <c r="AT549" s="8"/>
      <c r="AU549" s="8"/>
      <c r="AV549" s="8"/>
      <c r="AW549" s="8"/>
      <c r="AX549" s="8"/>
      <c r="AY549" s="8"/>
      <c r="AZ549" s="8"/>
      <c r="BA549" s="8"/>
      <c r="BB549" s="8"/>
      <c r="BC549" s="8"/>
      <c r="BD549" s="8"/>
      <c r="BE549" s="8"/>
      <c r="BF549" s="8"/>
      <c r="BG549" s="8"/>
      <c r="BH549" s="8"/>
      <c r="BI549" s="8"/>
      <c r="BJ549" s="8"/>
      <c r="BK549" s="8"/>
      <c r="BL549" s="8"/>
      <c r="BM549" s="8"/>
      <c r="BN549" s="8"/>
      <c r="BO549" s="8"/>
      <c r="BP549" s="8"/>
      <c r="BQ549" s="8"/>
      <c r="BR549" s="8"/>
      <c r="BS549" s="8"/>
      <c r="BT549" s="8"/>
      <c r="BU549" s="8"/>
      <c r="BV549" s="8"/>
      <c r="BW549" s="8"/>
      <c r="BX549" s="8"/>
      <c r="BY549" s="8"/>
      <c r="BZ549" s="8"/>
      <c r="CA549" s="8"/>
      <c r="CB549" s="8"/>
      <c r="CC549" s="8"/>
      <c r="CD549" s="8"/>
      <c r="CE549" s="8"/>
      <c r="CF549" s="8"/>
      <c r="CG549" s="8"/>
      <c r="CH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  <c r="AC550" s="8"/>
      <c r="AD550" s="8"/>
      <c r="AE550" s="8"/>
      <c r="AF550" s="8"/>
      <c r="AG550" s="8"/>
      <c r="AH550" s="8"/>
      <c r="AI550" s="8"/>
      <c r="AJ550" s="8"/>
      <c r="AK550" s="8"/>
      <c r="AL550" s="8"/>
      <c r="AM550" s="8"/>
      <c r="AN550" s="8"/>
      <c r="AO550" s="8"/>
      <c r="AP550" s="8"/>
      <c r="AQ550" s="8"/>
      <c r="AR550" s="8"/>
      <c r="AS550" s="8"/>
      <c r="AT550" s="8"/>
      <c r="AU550" s="8"/>
      <c r="AV550" s="8"/>
      <c r="AW550" s="8"/>
      <c r="AX550" s="8"/>
      <c r="AY550" s="8"/>
      <c r="AZ550" s="8"/>
      <c r="BA550" s="8"/>
      <c r="BB550" s="8"/>
      <c r="BC550" s="8"/>
      <c r="BD550" s="8"/>
      <c r="BE550" s="8"/>
      <c r="BF550" s="8"/>
      <c r="BG550" s="8"/>
      <c r="BH550" s="8"/>
      <c r="BI550" s="8"/>
      <c r="BJ550" s="8"/>
      <c r="BK550" s="8"/>
      <c r="BL550" s="8"/>
      <c r="BM550" s="8"/>
      <c r="BN550" s="8"/>
      <c r="BO550" s="8"/>
      <c r="BP550" s="8"/>
      <c r="BQ550" s="8"/>
      <c r="BR550" s="8"/>
      <c r="BS550" s="8"/>
      <c r="BT550" s="8"/>
      <c r="BU550" s="8"/>
      <c r="BV550" s="8"/>
      <c r="BW550" s="8"/>
      <c r="BX550" s="8"/>
      <c r="BY550" s="8"/>
      <c r="BZ550" s="8"/>
      <c r="CA550" s="8"/>
      <c r="CB550" s="8"/>
      <c r="CC550" s="8"/>
      <c r="CD550" s="8"/>
      <c r="CE550" s="8"/>
      <c r="CF550" s="8"/>
      <c r="CG550" s="8"/>
      <c r="CH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  <c r="AC551" s="8"/>
      <c r="AD551" s="8"/>
      <c r="AE551" s="8"/>
      <c r="AF551" s="8"/>
      <c r="AG551" s="8"/>
      <c r="AH551" s="8"/>
      <c r="AI551" s="8"/>
      <c r="AJ551" s="8"/>
      <c r="AK551" s="8"/>
      <c r="AL551" s="8"/>
      <c r="AM551" s="8"/>
      <c r="AN551" s="8"/>
      <c r="AO551" s="8"/>
      <c r="AP551" s="8"/>
      <c r="AQ551" s="8"/>
      <c r="AR551" s="8"/>
      <c r="AS551" s="8"/>
      <c r="AT551" s="8"/>
      <c r="AU551" s="8"/>
      <c r="AV551" s="8"/>
      <c r="AW551" s="8"/>
      <c r="AX551" s="8"/>
      <c r="AY551" s="8"/>
      <c r="AZ551" s="8"/>
      <c r="BA551" s="8"/>
      <c r="BB551" s="8"/>
      <c r="BC551" s="8"/>
      <c r="BD551" s="8"/>
      <c r="BE551" s="8"/>
      <c r="BF551" s="8"/>
      <c r="BG551" s="8"/>
      <c r="BH551" s="8"/>
      <c r="BI551" s="8"/>
      <c r="BJ551" s="8"/>
      <c r="BK551" s="8"/>
      <c r="BL551" s="8"/>
      <c r="BM551" s="8"/>
      <c r="BN551" s="8"/>
      <c r="BO551" s="8"/>
      <c r="BP551" s="8"/>
      <c r="BQ551" s="8"/>
      <c r="BR551" s="8"/>
      <c r="BS551" s="8"/>
      <c r="BT551" s="8"/>
      <c r="BU551" s="8"/>
      <c r="BV551" s="8"/>
      <c r="BW551" s="8"/>
      <c r="BX551" s="8"/>
      <c r="BY551" s="8"/>
      <c r="BZ551" s="8"/>
      <c r="CA551" s="8"/>
      <c r="CB551" s="8"/>
      <c r="CC551" s="8"/>
      <c r="CD551" s="8"/>
      <c r="CE551" s="8"/>
      <c r="CF551" s="8"/>
      <c r="CG551" s="8"/>
      <c r="CH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  <c r="AC552" s="8"/>
      <c r="AD552" s="8"/>
      <c r="AE552" s="8"/>
      <c r="AF552" s="8"/>
      <c r="AG552" s="8"/>
      <c r="AH552" s="8"/>
      <c r="AI552" s="8"/>
      <c r="AJ552" s="8"/>
      <c r="AK552" s="8"/>
      <c r="AL552" s="8"/>
      <c r="AM552" s="8"/>
      <c r="AN552" s="8"/>
      <c r="AO552" s="8"/>
      <c r="AP552" s="8"/>
      <c r="AQ552" s="8"/>
      <c r="AR552" s="8"/>
      <c r="AS552" s="8"/>
      <c r="AT552" s="8"/>
      <c r="AU552" s="8"/>
      <c r="AV552" s="8"/>
      <c r="AW552" s="8"/>
      <c r="AX552" s="8"/>
      <c r="AY552" s="8"/>
      <c r="AZ552" s="8"/>
      <c r="BA552" s="8"/>
      <c r="BB552" s="8"/>
      <c r="BC552" s="8"/>
      <c r="BD552" s="8"/>
      <c r="BE552" s="8"/>
      <c r="BF552" s="8"/>
      <c r="BG552" s="8"/>
      <c r="BH552" s="8"/>
      <c r="BI552" s="8"/>
      <c r="BJ552" s="8"/>
      <c r="BK552" s="8"/>
      <c r="BL552" s="8"/>
      <c r="BM552" s="8"/>
      <c r="BN552" s="8"/>
      <c r="BO552" s="8"/>
      <c r="BP552" s="8"/>
      <c r="BQ552" s="8"/>
      <c r="BR552" s="8"/>
      <c r="BS552" s="8"/>
      <c r="BT552" s="8"/>
      <c r="BU552" s="8"/>
      <c r="BV552" s="8"/>
      <c r="BW552" s="8"/>
      <c r="BX552" s="8"/>
      <c r="BY552" s="8"/>
      <c r="BZ552" s="8"/>
      <c r="CA552" s="8"/>
      <c r="CB552" s="8"/>
      <c r="CC552" s="8"/>
      <c r="CD552" s="8"/>
      <c r="CE552" s="8"/>
      <c r="CF552" s="8"/>
      <c r="CG552" s="8"/>
      <c r="CH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  <c r="AC553" s="8"/>
      <c r="AD553" s="8"/>
      <c r="AE553" s="8"/>
      <c r="AF553" s="8"/>
      <c r="AG553" s="8"/>
      <c r="AH553" s="8"/>
      <c r="AI553" s="8"/>
      <c r="AJ553" s="8"/>
      <c r="AK553" s="8"/>
      <c r="AL553" s="8"/>
      <c r="AM553" s="8"/>
      <c r="AN553" s="8"/>
      <c r="AO553" s="8"/>
      <c r="AP553" s="8"/>
      <c r="AQ553" s="8"/>
      <c r="AR553" s="8"/>
      <c r="AS553" s="8"/>
      <c r="AT553" s="8"/>
      <c r="AU553" s="8"/>
      <c r="AV553" s="8"/>
      <c r="AW553" s="8"/>
      <c r="AX553" s="8"/>
      <c r="AY553" s="8"/>
      <c r="AZ553" s="8"/>
      <c r="BA553" s="8"/>
      <c r="BB553" s="8"/>
      <c r="BC553" s="8"/>
      <c r="BD553" s="8"/>
      <c r="BE553" s="8"/>
      <c r="BF553" s="8"/>
      <c r="BG553" s="8"/>
      <c r="BH553" s="8"/>
      <c r="BI553" s="8"/>
      <c r="BJ553" s="8"/>
      <c r="BK553" s="8"/>
      <c r="BL553" s="8"/>
      <c r="BM553" s="8"/>
      <c r="BN553" s="8"/>
      <c r="BO553" s="8"/>
      <c r="BP553" s="8"/>
      <c r="BQ553" s="8"/>
      <c r="BR553" s="8"/>
      <c r="BS553" s="8"/>
      <c r="BT553" s="8"/>
      <c r="BU553" s="8"/>
      <c r="BV553" s="8"/>
      <c r="BW553" s="8"/>
      <c r="BX553" s="8"/>
      <c r="BY553" s="8"/>
      <c r="BZ553" s="8"/>
      <c r="CA553" s="8"/>
      <c r="CB553" s="8"/>
      <c r="CC553" s="8"/>
      <c r="CD553" s="8"/>
      <c r="CE553" s="8"/>
      <c r="CF553" s="8"/>
      <c r="CG553" s="8"/>
      <c r="CH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  <c r="AC554" s="8"/>
      <c r="AD554" s="8"/>
      <c r="AE554" s="8"/>
      <c r="AF554" s="8"/>
      <c r="AG554" s="8"/>
      <c r="AH554" s="8"/>
      <c r="AI554" s="8"/>
      <c r="AJ554" s="8"/>
      <c r="AK554" s="8"/>
      <c r="AL554" s="8"/>
      <c r="AM554" s="8"/>
      <c r="AN554" s="8"/>
      <c r="AO554" s="8"/>
      <c r="AP554" s="8"/>
      <c r="AQ554" s="8"/>
      <c r="AR554" s="8"/>
      <c r="AS554" s="8"/>
      <c r="AT554" s="8"/>
      <c r="AU554" s="8"/>
      <c r="AV554" s="8"/>
      <c r="AW554" s="8"/>
      <c r="AX554" s="8"/>
      <c r="AY554" s="8"/>
      <c r="AZ554" s="8"/>
      <c r="BA554" s="8"/>
      <c r="BB554" s="8"/>
      <c r="BC554" s="8"/>
      <c r="BD554" s="8"/>
      <c r="BE554" s="8"/>
      <c r="BF554" s="8"/>
      <c r="BG554" s="8"/>
      <c r="BH554" s="8"/>
      <c r="BI554" s="8"/>
      <c r="BJ554" s="8"/>
      <c r="BK554" s="8"/>
      <c r="BL554" s="8"/>
      <c r="BM554" s="8"/>
      <c r="BN554" s="8"/>
      <c r="BO554" s="8"/>
      <c r="BP554" s="8"/>
      <c r="BQ554" s="8"/>
      <c r="BR554" s="8"/>
      <c r="BS554" s="8"/>
      <c r="BT554" s="8"/>
      <c r="BU554" s="8"/>
      <c r="BV554" s="8"/>
      <c r="BW554" s="8"/>
      <c r="BX554" s="8"/>
      <c r="BY554" s="8"/>
      <c r="BZ554" s="8"/>
      <c r="CA554" s="8"/>
      <c r="CB554" s="8"/>
      <c r="CC554" s="8"/>
      <c r="CD554" s="8"/>
      <c r="CE554" s="8"/>
      <c r="CF554" s="8"/>
      <c r="CG554" s="8"/>
      <c r="CH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  <c r="AC555" s="8"/>
      <c r="AD555" s="8"/>
      <c r="AE555" s="8"/>
      <c r="AF555" s="8"/>
      <c r="AG555" s="8"/>
      <c r="AH555" s="8"/>
      <c r="AI555" s="8"/>
      <c r="AJ555" s="8"/>
      <c r="AK555" s="8"/>
      <c r="AL555" s="8"/>
      <c r="AM555" s="8"/>
      <c r="AN555" s="8"/>
      <c r="AO555" s="8"/>
      <c r="AP555" s="8"/>
      <c r="AQ555" s="8"/>
      <c r="AR555" s="8"/>
      <c r="AS555" s="8"/>
      <c r="AT555" s="8"/>
      <c r="AU555" s="8"/>
      <c r="AV555" s="8"/>
      <c r="AW555" s="8"/>
      <c r="AX555" s="8"/>
      <c r="AY555" s="8"/>
      <c r="AZ555" s="8"/>
      <c r="BA555" s="8"/>
      <c r="BB555" s="8"/>
      <c r="BC555" s="8"/>
      <c r="BD555" s="8"/>
      <c r="BE555" s="8"/>
      <c r="BF555" s="8"/>
      <c r="BG555" s="8"/>
      <c r="BH555" s="8"/>
      <c r="BI555" s="8"/>
      <c r="BJ555" s="8"/>
      <c r="BK555" s="8"/>
      <c r="BL555" s="8"/>
      <c r="BM555" s="8"/>
      <c r="BN555" s="8"/>
      <c r="BO555" s="8"/>
      <c r="BP555" s="8"/>
      <c r="BQ555" s="8"/>
      <c r="BR555" s="8"/>
      <c r="BS555" s="8"/>
      <c r="BT555" s="8"/>
      <c r="BU555" s="8"/>
      <c r="BV555" s="8"/>
      <c r="BW555" s="8"/>
      <c r="BX555" s="8"/>
      <c r="BY555" s="8"/>
      <c r="BZ555" s="8"/>
      <c r="CA555" s="8"/>
      <c r="CB555" s="8"/>
      <c r="CC555" s="8"/>
      <c r="CD555" s="8"/>
      <c r="CE555" s="8"/>
      <c r="CF555" s="8"/>
      <c r="CG555" s="8"/>
      <c r="CH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  <c r="AC556" s="8"/>
      <c r="AD556" s="8"/>
      <c r="AE556" s="8"/>
      <c r="AF556" s="8"/>
      <c r="AG556" s="8"/>
      <c r="AH556" s="8"/>
      <c r="AI556" s="8"/>
      <c r="AJ556" s="8"/>
      <c r="AK556" s="8"/>
      <c r="AL556" s="8"/>
      <c r="AM556" s="8"/>
      <c r="AN556" s="8"/>
      <c r="AO556" s="8"/>
      <c r="AP556" s="8"/>
      <c r="AQ556" s="8"/>
      <c r="AR556" s="8"/>
      <c r="AS556" s="8"/>
      <c r="AT556" s="8"/>
      <c r="AU556" s="8"/>
      <c r="AV556" s="8"/>
      <c r="AW556" s="8"/>
      <c r="AX556" s="8"/>
      <c r="AY556" s="8"/>
      <c r="AZ556" s="8"/>
      <c r="BA556" s="8"/>
      <c r="BB556" s="8"/>
      <c r="BC556" s="8"/>
      <c r="BD556" s="8"/>
      <c r="BE556" s="8"/>
      <c r="BF556" s="8"/>
      <c r="BG556" s="8"/>
      <c r="BH556" s="8"/>
      <c r="BI556" s="8"/>
      <c r="BJ556" s="8"/>
      <c r="BK556" s="8"/>
      <c r="BL556" s="8"/>
      <c r="BM556" s="8"/>
      <c r="BN556" s="8"/>
      <c r="BO556" s="8"/>
      <c r="BP556" s="8"/>
      <c r="BQ556" s="8"/>
      <c r="BR556" s="8"/>
      <c r="BS556" s="8"/>
      <c r="BT556" s="8"/>
      <c r="BU556" s="8"/>
      <c r="BV556" s="8"/>
      <c r="BW556" s="8"/>
      <c r="BX556" s="8"/>
      <c r="BY556" s="8"/>
      <c r="BZ556" s="8"/>
      <c r="CA556" s="8"/>
      <c r="CB556" s="8"/>
      <c r="CC556" s="8"/>
      <c r="CD556" s="8"/>
      <c r="CE556" s="8"/>
      <c r="CF556" s="8"/>
      <c r="CG556" s="8"/>
      <c r="CH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  <c r="AC557" s="8"/>
      <c r="AD557" s="8"/>
      <c r="AE557" s="8"/>
      <c r="AF557" s="8"/>
      <c r="AG557" s="8"/>
      <c r="AH557" s="8"/>
      <c r="AI557" s="8"/>
      <c r="AJ557" s="8"/>
      <c r="AK557" s="8"/>
      <c r="AL557" s="8"/>
      <c r="AM557" s="8"/>
      <c r="AN557" s="8"/>
      <c r="AO557" s="8"/>
      <c r="AP557" s="8"/>
      <c r="AQ557" s="8"/>
      <c r="AR557" s="8"/>
      <c r="AS557" s="8"/>
      <c r="AT557" s="8"/>
      <c r="AU557" s="8"/>
      <c r="AV557" s="8"/>
      <c r="AW557" s="8"/>
      <c r="AX557" s="8"/>
      <c r="AY557" s="8"/>
      <c r="AZ557" s="8"/>
      <c r="BA557" s="8"/>
      <c r="BB557" s="8"/>
      <c r="BC557" s="8"/>
      <c r="BD557" s="8"/>
      <c r="BE557" s="8"/>
      <c r="BF557" s="8"/>
      <c r="BG557" s="8"/>
      <c r="BH557" s="8"/>
      <c r="BI557" s="8"/>
      <c r="BJ557" s="8"/>
      <c r="BK557" s="8"/>
      <c r="BL557" s="8"/>
      <c r="BM557" s="8"/>
      <c r="BN557" s="8"/>
      <c r="BO557" s="8"/>
      <c r="BP557" s="8"/>
      <c r="BQ557" s="8"/>
      <c r="BR557" s="8"/>
      <c r="BS557" s="8"/>
      <c r="BT557" s="8"/>
      <c r="BU557" s="8"/>
      <c r="BV557" s="8"/>
      <c r="BW557" s="8"/>
      <c r="BX557" s="8"/>
      <c r="BY557" s="8"/>
      <c r="BZ557" s="8"/>
      <c r="CA557" s="8"/>
      <c r="CB557" s="8"/>
      <c r="CC557" s="8"/>
      <c r="CD557" s="8"/>
      <c r="CE557" s="8"/>
      <c r="CF557" s="8"/>
      <c r="CG557" s="8"/>
      <c r="CH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  <c r="AC558" s="8"/>
      <c r="AD558" s="8"/>
      <c r="AE558" s="8"/>
      <c r="AF558" s="8"/>
      <c r="AG558" s="8"/>
      <c r="AH558" s="8"/>
      <c r="AI558" s="8"/>
      <c r="AJ558" s="8"/>
      <c r="AK558" s="8"/>
      <c r="AL558" s="8"/>
      <c r="AM558" s="8"/>
      <c r="AN558" s="8"/>
      <c r="AO558" s="8"/>
      <c r="AP558" s="8"/>
      <c r="AQ558" s="8"/>
      <c r="AR558" s="8"/>
      <c r="AS558" s="8"/>
      <c r="AT558" s="8"/>
      <c r="AU558" s="8"/>
      <c r="AV558" s="8"/>
      <c r="AW558" s="8"/>
      <c r="AX558" s="8"/>
      <c r="AY558" s="8"/>
      <c r="AZ558" s="8"/>
      <c r="BA558" s="8"/>
      <c r="BB558" s="8"/>
      <c r="BC558" s="8"/>
      <c r="BD558" s="8"/>
      <c r="BE558" s="8"/>
      <c r="BF558" s="8"/>
      <c r="BG558" s="8"/>
      <c r="BH558" s="8"/>
      <c r="BI558" s="8"/>
      <c r="BJ558" s="8"/>
      <c r="BK558" s="8"/>
      <c r="BL558" s="8"/>
      <c r="BM558" s="8"/>
      <c r="BN558" s="8"/>
      <c r="BO558" s="8"/>
      <c r="BP558" s="8"/>
      <c r="BQ558" s="8"/>
      <c r="BR558" s="8"/>
      <c r="BS558" s="8"/>
      <c r="BT558" s="8"/>
      <c r="BU558" s="8"/>
      <c r="BV558" s="8"/>
      <c r="BW558" s="8"/>
      <c r="BX558" s="8"/>
      <c r="BY558" s="8"/>
      <c r="BZ558" s="8"/>
      <c r="CA558" s="8"/>
      <c r="CB558" s="8"/>
      <c r="CC558" s="8"/>
      <c r="CD558" s="8"/>
      <c r="CE558" s="8"/>
      <c r="CF558" s="8"/>
      <c r="CG558" s="8"/>
      <c r="CH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  <c r="AC559" s="8"/>
      <c r="AD559" s="8"/>
      <c r="AE559" s="8"/>
      <c r="AF559" s="8"/>
      <c r="AG559" s="8"/>
      <c r="AH559" s="8"/>
      <c r="AI559" s="8"/>
      <c r="AJ559" s="8"/>
      <c r="AK559" s="8"/>
      <c r="AL559" s="8"/>
      <c r="AM559" s="8"/>
      <c r="AN559" s="8"/>
      <c r="AO559" s="8"/>
      <c r="AP559" s="8"/>
      <c r="AQ559" s="8"/>
      <c r="AR559" s="8"/>
      <c r="AS559" s="8"/>
      <c r="AT559" s="8"/>
      <c r="AU559" s="8"/>
      <c r="AV559" s="8"/>
      <c r="AW559" s="8"/>
      <c r="AX559" s="8"/>
      <c r="AY559" s="8"/>
      <c r="AZ559" s="8"/>
      <c r="BA559" s="8"/>
      <c r="BB559" s="8"/>
      <c r="BC559" s="8"/>
      <c r="BD559" s="8"/>
      <c r="BE559" s="8"/>
      <c r="BF559" s="8"/>
      <c r="BG559" s="8"/>
      <c r="BH559" s="8"/>
      <c r="BI559" s="8"/>
      <c r="BJ559" s="8"/>
      <c r="BK559" s="8"/>
      <c r="BL559" s="8"/>
      <c r="BM559" s="8"/>
      <c r="BN559" s="8"/>
      <c r="BO559" s="8"/>
      <c r="BP559" s="8"/>
      <c r="BQ559" s="8"/>
      <c r="BR559" s="8"/>
      <c r="BS559" s="8"/>
      <c r="BT559" s="8"/>
      <c r="BU559" s="8"/>
      <c r="BV559" s="8"/>
      <c r="BW559" s="8"/>
      <c r="BX559" s="8"/>
      <c r="BY559" s="8"/>
      <c r="BZ559" s="8"/>
      <c r="CA559" s="8"/>
      <c r="CB559" s="8"/>
      <c r="CC559" s="8"/>
      <c r="CD559" s="8"/>
      <c r="CE559" s="8"/>
      <c r="CF559" s="8"/>
      <c r="CG559" s="8"/>
      <c r="CH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  <c r="AC560" s="8"/>
      <c r="AD560" s="8"/>
      <c r="AE560" s="8"/>
      <c r="AF560" s="8"/>
      <c r="AG560" s="8"/>
      <c r="AH560" s="8"/>
      <c r="AI560" s="8"/>
      <c r="AJ560" s="8"/>
      <c r="AK560" s="8"/>
      <c r="AL560" s="8"/>
      <c r="AM560" s="8"/>
      <c r="AN560" s="8"/>
      <c r="AO560" s="8"/>
      <c r="AP560" s="8"/>
      <c r="AQ560" s="8"/>
      <c r="AR560" s="8"/>
      <c r="AS560" s="8"/>
      <c r="AT560" s="8"/>
      <c r="AU560" s="8"/>
      <c r="AV560" s="8"/>
      <c r="AW560" s="8"/>
      <c r="AX560" s="8"/>
      <c r="AY560" s="8"/>
      <c r="AZ560" s="8"/>
      <c r="BA560" s="8"/>
      <c r="BB560" s="8"/>
      <c r="BC560" s="8"/>
      <c r="BD560" s="8"/>
      <c r="BE560" s="8"/>
      <c r="BF560" s="8"/>
      <c r="BG560" s="8"/>
      <c r="BH560" s="8"/>
      <c r="BI560" s="8"/>
      <c r="BJ560" s="8"/>
      <c r="BK560" s="8"/>
      <c r="BL560" s="8"/>
      <c r="BM560" s="8"/>
      <c r="BN560" s="8"/>
      <c r="BO560" s="8"/>
      <c r="BP560" s="8"/>
      <c r="BQ560" s="8"/>
      <c r="BR560" s="8"/>
      <c r="BS560" s="8"/>
      <c r="BT560" s="8"/>
      <c r="BU560" s="8"/>
      <c r="BV560" s="8"/>
      <c r="BW560" s="8"/>
      <c r="BX560" s="8"/>
      <c r="BY560" s="8"/>
      <c r="BZ560" s="8"/>
      <c r="CA560" s="8"/>
      <c r="CB560" s="8"/>
      <c r="CC560" s="8"/>
      <c r="CD560" s="8"/>
      <c r="CE560" s="8"/>
      <c r="CF560" s="8"/>
      <c r="CG560" s="8"/>
      <c r="CH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  <c r="AC561" s="8"/>
      <c r="AD561" s="8"/>
      <c r="AE561" s="8"/>
      <c r="AF561" s="8"/>
      <c r="AG561" s="8"/>
      <c r="AH561" s="8"/>
      <c r="AI561" s="8"/>
      <c r="AJ561" s="8"/>
      <c r="AK561" s="8"/>
      <c r="AL561" s="8"/>
      <c r="AM561" s="8"/>
      <c r="AN561" s="8"/>
      <c r="AO561" s="8"/>
      <c r="AP561" s="8"/>
      <c r="AQ561" s="8"/>
      <c r="AR561" s="8"/>
      <c r="AS561" s="8"/>
      <c r="AT561" s="8"/>
      <c r="AU561" s="8"/>
      <c r="AV561" s="8"/>
      <c r="AW561" s="8"/>
      <c r="AX561" s="8"/>
      <c r="AY561" s="8"/>
      <c r="AZ561" s="8"/>
      <c r="BA561" s="8"/>
      <c r="BB561" s="8"/>
      <c r="BC561" s="8"/>
      <c r="BD561" s="8"/>
      <c r="BE561" s="8"/>
      <c r="BF561" s="8"/>
      <c r="BG561" s="8"/>
      <c r="BH561" s="8"/>
      <c r="BI561" s="8"/>
      <c r="BJ561" s="8"/>
      <c r="BK561" s="8"/>
      <c r="BL561" s="8"/>
      <c r="BM561" s="8"/>
      <c r="BN561" s="8"/>
      <c r="BO561" s="8"/>
      <c r="BP561" s="8"/>
      <c r="BQ561" s="8"/>
      <c r="BR561" s="8"/>
      <c r="BS561" s="8"/>
      <c r="BT561" s="8"/>
      <c r="BU561" s="8"/>
      <c r="BV561" s="8"/>
      <c r="BW561" s="8"/>
      <c r="BX561" s="8"/>
      <c r="BY561" s="8"/>
      <c r="BZ561" s="8"/>
      <c r="CA561" s="8"/>
      <c r="CB561" s="8"/>
      <c r="CC561" s="8"/>
      <c r="CD561" s="8"/>
      <c r="CE561" s="8"/>
      <c r="CF561" s="8"/>
      <c r="CG561" s="8"/>
      <c r="CH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  <c r="AC562" s="8"/>
      <c r="AD562" s="8"/>
      <c r="AE562" s="8"/>
      <c r="AF562" s="8"/>
      <c r="AG562" s="8"/>
      <c r="AH562" s="8"/>
      <c r="AI562" s="8"/>
      <c r="AJ562" s="8"/>
      <c r="AK562" s="8"/>
      <c r="AL562" s="8"/>
      <c r="AM562" s="8"/>
      <c r="AN562" s="8"/>
      <c r="AO562" s="8"/>
      <c r="AP562" s="8"/>
      <c r="AQ562" s="8"/>
      <c r="AR562" s="8"/>
      <c r="AS562" s="8"/>
      <c r="AT562" s="8"/>
      <c r="AU562" s="8"/>
      <c r="AV562" s="8"/>
      <c r="AW562" s="8"/>
      <c r="AX562" s="8"/>
      <c r="AY562" s="8"/>
      <c r="AZ562" s="8"/>
      <c r="BA562" s="8"/>
      <c r="BB562" s="8"/>
      <c r="BC562" s="8"/>
      <c r="BD562" s="8"/>
      <c r="BE562" s="8"/>
      <c r="BF562" s="8"/>
      <c r="BG562" s="8"/>
      <c r="BH562" s="8"/>
      <c r="BI562" s="8"/>
      <c r="BJ562" s="8"/>
      <c r="BK562" s="8"/>
      <c r="BL562" s="8"/>
      <c r="BM562" s="8"/>
      <c r="BN562" s="8"/>
      <c r="BO562" s="8"/>
      <c r="BP562" s="8"/>
      <c r="BQ562" s="8"/>
      <c r="BR562" s="8"/>
      <c r="BS562" s="8"/>
      <c r="BT562" s="8"/>
      <c r="BU562" s="8"/>
      <c r="BV562" s="8"/>
      <c r="BW562" s="8"/>
      <c r="BX562" s="8"/>
      <c r="BY562" s="8"/>
      <c r="BZ562" s="8"/>
      <c r="CA562" s="8"/>
      <c r="CB562" s="8"/>
      <c r="CC562" s="8"/>
      <c r="CD562" s="8"/>
      <c r="CE562" s="8"/>
      <c r="CF562" s="8"/>
      <c r="CG562" s="8"/>
      <c r="CH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  <c r="AC563" s="8"/>
      <c r="AD563" s="8"/>
      <c r="AE563" s="8"/>
      <c r="AF563" s="8"/>
      <c r="AG563" s="8"/>
      <c r="AH563" s="8"/>
      <c r="AI563" s="8"/>
      <c r="AJ563" s="8"/>
      <c r="AK563" s="8"/>
      <c r="AL563" s="8"/>
      <c r="AM563" s="8"/>
      <c r="AN563" s="8"/>
      <c r="AO563" s="8"/>
      <c r="AP563" s="8"/>
      <c r="AQ563" s="8"/>
      <c r="AR563" s="8"/>
      <c r="AS563" s="8"/>
      <c r="AT563" s="8"/>
      <c r="AU563" s="8"/>
      <c r="AV563" s="8"/>
      <c r="AW563" s="8"/>
      <c r="AX563" s="8"/>
      <c r="AY563" s="8"/>
      <c r="AZ563" s="8"/>
      <c r="BA563" s="8"/>
      <c r="BB563" s="8"/>
      <c r="BC563" s="8"/>
      <c r="BD563" s="8"/>
      <c r="BE563" s="8"/>
      <c r="BF563" s="8"/>
      <c r="BG563" s="8"/>
      <c r="BH563" s="8"/>
      <c r="BI563" s="8"/>
      <c r="BJ563" s="8"/>
      <c r="BK563" s="8"/>
      <c r="BL563" s="8"/>
      <c r="BM563" s="8"/>
      <c r="BN563" s="8"/>
      <c r="BO563" s="8"/>
      <c r="BP563" s="8"/>
      <c r="BQ563" s="8"/>
      <c r="BR563" s="8"/>
      <c r="BS563" s="8"/>
      <c r="BT563" s="8"/>
      <c r="BU563" s="8"/>
      <c r="BV563" s="8"/>
      <c r="BW563" s="8"/>
      <c r="BX563" s="8"/>
      <c r="BY563" s="8"/>
      <c r="BZ563" s="8"/>
      <c r="CA563" s="8"/>
      <c r="CB563" s="8"/>
      <c r="CC563" s="8"/>
      <c r="CD563" s="8"/>
      <c r="CE563" s="8"/>
      <c r="CF563" s="8"/>
      <c r="CG563" s="8"/>
      <c r="CH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  <c r="AC564" s="8"/>
      <c r="AD564" s="8"/>
      <c r="AE564" s="8"/>
      <c r="AF564" s="8"/>
      <c r="AG564" s="8"/>
      <c r="AH564" s="8"/>
      <c r="AI564" s="8"/>
      <c r="AJ564" s="8"/>
      <c r="AK564" s="8"/>
      <c r="AL564" s="8"/>
      <c r="AM564" s="8"/>
      <c r="AN564" s="8"/>
      <c r="AO564" s="8"/>
      <c r="AP564" s="8"/>
      <c r="AQ564" s="8"/>
      <c r="AR564" s="8"/>
      <c r="AS564" s="8"/>
      <c r="AT564" s="8"/>
      <c r="AU564" s="8"/>
      <c r="AV564" s="8"/>
      <c r="AW564" s="8"/>
      <c r="AX564" s="8"/>
      <c r="AY564" s="8"/>
      <c r="AZ564" s="8"/>
      <c r="BA564" s="8"/>
      <c r="BB564" s="8"/>
      <c r="BC564" s="8"/>
      <c r="BD564" s="8"/>
      <c r="BE564" s="8"/>
      <c r="BF564" s="8"/>
      <c r="BG564" s="8"/>
      <c r="BH564" s="8"/>
      <c r="BI564" s="8"/>
      <c r="BJ564" s="8"/>
      <c r="BK564" s="8"/>
      <c r="BL564" s="8"/>
      <c r="BM564" s="8"/>
      <c r="BN564" s="8"/>
      <c r="BO564" s="8"/>
      <c r="BP564" s="8"/>
      <c r="BQ564" s="8"/>
      <c r="BR564" s="8"/>
      <c r="BS564" s="8"/>
      <c r="BT564" s="8"/>
      <c r="BU564" s="8"/>
      <c r="BV564" s="8"/>
      <c r="BW564" s="8"/>
      <c r="BX564" s="8"/>
      <c r="BY564" s="8"/>
      <c r="BZ564" s="8"/>
      <c r="CA564" s="8"/>
      <c r="CB564" s="8"/>
      <c r="CC564" s="8"/>
      <c r="CD564" s="8"/>
      <c r="CE564" s="8"/>
      <c r="CF564" s="8"/>
      <c r="CG564" s="8"/>
      <c r="CH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  <c r="AC565" s="8"/>
      <c r="AD565" s="8"/>
      <c r="AE565" s="8"/>
      <c r="AF565" s="8"/>
      <c r="AG565" s="8"/>
      <c r="AH565" s="8"/>
      <c r="AI565" s="8"/>
      <c r="AJ565" s="8"/>
      <c r="AK565" s="8"/>
      <c r="AL565" s="8"/>
      <c r="AM565" s="8"/>
      <c r="AN565" s="8"/>
      <c r="AO565" s="8"/>
      <c r="AP565" s="8"/>
      <c r="AQ565" s="8"/>
      <c r="AR565" s="8"/>
      <c r="AS565" s="8"/>
      <c r="AT565" s="8"/>
      <c r="AU565" s="8"/>
      <c r="AV565" s="8"/>
      <c r="AW565" s="8"/>
      <c r="AX565" s="8"/>
      <c r="AY565" s="8"/>
      <c r="AZ565" s="8"/>
      <c r="BA565" s="8"/>
      <c r="BB565" s="8"/>
      <c r="BC565" s="8"/>
      <c r="BD565" s="8"/>
      <c r="BE565" s="8"/>
      <c r="BF565" s="8"/>
      <c r="BG565" s="8"/>
      <c r="BH565" s="8"/>
      <c r="BI565" s="8"/>
      <c r="BJ565" s="8"/>
      <c r="BK565" s="8"/>
      <c r="BL565" s="8"/>
      <c r="BM565" s="8"/>
      <c r="BN565" s="8"/>
      <c r="BO565" s="8"/>
      <c r="BP565" s="8"/>
      <c r="BQ565" s="8"/>
      <c r="BR565" s="8"/>
      <c r="BS565" s="8"/>
      <c r="BT565" s="8"/>
      <c r="BU565" s="8"/>
      <c r="BV565" s="8"/>
      <c r="BW565" s="8"/>
      <c r="BX565" s="8"/>
      <c r="BY565" s="8"/>
      <c r="BZ565" s="8"/>
      <c r="CA565" s="8"/>
      <c r="CB565" s="8"/>
      <c r="CC565" s="8"/>
      <c r="CD565" s="8"/>
      <c r="CE565" s="8"/>
      <c r="CF565" s="8"/>
      <c r="CG565" s="8"/>
      <c r="CH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  <c r="AC566" s="8"/>
      <c r="AD566" s="8"/>
      <c r="AE566" s="8"/>
      <c r="AF566" s="8"/>
      <c r="AG566" s="8"/>
      <c r="AH566" s="8"/>
      <c r="AI566" s="8"/>
      <c r="AJ566" s="8"/>
      <c r="AK566" s="8"/>
      <c r="AL566" s="8"/>
      <c r="AM566" s="8"/>
      <c r="AN566" s="8"/>
      <c r="AO566" s="8"/>
      <c r="AP566" s="8"/>
      <c r="AQ566" s="8"/>
      <c r="AR566" s="8"/>
      <c r="AS566" s="8"/>
      <c r="AT566" s="8"/>
      <c r="AU566" s="8"/>
      <c r="AV566" s="8"/>
      <c r="AW566" s="8"/>
      <c r="AX566" s="8"/>
      <c r="AY566" s="8"/>
      <c r="AZ566" s="8"/>
      <c r="BA566" s="8"/>
      <c r="BB566" s="8"/>
      <c r="BC566" s="8"/>
      <c r="BD566" s="8"/>
      <c r="BE566" s="8"/>
      <c r="BF566" s="8"/>
      <c r="BG566" s="8"/>
      <c r="BH566" s="8"/>
      <c r="BI566" s="8"/>
      <c r="BJ566" s="8"/>
      <c r="BK566" s="8"/>
      <c r="BL566" s="8"/>
      <c r="BM566" s="8"/>
      <c r="BN566" s="8"/>
      <c r="BO566" s="8"/>
      <c r="BP566" s="8"/>
      <c r="BQ566" s="8"/>
      <c r="BR566" s="8"/>
      <c r="BS566" s="8"/>
      <c r="BT566" s="8"/>
      <c r="BU566" s="8"/>
      <c r="BV566" s="8"/>
      <c r="BW566" s="8"/>
      <c r="BX566" s="8"/>
      <c r="BY566" s="8"/>
      <c r="BZ566" s="8"/>
      <c r="CA566" s="8"/>
      <c r="CB566" s="8"/>
      <c r="CC566" s="8"/>
      <c r="CD566" s="8"/>
      <c r="CE566" s="8"/>
      <c r="CF566" s="8"/>
      <c r="CG566" s="8"/>
      <c r="CH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  <c r="AC567" s="8"/>
      <c r="AD567" s="8"/>
      <c r="AE567" s="8"/>
      <c r="AF567" s="8"/>
      <c r="AG567" s="8"/>
      <c r="AH567" s="8"/>
      <c r="AI567" s="8"/>
      <c r="AJ567" s="8"/>
      <c r="AK567" s="8"/>
      <c r="AL567" s="8"/>
      <c r="AM567" s="8"/>
      <c r="AN567" s="8"/>
      <c r="AO567" s="8"/>
      <c r="AP567" s="8"/>
      <c r="AQ567" s="8"/>
      <c r="AR567" s="8"/>
      <c r="AS567" s="8"/>
      <c r="AT567" s="8"/>
      <c r="AU567" s="8"/>
      <c r="AV567" s="8"/>
      <c r="AW567" s="8"/>
      <c r="AX567" s="8"/>
      <c r="AY567" s="8"/>
      <c r="AZ567" s="8"/>
      <c r="BA567" s="8"/>
      <c r="BB567" s="8"/>
      <c r="BC567" s="8"/>
      <c r="BD567" s="8"/>
      <c r="BE567" s="8"/>
      <c r="BF567" s="8"/>
      <c r="BG567" s="8"/>
      <c r="BH567" s="8"/>
      <c r="BI567" s="8"/>
      <c r="BJ567" s="8"/>
      <c r="BK567" s="8"/>
      <c r="BL567" s="8"/>
      <c r="BM567" s="8"/>
      <c r="BN567" s="8"/>
      <c r="BO567" s="8"/>
      <c r="BP567" s="8"/>
      <c r="BQ567" s="8"/>
      <c r="BR567" s="8"/>
      <c r="BS567" s="8"/>
      <c r="BT567" s="8"/>
      <c r="BU567" s="8"/>
      <c r="BV567" s="8"/>
      <c r="BW567" s="8"/>
      <c r="BX567" s="8"/>
      <c r="BY567" s="8"/>
      <c r="BZ567" s="8"/>
      <c r="CA567" s="8"/>
      <c r="CB567" s="8"/>
      <c r="CC567" s="8"/>
      <c r="CD567" s="8"/>
      <c r="CE567" s="8"/>
      <c r="CF567" s="8"/>
      <c r="CG567" s="8"/>
      <c r="CH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  <c r="AC568" s="8"/>
      <c r="AD568" s="8"/>
      <c r="AE568" s="8"/>
      <c r="AF568" s="8"/>
      <c r="AG568" s="8"/>
      <c r="AH568" s="8"/>
      <c r="AI568" s="8"/>
      <c r="AJ568" s="8"/>
      <c r="AK568" s="8"/>
      <c r="AL568" s="8"/>
      <c r="AM568" s="8"/>
      <c r="AN568" s="8"/>
      <c r="AO568" s="8"/>
      <c r="AP568" s="8"/>
      <c r="AQ568" s="8"/>
      <c r="AR568" s="8"/>
      <c r="AS568" s="8"/>
      <c r="AT568" s="8"/>
      <c r="AU568" s="8"/>
      <c r="AV568" s="8"/>
      <c r="AW568" s="8"/>
      <c r="AX568" s="8"/>
      <c r="AY568" s="8"/>
      <c r="AZ568" s="8"/>
      <c r="BA568" s="8"/>
      <c r="BB568" s="8"/>
      <c r="BC568" s="8"/>
      <c r="BD568" s="8"/>
      <c r="BE568" s="8"/>
      <c r="BF568" s="8"/>
      <c r="BG568" s="8"/>
      <c r="BH568" s="8"/>
      <c r="BI568" s="8"/>
      <c r="BJ568" s="8"/>
      <c r="BK568" s="8"/>
      <c r="BL568" s="8"/>
      <c r="BM568" s="8"/>
      <c r="BN568" s="8"/>
      <c r="BO568" s="8"/>
      <c r="BP568" s="8"/>
      <c r="BQ568" s="8"/>
      <c r="BR568" s="8"/>
      <c r="BS568" s="8"/>
      <c r="BT568" s="8"/>
      <c r="BU568" s="8"/>
      <c r="BV568" s="8"/>
      <c r="BW568" s="8"/>
      <c r="BX568" s="8"/>
      <c r="BY568" s="8"/>
      <c r="BZ568" s="8"/>
      <c r="CA568" s="8"/>
      <c r="CB568" s="8"/>
      <c r="CC568" s="8"/>
      <c r="CD568" s="8"/>
      <c r="CE568" s="8"/>
      <c r="CF568" s="8"/>
      <c r="CG568" s="8"/>
      <c r="CH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  <c r="AC569" s="8"/>
      <c r="AD569" s="8"/>
      <c r="AE569" s="8"/>
      <c r="AF569" s="8"/>
      <c r="AG569" s="8"/>
      <c r="AH569" s="8"/>
      <c r="AI569" s="8"/>
      <c r="AJ569" s="8"/>
      <c r="AK569" s="8"/>
      <c r="AL569" s="8"/>
      <c r="AM569" s="8"/>
      <c r="AN569" s="8"/>
      <c r="AO569" s="8"/>
      <c r="AP569" s="8"/>
      <c r="AQ569" s="8"/>
      <c r="AR569" s="8"/>
      <c r="AS569" s="8"/>
      <c r="AT569" s="8"/>
      <c r="AU569" s="8"/>
      <c r="AV569" s="8"/>
      <c r="AW569" s="8"/>
      <c r="AX569" s="8"/>
      <c r="AY569" s="8"/>
      <c r="AZ569" s="8"/>
      <c r="BA569" s="8"/>
      <c r="BB569" s="8"/>
      <c r="BC569" s="8"/>
      <c r="BD569" s="8"/>
      <c r="BE569" s="8"/>
      <c r="BF569" s="8"/>
      <c r="BG569" s="8"/>
      <c r="BH569" s="8"/>
      <c r="BI569" s="8"/>
      <c r="BJ569" s="8"/>
      <c r="BK569" s="8"/>
      <c r="BL569" s="8"/>
      <c r="BM569" s="8"/>
      <c r="BN569" s="8"/>
      <c r="BO569" s="8"/>
      <c r="BP569" s="8"/>
      <c r="BQ569" s="8"/>
      <c r="BR569" s="8"/>
      <c r="BS569" s="8"/>
      <c r="BT569" s="8"/>
      <c r="BU569" s="8"/>
      <c r="BV569" s="8"/>
      <c r="BW569" s="8"/>
      <c r="BX569" s="8"/>
      <c r="BY569" s="8"/>
      <c r="BZ569" s="8"/>
      <c r="CA569" s="8"/>
      <c r="CB569" s="8"/>
      <c r="CC569" s="8"/>
      <c r="CD569" s="8"/>
      <c r="CE569" s="8"/>
      <c r="CF569" s="8"/>
      <c r="CG569" s="8"/>
      <c r="CH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  <c r="AC570" s="8"/>
      <c r="AD570" s="8"/>
      <c r="AE570" s="8"/>
      <c r="AF570" s="8"/>
      <c r="AG570" s="8"/>
      <c r="AH570" s="8"/>
      <c r="AI570" s="8"/>
      <c r="AJ570" s="8"/>
      <c r="AK570" s="8"/>
      <c r="AL570" s="8"/>
      <c r="AM570" s="8"/>
      <c r="AN570" s="8"/>
      <c r="AO570" s="8"/>
      <c r="AP570" s="8"/>
      <c r="AQ570" s="8"/>
      <c r="AR570" s="8"/>
      <c r="AS570" s="8"/>
      <c r="AT570" s="8"/>
      <c r="AU570" s="8"/>
      <c r="AV570" s="8"/>
      <c r="AW570" s="8"/>
      <c r="AX570" s="8"/>
      <c r="AY570" s="8"/>
      <c r="AZ570" s="8"/>
      <c r="BA570" s="8"/>
      <c r="BB570" s="8"/>
      <c r="BC570" s="8"/>
      <c r="BD570" s="8"/>
      <c r="BE570" s="8"/>
      <c r="BF570" s="8"/>
      <c r="BG570" s="8"/>
      <c r="BH570" s="8"/>
      <c r="BI570" s="8"/>
      <c r="BJ570" s="8"/>
      <c r="BK570" s="8"/>
      <c r="BL570" s="8"/>
      <c r="BM570" s="8"/>
      <c r="BN570" s="8"/>
      <c r="BO570" s="8"/>
      <c r="BP570" s="8"/>
      <c r="BQ570" s="8"/>
      <c r="BR570" s="8"/>
      <c r="BS570" s="8"/>
      <c r="BT570" s="8"/>
      <c r="BU570" s="8"/>
      <c r="BV570" s="8"/>
      <c r="BW570" s="8"/>
      <c r="BX570" s="8"/>
      <c r="BY570" s="8"/>
      <c r="BZ570" s="8"/>
      <c r="CA570" s="8"/>
      <c r="CB570" s="8"/>
      <c r="CC570" s="8"/>
      <c r="CD570" s="8"/>
      <c r="CE570" s="8"/>
      <c r="CF570" s="8"/>
      <c r="CG570" s="8"/>
      <c r="CH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  <c r="AC571" s="8"/>
      <c r="AD571" s="8"/>
      <c r="AE571" s="8"/>
      <c r="AF571" s="8"/>
      <c r="AG571" s="8"/>
      <c r="AH571" s="8"/>
      <c r="AI571" s="8"/>
      <c r="AJ571" s="8"/>
      <c r="AK571" s="8"/>
      <c r="AL571" s="8"/>
      <c r="AM571" s="8"/>
      <c r="AN571" s="8"/>
      <c r="AO571" s="8"/>
      <c r="AP571" s="8"/>
      <c r="AQ571" s="8"/>
      <c r="AR571" s="8"/>
      <c r="AS571" s="8"/>
      <c r="AT571" s="8"/>
      <c r="AU571" s="8"/>
      <c r="AV571" s="8"/>
      <c r="AW571" s="8"/>
      <c r="AX571" s="8"/>
      <c r="AY571" s="8"/>
      <c r="AZ571" s="8"/>
      <c r="BA571" s="8"/>
      <c r="BB571" s="8"/>
      <c r="BC571" s="8"/>
      <c r="BD571" s="8"/>
      <c r="BE571" s="8"/>
      <c r="BF571" s="8"/>
      <c r="BG571" s="8"/>
      <c r="BH571" s="8"/>
      <c r="BI571" s="8"/>
      <c r="BJ571" s="8"/>
      <c r="BK571" s="8"/>
      <c r="BL571" s="8"/>
      <c r="BM571" s="8"/>
      <c r="BN571" s="8"/>
      <c r="BO571" s="8"/>
      <c r="BP571" s="8"/>
      <c r="BQ571" s="8"/>
      <c r="BR571" s="8"/>
      <c r="BS571" s="8"/>
      <c r="BT571" s="8"/>
      <c r="BU571" s="8"/>
      <c r="BV571" s="8"/>
      <c r="BW571" s="8"/>
      <c r="BX571" s="8"/>
      <c r="BY571" s="8"/>
      <c r="BZ571" s="8"/>
      <c r="CA571" s="8"/>
      <c r="CB571" s="8"/>
      <c r="CC571" s="8"/>
      <c r="CD571" s="8"/>
      <c r="CE571" s="8"/>
      <c r="CF571" s="8"/>
      <c r="CG571" s="8"/>
      <c r="CH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  <c r="AC572" s="8"/>
      <c r="AD572" s="8"/>
      <c r="AE572" s="8"/>
      <c r="AF572" s="8"/>
      <c r="AG572" s="8"/>
      <c r="AH572" s="8"/>
      <c r="AI572" s="8"/>
      <c r="AJ572" s="8"/>
      <c r="AK572" s="8"/>
      <c r="AL572" s="8"/>
      <c r="AM572" s="8"/>
      <c r="AN572" s="8"/>
      <c r="AO572" s="8"/>
      <c r="AP572" s="8"/>
      <c r="AQ572" s="8"/>
      <c r="AR572" s="8"/>
      <c r="AS572" s="8"/>
      <c r="AT572" s="8"/>
      <c r="AU572" s="8"/>
      <c r="AV572" s="8"/>
      <c r="AW572" s="8"/>
      <c r="AX572" s="8"/>
      <c r="AY572" s="8"/>
      <c r="AZ572" s="8"/>
      <c r="BA572" s="8"/>
      <c r="BB572" s="8"/>
      <c r="BC572" s="8"/>
      <c r="BD572" s="8"/>
      <c r="BE572" s="8"/>
      <c r="BF572" s="8"/>
      <c r="BG572" s="8"/>
      <c r="BH572" s="8"/>
      <c r="BI572" s="8"/>
      <c r="BJ572" s="8"/>
      <c r="BK572" s="8"/>
      <c r="BL572" s="8"/>
      <c r="BM572" s="8"/>
      <c r="BN572" s="8"/>
      <c r="BO572" s="8"/>
      <c r="BP572" s="8"/>
      <c r="BQ572" s="8"/>
      <c r="BR572" s="8"/>
      <c r="BS572" s="8"/>
      <c r="BT572" s="8"/>
      <c r="BU572" s="8"/>
      <c r="BV572" s="8"/>
      <c r="BW572" s="8"/>
      <c r="BX572" s="8"/>
      <c r="BY572" s="8"/>
      <c r="BZ572" s="8"/>
      <c r="CA572" s="8"/>
      <c r="CB572" s="8"/>
      <c r="CC572" s="8"/>
      <c r="CD572" s="8"/>
      <c r="CE572" s="8"/>
      <c r="CF572" s="8"/>
      <c r="CG572" s="8"/>
      <c r="CH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  <c r="AC573" s="8"/>
      <c r="AD573" s="8"/>
      <c r="AE573" s="8"/>
      <c r="AF573" s="8"/>
      <c r="AG573" s="8"/>
      <c r="AH573" s="8"/>
      <c r="AI573" s="8"/>
      <c r="AJ573" s="8"/>
      <c r="AK573" s="8"/>
      <c r="AL573" s="8"/>
      <c r="AM573" s="8"/>
      <c r="AN573" s="8"/>
      <c r="AO573" s="8"/>
      <c r="AP573" s="8"/>
      <c r="AQ573" s="8"/>
      <c r="AR573" s="8"/>
      <c r="AS573" s="8"/>
      <c r="AT573" s="8"/>
      <c r="AU573" s="8"/>
      <c r="AV573" s="8"/>
      <c r="AW573" s="8"/>
      <c r="AX573" s="8"/>
      <c r="AY573" s="8"/>
      <c r="AZ573" s="8"/>
      <c r="BA573" s="8"/>
      <c r="BB573" s="8"/>
      <c r="BC573" s="8"/>
      <c r="BD573" s="8"/>
      <c r="BE573" s="8"/>
      <c r="BF573" s="8"/>
      <c r="BG573" s="8"/>
      <c r="BH573" s="8"/>
      <c r="BI573" s="8"/>
      <c r="BJ573" s="8"/>
      <c r="BK573" s="8"/>
      <c r="BL573" s="8"/>
      <c r="BM573" s="8"/>
      <c r="BN573" s="8"/>
      <c r="BO573" s="8"/>
      <c r="BP573" s="8"/>
      <c r="BQ573" s="8"/>
      <c r="BR573" s="8"/>
      <c r="BS573" s="8"/>
      <c r="BT573" s="8"/>
      <c r="BU573" s="8"/>
      <c r="BV573" s="8"/>
      <c r="BW573" s="8"/>
      <c r="BX573" s="8"/>
      <c r="BY573" s="8"/>
      <c r="BZ573" s="8"/>
      <c r="CA573" s="8"/>
      <c r="CB573" s="8"/>
      <c r="CC573" s="8"/>
      <c r="CD573" s="8"/>
      <c r="CE573" s="8"/>
      <c r="CF573" s="8"/>
      <c r="CG573" s="8"/>
      <c r="CH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  <c r="AC574" s="8"/>
      <c r="AD574" s="8"/>
      <c r="AE574" s="8"/>
      <c r="AF574" s="8"/>
      <c r="AG574" s="8"/>
      <c r="AH574" s="8"/>
      <c r="AI574" s="8"/>
      <c r="AJ574" s="8"/>
      <c r="AK574" s="8"/>
      <c r="AL574" s="8"/>
      <c r="AM574" s="8"/>
      <c r="AN574" s="8"/>
      <c r="AO574" s="8"/>
      <c r="AP574" s="8"/>
      <c r="AQ574" s="8"/>
      <c r="AR574" s="8"/>
      <c r="AS574" s="8"/>
      <c r="AT574" s="8"/>
      <c r="AU574" s="8"/>
      <c r="AV574" s="8"/>
      <c r="AW574" s="8"/>
      <c r="AX574" s="8"/>
      <c r="AY574" s="8"/>
      <c r="AZ574" s="8"/>
      <c r="BA574" s="8"/>
      <c r="BB574" s="8"/>
      <c r="BC574" s="8"/>
      <c r="BD574" s="8"/>
      <c r="BE574" s="8"/>
      <c r="BF574" s="8"/>
      <c r="BG574" s="8"/>
      <c r="BH574" s="8"/>
      <c r="BI574" s="8"/>
      <c r="BJ574" s="8"/>
      <c r="BK574" s="8"/>
      <c r="BL574" s="8"/>
      <c r="BM574" s="8"/>
      <c r="BN574" s="8"/>
      <c r="BO574" s="8"/>
      <c r="BP574" s="8"/>
      <c r="BQ574" s="8"/>
      <c r="BR574" s="8"/>
      <c r="BS574" s="8"/>
      <c r="BT574" s="8"/>
      <c r="BU574" s="8"/>
      <c r="BV574" s="8"/>
      <c r="BW574" s="8"/>
      <c r="BX574" s="8"/>
      <c r="BY574" s="8"/>
      <c r="BZ574" s="8"/>
      <c r="CA574" s="8"/>
      <c r="CB574" s="8"/>
      <c r="CC574" s="8"/>
      <c r="CD574" s="8"/>
      <c r="CE574" s="8"/>
      <c r="CF574" s="8"/>
      <c r="CG574" s="8"/>
      <c r="CH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  <c r="AC575" s="8"/>
      <c r="AD575" s="8"/>
      <c r="AE575" s="8"/>
      <c r="AF575" s="8"/>
      <c r="AG575" s="8"/>
      <c r="AH575" s="8"/>
      <c r="AI575" s="8"/>
      <c r="AJ575" s="8"/>
      <c r="AK575" s="8"/>
      <c r="AL575" s="8"/>
      <c r="AM575" s="8"/>
      <c r="AN575" s="8"/>
      <c r="AO575" s="8"/>
      <c r="AP575" s="8"/>
      <c r="AQ575" s="8"/>
      <c r="AR575" s="8"/>
      <c r="AS575" s="8"/>
      <c r="AT575" s="8"/>
      <c r="AU575" s="8"/>
      <c r="AV575" s="8"/>
      <c r="AW575" s="8"/>
      <c r="AX575" s="8"/>
      <c r="AY575" s="8"/>
      <c r="AZ575" s="8"/>
      <c r="BA575" s="8"/>
      <c r="BB575" s="8"/>
      <c r="BC575" s="8"/>
      <c r="BD575" s="8"/>
      <c r="BE575" s="8"/>
      <c r="BF575" s="8"/>
      <c r="BG575" s="8"/>
      <c r="BH575" s="8"/>
      <c r="BI575" s="8"/>
      <c r="BJ575" s="8"/>
      <c r="BK575" s="8"/>
      <c r="BL575" s="8"/>
      <c r="BM575" s="8"/>
      <c r="BN575" s="8"/>
      <c r="BO575" s="8"/>
      <c r="BP575" s="8"/>
      <c r="BQ575" s="8"/>
      <c r="BR575" s="8"/>
      <c r="BS575" s="8"/>
      <c r="BT575" s="8"/>
      <c r="BU575" s="8"/>
      <c r="BV575" s="8"/>
      <c r="BW575" s="8"/>
      <c r="BX575" s="8"/>
      <c r="BY575" s="8"/>
      <c r="BZ575" s="8"/>
      <c r="CA575" s="8"/>
      <c r="CB575" s="8"/>
      <c r="CC575" s="8"/>
      <c r="CD575" s="8"/>
      <c r="CE575" s="8"/>
      <c r="CF575" s="8"/>
      <c r="CG575" s="8"/>
      <c r="CH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  <c r="AC576" s="8"/>
      <c r="AD576" s="8"/>
      <c r="AE576" s="8"/>
      <c r="AF576" s="8"/>
      <c r="AG576" s="8"/>
      <c r="AH576" s="8"/>
      <c r="AI576" s="8"/>
      <c r="AJ576" s="8"/>
      <c r="AK576" s="8"/>
      <c r="AL576" s="8"/>
      <c r="AM576" s="8"/>
      <c r="AN576" s="8"/>
      <c r="AO576" s="8"/>
      <c r="AP576" s="8"/>
      <c r="AQ576" s="8"/>
      <c r="AR576" s="8"/>
      <c r="AS576" s="8"/>
      <c r="AT576" s="8"/>
      <c r="AU576" s="8"/>
      <c r="AV576" s="8"/>
      <c r="AW576" s="8"/>
      <c r="AX576" s="8"/>
      <c r="AY576" s="8"/>
      <c r="AZ576" s="8"/>
      <c r="BA576" s="8"/>
      <c r="BB576" s="8"/>
      <c r="BC576" s="8"/>
      <c r="BD576" s="8"/>
      <c r="BE576" s="8"/>
      <c r="BF576" s="8"/>
      <c r="BG576" s="8"/>
      <c r="BH576" s="8"/>
      <c r="BI576" s="8"/>
      <c r="BJ576" s="8"/>
      <c r="BK576" s="8"/>
      <c r="BL576" s="8"/>
      <c r="BM576" s="8"/>
      <c r="BN576" s="8"/>
      <c r="BO576" s="8"/>
      <c r="BP576" s="8"/>
      <c r="BQ576" s="8"/>
      <c r="BR576" s="8"/>
      <c r="BS576" s="8"/>
      <c r="BT576" s="8"/>
      <c r="BU576" s="8"/>
      <c r="BV576" s="8"/>
      <c r="BW576" s="8"/>
      <c r="BX576" s="8"/>
      <c r="BY576" s="8"/>
      <c r="BZ576" s="8"/>
      <c r="CA576" s="8"/>
      <c r="CB576" s="8"/>
      <c r="CC576" s="8"/>
      <c r="CD576" s="8"/>
      <c r="CE576" s="8"/>
      <c r="CF576" s="8"/>
      <c r="CG576" s="8"/>
      <c r="CH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  <c r="AC577" s="8"/>
      <c r="AD577" s="8"/>
      <c r="AE577" s="8"/>
      <c r="AF577" s="8"/>
      <c r="AG577" s="8"/>
      <c r="AH577" s="8"/>
      <c r="AI577" s="8"/>
      <c r="AJ577" s="8"/>
      <c r="AK577" s="8"/>
      <c r="AL577" s="8"/>
      <c r="AM577" s="8"/>
      <c r="AN577" s="8"/>
      <c r="AO577" s="8"/>
      <c r="AP577" s="8"/>
      <c r="AQ577" s="8"/>
      <c r="AR577" s="8"/>
      <c r="AS577" s="8"/>
      <c r="AT577" s="8"/>
      <c r="AU577" s="8"/>
      <c r="AV577" s="8"/>
      <c r="AW577" s="8"/>
      <c r="AX577" s="8"/>
      <c r="AY577" s="8"/>
      <c r="AZ577" s="8"/>
      <c r="BA577" s="8"/>
      <c r="BB577" s="8"/>
      <c r="BC577" s="8"/>
      <c r="BD577" s="8"/>
      <c r="BE577" s="8"/>
      <c r="BF577" s="8"/>
      <c r="BG577" s="8"/>
      <c r="BH577" s="8"/>
      <c r="BI577" s="8"/>
      <c r="BJ577" s="8"/>
      <c r="BK577" s="8"/>
      <c r="BL577" s="8"/>
      <c r="BM577" s="8"/>
      <c r="BN577" s="8"/>
      <c r="BO577" s="8"/>
      <c r="BP577" s="8"/>
      <c r="BQ577" s="8"/>
      <c r="BR577" s="8"/>
      <c r="BS577" s="8"/>
      <c r="BT577" s="8"/>
      <c r="BU577" s="8"/>
      <c r="BV577" s="8"/>
      <c r="BW577" s="8"/>
      <c r="BX577" s="8"/>
      <c r="BY577" s="8"/>
      <c r="BZ577" s="8"/>
      <c r="CA577" s="8"/>
      <c r="CB577" s="8"/>
      <c r="CC577" s="8"/>
      <c r="CD577" s="8"/>
      <c r="CE577" s="8"/>
      <c r="CF577" s="8"/>
      <c r="CG577" s="8"/>
      <c r="CH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  <c r="AC578" s="8"/>
      <c r="AD578" s="8"/>
      <c r="AE578" s="8"/>
      <c r="AF578" s="8"/>
      <c r="AG578" s="8"/>
      <c r="AH578" s="8"/>
      <c r="AI578" s="8"/>
      <c r="AJ578" s="8"/>
      <c r="AK578" s="8"/>
      <c r="AL578" s="8"/>
      <c r="AM578" s="8"/>
      <c r="AN578" s="8"/>
      <c r="AO578" s="8"/>
      <c r="AP578" s="8"/>
      <c r="AQ578" s="8"/>
      <c r="AR578" s="8"/>
      <c r="AS578" s="8"/>
      <c r="AT578" s="8"/>
      <c r="AU578" s="8"/>
      <c r="AV578" s="8"/>
      <c r="AW578" s="8"/>
      <c r="AX578" s="8"/>
      <c r="AY578" s="8"/>
      <c r="AZ578" s="8"/>
      <c r="BA578" s="8"/>
      <c r="BB578" s="8"/>
      <c r="BC578" s="8"/>
      <c r="BD578" s="8"/>
      <c r="BE578" s="8"/>
      <c r="BF578" s="8"/>
      <c r="BG578" s="8"/>
      <c r="BH578" s="8"/>
      <c r="BI578" s="8"/>
      <c r="BJ578" s="8"/>
      <c r="BK578" s="8"/>
      <c r="BL578" s="8"/>
      <c r="BM578" s="8"/>
      <c r="BN578" s="8"/>
      <c r="BO578" s="8"/>
      <c r="BP578" s="8"/>
      <c r="BQ578" s="8"/>
      <c r="BR578" s="8"/>
      <c r="BS578" s="8"/>
      <c r="BT578" s="8"/>
      <c r="BU578" s="8"/>
      <c r="BV578" s="8"/>
      <c r="BW578" s="8"/>
      <c r="BX578" s="8"/>
      <c r="BY578" s="8"/>
      <c r="BZ578" s="8"/>
      <c r="CA578" s="8"/>
      <c r="CB578" s="8"/>
      <c r="CC578" s="8"/>
      <c r="CD578" s="8"/>
      <c r="CE578" s="8"/>
      <c r="CF578" s="8"/>
      <c r="CG578" s="8"/>
      <c r="CH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  <c r="AC579" s="8"/>
      <c r="AD579" s="8"/>
      <c r="AE579" s="8"/>
      <c r="AF579" s="8"/>
      <c r="AG579" s="8"/>
      <c r="AH579" s="8"/>
      <c r="AI579" s="8"/>
      <c r="AJ579" s="8"/>
      <c r="AK579" s="8"/>
      <c r="AL579" s="8"/>
      <c r="AM579" s="8"/>
      <c r="AN579" s="8"/>
      <c r="AO579" s="8"/>
      <c r="AP579" s="8"/>
      <c r="AQ579" s="8"/>
      <c r="AR579" s="8"/>
      <c r="AS579" s="8"/>
      <c r="AT579" s="8"/>
      <c r="AU579" s="8"/>
      <c r="AV579" s="8"/>
      <c r="AW579" s="8"/>
      <c r="AX579" s="8"/>
      <c r="AY579" s="8"/>
      <c r="AZ579" s="8"/>
      <c r="BA579" s="8"/>
      <c r="BB579" s="8"/>
      <c r="BC579" s="8"/>
      <c r="BD579" s="8"/>
      <c r="BE579" s="8"/>
      <c r="BF579" s="8"/>
      <c r="BG579" s="8"/>
      <c r="BH579" s="8"/>
      <c r="BI579" s="8"/>
      <c r="BJ579" s="8"/>
      <c r="BK579" s="8"/>
      <c r="BL579" s="8"/>
      <c r="BM579" s="8"/>
      <c r="BN579" s="8"/>
      <c r="BO579" s="8"/>
      <c r="BP579" s="8"/>
      <c r="BQ579" s="8"/>
      <c r="BR579" s="8"/>
      <c r="BS579" s="8"/>
      <c r="BT579" s="8"/>
      <c r="BU579" s="8"/>
      <c r="BV579" s="8"/>
      <c r="BW579" s="8"/>
      <c r="BX579" s="8"/>
      <c r="BY579" s="8"/>
      <c r="BZ579" s="8"/>
      <c r="CA579" s="8"/>
      <c r="CB579" s="8"/>
      <c r="CC579" s="8"/>
      <c r="CD579" s="8"/>
      <c r="CE579" s="8"/>
      <c r="CF579" s="8"/>
      <c r="CG579" s="8"/>
      <c r="CH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  <c r="AC580" s="8"/>
      <c r="AD580" s="8"/>
      <c r="AE580" s="8"/>
      <c r="AF580" s="8"/>
      <c r="AG580" s="8"/>
      <c r="AH580" s="8"/>
      <c r="AI580" s="8"/>
      <c r="AJ580" s="8"/>
      <c r="AK580" s="8"/>
      <c r="AL580" s="8"/>
      <c r="AM580" s="8"/>
      <c r="AN580" s="8"/>
      <c r="AO580" s="8"/>
      <c r="AP580" s="8"/>
      <c r="AQ580" s="8"/>
      <c r="AR580" s="8"/>
      <c r="AS580" s="8"/>
      <c r="AT580" s="8"/>
      <c r="AU580" s="8"/>
      <c r="AV580" s="8"/>
      <c r="AW580" s="8"/>
      <c r="AX580" s="8"/>
      <c r="AY580" s="8"/>
      <c r="AZ580" s="8"/>
      <c r="BA580" s="8"/>
      <c r="BB580" s="8"/>
      <c r="BC580" s="8"/>
      <c r="BD580" s="8"/>
      <c r="BE580" s="8"/>
      <c r="BF580" s="8"/>
      <c r="BG580" s="8"/>
      <c r="BH580" s="8"/>
      <c r="BI580" s="8"/>
      <c r="BJ580" s="8"/>
      <c r="BK580" s="8"/>
      <c r="BL580" s="8"/>
      <c r="BM580" s="8"/>
      <c r="BN580" s="8"/>
      <c r="BO580" s="8"/>
      <c r="BP580" s="8"/>
      <c r="BQ580" s="8"/>
      <c r="BR580" s="8"/>
      <c r="BS580" s="8"/>
      <c r="BT580" s="8"/>
      <c r="BU580" s="8"/>
      <c r="BV580" s="8"/>
      <c r="BW580" s="8"/>
      <c r="BX580" s="8"/>
      <c r="BY580" s="8"/>
      <c r="BZ580" s="8"/>
      <c r="CA580" s="8"/>
      <c r="CB580" s="8"/>
      <c r="CC580" s="8"/>
      <c r="CD580" s="8"/>
      <c r="CE580" s="8"/>
      <c r="CF580" s="8"/>
      <c r="CG580" s="8"/>
      <c r="CH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  <c r="AC581" s="8"/>
      <c r="AD581" s="8"/>
      <c r="AE581" s="8"/>
      <c r="AF581" s="8"/>
      <c r="AG581" s="8"/>
      <c r="AH581" s="8"/>
      <c r="AI581" s="8"/>
      <c r="AJ581" s="8"/>
      <c r="AK581" s="8"/>
      <c r="AL581" s="8"/>
      <c r="AM581" s="8"/>
      <c r="AN581" s="8"/>
      <c r="AO581" s="8"/>
      <c r="AP581" s="8"/>
      <c r="AQ581" s="8"/>
      <c r="AR581" s="8"/>
      <c r="AS581" s="8"/>
      <c r="AT581" s="8"/>
      <c r="AU581" s="8"/>
      <c r="AV581" s="8"/>
      <c r="AW581" s="8"/>
      <c r="AX581" s="8"/>
      <c r="AY581" s="8"/>
      <c r="AZ581" s="8"/>
      <c r="BA581" s="8"/>
      <c r="BB581" s="8"/>
      <c r="BC581" s="8"/>
      <c r="BD581" s="8"/>
      <c r="BE581" s="8"/>
      <c r="BF581" s="8"/>
      <c r="BG581" s="8"/>
      <c r="BH581" s="8"/>
      <c r="BI581" s="8"/>
      <c r="BJ581" s="8"/>
      <c r="BK581" s="8"/>
      <c r="BL581" s="8"/>
      <c r="BM581" s="8"/>
      <c r="BN581" s="8"/>
      <c r="BO581" s="8"/>
      <c r="BP581" s="8"/>
      <c r="BQ581" s="8"/>
      <c r="BR581" s="8"/>
      <c r="BS581" s="8"/>
      <c r="BT581" s="8"/>
      <c r="BU581" s="8"/>
      <c r="BV581" s="8"/>
      <c r="BW581" s="8"/>
      <c r="BX581" s="8"/>
      <c r="BY581" s="8"/>
      <c r="BZ581" s="8"/>
      <c r="CA581" s="8"/>
      <c r="CB581" s="8"/>
      <c r="CC581" s="8"/>
      <c r="CD581" s="8"/>
      <c r="CE581" s="8"/>
      <c r="CF581" s="8"/>
      <c r="CG581" s="8"/>
      <c r="CH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  <c r="AC582" s="8"/>
      <c r="AD582" s="8"/>
      <c r="AE582" s="8"/>
      <c r="AF582" s="8"/>
      <c r="AG582" s="8"/>
      <c r="AH582" s="8"/>
      <c r="AI582" s="8"/>
      <c r="AJ582" s="8"/>
      <c r="AK582" s="8"/>
      <c r="AL582" s="8"/>
      <c r="AM582" s="8"/>
      <c r="AN582" s="8"/>
      <c r="AO582" s="8"/>
      <c r="AP582" s="8"/>
      <c r="AQ582" s="8"/>
      <c r="AR582" s="8"/>
      <c r="AS582" s="8"/>
      <c r="AT582" s="8"/>
      <c r="AU582" s="8"/>
      <c r="AV582" s="8"/>
      <c r="AW582" s="8"/>
      <c r="AX582" s="8"/>
      <c r="AY582" s="8"/>
      <c r="AZ582" s="8"/>
      <c r="BA582" s="8"/>
      <c r="BB582" s="8"/>
      <c r="BC582" s="8"/>
      <c r="BD582" s="8"/>
      <c r="BE582" s="8"/>
      <c r="BF582" s="8"/>
      <c r="BG582" s="8"/>
      <c r="BH582" s="8"/>
      <c r="BI582" s="8"/>
      <c r="BJ582" s="8"/>
      <c r="BK582" s="8"/>
      <c r="BL582" s="8"/>
      <c r="BM582" s="8"/>
      <c r="BN582" s="8"/>
      <c r="BO582" s="8"/>
      <c r="BP582" s="8"/>
      <c r="BQ582" s="8"/>
      <c r="BR582" s="8"/>
      <c r="BS582" s="8"/>
      <c r="BT582" s="8"/>
      <c r="BU582" s="8"/>
      <c r="BV582" s="8"/>
      <c r="BW582" s="8"/>
      <c r="BX582" s="8"/>
      <c r="BY582" s="8"/>
      <c r="BZ582" s="8"/>
      <c r="CA582" s="8"/>
      <c r="CB582" s="8"/>
      <c r="CC582" s="8"/>
      <c r="CD582" s="8"/>
      <c r="CE582" s="8"/>
      <c r="CF582" s="8"/>
      <c r="CG582" s="8"/>
      <c r="CH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  <c r="AC583" s="8"/>
      <c r="AD583" s="8"/>
      <c r="AE583" s="8"/>
      <c r="AF583" s="8"/>
      <c r="AG583" s="8"/>
      <c r="AH583" s="8"/>
      <c r="AI583" s="8"/>
      <c r="AJ583" s="8"/>
      <c r="AK583" s="8"/>
      <c r="AL583" s="8"/>
      <c r="AM583" s="8"/>
      <c r="AN583" s="8"/>
      <c r="AO583" s="8"/>
      <c r="AP583" s="8"/>
      <c r="AQ583" s="8"/>
      <c r="AR583" s="8"/>
      <c r="AS583" s="8"/>
      <c r="AT583" s="8"/>
      <c r="AU583" s="8"/>
      <c r="AV583" s="8"/>
      <c r="AW583" s="8"/>
      <c r="AX583" s="8"/>
      <c r="AY583" s="8"/>
      <c r="AZ583" s="8"/>
      <c r="BA583" s="8"/>
      <c r="BB583" s="8"/>
      <c r="BC583" s="8"/>
      <c r="BD583" s="8"/>
      <c r="BE583" s="8"/>
      <c r="BF583" s="8"/>
      <c r="BG583" s="8"/>
      <c r="BH583" s="8"/>
      <c r="BI583" s="8"/>
      <c r="BJ583" s="8"/>
      <c r="BK583" s="8"/>
      <c r="BL583" s="8"/>
      <c r="BM583" s="8"/>
      <c r="BN583" s="8"/>
      <c r="BO583" s="8"/>
      <c r="BP583" s="8"/>
      <c r="BQ583" s="8"/>
      <c r="BR583" s="8"/>
      <c r="BS583" s="8"/>
      <c r="BT583" s="8"/>
      <c r="BU583" s="8"/>
      <c r="BV583" s="8"/>
      <c r="BW583" s="8"/>
      <c r="BX583" s="8"/>
      <c r="BY583" s="8"/>
      <c r="BZ583" s="8"/>
      <c r="CA583" s="8"/>
      <c r="CB583" s="8"/>
      <c r="CC583" s="8"/>
      <c r="CD583" s="8"/>
      <c r="CE583" s="8"/>
      <c r="CF583" s="8"/>
      <c r="CG583" s="8"/>
      <c r="CH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  <c r="AC584" s="8"/>
      <c r="AD584" s="8"/>
      <c r="AE584" s="8"/>
      <c r="AF584" s="8"/>
      <c r="AG584" s="8"/>
      <c r="AH584" s="8"/>
      <c r="AI584" s="8"/>
      <c r="AJ584" s="8"/>
      <c r="AK584" s="8"/>
      <c r="AL584" s="8"/>
      <c r="AM584" s="8"/>
      <c r="AN584" s="8"/>
      <c r="AO584" s="8"/>
      <c r="AP584" s="8"/>
      <c r="AQ584" s="8"/>
      <c r="AR584" s="8"/>
      <c r="AS584" s="8"/>
      <c r="AT584" s="8"/>
      <c r="AU584" s="8"/>
      <c r="AV584" s="8"/>
      <c r="AW584" s="8"/>
      <c r="AX584" s="8"/>
      <c r="AY584" s="8"/>
      <c r="AZ584" s="8"/>
      <c r="BA584" s="8"/>
      <c r="BB584" s="8"/>
      <c r="BC584" s="8"/>
      <c r="BD584" s="8"/>
      <c r="BE584" s="8"/>
      <c r="BF584" s="8"/>
      <c r="BG584" s="8"/>
      <c r="BH584" s="8"/>
      <c r="BI584" s="8"/>
      <c r="BJ584" s="8"/>
      <c r="BK584" s="8"/>
      <c r="BL584" s="8"/>
      <c r="BM584" s="8"/>
      <c r="BN584" s="8"/>
      <c r="BO584" s="8"/>
      <c r="BP584" s="8"/>
      <c r="BQ584" s="8"/>
      <c r="BR584" s="8"/>
      <c r="BS584" s="8"/>
      <c r="BT584" s="8"/>
      <c r="BU584" s="8"/>
      <c r="BV584" s="8"/>
      <c r="BW584" s="8"/>
      <c r="BX584" s="8"/>
      <c r="BY584" s="8"/>
      <c r="BZ584" s="8"/>
      <c r="CA584" s="8"/>
      <c r="CB584" s="8"/>
      <c r="CC584" s="8"/>
      <c r="CD584" s="8"/>
      <c r="CE584" s="8"/>
      <c r="CF584" s="8"/>
      <c r="CG584" s="8"/>
      <c r="CH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  <c r="AC585" s="8"/>
      <c r="AD585" s="8"/>
      <c r="AE585" s="8"/>
      <c r="AF585" s="8"/>
      <c r="AG585" s="8"/>
      <c r="AH585" s="8"/>
      <c r="AI585" s="8"/>
      <c r="AJ585" s="8"/>
      <c r="AK585" s="8"/>
      <c r="AL585" s="8"/>
      <c r="AM585" s="8"/>
      <c r="AN585" s="8"/>
      <c r="AO585" s="8"/>
      <c r="AP585" s="8"/>
      <c r="AQ585" s="8"/>
      <c r="AR585" s="8"/>
      <c r="AS585" s="8"/>
      <c r="AT585" s="8"/>
      <c r="AU585" s="8"/>
      <c r="AV585" s="8"/>
      <c r="AW585" s="8"/>
      <c r="AX585" s="8"/>
      <c r="AY585" s="8"/>
      <c r="AZ585" s="8"/>
      <c r="BA585" s="8"/>
      <c r="BB585" s="8"/>
      <c r="BC585" s="8"/>
      <c r="BD585" s="8"/>
      <c r="BE585" s="8"/>
      <c r="BF585" s="8"/>
      <c r="BG585" s="8"/>
      <c r="BH585" s="8"/>
      <c r="BI585" s="8"/>
      <c r="BJ585" s="8"/>
      <c r="BK585" s="8"/>
      <c r="BL585" s="8"/>
      <c r="BM585" s="8"/>
      <c r="BN585" s="8"/>
      <c r="BO585" s="8"/>
      <c r="BP585" s="8"/>
      <c r="BQ585" s="8"/>
      <c r="BR585" s="8"/>
      <c r="BS585" s="8"/>
      <c r="BT585" s="8"/>
      <c r="BU585" s="8"/>
      <c r="BV585" s="8"/>
      <c r="BW585" s="8"/>
      <c r="BX585" s="8"/>
      <c r="BY585" s="8"/>
      <c r="BZ585" s="8"/>
      <c r="CA585" s="8"/>
      <c r="CB585" s="8"/>
      <c r="CC585" s="8"/>
      <c r="CD585" s="8"/>
      <c r="CE585" s="8"/>
      <c r="CF585" s="8"/>
      <c r="CG585" s="8"/>
      <c r="CH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  <c r="AC586" s="8"/>
      <c r="AD586" s="8"/>
      <c r="AE586" s="8"/>
      <c r="AF586" s="8"/>
      <c r="AG586" s="8"/>
      <c r="AH586" s="8"/>
      <c r="AI586" s="8"/>
      <c r="AJ586" s="8"/>
      <c r="AK586" s="8"/>
      <c r="AL586" s="8"/>
      <c r="AM586" s="8"/>
      <c r="AN586" s="8"/>
      <c r="AO586" s="8"/>
      <c r="AP586" s="8"/>
      <c r="AQ586" s="8"/>
      <c r="AR586" s="8"/>
      <c r="AS586" s="8"/>
      <c r="AT586" s="8"/>
      <c r="AU586" s="8"/>
      <c r="AV586" s="8"/>
      <c r="AW586" s="8"/>
      <c r="AX586" s="8"/>
      <c r="AY586" s="8"/>
      <c r="AZ586" s="8"/>
      <c r="BA586" s="8"/>
      <c r="BB586" s="8"/>
      <c r="BC586" s="8"/>
      <c r="BD586" s="8"/>
      <c r="BE586" s="8"/>
      <c r="BF586" s="8"/>
      <c r="BG586" s="8"/>
      <c r="BH586" s="8"/>
      <c r="BI586" s="8"/>
      <c r="BJ586" s="8"/>
      <c r="BK586" s="8"/>
      <c r="BL586" s="8"/>
      <c r="BM586" s="8"/>
      <c r="BN586" s="8"/>
      <c r="BO586" s="8"/>
      <c r="BP586" s="8"/>
      <c r="BQ586" s="8"/>
      <c r="BR586" s="8"/>
      <c r="BS586" s="8"/>
      <c r="BT586" s="8"/>
      <c r="BU586" s="8"/>
      <c r="BV586" s="8"/>
      <c r="BW586" s="8"/>
      <c r="BX586" s="8"/>
      <c r="BY586" s="8"/>
      <c r="BZ586" s="8"/>
      <c r="CA586" s="8"/>
      <c r="CB586" s="8"/>
      <c r="CC586" s="8"/>
      <c r="CD586" s="8"/>
      <c r="CE586" s="8"/>
      <c r="CF586" s="8"/>
      <c r="CG586" s="8"/>
      <c r="CH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  <c r="AC587" s="8"/>
      <c r="AD587" s="8"/>
      <c r="AE587" s="8"/>
      <c r="AF587" s="8"/>
      <c r="AG587" s="8"/>
      <c r="AH587" s="8"/>
      <c r="AI587" s="8"/>
      <c r="AJ587" s="8"/>
      <c r="AK587" s="8"/>
      <c r="AL587" s="8"/>
      <c r="AM587" s="8"/>
      <c r="AN587" s="8"/>
      <c r="AO587" s="8"/>
      <c r="AP587" s="8"/>
      <c r="AQ587" s="8"/>
      <c r="AR587" s="8"/>
      <c r="AS587" s="8"/>
      <c r="AT587" s="8"/>
      <c r="AU587" s="8"/>
      <c r="AV587" s="8"/>
      <c r="AW587" s="8"/>
      <c r="AX587" s="8"/>
      <c r="AY587" s="8"/>
      <c r="AZ587" s="8"/>
      <c r="BA587" s="8"/>
      <c r="BB587" s="8"/>
      <c r="BC587" s="8"/>
      <c r="BD587" s="8"/>
      <c r="BE587" s="8"/>
      <c r="BF587" s="8"/>
      <c r="BG587" s="8"/>
      <c r="BH587" s="8"/>
      <c r="BI587" s="8"/>
      <c r="BJ587" s="8"/>
      <c r="BK587" s="8"/>
      <c r="BL587" s="8"/>
      <c r="BM587" s="8"/>
      <c r="BN587" s="8"/>
      <c r="BO587" s="8"/>
      <c r="BP587" s="8"/>
      <c r="BQ587" s="8"/>
      <c r="BR587" s="8"/>
      <c r="BS587" s="8"/>
      <c r="BT587" s="8"/>
      <c r="BU587" s="8"/>
      <c r="BV587" s="8"/>
      <c r="BW587" s="8"/>
      <c r="BX587" s="8"/>
      <c r="BY587" s="8"/>
      <c r="BZ587" s="8"/>
      <c r="CA587" s="8"/>
      <c r="CB587" s="8"/>
      <c r="CC587" s="8"/>
      <c r="CD587" s="8"/>
      <c r="CE587" s="8"/>
      <c r="CF587" s="8"/>
      <c r="CG587" s="8"/>
      <c r="CH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  <c r="AC588" s="8"/>
      <c r="AD588" s="8"/>
      <c r="AE588" s="8"/>
      <c r="AF588" s="8"/>
      <c r="AG588" s="8"/>
      <c r="AH588" s="8"/>
      <c r="AI588" s="8"/>
      <c r="AJ588" s="8"/>
      <c r="AK588" s="8"/>
      <c r="AL588" s="8"/>
      <c r="AM588" s="8"/>
      <c r="AN588" s="8"/>
      <c r="AO588" s="8"/>
      <c r="AP588" s="8"/>
      <c r="AQ588" s="8"/>
      <c r="AR588" s="8"/>
      <c r="AS588" s="8"/>
      <c r="AT588" s="8"/>
      <c r="AU588" s="8"/>
      <c r="AV588" s="8"/>
      <c r="AW588" s="8"/>
      <c r="AX588" s="8"/>
      <c r="AY588" s="8"/>
      <c r="AZ588" s="8"/>
      <c r="BA588" s="8"/>
      <c r="BB588" s="8"/>
      <c r="BC588" s="8"/>
      <c r="BD588" s="8"/>
      <c r="BE588" s="8"/>
      <c r="BF588" s="8"/>
      <c r="BG588" s="8"/>
      <c r="BH588" s="8"/>
      <c r="BI588" s="8"/>
      <c r="BJ588" s="8"/>
      <c r="BK588" s="8"/>
      <c r="BL588" s="8"/>
      <c r="BM588" s="8"/>
      <c r="BN588" s="8"/>
      <c r="BO588" s="8"/>
      <c r="BP588" s="8"/>
      <c r="BQ588" s="8"/>
      <c r="BR588" s="8"/>
      <c r="BS588" s="8"/>
      <c r="BT588" s="8"/>
      <c r="BU588" s="8"/>
      <c r="BV588" s="8"/>
      <c r="BW588" s="8"/>
      <c r="BX588" s="8"/>
      <c r="BY588" s="8"/>
      <c r="BZ588" s="8"/>
      <c r="CA588" s="8"/>
      <c r="CB588" s="8"/>
      <c r="CC588" s="8"/>
      <c r="CD588" s="8"/>
      <c r="CE588" s="8"/>
      <c r="CF588" s="8"/>
      <c r="CG588" s="8"/>
      <c r="CH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  <c r="AC589" s="8"/>
      <c r="AD589" s="8"/>
      <c r="AE589" s="8"/>
      <c r="AF589" s="8"/>
      <c r="AG589" s="8"/>
      <c r="AH589" s="8"/>
      <c r="AI589" s="8"/>
      <c r="AJ589" s="8"/>
      <c r="AK589" s="8"/>
      <c r="AL589" s="8"/>
      <c r="AM589" s="8"/>
      <c r="AN589" s="8"/>
      <c r="AO589" s="8"/>
      <c r="AP589" s="8"/>
      <c r="AQ589" s="8"/>
      <c r="AR589" s="8"/>
      <c r="AS589" s="8"/>
      <c r="AT589" s="8"/>
      <c r="AU589" s="8"/>
      <c r="AV589" s="8"/>
      <c r="AW589" s="8"/>
      <c r="AX589" s="8"/>
      <c r="AY589" s="8"/>
      <c r="AZ589" s="8"/>
      <c r="BA589" s="8"/>
      <c r="BB589" s="8"/>
      <c r="BC589" s="8"/>
      <c r="BD589" s="8"/>
      <c r="BE589" s="8"/>
      <c r="BF589" s="8"/>
      <c r="BG589" s="8"/>
      <c r="BH589" s="8"/>
      <c r="BI589" s="8"/>
      <c r="BJ589" s="8"/>
      <c r="BK589" s="8"/>
      <c r="BL589" s="8"/>
      <c r="BM589" s="8"/>
      <c r="BN589" s="8"/>
      <c r="BO589" s="8"/>
      <c r="BP589" s="8"/>
      <c r="BQ589" s="8"/>
      <c r="BR589" s="8"/>
      <c r="BS589" s="8"/>
      <c r="BT589" s="8"/>
      <c r="BU589" s="8"/>
      <c r="BV589" s="8"/>
      <c r="BW589" s="8"/>
      <c r="BX589" s="8"/>
      <c r="BY589" s="8"/>
      <c r="BZ589" s="8"/>
      <c r="CA589" s="8"/>
      <c r="CB589" s="8"/>
      <c r="CC589" s="8"/>
      <c r="CD589" s="8"/>
      <c r="CE589" s="8"/>
      <c r="CF589" s="8"/>
      <c r="CG589" s="8"/>
      <c r="CH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  <c r="AC590" s="8"/>
      <c r="AD590" s="8"/>
      <c r="AE590" s="8"/>
      <c r="AF590" s="8"/>
      <c r="AG590" s="8"/>
      <c r="AH590" s="8"/>
      <c r="AI590" s="8"/>
      <c r="AJ590" s="8"/>
      <c r="AK590" s="8"/>
      <c r="AL590" s="8"/>
      <c r="AM590" s="8"/>
      <c r="AN590" s="8"/>
      <c r="AO590" s="8"/>
      <c r="AP590" s="8"/>
      <c r="AQ590" s="8"/>
      <c r="AR590" s="8"/>
      <c r="AS590" s="8"/>
      <c r="AT590" s="8"/>
      <c r="AU590" s="8"/>
      <c r="AV590" s="8"/>
      <c r="AW590" s="8"/>
      <c r="AX590" s="8"/>
      <c r="AY590" s="8"/>
      <c r="AZ590" s="8"/>
      <c r="BA590" s="8"/>
      <c r="BB590" s="8"/>
      <c r="BC590" s="8"/>
      <c r="BD590" s="8"/>
      <c r="BE590" s="8"/>
      <c r="BF590" s="8"/>
      <c r="BG590" s="8"/>
      <c r="BH590" s="8"/>
      <c r="BI590" s="8"/>
      <c r="BJ590" s="8"/>
      <c r="BK590" s="8"/>
      <c r="BL590" s="8"/>
      <c r="BM590" s="8"/>
      <c r="BN590" s="8"/>
      <c r="BO590" s="8"/>
      <c r="BP590" s="8"/>
      <c r="BQ590" s="8"/>
      <c r="BR590" s="8"/>
      <c r="BS590" s="8"/>
      <c r="BT590" s="8"/>
      <c r="BU590" s="8"/>
      <c r="BV590" s="8"/>
      <c r="BW590" s="8"/>
      <c r="BX590" s="8"/>
      <c r="BY590" s="8"/>
      <c r="BZ590" s="8"/>
      <c r="CA590" s="8"/>
      <c r="CB590" s="8"/>
      <c r="CC590" s="8"/>
      <c r="CD590" s="8"/>
      <c r="CE590" s="8"/>
      <c r="CF590" s="8"/>
      <c r="CG590" s="8"/>
      <c r="CH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  <c r="AC591" s="8"/>
      <c r="AD591" s="8"/>
      <c r="AE591" s="8"/>
      <c r="AF591" s="8"/>
      <c r="AG591" s="8"/>
      <c r="AH591" s="8"/>
      <c r="AI591" s="8"/>
      <c r="AJ591" s="8"/>
      <c r="AK591" s="8"/>
      <c r="AL591" s="8"/>
      <c r="AM591" s="8"/>
      <c r="AN591" s="8"/>
      <c r="AO591" s="8"/>
      <c r="AP591" s="8"/>
      <c r="AQ591" s="8"/>
      <c r="AR591" s="8"/>
      <c r="AS591" s="8"/>
      <c r="AT591" s="8"/>
      <c r="AU591" s="8"/>
      <c r="AV591" s="8"/>
      <c r="AW591" s="8"/>
      <c r="AX591" s="8"/>
      <c r="AY591" s="8"/>
      <c r="AZ591" s="8"/>
      <c r="BA591" s="8"/>
      <c r="BB591" s="8"/>
      <c r="BC591" s="8"/>
      <c r="BD591" s="8"/>
      <c r="BE591" s="8"/>
      <c r="BF591" s="8"/>
      <c r="BG591" s="8"/>
      <c r="BH591" s="8"/>
      <c r="BI591" s="8"/>
      <c r="BJ591" s="8"/>
      <c r="BK591" s="8"/>
      <c r="BL591" s="8"/>
      <c r="BM591" s="8"/>
      <c r="BN591" s="8"/>
      <c r="BO591" s="8"/>
      <c r="BP591" s="8"/>
      <c r="BQ591" s="8"/>
      <c r="BR591" s="8"/>
      <c r="BS591" s="8"/>
      <c r="BT591" s="8"/>
      <c r="BU591" s="8"/>
      <c r="BV591" s="8"/>
      <c r="BW591" s="8"/>
      <c r="BX591" s="8"/>
      <c r="BY591" s="8"/>
      <c r="BZ591" s="8"/>
      <c r="CA591" s="8"/>
      <c r="CB591" s="8"/>
      <c r="CC591" s="8"/>
      <c r="CD591" s="8"/>
      <c r="CE591" s="8"/>
      <c r="CF591" s="8"/>
      <c r="CG591" s="8"/>
      <c r="CH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  <c r="AC592" s="8"/>
      <c r="AD592" s="8"/>
      <c r="AE592" s="8"/>
      <c r="AF592" s="8"/>
      <c r="AG592" s="8"/>
      <c r="AH592" s="8"/>
      <c r="AI592" s="8"/>
      <c r="AJ592" s="8"/>
      <c r="AK592" s="8"/>
      <c r="AL592" s="8"/>
      <c r="AM592" s="8"/>
      <c r="AN592" s="8"/>
      <c r="AO592" s="8"/>
      <c r="AP592" s="8"/>
      <c r="AQ592" s="8"/>
      <c r="AR592" s="8"/>
      <c r="AS592" s="8"/>
      <c r="AT592" s="8"/>
      <c r="AU592" s="8"/>
      <c r="AV592" s="8"/>
      <c r="AW592" s="8"/>
      <c r="AX592" s="8"/>
      <c r="AY592" s="8"/>
      <c r="AZ592" s="8"/>
      <c r="BA592" s="8"/>
      <c r="BB592" s="8"/>
      <c r="BC592" s="8"/>
      <c r="BD592" s="8"/>
      <c r="BE592" s="8"/>
      <c r="BF592" s="8"/>
      <c r="BG592" s="8"/>
      <c r="BH592" s="8"/>
      <c r="BI592" s="8"/>
      <c r="BJ592" s="8"/>
      <c r="BK592" s="8"/>
      <c r="BL592" s="8"/>
      <c r="BM592" s="8"/>
      <c r="BN592" s="8"/>
      <c r="BO592" s="8"/>
      <c r="BP592" s="8"/>
      <c r="BQ592" s="8"/>
      <c r="BR592" s="8"/>
      <c r="BS592" s="8"/>
      <c r="BT592" s="8"/>
      <c r="BU592" s="8"/>
      <c r="BV592" s="8"/>
      <c r="BW592" s="8"/>
      <c r="BX592" s="8"/>
      <c r="BY592" s="8"/>
      <c r="BZ592" s="8"/>
      <c r="CA592" s="8"/>
      <c r="CB592" s="8"/>
      <c r="CC592" s="8"/>
      <c r="CD592" s="8"/>
      <c r="CE592" s="8"/>
      <c r="CF592" s="8"/>
      <c r="CG592" s="8"/>
      <c r="CH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  <c r="AC593" s="8"/>
      <c r="AD593" s="8"/>
      <c r="AE593" s="8"/>
      <c r="AF593" s="8"/>
      <c r="AG593" s="8"/>
      <c r="AH593" s="8"/>
      <c r="AI593" s="8"/>
      <c r="AJ593" s="8"/>
      <c r="AK593" s="8"/>
      <c r="AL593" s="8"/>
      <c r="AM593" s="8"/>
      <c r="AN593" s="8"/>
      <c r="AO593" s="8"/>
      <c r="AP593" s="8"/>
      <c r="AQ593" s="8"/>
      <c r="AR593" s="8"/>
      <c r="AS593" s="8"/>
      <c r="AT593" s="8"/>
      <c r="AU593" s="8"/>
      <c r="AV593" s="8"/>
      <c r="AW593" s="8"/>
      <c r="AX593" s="8"/>
      <c r="AY593" s="8"/>
      <c r="AZ593" s="8"/>
      <c r="BA593" s="8"/>
      <c r="BB593" s="8"/>
      <c r="BC593" s="8"/>
      <c r="BD593" s="8"/>
      <c r="BE593" s="8"/>
      <c r="BF593" s="8"/>
      <c r="BG593" s="8"/>
      <c r="BH593" s="8"/>
      <c r="BI593" s="8"/>
      <c r="BJ593" s="8"/>
      <c r="BK593" s="8"/>
      <c r="BL593" s="8"/>
      <c r="BM593" s="8"/>
      <c r="BN593" s="8"/>
      <c r="BO593" s="8"/>
      <c r="BP593" s="8"/>
      <c r="BQ593" s="8"/>
      <c r="BR593" s="8"/>
      <c r="BS593" s="8"/>
      <c r="BT593" s="8"/>
      <c r="BU593" s="8"/>
      <c r="BV593" s="8"/>
      <c r="BW593" s="8"/>
      <c r="BX593" s="8"/>
      <c r="BY593" s="8"/>
      <c r="BZ593" s="8"/>
      <c r="CA593" s="8"/>
      <c r="CB593" s="8"/>
      <c r="CC593" s="8"/>
      <c r="CD593" s="8"/>
      <c r="CE593" s="8"/>
      <c r="CF593" s="8"/>
      <c r="CG593" s="8"/>
      <c r="CH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  <c r="AC594" s="8"/>
      <c r="AD594" s="8"/>
      <c r="AE594" s="8"/>
      <c r="AF594" s="8"/>
      <c r="AG594" s="8"/>
      <c r="AH594" s="8"/>
      <c r="AI594" s="8"/>
      <c r="AJ594" s="8"/>
      <c r="AK594" s="8"/>
      <c r="AL594" s="8"/>
      <c r="AM594" s="8"/>
      <c r="AN594" s="8"/>
      <c r="AO594" s="8"/>
      <c r="AP594" s="8"/>
      <c r="AQ594" s="8"/>
      <c r="AR594" s="8"/>
      <c r="AS594" s="8"/>
      <c r="AT594" s="8"/>
      <c r="AU594" s="8"/>
      <c r="AV594" s="8"/>
      <c r="AW594" s="8"/>
      <c r="AX594" s="8"/>
      <c r="AY594" s="8"/>
      <c r="AZ594" s="8"/>
      <c r="BA594" s="8"/>
      <c r="BB594" s="8"/>
      <c r="BC594" s="8"/>
      <c r="BD594" s="8"/>
      <c r="BE594" s="8"/>
      <c r="BF594" s="8"/>
      <c r="BG594" s="8"/>
      <c r="BH594" s="8"/>
      <c r="BI594" s="8"/>
      <c r="BJ594" s="8"/>
      <c r="BK594" s="8"/>
      <c r="BL594" s="8"/>
      <c r="BM594" s="8"/>
      <c r="BN594" s="8"/>
      <c r="BO594" s="8"/>
      <c r="BP594" s="8"/>
      <c r="BQ594" s="8"/>
      <c r="BR594" s="8"/>
      <c r="BS594" s="8"/>
      <c r="BT594" s="8"/>
      <c r="BU594" s="8"/>
      <c r="BV594" s="8"/>
      <c r="BW594" s="8"/>
      <c r="BX594" s="8"/>
      <c r="BY594" s="8"/>
      <c r="BZ594" s="8"/>
      <c r="CA594" s="8"/>
      <c r="CB594" s="8"/>
      <c r="CC594" s="8"/>
      <c r="CD594" s="8"/>
      <c r="CE594" s="8"/>
      <c r="CF594" s="8"/>
      <c r="CG594" s="8"/>
      <c r="CH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  <c r="AC595" s="8"/>
      <c r="AD595" s="8"/>
      <c r="AE595" s="8"/>
      <c r="AF595" s="8"/>
      <c r="AG595" s="8"/>
      <c r="AH595" s="8"/>
      <c r="AI595" s="8"/>
      <c r="AJ595" s="8"/>
      <c r="AK595" s="8"/>
      <c r="AL595" s="8"/>
      <c r="AM595" s="8"/>
      <c r="AN595" s="8"/>
      <c r="AO595" s="8"/>
      <c r="AP595" s="8"/>
      <c r="AQ595" s="8"/>
      <c r="AR595" s="8"/>
      <c r="AS595" s="8"/>
      <c r="AT595" s="8"/>
      <c r="AU595" s="8"/>
      <c r="AV595" s="8"/>
      <c r="AW595" s="8"/>
      <c r="AX595" s="8"/>
      <c r="AY595" s="8"/>
      <c r="AZ595" s="8"/>
      <c r="BA595" s="8"/>
      <c r="BB595" s="8"/>
      <c r="BC595" s="8"/>
      <c r="BD595" s="8"/>
      <c r="BE595" s="8"/>
      <c r="BF595" s="8"/>
      <c r="BG595" s="8"/>
      <c r="BH595" s="8"/>
      <c r="BI595" s="8"/>
      <c r="BJ595" s="8"/>
      <c r="BK595" s="8"/>
      <c r="BL595" s="8"/>
      <c r="BM595" s="8"/>
      <c r="BN595" s="8"/>
      <c r="BO595" s="8"/>
      <c r="BP595" s="8"/>
      <c r="BQ595" s="8"/>
      <c r="BR595" s="8"/>
      <c r="BS595" s="8"/>
      <c r="BT595" s="8"/>
      <c r="BU595" s="8"/>
      <c r="BV595" s="8"/>
      <c r="BW595" s="8"/>
      <c r="BX595" s="8"/>
      <c r="BY595" s="8"/>
      <c r="BZ595" s="8"/>
      <c r="CA595" s="8"/>
      <c r="CB595" s="8"/>
      <c r="CC595" s="8"/>
      <c r="CD595" s="8"/>
      <c r="CE595" s="8"/>
      <c r="CF595" s="8"/>
      <c r="CG595" s="8"/>
      <c r="CH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  <c r="AC596" s="8"/>
      <c r="AD596" s="8"/>
      <c r="AE596" s="8"/>
      <c r="AF596" s="8"/>
      <c r="AG596" s="8"/>
      <c r="AH596" s="8"/>
      <c r="AI596" s="8"/>
      <c r="AJ596" s="8"/>
      <c r="AK596" s="8"/>
      <c r="AL596" s="8"/>
      <c r="AM596" s="8"/>
      <c r="AN596" s="8"/>
      <c r="AO596" s="8"/>
      <c r="AP596" s="8"/>
      <c r="AQ596" s="8"/>
      <c r="AR596" s="8"/>
      <c r="AS596" s="8"/>
      <c r="AT596" s="8"/>
      <c r="AU596" s="8"/>
      <c r="AV596" s="8"/>
      <c r="AW596" s="8"/>
      <c r="AX596" s="8"/>
      <c r="AY596" s="8"/>
      <c r="AZ596" s="8"/>
      <c r="BA596" s="8"/>
      <c r="BB596" s="8"/>
      <c r="BC596" s="8"/>
      <c r="BD596" s="8"/>
      <c r="BE596" s="8"/>
      <c r="BF596" s="8"/>
      <c r="BG596" s="8"/>
      <c r="BH596" s="8"/>
      <c r="BI596" s="8"/>
      <c r="BJ596" s="8"/>
      <c r="BK596" s="8"/>
      <c r="BL596" s="8"/>
      <c r="BM596" s="8"/>
      <c r="BN596" s="8"/>
      <c r="BO596" s="8"/>
      <c r="BP596" s="8"/>
      <c r="BQ596" s="8"/>
      <c r="BR596" s="8"/>
      <c r="BS596" s="8"/>
      <c r="BT596" s="8"/>
      <c r="BU596" s="8"/>
      <c r="BV596" s="8"/>
      <c r="BW596" s="8"/>
      <c r="BX596" s="8"/>
      <c r="BY596" s="8"/>
      <c r="BZ596" s="8"/>
      <c r="CA596" s="8"/>
      <c r="CB596" s="8"/>
      <c r="CC596" s="8"/>
      <c r="CD596" s="8"/>
      <c r="CE596" s="8"/>
      <c r="CF596" s="8"/>
      <c r="CG596" s="8"/>
      <c r="CH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  <c r="AC597" s="8"/>
      <c r="AD597" s="8"/>
      <c r="AE597" s="8"/>
      <c r="AF597" s="8"/>
      <c r="AG597" s="8"/>
      <c r="AH597" s="8"/>
      <c r="AI597" s="8"/>
      <c r="AJ597" s="8"/>
      <c r="AK597" s="8"/>
      <c r="AL597" s="8"/>
      <c r="AM597" s="8"/>
      <c r="AN597" s="8"/>
      <c r="AO597" s="8"/>
      <c r="AP597" s="8"/>
      <c r="AQ597" s="8"/>
      <c r="AR597" s="8"/>
      <c r="AS597" s="8"/>
      <c r="AT597" s="8"/>
      <c r="AU597" s="8"/>
      <c r="AV597" s="8"/>
      <c r="AW597" s="8"/>
      <c r="AX597" s="8"/>
      <c r="AY597" s="8"/>
      <c r="AZ597" s="8"/>
      <c r="BA597" s="8"/>
      <c r="BB597" s="8"/>
      <c r="BC597" s="8"/>
      <c r="BD597" s="8"/>
      <c r="BE597" s="8"/>
      <c r="BF597" s="8"/>
      <c r="BG597" s="8"/>
      <c r="BH597" s="8"/>
      <c r="BI597" s="8"/>
      <c r="BJ597" s="8"/>
      <c r="BK597" s="8"/>
      <c r="BL597" s="8"/>
      <c r="BM597" s="8"/>
      <c r="BN597" s="8"/>
      <c r="BO597" s="8"/>
      <c r="BP597" s="8"/>
      <c r="BQ597" s="8"/>
      <c r="BR597" s="8"/>
      <c r="BS597" s="8"/>
      <c r="BT597" s="8"/>
      <c r="BU597" s="8"/>
      <c r="BV597" s="8"/>
      <c r="BW597" s="8"/>
      <c r="BX597" s="8"/>
      <c r="BY597" s="8"/>
      <c r="BZ597" s="8"/>
      <c r="CA597" s="8"/>
      <c r="CB597" s="8"/>
      <c r="CC597" s="8"/>
      <c r="CD597" s="8"/>
      <c r="CE597" s="8"/>
      <c r="CF597" s="8"/>
      <c r="CG597" s="8"/>
      <c r="CH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  <c r="AC598" s="8"/>
      <c r="AD598" s="8"/>
      <c r="AE598" s="8"/>
      <c r="AF598" s="8"/>
      <c r="AG598" s="8"/>
      <c r="AH598" s="8"/>
      <c r="AI598" s="8"/>
      <c r="AJ598" s="8"/>
      <c r="AK598" s="8"/>
      <c r="AL598" s="8"/>
      <c r="AM598" s="8"/>
      <c r="AN598" s="8"/>
      <c r="AO598" s="8"/>
      <c r="AP598" s="8"/>
      <c r="AQ598" s="8"/>
      <c r="AR598" s="8"/>
      <c r="AS598" s="8"/>
      <c r="AT598" s="8"/>
      <c r="AU598" s="8"/>
      <c r="AV598" s="8"/>
      <c r="AW598" s="8"/>
      <c r="AX598" s="8"/>
      <c r="AY598" s="8"/>
      <c r="AZ598" s="8"/>
      <c r="BA598" s="8"/>
      <c r="BB598" s="8"/>
      <c r="BC598" s="8"/>
      <c r="BD598" s="8"/>
      <c r="BE598" s="8"/>
      <c r="BF598" s="8"/>
      <c r="BG598" s="8"/>
      <c r="BH598" s="8"/>
      <c r="BI598" s="8"/>
      <c r="BJ598" s="8"/>
      <c r="BK598" s="8"/>
      <c r="BL598" s="8"/>
      <c r="BM598" s="8"/>
      <c r="BN598" s="8"/>
      <c r="BO598" s="8"/>
      <c r="BP598" s="8"/>
      <c r="BQ598" s="8"/>
      <c r="BR598" s="8"/>
      <c r="BS598" s="8"/>
      <c r="BT598" s="8"/>
      <c r="BU598" s="8"/>
      <c r="BV598" s="8"/>
      <c r="BW598" s="8"/>
      <c r="BX598" s="8"/>
      <c r="BY598" s="8"/>
      <c r="BZ598" s="8"/>
      <c r="CA598" s="8"/>
      <c r="CB598" s="8"/>
      <c r="CC598" s="8"/>
      <c r="CD598" s="8"/>
      <c r="CE598" s="8"/>
      <c r="CF598" s="8"/>
      <c r="CG598" s="8"/>
      <c r="CH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  <c r="AC599" s="8"/>
      <c r="AD599" s="8"/>
      <c r="AE599" s="8"/>
      <c r="AF599" s="8"/>
      <c r="AG599" s="8"/>
      <c r="AH599" s="8"/>
      <c r="AI599" s="8"/>
      <c r="AJ599" s="8"/>
      <c r="AK599" s="8"/>
      <c r="AL599" s="8"/>
      <c r="AM599" s="8"/>
      <c r="AN599" s="8"/>
      <c r="AO599" s="8"/>
      <c r="AP599" s="8"/>
      <c r="AQ599" s="8"/>
      <c r="AR599" s="8"/>
      <c r="AS599" s="8"/>
      <c r="AT599" s="8"/>
      <c r="AU599" s="8"/>
      <c r="AV599" s="8"/>
      <c r="AW599" s="8"/>
      <c r="AX599" s="8"/>
      <c r="AY599" s="8"/>
      <c r="AZ599" s="8"/>
      <c r="BA599" s="8"/>
      <c r="BB599" s="8"/>
      <c r="BC599" s="8"/>
      <c r="BD599" s="8"/>
      <c r="BE599" s="8"/>
      <c r="BF599" s="8"/>
      <c r="BG599" s="8"/>
      <c r="BH599" s="8"/>
      <c r="BI599" s="8"/>
      <c r="BJ599" s="8"/>
      <c r="BK599" s="8"/>
      <c r="BL599" s="8"/>
      <c r="BM599" s="8"/>
      <c r="BN599" s="8"/>
      <c r="BO599" s="8"/>
      <c r="BP599" s="8"/>
      <c r="BQ599" s="8"/>
      <c r="BR599" s="8"/>
      <c r="BS599" s="8"/>
      <c r="BT599" s="8"/>
      <c r="BU599" s="8"/>
      <c r="BV599" s="8"/>
      <c r="BW599" s="8"/>
      <c r="BX599" s="8"/>
      <c r="BY599" s="8"/>
      <c r="BZ599" s="8"/>
      <c r="CA599" s="8"/>
      <c r="CB599" s="8"/>
      <c r="CC599" s="8"/>
      <c r="CD599" s="8"/>
      <c r="CE599" s="8"/>
      <c r="CF599" s="8"/>
      <c r="CG599" s="8"/>
      <c r="CH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  <c r="AC600" s="8"/>
      <c r="AD600" s="8"/>
      <c r="AE600" s="8"/>
      <c r="AF600" s="8"/>
      <c r="AG600" s="8"/>
      <c r="AH600" s="8"/>
      <c r="AI600" s="8"/>
      <c r="AJ600" s="8"/>
      <c r="AK600" s="8"/>
      <c r="AL600" s="8"/>
      <c r="AM600" s="8"/>
      <c r="AN600" s="8"/>
      <c r="AO600" s="8"/>
      <c r="AP600" s="8"/>
      <c r="AQ600" s="8"/>
      <c r="AR600" s="8"/>
      <c r="AS600" s="8"/>
      <c r="AT600" s="8"/>
      <c r="AU600" s="8"/>
      <c r="AV600" s="8"/>
      <c r="AW600" s="8"/>
      <c r="AX600" s="8"/>
      <c r="AY600" s="8"/>
      <c r="AZ600" s="8"/>
      <c r="BA600" s="8"/>
      <c r="BB600" s="8"/>
      <c r="BC600" s="8"/>
      <c r="BD600" s="8"/>
      <c r="BE600" s="8"/>
      <c r="BF600" s="8"/>
      <c r="BG600" s="8"/>
      <c r="BH600" s="8"/>
      <c r="BI600" s="8"/>
      <c r="BJ600" s="8"/>
      <c r="BK600" s="8"/>
      <c r="BL600" s="8"/>
      <c r="BM600" s="8"/>
      <c r="BN600" s="8"/>
      <c r="BO600" s="8"/>
      <c r="BP600" s="8"/>
      <c r="BQ600" s="8"/>
      <c r="BR600" s="8"/>
      <c r="BS600" s="8"/>
      <c r="BT600" s="8"/>
      <c r="BU600" s="8"/>
      <c r="BV600" s="8"/>
      <c r="BW600" s="8"/>
      <c r="BX600" s="8"/>
      <c r="BY600" s="8"/>
      <c r="BZ600" s="8"/>
      <c r="CA600" s="8"/>
      <c r="CB600" s="8"/>
      <c r="CC600" s="8"/>
      <c r="CD600" s="8"/>
      <c r="CE600" s="8"/>
      <c r="CF600" s="8"/>
      <c r="CG600" s="8"/>
      <c r="CH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  <c r="AC601" s="8"/>
      <c r="AD601" s="8"/>
      <c r="AE601" s="8"/>
      <c r="AF601" s="8"/>
      <c r="AG601" s="8"/>
      <c r="AH601" s="8"/>
      <c r="AI601" s="8"/>
      <c r="AJ601" s="8"/>
      <c r="AK601" s="8"/>
      <c r="AL601" s="8"/>
      <c r="AM601" s="8"/>
      <c r="AN601" s="8"/>
      <c r="AO601" s="8"/>
      <c r="AP601" s="8"/>
      <c r="AQ601" s="8"/>
      <c r="AR601" s="8"/>
      <c r="AS601" s="8"/>
      <c r="AT601" s="8"/>
      <c r="AU601" s="8"/>
      <c r="AV601" s="8"/>
      <c r="AW601" s="8"/>
      <c r="AX601" s="8"/>
      <c r="AY601" s="8"/>
      <c r="AZ601" s="8"/>
      <c r="BA601" s="8"/>
      <c r="BB601" s="8"/>
      <c r="BC601" s="8"/>
      <c r="BD601" s="8"/>
      <c r="BE601" s="8"/>
      <c r="BF601" s="8"/>
      <c r="BG601" s="8"/>
      <c r="BH601" s="8"/>
      <c r="BI601" s="8"/>
      <c r="BJ601" s="8"/>
      <c r="BK601" s="8"/>
      <c r="BL601" s="8"/>
      <c r="BM601" s="8"/>
      <c r="BN601" s="8"/>
      <c r="BO601" s="8"/>
      <c r="BP601" s="8"/>
      <c r="BQ601" s="8"/>
      <c r="BR601" s="8"/>
      <c r="BS601" s="8"/>
      <c r="BT601" s="8"/>
      <c r="BU601" s="8"/>
      <c r="BV601" s="8"/>
      <c r="BW601" s="8"/>
      <c r="BX601" s="8"/>
      <c r="BY601" s="8"/>
      <c r="BZ601" s="8"/>
      <c r="CA601" s="8"/>
      <c r="CB601" s="8"/>
      <c r="CC601" s="8"/>
      <c r="CD601" s="8"/>
      <c r="CE601" s="8"/>
      <c r="CF601" s="8"/>
      <c r="CG601" s="8"/>
      <c r="CH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  <c r="AC602" s="8"/>
      <c r="AD602" s="8"/>
      <c r="AE602" s="8"/>
      <c r="AF602" s="8"/>
      <c r="AG602" s="8"/>
      <c r="AH602" s="8"/>
      <c r="AI602" s="8"/>
      <c r="AJ602" s="8"/>
      <c r="AK602" s="8"/>
      <c r="AL602" s="8"/>
      <c r="AM602" s="8"/>
      <c r="AN602" s="8"/>
      <c r="AO602" s="8"/>
      <c r="AP602" s="8"/>
      <c r="AQ602" s="8"/>
      <c r="AR602" s="8"/>
      <c r="AS602" s="8"/>
      <c r="AT602" s="8"/>
      <c r="AU602" s="8"/>
      <c r="AV602" s="8"/>
      <c r="AW602" s="8"/>
      <c r="AX602" s="8"/>
      <c r="AY602" s="8"/>
      <c r="AZ602" s="8"/>
      <c r="BA602" s="8"/>
      <c r="BB602" s="8"/>
      <c r="BC602" s="8"/>
      <c r="BD602" s="8"/>
      <c r="BE602" s="8"/>
      <c r="BF602" s="8"/>
      <c r="BG602" s="8"/>
      <c r="BH602" s="8"/>
      <c r="BI602" s="8"/>
      <c r="BJ602" s="8"/>
      <c r="BK602" s="8"/>
      <c r="BL602" s="8"/>
      <c r="BM602" s="8"/>
      <c r="BN602" s="8"/>
      <c r="BO602" s="8"/>
      <c r="BP602" s="8"/>
      <c r="BQ602" s="8"/>
      <c r="BR602" s="8"/>
      <c r="BS602" s="8"/>
      <c r="BT602" s="8"/>
      <c r="BU602" s="8"/>
      <c r="BV602" s="8"/>
      <c r="BW602" s="8"/>
      <c r="BX602" s="8"/>
      <c r="BY602" s="8"/>
      <c r="BZ602" s="8"/>
      <c r="CA602" s="8"/>
      <c r="CB602" s="8"/>
      <c r="CC602" s="8"/>
      <c r="CD602" s="8"/>
      <c r="CE602" s="8"/>
      <c r="CF602" s="8"/>
      <c r="CG602" s="8"/>
      <c r="CH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  <c r="AC603" s="8"/>
      <c r="AD603" s="8"/>
      <c r="AE603" s="8"/>
      <c r="AF603" s="8"/>
      <c r="AG603" s="8"/>
      <c r="AH603" s="8"/>
      <c r="AI603" s="8"/>
      <c r="AJ603" s="8"/>
      <c r="AK603" s="8"/>
      <c r="AL603" s="8"/>
      <c r="AM603" s="8"/>
      <c r="AN603" s="8"/>
      <c r="AO603" s="8"/>
      <c r="AP603" s="8"/>
      <c r="AQ603" s="8"/>
      <c r="AR603" s="8"/>
      <c r="AS603" s="8"/>
      <c r="AT603" s="8"/>
      <c r="AU603" s="8"/>
      <c r="AV603" s="8"/>
      <c r="AW603" s="8"/>
      <c r="AX603" s="8"/>
      <c r="AY603" s="8"/>
      <c r="AZ603" s="8"/>
      <c r="BA603" s="8"/>
      <c r="BB603" s="8"/>
      <c r="BC603" s="8"/>
      <c r="BD603" s="8"/>
      <c r="BE603" s="8"/>
      <c r="BF603" s="8"/>
      <c r="BG603" s="8"/>
      <c r="BH603" s="8"/>
      <c r="BI603" s="8"/>
      <c r="BJ603" s="8"/>
      <c r="BK603" s="8"/>
      <c r="BL603" s="8"/>
      <c r="BM603" s="8"/>
      <c r="BN603" s="8"/>
      <c r="BO603" s="8"/>
      <c r="BP603" s="8"/>
      <c r="BQ603" s="8"/>
      <c r="BR603" s="8"/>
      <c r="BS603" s="8"/>
      <c r="BT603" s="8"/>
      <c r="BU603" s="8"/>
      <c r="BV603" s="8"/>
      <c r="BW603" s="8"/>
      <c r="BX603" s="8"/>
      <c r="BY603" s="8"/>
      <c r="BZ603" s="8"/>
      <c r="CA603" s="8"/>
      <c r="CB603" s="8"/>
      <c r="CC603" s="8"/>
      <c r="CD603" s="8"/>
      <c r="CE603" s="8"/>
      <c r="CF603" s="8"/>
      <c r="CG603" s="8"/>
      <c r="CH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  <c r="AC604" s="8"/>
      <c r="AD604" s="8"/>
      <c r="AE604" s="8"/>
      <c r="AF604" s="8"/>
      <c r="AG604" s="8"/>
      <c r="AH604" s="8"/>
      <c r="AI604" s="8"/>
      <c r="AJ604" s="8"/>
      <c r="AK604" s="8"/>
      <c r="AL604" s="8"/>
      <c r="AM604" s="8"/>
      <c r="AN604" s="8"/>
      <c r="AO604" s="8"/>
      <c r="AP604" s="8"/>
      <c r="AQ604" s="8"/>
      <c r="AR604" s="8"/>
      <c r="AS604" s="8"/>
      <c r="AT604" s="8"/>
      <c r="AU604" s="8"/>
      <c r="AV604" s="8"/>
      <c r="AW604" s="8"/>
      <c r="AX604" s="8"/>
      <c r="AY604" s="8"/>
      <c r="AZ604" s="8"/>
      <c r="BA604" s="8"/>
      <c r="BB604" s="8"/>
      <c r="BC604" s="8"/>
      <c r="BD604" s="8"/>
      <c r="BE604" s="8"/>
      <c r="BF604" s="8"/>
      <c r="BG604" s="8"/>
      <c r="BH604" s="8"/>
      <c r="BI604" s="8"/>
      <c r="BJ604" s="8"/>
      <c r="BK604" s="8"/>
      <c r="BL604" s="8"/>
      <c r="BM604" s="8"/>
      <c r="BN604" s="8"/>
      <c r="BO604" s="8"/>
      <c r="BP604" s="8"/>
      <c r="BQ604" s="8"/>
      <c r="BR604" s="8"/>
      <c r="BS604" s="8"/>
      <c r="BT604" s="8"/>
      <c r="BU604" s="8"/>
      <c r="BV604" s="8"/>
      <c r="BW604" s="8"/>
      <c r="BX604" s="8"/>
      <c r="BY604" s="8"/>
      <c r="BZ604" s="8"/>
      <c r="CA604" s="8"/>
      <c r="CB604" s="8"/>
      <c r="CC604" s="8"/>
      <c r="CD604" s="8"/>
      <c r="CE604" s="8"/>
      <c r="CF604" s="8"/>
      <c r="CG604" s="8"/>
      <c r="CH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  <c r="AC605" s="8"/>
      <c r="AD605" s="8"/>
      <c r="AE605" s="8"/>
      <c r="AF605" s="8"/>
      <c r="AG605" s="8"/>
      <c r="AH605" s="8"/>
      <c r="AI605" s="8"/>
      <c r="AJ605" s="8"/>
      <c r="AK605" s="8"/>
      <c r="AL605" s="8"/>
      <c r="AM605" s="8"/>
      <c r="AN605" s="8"/>
      <c r="AO605" s="8"/>
      <c r="AP605" s="8"/>
      <c r="AQ605" s="8"/>
      <c r="AR605" s="8"/>
      <c r="AS605" s="8"/>
      <c r="AT605" s="8"/>
      <c r="AU605" s="8"/>
      <c r="AV605" s="8"/>
      <c r="AW605" s="8"/>
      <c r="AX605" s="8"/>
      <c r="AY605" s="8"/>
      <c r="AZ605" s="8"/>
      <c r="BA605" s="8"/>
      <c r="BB605" s="8"/>
      <c r="BC605" s="8"/>
      <c r="BD605" s="8"/>
      <c r="BE605" s="8"/>
      <c r="BF605" s="8"/>
      <c r="BG605" s="8"/>
      <c r="BH605" s="8"/>
      <c r="BI605" s="8"/>
      <c r="BJ605" s="8"/>
      <c r="BK605" s="8"/>
      <c r="BL605" s="8"/>
      <c r="BM605" s="8"/>
      <c r="BN605" s="8"/>
      <c r="BO605" s="8"/>
      <c r="BP605" s="8"/>
      <c r="BQ605" s="8"/>
      <c r="BR605" s="8"/>
      <c r="BS605" s="8"/>
      <c r="BT605" s="8"/>
      <c r="BU605" s="8"/>
      <c r="BV605" s="8"/>
      <c r="BW605" s="8"/>
      <c r="BX605" s="8"/>
      <c r="BY605" s="8"/>
      <c r="BZ605" s="8"/>
      <c r="CA605" s="8"/>
      <c r="CB605" s="8"/>
      <c r="CC605" s="8"/>
      <c r="CD605" s="8"/>
      <c r="CE605" s="8"/>
      <c r="CF605" s="8"/>
      <c r="CG605" s="8"/>
      <c r="CH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  <c r="AC606" s="8"/>
      <c r="AD606" s="8"/>
      <c r="AE606" s="8"/>
      <c r="AF606" s="8"/>
      <c r="AG606" s="8"/>
      <c r="AH606" s="8"/>
      <c r="AI606" s="8"/>
      <c r="AJ606" s="8"/>
      <c r="AK606" s="8"/>
      <c r="AL606" s="8"/>
      <c r="AM606" s="8"/>
      <c r="AN606" s="8"/>
      <c r="AO606" s="8"/>
      <c r="AP606" s="8"/>
      <c r="AQ606" s="8"/>
      <c r="AR606" s="8"/>
      <c r="AS606" s="8"/>
      <c r="AT606" s="8"/>
      <c r="AU606" s="8"/>
      <c r="AV606" s="8"/>
      <c r="AW606" s="8"/>
      <c r="AX606" s="8"/>
      <c r="AY606" s="8"/>
      <c r="AZ606" s="8"/>
      <c r="BA606" s="8"/>
      <c r="BB606" s="8"/>
      <c r="BC606" s="8"/>
      <c r="BD606" s="8"/>
      <c r="BE606" s="8"/>
      <c r="BF606" s="8"/>
      <c r="BG606" s="8"/>
      <c r="BH606" s="8"/>
      <c r="BI606" s="8"/>
      <c r="BJ606" s="8"/>
      <c r="BK606" s="8"/>
      <c r="BL606" s="8"/>
      <c r="BM606" s="8"/>
      <c r="BN606" s="8"/>
      <c r="BO606" s="8"/>
      <c r="BP606" s="8"/>
      <c r="BQ606" s="8"/>
      <c r="BR606" s="8"/>
      <c r="BS606" s="8"/>
      <c r="BT606" s="8"/>
      <c r="BU606" s="8"/>
      <c r="BV606" s="8"/>
      <c r="BW606" s="8"/>
      <c r="BX606" s="8"/>
      <c r="BY606" s="8"/>
      <c r="BZ606" s="8"/>
      <c r="CA606" s="8"/>
      <c r="CB606" s="8"/>
      <c r="CC606" s="8"/>
      <c r="CD606" s="8"/>
      <c r="CE606" s="8"/>
      <c r="CF606" s="8"/>
      <c r="CG606" s="8"/>
      <c r="CH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  <c r="AC607" s="8"/>
      <c r="AD607" s="8"/>
      <c r="AE607" s="8"/>
      <c r="AF607" s="8"/>
      <c r="AG607" s="8"/>
      <c r="AH607" s="8"/>
      <c r="AI607" s="8"/>
      <c r="AJ607" s="8"/>
      <c r="AK607" s="8"/>
      <c r="AL607" s="8"/>
      <c r="AM607" s="8"/>
      <c r="AN607" s="8"/>
      <c r="AO607" s="8"/>
      <c r="AP607" s="8"/>
      <c r="AQ607" s="8"/>
      <c r="AR607" s="8"/>
      <c r="AS607" s="8"/>
      <c r="AT607" s="8"/>
      <c r="AU607" s="8"/>
      <c r="AV607" s="8"/>
      <c r="AW607" s="8"/>
      <c r="AX607" s="8"/>
      <c r="AY607" s="8"/>
      <c r="AZ607" s="8"/>
      <c r="BA607" s="8"/>
      <c r="BB607" s="8"/>
      <c r="BC607" s="8"/>
      <c r="BD607" s="8"/>
      <c r="BE607" s="8"/>
      <c r="BF607" s="8"/>
      <c r="BG607" s="8"/>
      <c r="BH607" s="8"/>
      <c r="BI607" s="8"/>
      <c r="BJ607" s="8"/>
      <c r="BK607" s="8"/>
      <c r="BL607" s="8"/>
      <c r="BM607" s="8"/>
      <c r="BN607" s="8"/>
      <c r="BO607" s="8"/>
      <c r="BP607" s="8"/>
      <c r="BQ607" s="8"/>
      <c r="BR607" s="8"/>
      <c r="BS607" s="8"/>
      <c r="BT607" s="8"/>
      <c r="BU607" s="8"/>
      <c r="BV607" s="8"/>
      <c r="BW607" s="8"/>
      <c r="BX607" s="8"/>
      <c r="BY607" s="8"/>
      <c r="BZ607" s="8"/>
      <c r="CA607" s="8"/>
      <c r="CB607" s="8"/>
      <c r="CC607" s="8"/>
      <c r="CD607" s="8"/>
      <c r="CE607" s="8"/>
      <c r="CF607" s="8"/>
      <c r="CG607" s="8"/>
      <c r="CH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  <c r="AC608" s="8"/>
      <c r="AD608" s="8"/>
      <c r="AE608" s="8"/>
      <c r="AF608" s="8"/>
      <c r="AG608" s="8"/>
      <c r="AH608" s="8"/>
      <c r="AI608" s="8"/>
      <c r="AJ608" s="8"/>
      <c r="AK608" s="8"/>
      <c r="AL608" s="8"/>
      <c r="AM608" s="8"/>
      <c r="AN608" s="8"/>
      <c r="AO608" s="8"/>
      <c r="AP608" s="8"/>
      <c r="AQ608" s="8"/>
      <c r="AR608" s="8"/>
      <c r="AS608" s="8"/>
      <c r="AT608" s="8"/>
      <c r="AU608" s="8"/>
      <c r="AV608" s="8"/>
      <c r="AW608" s="8"/>
      <c r="AX608" s="8"/>
      <c r="AY608" s="8"/>
      <c r="AZ608" s="8"/>
      <c r="BA608" s="8"/>
      <c r="BB608" s="8"/>
      <c r="BC608" s="8"/>
      <c r="BD608" s="8"/>
      <c r="BE608" s="8"/>
      <c r="BF608" s="8"/>
      <c r="BG608" s="8"/>
      <c r="BH608" s="8"/>
      <c r="BI608" s="8"/>
      <c r="BJ608" s="8"/>
      <c r="BK608" s="8"/>
      <c r="BL608" s="8"/>
      <c r="BM608" s="8"/>
      <c r="BN608" s="8"/>
      <c r="BO608" s="8"/>
      <c r="BP608" s="8"/>
      <c r="BQ608" s="8"/>
      <c r="BR608" s="8"/>
      <c r="BS608" s="8"/>
      <c r="BT608" s="8"/>
      <c r="BU608" s="8"/>
      <c r="BV608" s="8"/>
      <c r="BW608" s="8"/>
      <c r="BX608" s="8"/>
      <c r="BY608" s="8"/>
      <c r="BZ608" s="8"/>
      <c r="CA608" s="8"/>
      <c r="CB608" s="8"/>
      <c r="CC608" s="8"/>
      <c r="CD608" s="8"/>
      <c r="CE608" s="8"/>
      <c r="CF608" s="8"/>
      <c r="CG608" s="8"/>
      <c r="CH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  <c r="AC609" s="8"/>
      <c r="AD609" s="8"/>
      <c r="AE609" s="8"/>
      <c r="AF609" s="8"/>
      <c r="AG609" s="8"/>
      <c r="AH609" s="8"/>
      <c r="AI609" s="8"/>
      <c r="AJ609" s="8"/>
      <c r="AK609" s="8"/>
      <c r="AL609" s="8"/>
      <c r="AM609" s="8"/>
      <c r="AN609" s="8"/>
      <c r="AO609" s="8"/>
      <c r="AP609" s="8"/>
      <c r="AQ609" s="8"/>
      <c r="AR609" s="8"/>
      <c r="AS609" s="8"/>
      <c r="AT609" s="8"/>
      <c r="AU609" s="8"/>
      <c r="AV609" s="8"/>
      <c r="AW609" s="8"/>
      <c r="AX609" s="8"/>
      <c r="AY609" s="8"/>
      <c r="AZ609" s="8"/>
      <c r="BA609" s="8"/>
      <c r="BB609" s="8"/>
      <c r="BC609" s="8"/>
      <c r="BD609" s="8"/>
      <c r="BE609" s="8"/>
      <c r="BF609" s="8"/>
      <c r="BG609" s="8"/>
      <c r="BH609" s="8"/>
      <c r="BI609" s="8"/>
      <c r="BJ609" s="8"/>
      <c r="BK609" s="8"/>
      <c r="BL609" s="8"/>
      <c r="BM609" s="8"/>
      <c r="BN609" s="8"/>
      <c r="BO609" s="8"/>
      <c r="BP609" s="8"/>
      <c r="BQ609" s="8"/>
      <c r="BR609" s="8"/>
      <c r="BS609" s="8"/>
      <c r="BT609" s="8"/>
      <c r="BU609" s="8"/>
      <c r="BV609" s="8"/>
      <c r="BW609" s="8"/>
      <c r="BX609" s="8"/>
      <c r="BY609" s="8"/>
      <c r="BZ609" s="8"/>
      <c r="CA609" s="8"/>
      <c r="CB609" s="8"/>
      <c r="CC609" s="8"/>
      <c r="CD609" s="8"/>
      <c r="CE609" s="8"/>
      <c r="CF609" s="8"/>
      <c r="CG609" s="8"/>
      <c r="CH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  <c r="AC610" s="8"/>
      <c r="AD610" s="8"/>
      <c r="AE610" s="8"/>
      <c r="AF610" s="8"/>
      <c r="AG610" s="8"/>
      <c r="AH610" s="8"/>
      <c r="AI610" s="8"/>
      <c r="AJ610" s="8"/>
      <c r="AK610" s="8"/>
      <c r="AL610" s="8"/>
      <c r="AM610" s="8"/>
      <c r="AN610" s="8"/>
      <c r="AO610" s="8"/>
      <c r="AP610" s="8"/>
      <c r="AQ610" s="8"/>
      <c r="AR610" s="8"/>
      <c r="AS610" s="8"/>
      <c r="AT610" s="8"/>
      <c r="AU610" s="8"/>
      <c r="AV610" s="8"/>
      <c r="AW610" s="8"/>
      <c r="AX610" s="8"/>
      <c r="AY610" s="8"/>
      <c r="AZ610" s="8"/>
      <c r="BA610" s="8"/>
      <c r="BB610" s="8"/>
      <c r="BC610" s="8"/>
      <c r="BD610" s="8"/>
      <c r="BE610" s="8"/>
      <c r="BF610" s="8"/>
      <c r="BG610" s="8"/>
      <c r="BH610" s="8"/>
      <c r="BI610" s="8"/>
      <c r="BJ610" s="8"/>
      <c r="BK610" s="8"/>
      <c r="BL610" s="8"/>
      <c r="BM610" s="8"/>
      <c r="BN610" s="8"/>
      <c r="BO610" s="8"/>
      <c r="BP610" s="8"/>
      <c r="BQ610" s="8"/>
      <c r="BR610" s="8"/>
      <c r="BS610" s="8"/>
      <c r="BT610" s="8"/>
      <c r="BU610" s="8"/>
      <c r="BV610" s="8"/>
      <c r="BW610" s="8"/>
      <c r="BX610" s="8"/>
      <c r="BY610" s="8"/>
      <c r="BZ610" s="8"/>
      <c r="CA610" s="8"/>
      <c r="CB610" s="8"/>
      <c r="CC610" s="8"/>
      <c r="CD610" s="8"/>
      <c r="CE610" s="8"/>
      <c r="CF610" s="8"/>
      <c r="CG610" s="8"/>
      <c r="CH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  <c r="AC611" s="8"/>
      <c r="AD611" s="8"/>
      <c r="AE611" s="8"/>
      <c r="AF611" s="8"/>
      <c r="AG611" s="8"/>
      <c r="AH611" s="8"/>
      <c r="AI611" s="8"/>
      <c r="AJ611" s="8"/>
      <c r="AK611" s="8"/>
      <c r="AL611" s="8"/>
      <c r="AM611" s="8"/>
      <c r="AN611" s="8"/>
      <c r="AO611" s="8"/>
      <c r="AP611" s="8"/>
      <c r="AQ611" s="8"/>
      <c r="AR611" s="8"/>
      <c r="AS611" s="8"/>
      <c r="AT611" s="8"/>
      <c r="AU611" s="8"/>
      <c r="AV611" s="8"/>
      <c r="AW611" s="8"/>
      <c r="AX611" s="8"/>
      <c r="AY611" s="8"/>
      <c r="AZ611" s="8"/>
      <c r="BA611" s="8"/>
      <c r="BB611" s="8"/>
      <c r="BC611" s="8"/>
      <c r="BD611" s="8"/>
      <c r="BE611" s="8"/>
      <c r="BF611" s="8"/>
      <c r="BG611" s="8"/>
      <c r="BH611" s="8"/>
      <c r="BI611" s="8"/>
      <c r="BJ611" s="8"/>
      <c r="BK611" s="8"/>
      <c r="BL611" s="8"/>
      <c r="BM611" s="8"/>
      <c r="BN611" s="8"/>
      <c r="BO611" s="8"/>
      <c r="BP611" s="8"/>
      <c r="BQ611" s="8"/>
      <c r="BR611" s="8"/>
      <c r="BS611" s="8"/>
      <c r="BT611" s="8"/>
      <c r="BU611" s="8"/>
      <c r="BV611" s="8"/>
      <c r="BW611" s="8"/>
      <c r="BX611" s="8"/>
      <c r="BY611" s="8"/>
      <c r="BZ611" s="8"/>
      <c r="CA611" s="8"/>
      <c r="CB611" s="8"/>
      <c r="CC611" s="8"/>
      <c r="CD611" s="8"/>
      <c r="CE611" s="8"/>
      <c r="CF611" s="8"/>
      <c r="CG611" s="8"/>
      <c r="CH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  <c r="AC612" s="8"/>
      <c r="AD612" s="8"/>
      <c r="AE612" s="8"/>
      <c r="AF612" s="8"/>
      <c r="AG612" s="8"/>
      <c r="AH612" s="8"/>
      <c r="AI612" s="8"/>
      <c r="AJ612" s="8"/>
      <c r="AK612" s="8"/>
      <c r="AL612" s="8"/>
      <c r="AM612" s="8"/>
      <c r="AN612" s="8"/>
      <c r="AO612" s="8"/>
      <c r="AP612" s="8"/>
      <c r="AQ612" s="8"/>
      <c r="AR612" s="8"/>
      <c r="AS612" s="8"/>
      <c r="AT612" s="8"/>
      <c r="AU612" s="8"/>
      <c r="AV612" s="8"/>
      <c r="AW612" s="8"/>
      <c r="AX612" s="8"/>
      <c r="AY612" s="8"/>
      <c r="AZ612" s="8"/>
      <c r="BA612" s="8"/>
      <c r="BB612" s="8"/>
      <c r="BC612" s="8"/>
      <c r="BD612" s="8"/>
      <c r="BE612" s="8"/>
      <c r="BF612" s="8"/>
      <c r="BG612" s="8"/>
      <c r="BH612" s="8"/>
      <c r="BI612" s="8"/>
      <c r="BJ612" s="8"/>
      <c r="BK612" s="8"/>
      <c r="BL612" s="8"/>
      <c r="BM612" s="8"/>
      <c r="BN612" s="8"/>
      <c r="BO612" s="8"/>
      <c r="BP612" s="8"/>
      <c r="BQ612" s="8"/>
      <c r="BR612" s="8"/>
      <c r="BS612" s="8"/>
      <c r="BT612" s="8"/>
      <c r="BU612" s="8"/>
      <c r="BV612" s="8"/>
      <c r="BW612" s="8"/>
      <c r="BX612" s="8"/>
      <c r="BY612" s="8"/>
      <c r="BZ612" s="8"/>
      <c r="CA612" s="8"/>
      <c r="CB612" s="8"/>
      <c r="CC612" s="8"/>
      <c r="CD612" s="8"/>
      <c r="CE612" s="8"/>
      <c r="CF612" s="8"/>
      <c r="CG612" s="8"/>
      <c r="CH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  <c r="AC613" s="8"/>
      <c r="AD613" s="8"/>
      <c r="AE613" s="8"/>
      <c r="AF613" s="8"/>
      <c r="AG613" s="8"/>
      <c r="AH613" s="8"/>
      <c r="AI613" s="8"/>
      <c r="AJ613" s="8"/>
      <c r="AK613" s="8"/>
      <c r="AL613" s="8"/>
      <c r="AM613" s="8"/>
      <c r="AN613" s="8"/>
      <c r="AO613" s="8"/>
      <c r="AP613" s="8"/>
      <c r="AQ613" s="8"/>
      <c r="AR613" s="8"/>
      <c r="AS613" s="8"/>
      <c r="AT613" s="8"/>
      <c r="AU613" s="8"/>
      <c r="AV613" s="8"/>
      <c r="AW613" s="8"/>
      <c r="AX613" s="8"/>
      <c r="AY613" s="8"/>
      <c r="AZ613" s="8"/>
      <c r="BA613" s="8"/>
      <c r="BB613" s="8"/>
      <c r="BC613" s="8"/>
      <c r="BD613" s="8"/>
      <c r="BE613" s="8"/>
      <c r="BF613" s="8"/>
      <c r="BG613" s="8"/>
      <c r="BH613" s="8"/>
      <c r="BI613" s="8"/>
      <c r="BJ613" s="8"/>
      <c r="BK613" s="8"/>
      <c r="BL613" s="8"/>
      <c r="BM613" s="8"/>
      <c r="BN613" s="8"/>
      <c r="BO613" s="8"/>
      <c r="BP613" s="8"/>
      <c r="BQ613" s="8"/>
      <c r="BR613" s="8"/>
      <c r="BS613" s="8"/>
      <c r="BT613" s="8"/>
      <c r="BU613" s="8"/>
      <c r="BV613" s="8"/>
      <c r="BW613" s="8"/>
      <c r="BX613" s="8"/>
      <c r="BY613" s="8"/>
      <c r="BZ613" s="8"/>
      <c r="CA613" s="8"/>
      <c r="CB613" s="8"/>
      <c r="CC613" s="8"/>
      <c r="CD613" s="8"/>
      <c r="CE613" s="8"/>
      <c r="CF613" s="8"/>
      <c r="CG613" s="8"/>
      <c r="CH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  <c r="AC614" s="8"/>
      <c r="AD614" s="8"/>
      <c r="AE614" s="8"/>
      <c r="AF614" s="8"/>
      <c r="AG614" s="8"/>
      <c r="AH614" s="8"/>
      <c r="AI614" s="8"/>
      <c r="AJ614" s="8"/>
      <c r="AK614" s="8"/>
      <c r="AL614" s="8"/>
      <c r="AM614" s="8"/>
      <c r="AN614" s="8"/>
      <c r="AO614" s="8"/>
      <c r="AP614" s="8"/>
      <c r="AQ614" s="8"/>
      <c r="AR614" s="8"/>
      <c r="AS614" s="8"/>
      <c r="AT614" s="8"/>
      <c r="AU614" s="8"/>
      <c r="AV614" s="8"/>
      <c r="AW614" s="8"/>
      <c r="AX614" s="8"/>
      <c r="AY614" s="8"/>
      <c r="AZ614" s="8"/>
      <c r="BA614" s="8"/>
      <c r="BB614" s="8"/>
      <c r="BC614" s="8"/>
      <c r="BD614" s="8"/>
      <c r="BE614" s="8"/>
      <c r="BF614" s="8"/>
      <c r="BG614" s="8"/>
      <c r="BH614" s="8"/>
      <c r="BI614" s="8"/>
      <c r="BJ614" s="8"/>
      <c r="BK614" s="8"/>
      <c r="BL614" s="8"/>
      <c r="BM614" s="8"/>
      <c r="BN614" s="8"/>
      <c r="BO614" s="8"/>
      <c r="BP614" s="8"/>
      <c r="BQ614" s="8"/>
      <c r="BR614" s="8"/>
      <c r="BS614" s="8"/>
      <c r="BT614" s="8"/>
      <c r="BU614" s="8"/>
      <c r="BV614" s="8"/>
      <c r="BW614" s="8"/>
      <c r="BX614" s="8"/>
      <c r="BY614" s="8"/>
      <c r="BZ614" s="8"/>
      <c r="CA614" s="8"/>
      <c r="CB614" s="8"/>
      <c r="CC614" s="8"/>
      <c r="CD614" s="8"/>
      <c r="CE614" s="8"/>
      <c r="CF614" s="8"/>
      <c r="CG614" s="8"/>
      <c r="CH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  <c r="AC615" s="8"/>
      <c r="AD615" s="8"/>
      <c r="AE615" s="8"/>
      <c r="AF615" s="8"/>
      <c r="AG615" s="8"/>
      <c r="AH615" s="8"/>
      <c r="AI615" s="8"/>
      <c r="AJ615" s="8"/>
      <c r="AK615" s="8"/>
      <c r="AL615" s="8"/>
      <c r="AM615" s="8"/>
      <c r="AN615" s="8"/>
      <c r="AO615" s="8"/>
      <c r="AP615" s="8"/>
      <c r="AQ615" s="8"/>
      <c r="AR615" s="8"/>
      <c r="AS615" s="8"/>
      <c r="AT615" s="8"/>
      <c r="AU615" s="8"/>
      <c r="AV615" s="8"/>
      <c r="AW615" s="8"/>
      <c r="AX615" s="8"/>
      <c r="AY615" s="8"/>
      <c r="AZ615" s="8"/>
      <c r="BA615" s="8"/>
      <c r="BB615" s="8"/>
      <c r="BC615" s="8"/>
      <c r="BD615" s="8"/>
      <c r="BE615" s="8"/>
      <c r="BF615" s="8"/>
      <c r="BG615" s="8"/>
      <c r="BH615" s="8"/>
      <c r="BI615" s="8"/>
      <c r="BJ615" s="8"/>
      <c r="BK615" s="8"/>
      <c r="BL615" s="8"/>
      <c r="BM615" s="8"/>
      <c r="BN615" s="8"/>
      <c r="BO615" s="8"/>
      <c r="BP615" s="8"/>
      <c r="BQ615" s="8"/>
      <c r="BR615" s="8"/>
      <c r="BS615" s="8"/>
      <c r="BT615" s="8"/>
      <c r="BU615" s="8"/>
      <c r="BV615" s="8"/>
      <c r="BW615" s="8"/>
      <c r="BX615" s="8"/>
      <c r="BY615" s="8"/>
      <c r="BZ615" s="8"/>
      <c r="CA615" s="8"/>
      <c r="CB615" s="8"/>
      <c r="CC615" s="8"/>
      <c r="CD615" s="8"/>
      <c r="CE615" s="8"/>
      <c r="CF615" s="8"/>
      <c r="CG615" s="8"/>
      <c r="CH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  <c r="AC616" s="8"/>
      <c r="AD616" s="8"/>
      <c r="AE616" s="8"/>
      <c r="AF616" s="8"/>
      <c r="AG616" s="8"/>
      <c r="AH616" s="8"/>
      <c r="AI616" s="8"/>
      <c r="AJ616" s="8"/>
      <c r="AK616" s="8"/>
      <c r="AL616" s="8"/>
      <c r="AM616" s="8"/>
      <c r="AN616" s="8"/>
      <c r="AO616" s="8"/>
      <c r="AP616" s="8"/>
      <c r="AQ616" s="8"/>
      <c r="AR616" s="8"/>
      <c r="AS616" s="8"/>
      <c r="AT616" s="8"/>
      <c r="AU616" s="8"/>
      <c r="AV616" s="8"/>
      <c r="AW616" s="8"/>
      <c r="AX616" s="8"/>
      <c r="AY616" s="8"/>
      <c r="AZ616" s="8"/>
      <c r="BA616" s="8"/>
      <c r="BB616" s="8"/>
      <c r="BC616" s="8"/>
      <c r="BD616" s="8"/>
      <c r="BE616" s="8"/>
      <c r="BF616" s="8"/>
      <c r="BG616" s="8"/>
      <c r="BH616" s="8"/>
      <c r="BI616" s="8"/>
      <c r="BJ616" s="8"/>
      <c r="BK616" s="8"/>
      <c r="BL616" s="8"/>
      <c r="BM616" s="8"/>
      <c r="BN616" s="8"/>
      <c r="BO616" s="8"/>
      <c r="BP616" s="8"/>
      <c r="BQ616" s="8"/>
      <c r="BR616" s="8"/>
      <c r="BS616" s="8"/>
      <c r="BT616" s="8"/>
      <c r="BU616" s="8"/>
      <c r="BV616" s="8"/>
      <c r="BW616" s="8"/>
      <c r="BX616" s="8"/>
      <c r="BY616" s="8"/>
      <c r="BZ616" s="8"/>
      <c r="CA616" s="8"/>
      <c r="CB616" s="8"/>
      <c r="CC616" s="8"/>
      <c r="CD616" s="8"/>
      <c r="CE616" s="8"/>
      <c r="CF616" s="8"/>
      <c r="CG616" s="8"/>
      <c r="CH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  <c r="AC617" s="8"/>
      <c r="AD617" s="8"/>
      <c r="AE617" s="8"/>
      <c r="AF617" s="8"/>
      <c r="AG617" s="8"/>
      <c r="AH617" s="8"/>
      <c r="AI617" s="8"/>
      <c r="AJ617" s="8"/>
      <c r="AK617" s="8"/>
      <c r="AL617" s="8"/>
      <c r="AM617" s="8"/>
      <c r="AN617" s="8"/>
      <c r="AO617" s="8"/>
      <c r="AP617" s="8"/>
      <c r="AQ617" s="8"/>
      <c r="AR617" s="8"/>
      <c r="AS617" s="8"/>
      <c r="AT617" s="8"/>
      <c r="AU617" s="8"/>
      <c r="AV617" s="8"/>
      <c r="AW617" s="8"/>
      <c r="AX617" s="8"/>
      <c r="AY617" s="8"/>
      <c r="AZ617" s="8"/>
      <c r="BA617" s="8"/>
      <c r="BB617" s="8"/>
      <c r="BC617" s="8"/>
      <c r="BD617" s="8"/>
      <c r="BE617" s="8"/>
      <c r="BF617" s="8"/>
      <c r="BG617" s="8"/>
      <c r="BH617" s="8"/>
      <c r="BI617" s="8"/>
      <c r="BJ617" s="8"/>
      <c r="BK617" s="8"/>
      <c r="BL617" s="8"/>
      <c r="BM617" s="8"/>
      <c r="BN617" s="8"/>
      <c r="BO617" s="8"/>
      <c r="BP617" s="8"/>
      <c r="BQ617" s="8"/>
      <c r="BR617" s="8"/>
      <c r="BS617" s="8"/>
      <c r="BT617" s="8"/>
      <c r="BU617" s="8"/>
      <c r="BV617" s="8"/>
      <c r="BW617" s="8"/>
      <c r="BX617" s="8"/>
      <c r="BY617" s="8"/>
      <c r="BZ617" s="8"/>
      <c r="CA617" s="8"/>
      <c r="CB617" s="8"/>
      <c r="CC617" s="8"/>
      <c r="CD617" s="8"/>
      <c r="CE617" s="8"/>
      <c r="CF617" s="8"/>
      <c r="CG617" s="8"/>
      <c r="CH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  <c r="AC618" s="8"/>
      <c r="AD618" s="8"/>
      <c r="AE618" s="8"/>
      <c r="AF618" s="8"/>
      <c r="AG618" s="8"/>
      <c r="AH618" s="8"/>
      <c r="AI618" s="8"/>
      <c r="AJ618" s="8"/>
      <c r="AK618" s="8"/>
      <c r="AL618" s="8"/>
      <c r="AM618" s="8"/>
      <c r="AN618" s="8"/>
      <c r="AO618" s="8"/>
      <c r="AP618" s="8"/>
      <c r="AQ618" s="8"/>
      <c r="AR618" s="8"/>
      <c r="AS618" s="8"/>
      <c r="AT618" s="8"/>
      <c r="AU618" s="8"/>
      <c r="AV618" s="8"/>
      <c r="AW618" s="8"/>
      <c r="AX618" s="8"/>
      <c r="AY618" s="8"/>
      <c r="AZ618" s="8"/>
      <c r="BA618" s="8"/>
      <c r="BB618" s="8"/>
      <c r="BC618" s="8"/>
      <c r="BD618" s="8"/>
      <c r="BE618" s="8"/>
      <c r="BF618" s="8"/>
      <c r="BG618" s="8"/>
      <c r="BH618" s="8"/>
      <c r="BI618" s="8"/>
      <c r="BJ618" s="8"/>
      <c r="BK618" s="8"/>
      <c r="BL618" s="8"/>
      <c r="BM618" s="8"/>
      <c r="BN618" s="8"/>
      <c r="BO618" s="8"/>
      <c r="BP618" s="8"/>
      <c r="BQ618" s="8"/>
      <c r="BR618" s="8"/>
      <c r="BS618" s="8"/>
      <c r="BT618" s="8"/>
      <c r="BU618" s="8"/>
      <c r="BV618" s="8"/>
      <c r="BW618" s="8"/>
      <c r="BX618" s="8"/>
      <c r="BY618" s="8"/>
      <c r="BZ618" s="8"/>
      <c r="CA618" s="8"/>
      <c r="CB618" s="8"/>
      <c r="CC618" s="8"/>
      <c r="CD618" s="8"/>
      <c r="CE618" s="8"/>
      <c r="CF618" s="8"/>
      <c r="CG618" s="8"/>
      <c r="CH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  <c r="AC619" s="8"/>
      <c r="AD619" s="8"/>
      <c r="AE619" s="8"/>
      <c r="AF619" s="8"/>
      <c r="AG619" s="8"/>
      <c r="AH619" s="8"/>
      <c r="AI619" s="8"/>
      <c r="AJ619" s="8"/>
      <c r="AK619" s="8"/>
      <c r="AL619" s="8"/>
      <c r="AM619" s="8"/>
      <c r="AN619" s="8"/>
      <c r="AO619" s="8"/>
      <c r="AP619" s="8"/>
      <c r="AQ619" s="8"/>
      <c r="AR619" s="8"/>
      <c r="AS619" s="8"/>
      <c r="AT619" s="8"/>
      <c r="AU619" s="8"/>
      <c r="AV619" s="8"/>
      <c r="AW619" s="8"/>
      <c r="AX619" s="8"/>
      <c r="AY619" s="8"/>
      <c r="AZ619" s="8"/>
      <c r="BA619" s="8"/>
      <c r="BB619" s="8"/>
      <c r="BC619" s="8"/>
      <c r="BD619" s="8"/>
      <c r="BE619" s="8"/>
      <c r="BF619" s="8"/>
      <c r="BG619" s="8"/>
      <c r="BH619" s="8"/>
      <c r="BI619" s="8"/>
      <c r="BJ619" s="8"/>
      <c r="BK619" s="8"/>
      <c r="BL619" s="8"/>
      <c r="BM619" s="8"/>
      <c r="BN619" s="8"/>
      <c r="BO619" s="8"/>
      <c r="BP619" s="8"/>
      <c r="BQ619" s="8"/>
      <c r="BR619" s="8"/>
      <c r="BS619" s="8"/>
      <c r="BT619" s="8"/>
      <c r="BU619" s="8"/>
      <c r="BV619" s="8"/>
      <c r="BW619" s="8"/>
      <c r="BX619" s="8"/>
      <c r="BY619" s="8"/>
      <c r="BZ619" s="8"/>
      <c r="CA619" s="8"/>
      <c r="CB619" s="8"/>
      <c r="CC619" s="8"/>
      <c r="CD619" s="8"/>
      <c r="CE619" s="8"/>
      <c r="CF619" s="8"/>
      <c r="CG619" s="8"/>
      <c r="CH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  <c r="AC620" s="8"/>
      <c r="AD620" s="8"/>
      <c r="AE620" s="8"/>
      <c r="AF620" s="8"/>
      <c r="AG620" s="8"/>
      <c r="AH620" s="8"/>
      <c r="AI620" s="8"/>
      <c r="AJ620" s="8"/>
      <c r="AK620" s="8"/>
      <c r="AL620" s="8"/>
      <c r="AM620" s="8"/>
      <c r="AN620" s="8"/>
      <c r="AO620" s="8"/>
      <c r="AP620" s="8"/>
      <c r="AQ620" s="8"/>
      <c r="AR620" s="8"/>
      <c r="AS620" s="8"/>
      <c r="AT620" s="8"/>
      <c r="AU620" s="8"/>
      <c r="AV620" s="8"/>
      <c r="AW620" s="8"/>
      <c r="AX620" s="8"/>
      <c r="AY620" s="8"/>
      <c r="AZ620" s="8"/>
      <c r="BA620" s="8"/>
      <c r="BB620" s="8"/>
      <c r="BC620" s="8"/>
      <c r="BD620" s="8"/>
      <c r="BE620" s="8"/>
      <c r="BF620" s="8"/>
      <c r="BG620" s="8"/>
      <c r="BH620" s="8"/>
      <c r="BI620" s="8"/>
      <c r="BJ620" s="8"/>
      <c r="BK620" s="8"/>
      <c r="BL620" s="8"/>
      <c r="BM620" s="8"/>
      <c r="BN620" s="8"/>
      <c r="BO620" s="8"/>
      <c r="BP620" s="8"/>
      <c r="BQ620" s="8"/>
      <c r="BR620" s="8"/>
      <c r="BS620" s="8"/>
      <c r="BT620" s="8"/>
      <c r="BU620" s="8"/>
      <c r="BV620" s="8"/>
      <c r="BW620" s="8"/>
      <c r="BX620" s="8"/>
      <c r="BY620" s="8"/>
      <c r="BZ620" s="8"/>
      <c r="CA620" s="8"/>
      <c r="CB620" s="8"/>
      <c r="CC620" s="8"/>
      <c r="CD620" s="8"/>
      <c r="CE620" s="8"/>
      <c r="CF620" s="8"/>
      <c r="CG620" s="8"/>
      <c r="CH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  <c r="AC621" s="8"/>
      <c r="AD621" s="8"/>
      <c r="AE621" s="8"/>
      <c r="AF621" s="8"/>
      <c r="AG621" s="8"/>
      <c r="AH621" s="8"/>
      <c r="AI621" s="8"/>
      <c r="AJ621" s="8"/>
      <c r="AK621" s="8"/>
      <c r="AL621" s="8"/>
      <c r="AM621" s="8"/>
      <c r="AN621" s="8"/>
      <c r="AO621" s="8"/>
      <c r="AP621" s="8"/>
      <c r="AQ621" s="8"/>
      <c r="AR621" s="8"/>
      <c r="AS621" s="8"/>
      <c r="AT621" s="8"/>
      <c r="AU621" s="8"/>
      <c r="AV621" s="8"/>
      <c r="AW621" s="8"/>
      <c r="AX621" s="8"/>
      <c r="AY621" s="8"/>
      <c r="AZ621" s="8"/>
      <c r="BA621" s="8"/>
      <c r="BB621" s="8"/>
      <c r="BC621" s="8"/>
      <c r="BD621" s="8"/>
      <c r="BE621" s="8"/>
      <c r="BF621" s="8"/>
      <c r="BG621" s="8"/>
      <c r="BH621" s="8"/>
      <c r="BI621" s="8"/>
      <c r="BJ621" s="8"/>
      <c r="BK621" s="8"/>
      <c r="BL621" s="8"/>
      <c r="BM621" s="8"/>
      <c r="BN621" s="8"/>
      <c r="BO621" s="8"/>
      <c r="BP621" s="8"/>
      <c r="BQ621" s="8"/>
      <c r="BR621" s="8"/>
      <c r="BS621" s="8"/>
      <c r="BT621" s="8"/>
      <c r="BU621" s="8"/>
      <c r="BV621" s="8"/>
      <c r="BW621" s="8"/>
      <c r="BX621" s="8"/>
      <c r="BY621" s="8"/>
      <c r="BZ621" s="8"/>
      <c r="CA621" s="8"/>
      <c r="CB621" s="8"/>
      <c r="CC621" s="8"/>
      <c r="CD621" s="8"/>
      <c r="CE621" s="8"/>
      <c r="CF621" s="8"/>
      <c r="CG621" s="8"/>
      <c r="CH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  <c r="AC622" s="8"/>
      <c r="AD622" s="8"/>
      <c r="AE622" s="8"/>
      <c r="AF622" s="8"/>
      <c r="AG622" s="8"/>
      <c r="AH622" s="8"/>
      <c r="AI622" s="8"/>
      <c r="AJ622" s="8"/>
      <c r="AK622" s="8"/>
      <c r="AL622" s="8"/>
      <c r="AM622" s="8"/>
      <c r="AN622" s="8"/>
      <c r="AO622" s="8"/>
      <c r="AP622" s="8"/>
      <c r="AQ622" s="8"/>
      <c r="AR622" s="8"/>
      <c r="AS622" s="8"/>
      <c r="AT622" s="8"/>
      <c r="AU622" s="8"/>
      <c r="AV622" s="8"/>
      <c r="AW622" s="8"/>
      <c r="AX622" s="8"/>
      <c r="AY622" s="8"/>
      <c r="AZ622" s="8"/>
      <c r="BA622" s="8"/>
      <c r="BB622" s="8"/>
      <c r="BC622" s="8"/>
      <c r="BD622" s="8"/>
      <c r="BE622" s="8"/>
      <c r="BF622" s="8"/>
      <c r="BG622" s="8"/>
      <c r="BH622" s="8"/>
      <c r="BI622" s="8"/>
      <c r="BJ622" s="8"/>
      <c r="BK622" s="8"/>
      <c r="BL622" s="8"/>
      <c r="BM622" s="8"/>
      <c r="BN622" s="8"/>
      <c r="BO622" s="8"/>
      <c r="BP622" s="8"/>
      <c r="BQ622" s="8"/>
      <c r="BR622" s="8"/>
      <c r="BS622" s="8"/>
      <c r="BT622" s="8"/>
      <c r="BU622" s="8"/>
      <c r="BV622" s="8"/>
      <c r="BW622" s="8"/>
      <c r="BX622" s="8"/>
      <c r="BY622" s="8"/>
      <c r="BZ622" s="8"/>
      <c r="CA622" s="8"/>
      <c r="CB622" s="8"/>
      <c r="CC622" s="8"/>
      <c r="CD622" s="8"/>
      <c r="CE622" s="8"/>
      <c r="CF622" s="8"/>
      <c r="CG622" s="8"/>
      <c r="CH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  <c r="AC623" s="8"/>
      <c r="AD623" s="8"/>
      <c r="AE623" s="8"/>
      <c r="AF623" s="8"/>
      <c r="AG623" s="8"/>
      <c r="AH623" s="8"/>
      <c r="AI623" s="8"/>
      <c r="AJ623" s="8"/>
      <c r="AK623" s="8"/>
      <c r="AL623" s="8"/>
      <c r="AM623" s="8"/>
      <c r="AN623" s="8"/>
      <c r="AO623" s="8"/>
      <c r="AP623" s="8"/>
      <c r="AQ623" s="8"/>
      <c r="AR623" s="8"/>
      <c r="AS623" s="8"/>
      <c r="AT623" s="8"/>
      <c r="AU623" s="8"/>
      <c r="AV623" s="8"/>
      <c r="AW623" s="8"/>
      <c r="AX623" s="8"/>
      <c r="AY623" s="8"/>
      <c r="AZ623" s="8"/>
      <c r="BA623" s="8"/>
      <c r="BB623" s="8"/>
      <c r="BC623" s="8"/>
      <c r="BD623" s="8"/>
      <c r="BE623" s="8"/>
      <c r="BF623" s="8"/>
      <c r="BG623" s="8"/>
      <c r="BH623" s="8"/>
      <c r="BI623" s="8"/>
      <c r="BJ623" s="8"/>
      <c r="BK623" s="8"/>
      <c r="BL623" s="8"/>
      <c r="BM623" s="8"/>
      <c r="BN623" s="8"/>
      <c r="BO623" s="8"/>
      <c r="BP623" s="8"/>
      <c r="BQ623" s="8"/>
      <c r="BR623" s="8"/>
      <c r="BS623" s="8"/>
      <c r="BT623" s="8"/>
      <c r="BU623" s="8"/>
      <c r="BV623" s="8"/>
      <c r="BW623" s="8"/>
      <c r="BX623" s="8"/>
      <c r="BY623" s="8"/>
      <c r="BZ623" s="8"/>
      <c r="CA623" s="8"/>
      <c r="CB623" s="8"/>
      <c r="CC623" s="8"/>
      <c r="CD623" s="8"/>
      <c r="CE623" s="8"/>
      <c r="CF623" s="8"/>
      <c r="CG623" s="8"/>
      <c r="CH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  <c r="AC624" s="8"/>
      <c r="AD624" s="8"/>
      <c r="AE624" s="8"/>
      <c r="AF624" s="8"/>
      <c r="AG624" s="8"/>
      <c r="AH624" s="8"/>
      <c r="AI624" s="8"/>
      <c r="AJ624" s="8"/>
      <c r="AK624" s="8"/>
      <c r="AL624" s="8"/>
      <c r="AM624" s="8"/>
      <c r="AN624" s="8"/>
      <c r="AO624" s="8"/>
      <c r="AP624" s="8"/>
      <c r="AQ624" s="8"/>
      <c r="AR624" s="8"/>
      <c r="AS624" s="8"/>
      <c r="AT624" s="8"/>
      <c r="AU624" s="8"/>
      <c r="AV624" s="8"/>
      <c r="AW624" s="8"/>
      <c r="AX624" s="8"/>
      <c r="AY624" s="8"/>
      <c r="AZ624" s="8"/>
      <c r="BA624" s="8"/>
      <c r="BB624" s="8"/>
      <c r="BC624" s="8"/>
      <c r="BD624" s="8"/>
      <c r="BE624" s="8"/>
      <c r="BF624" s="8"/>
      <c r="BG624" s="8"/>
      <c r="BH624" s="8"/>
      <c r="BI624" s="8"/>
      <c r="BJ624" s="8"/>
      <c r="BK624" s="8"/>
      <c r="BL624" s="8"/>
      <c r="BM624" s="8"/>
      <c r="BN624" s="8"/>
      <c r="BO624" s="8"/>
      <c r="BP624" s="8"/>
      <c r="BQ624" s="8"/>
      <c r="BR624" s="8"/>
      <c r="BS624" s="8"/>
      <c r="BT624" s="8"/>
      <c r="BU624" s="8"/>
      <c r="BV624" s="8"/>
      <c r="BW624" s="8"/>
      <c r="BX624" s="8"/>
      <c r="BY624" s="8"/>
      <c r="BZ624" s="8"/>
      <c r="CA624" s="8"/>
      <c r="CB624" s="8"/>
      <c r="CC624" s="8"/>
      <c r="CD624" s="8"/>
      <c r="CE624" s="8"/>
      <c r="CF624" s="8"/>
      <c r="CG624" s="8"/>
      <c r="CH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  <c r="AC625" s="8"/>
      <c r="AD625" s="8"/>
      <c r="AE625" s="8"/>
      <c r="AF625" s="8"/>
      <c r="AG625" s="8"/>
      <c r="AH625" s="8"/>
      <c r="AI625" s="8"/>
      <c r="AJ625" s="8"/>
      <c r="AK625" s="8"/>
      <c r="AL625" s="8"/>
      <c r="AM625" s="8"/>
      <c r="AN625" s="8"/>
      <c r="AO625" s="8"/>
      <c r="AP625" s="8"/>
      <c r="AQ625" s="8"/>
      <c r="AR625" s="8"/>
      <c r="AS625" s="8"/>
      <c r="AT625" s="8"/>
      <c r="AU625" s="8"/>
      <c r="AV625" s="8"/>
      <c r="AW625" s="8"/>
      <c r="AX625" s="8"/>
      <c r="AY625" s="8"/>
      <c r="AZ625" s="8"/>
      <c r="BA625" s="8"/>
      <c r="BB625" s="8"/>
      <c r="BC625" s="8"/>
      <c r="BD625" s="8"/>
      <c r="BE625" s="8"/>
      <c r="BF625" s="8"/>
      <c r="BG625" s="8"/>
      <c r="BH625" s="8"/>
      <c r="BI625" s="8"/>
      <c r="BJ625" s="8"/>
      <c r="BK625" s="8"/>
      <c r="BL625" s="8"/>
      <c r="BM625" s="8"/>
      <c r="BN625" s="8"/>
      <c r="BO625" s="8"/>
      <c r="BP625" s="8"/>
      <c r="BQ625" s="8"/>
      <c r="BR625" s="8"/>
      <c r="BS625" s="8"/>
      <c r="BT625" s="8"/>
      <c r="BU625" s="8"/>
      <c r="BV625" s="8"/>
      <c r="BW625" s="8"/>
      <c r="BX625" s="8"/>
      <c r="BY625" s="8"/>
      <c r="BZ625" s="8"/>
      <c r="CA625" s="8"/>
      <c r="CB625" s="8"/>
      <c r="CC625" s="8"/>
      <c r="CD625" s="8"/>
      <c r="CE625" s="8"/>
      <c r="CF625" s="8"/>
      <c r="CG625" s="8"/>
      <c r="CH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  <c r="AC626" s="8"/>
      <c r="AD626" s="8"/>
      <c r="AE626" s="8"/>
      <c r="AF626" s="8"/>
      <c r="AG626" s="8"/>
      <c r="AH626" s="8"/>
      <c r="AI626" s="8"/>
      <c r="AJ626" s="8"/>
      <c r="AK626" s="8"/>
      <c r="AL626" s="8"/>
      <c r="AM626" s="8"/>
      <c r="AN626" s="8"/>
      <c r="AO626" s="8"/>
      <c r="AP626" s="8"/>
      <c r="AQ626" s="8"/>
      <c r="AR626" s="8"/>
      <c r="AS626" s="8"/>
      <c r="AT626" s="8"/>
      <c r="AU626" s="8"/>
      <c r="AV626" s="8"/>
      <c r="AW626" s="8"/>
      <c r="AX626" s="8"/>
      <c r="AY626" s="8"/>
      <c r="AZ626" s="8"/>
      <c r="BA626" s="8"/>
      <c r="BB626" s="8"/>
      <c r="BC626" s="8"/>
      <c r="BD626" s="8"/>
      <c r="BE626" s="8"/>
      <c r="BF626" s="8"/>
      <c r="BG626" s="8"/>
      <c r="BH626" s="8"/>
      <c r="BI626" s="8"/>
      <c r="BJ626" s="8"/>
      <c r="BK626" s="8"/>
      <c r="BL626" s="8"/>
      <c r="BM626" s="8"/>
      <c r="BN626" s="8"/>
      <c r="BO626" s="8"/>
      <c r="BP626" s="8"/>
      <c r="BQ626" s="8"/>
      <c r="BR626" s="8"/>
      <c r="BS626" s="8"/>
      <c r="BT626" s="8"/>
      <c r="BU626" s="8"/>
      <c r="BV626" s="8"/>
      <c r="BW626" s="8"/>
      <c r="BX626" s="8"/>
      <c r="BY626" s="8"/>
      <c r="BZ626" s="8"/>
      <c r="CA626" s="8"/>
      <c r="CB626" s="8"/>
      <c r="CC626" s="8"/>
      <c r="CD626" s="8"/>
      <c r="CE626" s="8"/>
      <c r="CF626" s="8"/>
      <c r="CG626" s="8"/>
      <c r="CH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  <c r="AC627" s="8"/>
      <c r="AD627" s="8"/>
      <c r="AE627" s="8"/>
      <c r="AF627" s="8"/>
      <c r="AG627" s="8"/>
      <c r="AH627" s="8"/>
      <c r="AI627" s="8"/>
      <c r="AJ627" s="8"/>
      <c r="AK627" s="8"/>
      <c r="AL627" s="8"/>
      <c r="AM627" s="8"/>
      <c r="AN627" s="8"/>
      <c r="AO627" s="8"/>
      <c r="AP627" s="8"/>
      <c r="AQ627" s="8"/>
      <c r="AR627" s="8"/>
      <c r="AS627" s="8"/>
      <c r="AT627" s="8"/>
      <c r="AU627" s="8"/>
      <c r="AV627" s="8"/>
      <c r="AW627" s="8"/>
      <c r="AX627" s="8"/>
      <c r="AY627" s="8"/>
      <c r="AZ627" s="8"/>
      <c r="BA627" s="8"/>
      <c r="BB627" s="8"/>
      <c r="BC627" s="8"/>
      <c r="BD627" s="8"/>
      <c r="BE627" s="8"/>
      <c r="BF627" s="8"/>
      <c r="BG627" s="8"/>
      <c r="BH627" s="8"/>
      <c r="BI627" s="8"/>
      <c r="BJ627" s="8"/>
      <c r="BK627" s="8"/>
      <c r="BL627" s="8"/>
      <c r="BM627" s="8"/>
      <c r="BN627" s="8"/>
      <c r="BO627" s="8"/>
      <c r="BP627" s="8"/>
      <c r="BQ627" s="8"/>
      <c r="BR627" s="8"/>
      <c r="BS627" s="8"/>
      <c r="BT627" s="8"/>
      <c r="BU627" s="8"/>
      <c r="BV627" s="8"/>
      <c r="BW627" s="8"/>
      <c r="BX627" s="8"/>
      <c r="BY627" s="8"/>
      <c r="BZ627" s="8"/>
      <c r="CA627" s="8"/>
      <c r="CB627" s="8"/>
      <c r="CC627" s="8"/>
      <c r="CD627" s="8"/>
      <c r="CE627" s="8"/>
      <c r="CF627" s="8"/>
      <c r="CG627" s="8"/>
      <c r="CH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  <c r="AC628" s="8"/>
      <c r="AD628" s="8"/>
      <c r="AE628" s="8"/>
      <c r="AF628" s="8"/>
      <c r="AG628" s="8"/>
      <c r="AH628" s="8"/>
      <c r="AI628" s="8"/>
      <c r="AJ628" s="8"/>
      <c r="AK628" s="8"/>
      <c r="AL628" s="8"/>
      <c r="AM628" s="8"/>
      <c r="AN628" s="8"/>
      <c r="AO628" s="8"/>
      <c r="AP628" s="8"/>
      <c r="AQ628" s="8"/>
      <c r="AR628" s="8"/>
      <c r="AS628" s="8"/>
      <c r="AT628" s="8"/>
      <c r="AU628" s="8"/>
      <c r="AV628" s="8"/>
      <c r="AW628" s="8"/>
      <c r="AX628" s="8"/>
      <c r="AY628" s="8"/>
      <c r="AZ628" s="8"/>
      <c r="BA628" s="8"/>
      <c r="BB628" s="8"/>
      <c r="BC628" s="8"/>
      <c r="BD628" s="8"/>
      <c r="BE628" s="8"/>
      <c r="BF628" s="8"/>
      <c r="BG628" s="8"/>
      <c r="BH628" s="8"/>
      <c r="BI628" s="8"/>
      <c r="BJ628" s="8"/>
      <c r="BK628" s="8"/>
      <c r="BL628" s="8"/>
      <c r="BM628" s="8"/>
      <c r="BN628" s="8"/>
      <c r="BO628" s="8"/>
      <c r="BP628" s="8"/>
      <c r="BQ628" s="8"/>
      <c r="BR628" s="8"/>
      <c r="BS628" s="8"/>
      <c r="BT628" s="8"/>
      <c r="BU628" s="8"/>
      <c r="BV628" s="8"/>
      <c r="BW628" s="8"/>
      <c r="BX628" s="8"/>
      <c r="BY628" s="8"/>
      <c r="BZ628" s="8"/>
      <c r="CA628" s="8"/>
      <c r="CB628" s="8"/>
      <c r="CC628" s="8"/>
      <c r="CD628" s="8"/>
      <c r="CE628" s="8"/>
      <c r="CF628" s="8"/>
      <c r="CG628" s="8"/>
      <c r="CH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  <c r="AC629" s="8"/>
      <c r="AD629" s="8"/>
      <c r="AE629" s="8"/>
      <c r="AF629" s="8"/>
      <c r="AG629" s="8"/>
      <c r="AH629" s="8"/>
      <c r="AI629" s="8"/>
      <c r="AJ629" s="8"/>
      <c r="AK629" s="8"/>
      <c r="AL629" s="8"/>
      <c r="AM629" s="8"/>
      <c r="AN629" s="8"/>
      <c r="AO629" s="8"/>
      <c r="AP629" s="8"/>
      <c r="AQ629" s="8"/>
      <c r="AR629" s="8"/>
      <c r="AS629" s="8"/>
      <c r="AT629" s="8"/>
      <c r="AU629" s="8"/>
      <c r="AV629" s="8"/>
      <c r="AW629" s="8"/>
      <c r="AX629" s="8"/>
      <c r="AY629" s="8"/>
      <c r="AZ629" s="8"/>
      <c r="BA629" s="8"/>
      <c r="BB629" s="8"/>
      <c r="BC629" s="8"/>
      <c r="BD629" s="8"/>
      <c r="BE629" s="8"/>
      <c r="BF629" s="8"/>
      <c r="BG629" s="8"/>
      <c r="BH629" s="8"/>
      <c r="BI629" s="8"/>
      <c r="BJ629" s="8"/>
      <c r="BK629" s="8"/>
      <c r="BL629" s="8"/>
      <c r="BM629" s="8"/>
      <c r="BN629" s="8"/>
      <c r="BO629" s="8"/>
      <c r="BP629" s="8"/>
      <c r="BQ629" s="8"/>
      <c r="BR629" s="8"/>
      <c r="BS629" s="8"/>
      <c r="BT629" s="8"/>
      <c r="BU629" s="8"/>
      <c r="BV629" s="8"/>
      <c r="BW629" s="8"/>
      <c r="BX629" s="8"/>
      <c r="BY629" s="8"/>
      <c r="BZ629" s="8"/>
      <c r="CA629" s="8"/>
      <c r="CB629" s="8"/>
      <c r="CC629" s="8"/>
      <c r="CD629" s="8"/>
      <c r="CE629" s="8"/>
      <c r="CF629" s="8"/>
      <c r="CG629" s="8"/>
      <c r="CH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  <c r="AC630" s="8"/>
      <c r="AD630" s="8"/>
      <c r="AE630" s="8"/>
      <c r="AF630" s="8"/>
      <c r="AG630" s="8"/>
      <c r="AH630" s="8"/>
      <c r="AI630" s="8"/>
      <c r="AJ630" s="8"/>
      <c r="AK630" s="8"/>
      <c r="AL630" s="8"/>
      <c r="AM630" s="8"/>
      <c r="AN630" s="8"/>
      <c r="AO630" s="8"/>
      <c r="AP630" s="8"/>
      <c r="AQ630" s="8"/>
      <c r="AR630" s="8"/>
      <c r="AS630" s="8"/>
      <c r="AT630" s="8"/>
      <c r="AU630" s="8"/>
      <c r="AV630" s="8"/>
      <c r="AW630" s="8"/>
      <c r="AX630" s="8"/>
      <c r="AY630" s="8"/>
      <c r="AZ630" s="8"/>
      <c r="BA630" s="8"/>
      <c r="BB630" s="8"/>
      <c r="BC630" s="8"/>
      <c r="BD630" s="8"/>
      <c r="BE630" s="8"/>
      <c r="BF630" s="8"/>
      <c r="BG630" s="8"/>
      <c r="BH630" s="8"/>
      <c r="BI630" s="8"/>
      <c r="BJ630" s="8"/>
      <c r="BK630" s="8"/>
      <c r="BL630" s="8"/>
      <c r="BM630" s="8"/>
      <c r="BN630" s="8"/>
      <c r="BO630" s="8"/>
      <c r="BP630" s="8"/>
      <c r="BQ630" s="8"/>
      <c r="BR630" s="8"/>
      <c r="BS630" s="8"/>
      <c r="BT630" s="8"/>
      <c r="BU630" s="8"/>
      <c r="BV630" s="8"/>
      <c r="BW630" s="8"/>
      <c r="BX630" s="8"/>
      <c r="BY630" s="8"/>
      <c r="BZ630" s="8"/>
      <c r="CA630" s="8"/>
      <c r="CB630" s="8"/>
      <c r="CC630" s="8"/>
      <c r="CD630" s="8"/>
      <c r="CE630" s="8"/>
      <c r="CF630" s="8"/>
      <c r="CG630" s="8"/>
      <c r="CH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  <c r="AC631" s="8"/>
      <c r="AD631" s="8"/>
      <c r="AE631" s="8"/>
      <c r="AF631" s="8"/>
      <c r="AG631" s="8"/>
      <c r="AH631" s="8"/>
      <c r="AI631" s="8"/>
      <c r="AJ631" s="8"/>
      <c r="AK631" s="8"/>
      <c r="AL631" s="8"/>
      <c r="AM631" s="8"/>
      <c r="AN631" s="8"/>
      <c r="AO631" s="8"/>
      <c r="AP631" s="8"/>
      <c r="AQ631" s="8"/>
      <c r="AR631" s="8"/>
      <c r="AS631" s="8"/>
      <c r="AT631" s="8"/>
      <c r="AU631" s="8"/>
      <c r="AV631" s="8"/>
      <c r="AW631" s="8"/>
      <c r="AX631" s="8"/>
      <c r="AY631" s="8"/>
      <c r="AZ631" s="8"/>
      <c r="BA631" s="8"/>
      <c r="BB631" s="8"/>
      <c r="BC631" s="8"/>
      <c r="BD631" s="8"/>
      <c r="BE631" s="8"/>
      <c r="BF631" s="8"/>
      <c r="BG631" s="8"/>
      <c r="BH631" s="8"/>
      <c r="BI631" s="8"/>
      <c r="BJ631" s="8"/>
      <c r="BK631" s="8"/>
      <c r="BL631" s="8"/>
      <c r="BM631" s="8"/>
      <c r="BN631" s="8"/>
      <c r="BO631" s="8"/>
      <c r="BP631" s="8"/>
      <c r="BQ631" s="8"/>
      <c r="BR631" s="8"/>
      <c r="BS631" s="8"/>
      <c r="BT631" s="8"/>
      <c r="BU631" s="8"/>
      <c r="BV631" s="8"/>
      <c r="BW631" s="8"/>
      <c r="BX631" s="8"/>
      <c r="BY631" s="8"/>
      <c r="BZ631" s="8"/>
      <c r="CA631" s="8"/>
      <c r="CB631" s="8"/>
      <c r="CC631" s="8"/>
      <c r="CD631" s="8"/>
      <c r="CE631" s="8"/>
      <c r="CF631" s="8"/>
      <c r="CG631" s="8"/>
      <c r="CH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  <c r="AC632" s="8"/>
      <c r="AD632" s="8"/>
      <c r="AE632" s="8"/>
      <c r="AF632" s="8"/>
      <c r="AG632" s="8"/>
      <c r="AH632" s="8"/>
      <c r="AI632" s="8"/>
      <c r="AJ632" s="8"/>
      <c r="AK632" s="8"/>
      <c r="AL632" s="8"/>
      <c r="AM632" s="8"/>
      <c r="AN632" s="8"/>
      <c r="AO632" s="8"/>
      <c r="AP632" s="8"/>
      <c r="AQ632" s="8"/>
      <c r="AR632" s="8"/>
      <c r="AS632" s="8"/>
      <c r="AT632" s="8"/>
      <c r="AU632" s="8"/>
      <c r="AV632" s="8"/>
      <c r="AW632" s="8"/>
      <c r="AX632" s="8"/>
      <c r="AY632" s="8"/>
      <c r="AZ632" s="8"/>
      <c r="BA632" s="8"/>
      <c r="BB632" s="8"/>
      <c r="BC632" s="8"/>
      <c r="BD632" s="8"/>
      <c r="BE632" s="8"/>
      <c r="BF632" s="8"/>
      <c r="BG632" s="8"/>
      <c r="BH632" s="8"/>
      <c r="BI632" s="8"/>
      <c r="BJ632" s="8"/>
      <c r="BK632" s="8"/>
      <c r="BL632" s="8"/>
      <c r="BM632" s="8"/>
      <c r="BN632" s="8"/>
      <c r="BO632" s="8"/>
      <c r="BP632" s="8"/>
      <c r="BQ632" s="8"/>
      <c r="BR632" s="8"/>
      <c r="BS632" s="8"/>
      <c r="BT632" s="8"/>
      <c r="BU632" s="8"/>
      <c r="BV632" s="8"/>
      <c r="BW632" s="8"/>
      <c r="BX632" s="8"/>
      <c r="BY632" s="8"/>
      <c r="BZ632" s="8"/>
      <c r="CA632" s="8"/>
      <c r="CB632" s="8"/>
      <c r="CC632" s="8"/>
      <c r="CD632" s="8"/>
      <c r="CE632" s="8"/>
      <c r="CF632" s="8"/>
      <c r="CG632" s="8"/>
      <c r="CH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  <c r="AC633" s="8"/>
      <c r="AD633" s="8"/>
      <c r="AE633" s="8"/>
      <c r="AF633" s="8"/>
      <c r="AG633" s="8"/>
      <c r="AH633" s="8"/>
      <c r="AI633" s="8"/>
      <c r="AJ633" s="8"/>
      <c r="AK633" s="8"/>
      <c r="AL633" s="8"/>
      <c r="AM633" s="8"/>
      <c r="AN633" s="8"/>
      <c r="AO633" s="8"/>
      <c r="AP633" s="8"/>
      <c r="AQ633" s="8"/>
      <c r="AR633" s="8"/>
      <c r="AS633" s="8"/>
      <c r="AT633" s="8"/>
      <c r="AU633" s="8"/>
      <c r="AV633" s="8"/>
      <c r="AW633" s="8"/>
      <c r="AX633" s="8"/>
      <c r="AY633" s="8"/>
      <c r="AZ633" s="8"/>
      <c r="BA633" s="8"/>
      <c r="BB633" s="8"/>
      <c r="BC633" s="8"/>
      <c r="BD633" s="8"/>
      <c r="BE633" s="8"/>
      <c r="BF633" s="8"/>
      <c r="BG633" s="8"/>
      <c r="BH633" s="8"/>
      <c r="BI633" s="8"/>
      <c r="BJ633" s="8"/>
      <c r="BK633" s="8"/>
      <c r="BL633" s="8"/>
      <c r="BM633" s="8"/>
      <c r="BN633" s="8"/>
      <c r="BO633" s="8"/>
      <c r="BP633" s="8"/>
      <c r="BQ633" s="8"/>
      <c r="BR633" s="8"/>
      <c r="BS633" s="8"/>
      <c r="BT633" s="8"/>
      <c r="BU633" s="8"/>
      <c r="BV633" s="8"/>
      <c r="BW633" s="8"/>
      <c r="BX633" s="8"/>
      <c r="BY633" s="8"/>
      <c r="BZ633" s="8"/>
      <c r="CA633" s="8"/>
      <c r="CB633" s="8"/>
      <c r="CC633" s="8"/>
      <c r="CD633" s="8"/>
      <c r="CE633" s="8"/>
      <c r="CF633" s="8"/>
      <c r="CG633" s="8"/>
      <c r="CH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  <c r="AC634" s="8"/>
      <c r="AD634" s="8"/>
      <c r="AE634" s="8"/>
      <c r="AF634" s="8"/>
      <c r="AG634" s="8"/>
      <c r="AH634" s="8"/>
      <c r="AI634" s="8"/>
      <c r="AJ634" s="8"/>
      <c r="AK634" s="8"/>
      <c r="AL634" s="8"/>
      <c r="AM634" s="8"/>
      <c r="AN634" s="8"/>
      <c r="AO634" s="8"/>
      <c r="AP634" s="8"/>
      <c r="AQ634" s="8"/>
      <c r="AR634" s="8"/>
      <c r="AS634" s="8"/>
      <c r="AT634" s="8"/>
      <c r="AU634" s="8"/>
      <c r="AV634" s="8"/>
      <c r="AW634" s="8"/>
      <c r="AX634" s="8"/>
      <c r="AY634" s="8"/>
      <c r="AZ634" s="8"/>
      <c r="BA634" s="8"/>
      <c r="BB634" s="8"/>
      <c r="BC634" s="8"/>
      <c r="BD634" s="8"/>
      <c r="BE634" s="8"/>
      <c r="BF634" s="8"/>
      <c r="BG634" s="8"/>
      <c r="BH634" s="8"/>
      <c r="BI634" s="8"/>
      <c r="BJ634" s="8"/>
      <c r="BK634" s="8"/>
      <c r="BL634" s="8"/>
      <c r="BM634" s="8"/>
      <c r="BN634" s="8"/>
      <c r="BO634" s="8"/>
      <c r="BP634" s="8"/>
      <c r="BQ634" s="8"/>
      <c r="BR634" s="8"/>
      <c r="BS634" s="8"/>
      <c r="BT634" s="8"/>
      <c r="BU634" s="8"/>
      <c r="BV634" s="8"/>
      <c r="BW634" s="8"/>
      <c r="BX634" s="8"/>
      <c r="BY634" s="8"/>
      <c r="BZ634" s="8"/>
      <c r="CA634" s="8"/>
      <c r="CB634" s="8"/>
      <c r="CC634" s="8"/>
      <c r="CD634" s="8"/>
      <c r="CE634" s="8"/>
      <c r="CF634" s="8"/>
      <c r="CG634" s="8"/>
      <c r="CH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  <c r="AC635" s="8"/>
      <c r="AD635" s="8"/>
      <c r="AE635" s="8"/>
      <c r="AF635" s="8"/>
      <c r="AG635" s="8"/>
      <c r="AH635" s="8"/>
      <c r="AI635" s="8"/>
      <c r="AJ635" s="8"/>
      <c r="AK635" s="8"/>
      <c r="AL635" s="8"/>
      <c r="AM635" s="8"/>
      <c r="AN635" s="8"/>
      <c r="AO635" s="8"/>
      <c r="AP635" s="8"/>
      <c r="AQ635" s="8"/>
      <c r="AR635" s="8"/>
      <c r="AS635" s="8"/>
      <c r="AT635" s="8"/>
      <c r="AU635" s="8"/>
      <c r="AV635" s="8"/>
      <c r="AW635" s="8"/>
      <c r="AX635" s="8"/>
      <c r="AY635" s="8"/>
      <c r="AZ635" s="8"/>
      <c r="BA635" s="8"/>
      <c r="BB635" s="8"/>
      <c r="BC635" s="8"/>
      <c r="BD635" s="8"/>
      <c r="BE635" s="8"/>
      <c r="BF635" s="8"/>
      <c r="BG635" s="8"/>
      <c r="BH635" s="8"/>
      <c r="BI635" s="8"/>
      <c r="BJ635" s="8"/>
      <c r="BK635" s="8"/>
      <c r="BL635" s="8"/>
      <c r="BM635" s="8"/>
      <c r="BN635" s="8"/>
      <c r="BO635" s="8"/>
      <c r="BP635" s="8"/>
      <c r="BQ635" s="8"/>
      <c r="BR635" s="8"/>
      <c r="BS635" s="8"/>
      <c r="BT635" s="8"/>
      <c r="BU635" s="8"/>
      <c r="BV635" s="8"/>
      <c r="BW635" s="8"/>
      <c r="BX635" s="8"/>
      <c r="BY635" s="8"/>
      <c r="BZ635" s="8"/>
      <c r="CA635" s="8"/>
      <c r="CB635" s="8"/>
      <c r="CC635" s="8"/>
      <c r="CD635" s="8"/>
      <c r="CE635" s="8"/>
      <c r="CF635" s="8"/>
      <c r="CG635" s="8"/>
      <c r="CH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  <c r="AC636" s="8"/>
      <c r="AD636" s="8"/>
      <c r="AE636" s="8"/>
      <c r="AF636" s="8"/>
      <c r="AG636" s="8"/>
      <c r="AH636" s="8"/>
      <c r="AI636" s="8"/>
      <c r="AJ636" s="8"/>
      <c r="AK636" s="8"/>
      <c r="AL636" s="8"/>
      <c r="AM636" s="8"/>
      <c r="AN636" s="8"/>
      <c r="AO636" s="8"/>
      <c r="AP636" s="8"/>
      <c r="AQ636" s="8"/>
      <c r="AR636" s="8"/>
      <c r="AS636" s="8"/>
      <c r="AT636" s="8"/>
      <c r="AU636" s="8"/>
      <c r="AV636" s="8"/>
      <c r="AW636" s="8"/>
      <c r="AX636" s="8"/>
      <c r="AY636" s="8"/>
      <c r="AZ636" s="8"/>
      <c r="BA636" s="8"/>
      <c r="BB636" s="8"/>
      <c r="BC636" s="8"/>
      <c r="BD636" s="8"/>
      <c r="BE636" s="8"/>
      <c r="BF636" s="8"/>
      <c r="BG636" s="8"/>
      <c r="BH636" s="8"/>
      <c r="BI636" s="8"/>
      <c r="BJ636" s="8"/>
      <c r="BK636" s="8"/>
      <c r="BL636" s="8"/>
      <c r="BM636" s="8"/>
      <c r="BN636" s="8"/>
      <c r="BO636" s="8"/>
      <c r="BP636" s="8"/>
      <c r="BQ636" s="8"/>
      <c r="BR636" s="8"/>
      <c r="BS636" s="8"/>
      <c r="BT636" s="8"/>
      <c r="BU636" s="8"/>
      <c r="BV636" s="8"/>
      <c r="BW636" s="8"/>
      <c r="BX636" s="8"/>
      <c r="BY636" s="8"/>
      <c r="BZ636" s="8"/>
      <c r="CA636" s="8"/>
      <c r="CB636" s="8"/>
      <c r="CC636" s="8"/>
      <c r="CD636" s="8"/>
      <c r="CE636" s="8"/>
      <c r="CF636" s="8"/>
      <c r="CG636" s="8"/>
      <c r="CH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  <c r="AC637" s="8"/>
      <c r="AD637" s="8"/>
      <c r="AE637" s="8"/>
      <c r="AF637" s="8"/>
      <c r="AG637" s="8"/>
      <c r="AH637" s="8"/>
      <c r="AI637" s="8"/>
      <c r="AJ637" s="8"/>
      <c r="AK637" s="8"/>
      <c r="AL637" s="8"/>
      <c r="AM637" s="8"/>
      <c r="AN637" s="8"/>
      <c r="AO637" s="8"/>
      <c r="AP637" s="8"/>
      <c r="AQ637" s="8"/>
      <c r="AR637" s="8"/>
      <c r="AS637" s="8"/>
      <c r="AT637" s="8"/>
      <c r="AU637" s="8"/>
      <c r="AV637" s="8"/>
      <c r="AW637" s="8"/>
      <c r="AX637" s="8"/>
      <c r="AY637" s="8"/>
      <c r="AZ637" s="8"/>
      <c r="BA637" s="8"/>
      <c r="BB637" s="8"/>
      <c r="BC637" s="8"/>
      <c r="BD637" s="8"/>
      <c r="BE637" s="8"/>
      <c r="BF637" s="8"/>
      <c r="BG637" s="8"/>
      <c r="BH637" s="8"/>
      <c r="BI637" s="8"/>
      <c r="BJ637" s="8"/>
      <c r="BK637" s="8"/>
      <c r="BL637" s="8"/>
      <c r="BM637" s="8"/>
      <c r="BN637" s="8"/>
      <c r="BO637" s="8"/>
      <c r="BP637" s="8"/>
      <c r="BQ637" s="8"/>
      <c r="BR637" s="8"/>
      <c r="BS637" s="8"/>
      <c r="BT637" s="8"/>
      <c r="BU637" s="8"/>
      <c r="BV637" s="8"/>
      <c r="BW637" s="8"/>
      <c r="BX637" s="8"/>
      <c r="BY637" s="8"/>
      <c r="BZ637" s="8"/>
      <c r="CA637" s="8"/>
      <c r="CB637" s="8"/>
      <c r="CC637" s="8"/>
      <c r="CD637" s="8"/>
      <c r="CE637" s="8"/>
      <c r="CF637" s="8"/>
      <c r="CG637" s="8"/>
      <c r="CH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  <c r="AC638" s="8"/>
      <c r="AD638" s="8"/>
      <c r="AE638" s="8"/>
      <c r="AF638" s="8"/>
      <c r="AG638" s="8"/>
      <c r="AH638" s="8"/>
      <c r="AI638" s="8"/>
      <c r="AJ638" s="8"/>
      <c r="AK638" s="8"/>
      <c r="AL638" s="8"/>
      <c r="AM638" s="8"/>
      <c r="AN638" s="8"/>
      <c r="AO638" s="8"/>
      <c r="AP638" s="8"/>
      <c r="AQ638" s="8"/>
      <c r="AR638" s="8"/>
      <c r="AS638" s="8"/>
      <c r="AT638" s="8"/>
      <c r="AU638" s="8"/>
      <c r="AV638" s="8"/>
      <c r="AW638" s="8"/>
      <c r="AX638" s="8"/>
      <c r="AY638" s="8"/>
      <c r="AZ638" s="8"/>
      <c r="BA638" s="8"/>
      <c r="BB638" s="8"/>
      <c r="BC638" s="8"/>
      <c r="BD638" s="8"/>
      <c r="BE638" s="8"/>
      <c r="BF638" s="8"/>
      <c r="BG638" s="8"/>
      <c r="BH638" s="8"/>
      <c r="BI638" s="8"/>
      <c r="BJ638" s="8"/>
      <c r="BK638" s="8"/>
      <c r="BL638" s="8"/>
      <c r="BM638" s="8"/>
      <c r="BN638" s="8"/>
      <c r="BO638" s="8"/>
      <c r="BP638" s="8"/>
      <c r="BQ638" s="8"/>
      <c r="BR638" s="8"/>
      <c r="BS638" s="8"/>
      <c r="BT638" s="8"/>
      <c r="BU638" s="8"/>
      <c r="BV638" s="8"/>
      <c r="BW638" s="8"/>
      <c r="BX638" s="8"/>
      <c r="BY638" s="8"/>
      <c r="BZ638" s="8"/>
      <c r="CA638" s="8"/>
      <c r="CB638" s="8"/>
      <c r="CC638" s="8"/>
      <c r="CD638" s="8"/>
      <c r="CE638" s="8"/>
      <c r="CF638" s="8"/>
      <c r="CG638" s="8"/>
      <c r="CH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  <c r="AC639" s="8"/>
      <c r="AD639" s="8"/>
      <c r="AE639" s="8"/>
      <c r="AF639" s="8"/>
      <c r="AG639" s="8"/>
      <c r="AH639" s="8"/>
      <c r="AI639" s="8"/>
      <c r="AJ639" s="8"/>
      <c r="AK639" s="8"/>
      <c r="AL639" s="8"/>
      <c r="AM639" s="8"/>
      <c r="AN639" s="8"/>
      <c r="AO639" s="8"/>
      <c r="AP639" s="8"/>
      <c r="AQ639" s="8"/>
      <c r="AR639" s="8"/>
      <c r="AS639" s="8"/>
      <c r="AT639" s="8"/>
      <c r="AU639" s="8"/>
      <c r="AV639" s="8"/>
      <c r="AW639" s="8"/>
      <c r="AX639" s="8"/>
      <c r="AY639" s="8"/>
      <c r="AZ639" s="8"/>
      <c r="BA639" s="8"/>
      <c r="BB639" s="8"/>
      <c r="BC639" s="8"/>
      <c r="BD639" s="8"/>
      <c r="BE639" s="8"/>
      <c r="BF639" s="8"/>
      <c r="BG639" s="8"/>
      <c r="BH639" s="8"/>
      <c r="BI639" s="8"/>
      <c r="BJ639" s="8"/>
      <c r="BK639" s="8"/>
      <c r="BL639" s="8"/>
      <c r="BM639" s="8"/>
      <c r="BN639" s="8"/>
      <c r="BO639" s="8"/>
      <c r="BP639" s="8"/>
      <c r="BQ639" s="8"/>
      <c r="BR639" s="8"/>
      <c r="BS639" s="8"/>
      <c r="BT639" s="8"/>
      <c r="BU639" s="8"/>
      <c r="BV639" s="8"/>
      <c r="BW639" s="8"/>
      <c r="BX639" s="8"/>
      <c r="BY639" s="8"/>
      <c r="BZ639" s="8"/>
      <c r="CA639" s="8"/>
      <c r="CB639" s="8"/>
      <c r="CC639" s="8"/>
      <c r="CD639" s="8"/>
      <c r="CE639" s="8"/>
      <c r="CF639" s="8"/>
      <c r="CG639" s="8"/>
      <c r="CH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  <c r="AC640" s="8"/>
      <c r="AD640" s="8"/>
      <c r="AE640" s="8"/>
      <c r="AF640" s="8"/>
      <c r="AG640" s="8"/>
      <c r="AH640" s="8"/>
      <c r="AI640" s="8"/>
      <c r="AJ640" s="8"/>
      <c r="AK640" s="8"/>
      <c r="AL640" s="8"/>
      <c r="AM640" s="8"/>
      <c r="AN640" s="8"/>
      <c r="AO640" s="8"/>
      <c r="AP640" s="8"/>
      <c r="AQ640" s="8"/>
      <c r="AR640" s="8"/>
      <c r="AS640" s="8"/>
      <c r="AT640" s="8"/>
      <c r="AU640" s="8"/>
      <c r="AV640" s="8"/>
      <c r="AW640" s="8"/>
      <c r="AX640" s="8"/>
      <c r="AY640" s="8"/>
      <c r="AZ640" s="8"/>
      <c r="BA640" s="8"/>
      <c r="BB640" s="8"/>
      <c r="BC640" s="8"/>
      <c r="BD640" s="8"/>
      <c r="BE640" s="8"/>
      <c r="BF640" s="8"/>
      <c r="BG640" s="8"/>
      <c r="BH640" s="8"/>
      <c r="BI640" s="8"/>
      <c r="BJ640" s="8"/>
      <c r="BK640" s="8"/>
      <c r="BL640" s="8"/>
      <c r="BM640" s="8"/>
      <c r="BN640" s="8"/>
      <c r="BO640" s="8"/>
      <c r="BP640" s="8"/>
      <c r="BQ640" s="8"/>
      <c r="BR640" s="8"/>
      <c r="BS640" s="8"/>
      <c r="BT640" s="8"/>
      <c r="BU640" s="8"/>
      <c r="BV640" s="8"/>
      <c r="BW640" s="8"/>
      <c r="BX640" s="8"/>
      <c r="BY640" s="8"/>
      <c r="BZ640" s="8"/>
      <c r="CA640" s="8"/>
      <c r="CB640" s="8"/>
      <c r="CC640" s="8"/>
      <c r="CD640" s="8"/>
      <c r="CE640" s="8"/>
      <c r="CF640" s="8"/>
      <c r="CG640" s="8"/>
      <c r="CH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  <c r="AC641" s="8"/>
      <c r="AD641" s="8"/>
      <c r="AE641" s="8"/>
      <c r="AF641" s="8"/>
      <c r="AG641" s="8"/>
      <c r="AH641" s="8"/>
      <c r="AI641" s="8"/>
      <c r="AJ641" s="8"/>
      <c r="AK641" s="8"/>
      <c r="AL641" s="8"/>
      <c r="AM641" s="8"/>
      <c r="AN641" s="8"/>
      <c r="AO641" s="8"/>
      <c r="AP641" s="8"/>
      <c r="AQ641" s="8"/>
      <c r="AR641" s="8"/>
      <c r="AS641" s="8"/>
      <c r="AT641" s="8"/>
      <c r="AU641" s="8"/>
      <c r="AV641" s="8"/>
      <c r="AW641" s="8"/>
      <c r="AX641" s="8"/>
      <c r="AY641" s="8"/>
      <c r="AZ641" s="8"/>
      <c r="BA641" s="8"/>
      <c r="BB641" s="8"/>
      <c r="BC641" s="8"/>
      <c r="BD641" s="8"/>
      <c r="BE641" s="8"/>
      <c r="BF641" s="8"/>
      <c r="BG641" s="8"/>
      <c r="BH641" s="8"/>
      <c r="BI641" s="8"/>
      <c r="BJ641" s="8"/>
      <c r="BK641" s="8"/>
      <c r="BL641" s="8"/>
      <c r="BM641" s="8"/>
      <c r="BN641" s="8"/>
      <c r="BO641" s="8"/>
      <c r="BP641" s="8"/>
      <c r="BQ641" s="8"/>
      <c r="BR641" s="8"/>
      <c r="BS641" s="8"/>
      <c r="BT641" s="8"/>
      <c r="BU641" s="8"/>
      <c r="BV641" s="8"/>
      <c r="BW641" s="8"/>
      <c r="BX641" s="8"/>
      <c r="BY641" s="8"/>
      <c r="BZ641" s="8"/>
      <c r="CA641" s="8"/>
      <c r="CB641" s="8"/>
      <c r="CC641" s="8"/>
      <c r="CD641" s="8"/>
      <c r="CE641" s="8"/>
      <c r="CF641" s="8"/>
      <c r="CG641" s="8"/>
      <c r="CH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  <c r="AC642" s="8"/>
      <c r="AD642" s="8"/>
      <c r="AE642" s="8"/>
      <c r="AF642" s="8"/>
      <c r="AG642" s="8"/>
      <c r="AH642" s="8"/>
      <c r="AI642" s="8"/>
      <c r="AJ642" s="8"/>
      <c r="AK642" s="8"/>
      <c r="AL642" s="8"/>
      <c r="AM642" s="8"/>
      <c r="AN642" s="8"/>
      <c r="AO642" s="8"/>
      <c r="AP642" s="8"/>
      <c r="AQ642" s="8"/>
      <c r="AR642" s="8"/>
      <c r="AS642" s="8"/>
      <c r="AT642" s="8"/>
      <c r="AU642" s="8"/>
      <c r="AV642" s="8"/>
      <c r="AW642" s="8"/>
      <c r="AX642" s="8"/>
      <c r="AY642" s="8"/>
      <c r="AZ642" s="8"/>
      <c r="BA642" s="8"/>
      <c r="BB642" s="8"/>
      <c r="BC642" s="8"/>
      <c r="BD642" s="8"/>
      <c r="BE642" s="8"/>
      <c r="BF642" s="8"/>
      <c r="BG642" s="8"/>
      <c r="BH642" s="8"/>
      <c r="BI642" s="8"/>
      <c r="BJ642" s="8"/>
      <c r="BK642" s="8"/>
      <c r="BL642" s="8"/>
      <c r="BM642" s="8"/>
      <c r="BN642" s="8"/>
      <c r="BO642" s="8"/>
      <c r="BP642" s="8"/>
      <c r="BQ642" s="8"/>
      <c r="BR642" s="8"/>
      <c r="BS642" s="8"/>
      <c r="BT642" s="8"/>
      <c r="BU642" s="8"/>
      <c r="BV642" s="8"/>
      <c r="BW642" s="8"/>
      <c r="BX642" s="8"/>
      <c r="BY642" s="8"/>
      <c r="BZ642" s="8"/>
      <c r="CA642" s="8"/>
      <c r="CB642" s="8"/>
      <c r="CC642" s="8"/>
      <c r="CD642" s="8"/>
      <c r="CE642" s="8"/>
      <c r="CF642" s="8"/>
      <c r="CG642" s="8"/>
      <c r="CH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  <c r="AC643" s="8"/>
      <c r="AD643" s="8"/>
      <c r="AE643" s="8"/>
      <c r="AF643" s="8"/>
      <c r="AG643" s="8"/>
      <c r="AH643" s="8"/>
      <c r="AI643" s="8"/>
      <c r="AJ643" s="8"/>
      <c r="AK643" s="8"/>
      <c r="AL643" s="8"/>
      <c r="AM643" s="8"/>
      <c r="AN643" s="8"/>
      <c r="AO643" s="8"/>
      <c r="AP643" s="8"/>
      <c r="AQ643" s="8"/>
      <c r="AR643" s="8"/>
      <c r="AS643" s="8"/>
      <c r="AT643" s="8"/>
      <c r="AU643" s="8"/>
      <c r="AV643" s="8"/>
      <c r="AW643" s="8"/>
      <c r="AX643" s="8"/>
      <c r="AY643" s="8"/>
      <c r="AZ643" s="8"/>
      <c r="BA643" s="8"/>
      <c r="BB643" s="8"/>
      <c r="BC643" s="8"/>
      <c r="BD643" s="8"/>
      <c r="BE643" s="8"/>
      <c r="BF643" s="8"/>
      <c r="BG643" s="8"/>
      <c r="BH643" s="8"/>
      <c r="BI643" s="8"/>
      <c r="BJ643" s="8"/>
      <c r="BK643" s="8"/>
      <c r="BL643" s="8"/>
      <c r="BM643" s="8"/>
      <c r="BN643" s="8"/>
      <c r="BO643" s="8"/>
      <c r="BP643" s="8"/>
      <c r="BQ643" s="8"/>
      <c r="BR643" s="8"/>
      <c r="BS643" s="8"/>
      <c r="BT643" s="8"/>
      <c r="BU643" s="8"/>
      <c r="BV643" s="8"/>
      <c r="BW643" s="8"/>
      <c r="BX643" s="8"/>
      <c r="BY643" s="8"/>
      <c r="BZ643" s="8"/>
      <c r="CA643" s="8"/>
      <c r="CB643" s="8"/>
      <c r="CC643" s="8"/>
      <c r="CD643" s="8"/>
      <c r="CE643" s="8"/>
      <c r="CF643" s="8"/>
      <c r="CG643" s="8"/>
      <c r="CH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  <c r="AC644" s="8"/>
      <c r="AD644" s="8"/>
      <c r="AE644" s="8"/>
      <c r="AF644" s="8"/>
      <c r="AG644" s="8"/>
      <c r="AH644" s="8"/>
      <c r="AI644" s="8"/>
      <c r="AJ644" s="8"/>
      <c r="AK644" s="8"/>
      <c r="AL644" s="8"/>
      <c r="AM644" s="8"/>
      <c r="AN644" s="8"/>
      <c r="AO644" s="8"/>
      <c r="AP644" s="8"/>
      <c r="AQ644" s="8"/>
      <c r="AR644" s="8"/>
      <c r="AS644" s="8"/>
      <c r="AT644" s="8"/>
      <c r="AU644" s="8"/>
      <c r="AV644" s="8"/>
      <c r="AW644" s="8"/>
      <c r="AX644" s="8"/>
      <c r="AY644" s="8"/>
      <c r="AZ644" s="8"/>
      <c r="BA644" s="8"/>
      <c r="BB644" s="8"/>
      <c r="BC644" s="8"/>
      <c r="BD644" s="8"/>
      <c r="BE644" s="8"/>
      <c r="BF644" s="8"/>
      <c r="BG644" s="8"/>
      <c r="BH644" s="8"/>
      <c r="BI644" s="8"/>
      <c r="BJ644" s="8"/>
      <c r="BK644" s="8"/>
      <c r="BL644" s="8"/>
      <c r="BM644" s="8"/>
      <c r="BN644" s="8"/>
      <c r="BO644" s="8"/>
      <c r="BP644" s="8"/>
      <c r="BQ644" s="8"/>
      <c r="BR644" s="8"/>
      <c r="BS644" s="8"/>
      <c r="BT644" s="8"/>
      <c r="BU644" s="8"/>
      <c r="BV644" s="8"/>
      <c r="BW644" s="8"/>
      <c r="BX644" s="8"/>
      <c r="BY644" s="8"/>
      <c r="BZ644" s="8"/>
      <c r="CA644" s="8"/>
      <c r="CB644" s="8"/>
      <c r="CC644" s="8"/>
      <c r="CD644" s="8"/>
      <c r="CE644" s="8"/>
      <c r="CF644" s="8"/>
      <c r="CG644" s="8"/>
      <c r="CH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  <c r="AC645" s="8"/>
      <c r="AD645" s="8"/>
      <c r="AE645" s="8"/>
      <c r="AF645" s="8"/>
      <c r="AG645" s="8"/>
      <c r="AH645" s="8"/>
      <c r="AI645" s="8"/>
      <c r="AJ645" s="8"/>
      <c r="AK645" s="8"/>
      <c r="AL645" s="8"/>
      <c r="AM645" s="8"/>
      <c r="AN645" s="8"/>
      <c r="AO645" s="8"/>
      <c r="AP645" s="8"/>
      <c r="AQ645" s="8"/>
      <c r="AR645" s="8"/>
      <c r="AS645" s="8"/>
      <c r="AT645" s="8"/>
      <c r="AU645" s="8"/>
      <c r="AV645" s="8"/>
      <c r="AW645" s="8"/>
      <c r="AX645" s="8"/>
      <c r="AY645" s="8"/>
      <c r="AZ645" s="8"/>
      <c r="BA645" s="8"/>
      <c r="BB645" s="8"/>
      <c r="BC645" s="8"/>
      <c r="BD645" s="8"/>
      <c r="BE645" s="8"/>
      <c r="BF645" s="8"/>
      <c r="BG645" s="8"/>
      <c r="BH645" s="8"/>
      <c r="BI645" s="8"/>
      <c r="BJ645" s="8"/>
      <c r="BK645" s="8"/>
      <c r="BL645" s="8"/>
      <c r="BM645" s="8"/>
      <c r="BN645" s="8"/>
      <c r="BO645" s="8"/>
      <c r="BP645" s="8"/>
      <c r="BQ645" s="8"/>
      <c r="BR645" s="8"/>
      <c r="BS645" s="8"/>
      <c r="BT645" s="8"/>
      <c r="BU645" s="8"/>
      <c r="BV645" s="8"/>
      <c r="BW645" s="8"/>
      <c r="BX645" s="8"/>
      <c r="BY645" s="8"/>
      <c r="BZ645" s="8"/>
      <c r="CA645" s="8"/>
      <c r="CB645" s="8"/>
      <c r="CC645" s="8"/>
      <c r="CD645" s="8"/>
      <c r="CE645" s="8"/>
      <c r="CF645" s="8"/>
      <c r="CG645" s="8"/>
      <c r="CH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  <c r="AC646" s="8"/>
      <c r="AD646" s="8"/>
      <c r="AE646" s="8"/>
      <c r="AF646" s="8"/>
      <c r="AG646" s="8"/>
      <c r="AH646" s="8"/>
      <c r="AI646" s="8"/>
      <c r="AJ646" s="8"/>
      <c r="AK646" s="8"/>
      <c r="AL646" s="8"/>
      <c r="AM646" s="8"/>
      <c r="AN646" s="8"/>
      <c r="AO646" s="8"/>
      <c r="AP646" s="8"/>
      <c r="AQ646" s="8"/>
      <c r="AR646" s="8"/>
      <c r="AS646" s="8"/>
      <c r="AT646" s="8"/>
      <c r="AU646" s="8"/>
      <c r="AV646" s="8"/>
      <c r="AW646" s="8"/>
      <c r="AX646" s="8"/>
      <c r="AY646" s="8"/>
      <c r="AZ646" s="8"/>
      <c r="BA646" s="8"/>
      <c r="BB646" s="8"/>
      <c r="BC646" s="8"/>
      <c r="BD646" s="8"/>
      <c r="BE646" s="8"/>
      <c r="BF646" s="8"/>
      <c r="BG646" s="8"/>
      <c r="BH646" s="8"/>
      <c r="BI646" s="8"/>
      <c r="BJ646" s="8"/>
      <c r="BK646" s="8"/>
      <c r="BL646" s="8"/>
      <c r="BM646" s="8"/>
      <c r="BN646" s="8"/>
      <c r="BO646" s="8"/>
      <c r="BP646" s="8"/>
      <c r="BQ646" s="8"/>
      <c r="BR646" s="8"/>
      <c r="BS646" s="8"/>
      <c r="BT646" s="8"/>
      <c r="BU646" s="8"/>
      <c r="BV646" s="8"/>
      <c r="BW646" s="8"/>
      <c r="BX646" s="8"/>
      <c r="BY646" s="8"/>
      <c r="BZ646" s="8"/>
      <c r="CA646" s="8"/>
      <c r="CB646" s="8"/>
      <c r="CC646" s="8"/>
      <c r="CD646" s="8"/>
      <c r="CE646" s="8"/>
      <c r="CF646" s="8"/>
      <c r="CG646" s="8"/>
      <c r="CH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  <c r="AC647" s="8"/>
      <c r="AD647" s="8"/>
      <c r="AE647" s="8"/>
      <c r="AF647" s="8"/>
      <c r="AG647" s="8"/>
      <c r="AH647" s="8"/>
      <c r="AI647" s="8"/>
      <c r="AJ647" s="8"/>
      <c r="AK647" s="8"/>
      <c r="AL647" s="8"/>
      <c r="AM647" s="8"/>
      <c r="AN647" s="8"/>
      <c r="AO647" s="8"/>
      <c r="AP647" s="8"/>
      <c r="AQ647" s="8"/>
      <c r="AR647" s="8"/>
      <c r="AS647" s="8"/>
      <c r="AT647" s="8"/>
      <c r="AU647" s="8"/>
      <c r="AV647" s="8"/>
      <c r="AW647" s="8"/>
      <c r="AX647" s="8"/>
      <c r="AY647" s="8"/>
      <c r="AZ647" s="8"/>
      <c r="BA647" s="8"/>
      <c r="BB647" s="8"/>
      <c r="BC647" s="8"/>
      <c r="BD647" s="8"/>
      <c r="BE647" s="8"/>
      <c r="BF647" s="8"/>
      <c r="BG647" s="8"/>
      <c r="BH647" s="8"/>
      <c r="BI647" s="8"/>
      <c r="BJ647" s="8"/>
      <c r="BK647" s="8"/>
      <c r="BL647" s="8"/>
      <c r="BM647" s="8"/>
      <c r="BN647" s="8"/>
      <c r="BO647" s="8"/>
      <c r="BP647" s="8"/>
      <c r="BQ647" s="8"/>
      <c r="BR647" s="8"/>
      <c r="BS647" s="8"/>
      <c r="BT647" s="8"/>
      <c r="BU647" s="8"/>
      <c r="BV647" s="8"/>
      <c r="BW647" s="8"/>
      <c r="BX647" s="8"/>
      <c r="BY647" s="8"/>
      <c r="BZ647" s="8"/>
      <c r="CA647" s="8"/>
      <c r="CB647" s="8"/>
      <c r="CC647" s="8"/>
      <c r="CD647" s="8"/>
      <c r="CE647" s="8"/>
      <c r="CF647" s="8"/>
      <c r="CG647" s="8"/>
      <c r="CH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  <c r="AC648" s="8"/>
      <c r="AD648" s="8"/>
      <c r="AE648" s="8"/>
      <c r="AF648" s="8"/>
      <c r="AG648" s="8"/>
      <c r="AH648" s="8"/>
      <c r="AI648" s="8"/>
      <c r="AJ648" s="8"/>
      <c r="AK648" s="8"/>
      <c r="AL648" s="8"/>
      <c r="AM648" s="8"/>
      <c r="AN648" s="8"/>
      <c r="AO648" s="8"/>
      <c r="AP648" s="8"/>
      <c r="AQ648" s="8"/>
      <c r="AR648" s="8"/>
      <c r="AS648" s="8"/>
      <c r="AT648" s="8"/>
      <c r="AU648" s="8"/>
      <c r="AV648" s="8"/>
      <c r="AW648" s="8"/>
      <c r="AX648" s="8"/>
      <c r="AY648" s="8"/>
      <c r="AZ648" s="8"/>
      <c r="BA648" s="8"/>
      <c r="BB648" s="8"/>
      <c r="BC648" s="8"/>
      <c r="BD648" s="8"/>
      <c r="BE648" s="8"/>
      <c r="BF648" s="8"/>
      <c r="BG648" s="8"/>
      <c r="BH648" s="8"/>
      <c r="BI648" s="8"/>
      <c r="BJ648" s="8"/>
      <c r="BK648" s="8"/>
      <c r="BL648" s="8"/>
      <c r="BM648" s="8"/>
      <c r="BN648" s="8"/>
      <c r="BO648" s="8"/>
      <c r="BP648" s="8"/>
      <c r="BQ648" s="8"/>
      <c r="BR648" s="8"/>
      <c r="BS648" s="8"/>
      <c r="BT648" s="8"/>
      <c r="BU648" s="8"/>
      <c r="BV648" s="8"/>
      <c r="BW648" s="8"/>
      <c r="BX648" s="8"/>
      <c r="BY648" s="8"/>
      <c r="BZ648" s="8"/>
      <c r="CA648" s="8"/>
      <c r="CB648" s="8"/>
      <c r="CC648" s="8"/>
      <c r="CD648" s="8"/>
      <c r="CE648" s="8"/>
      <c r="CF648" s="8"/>
      <c r="CG648" s="8"/>
      <c r="CH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  <c r="AC649" s="8"/>
      <c r="AD649" s="8"/>
      <c r="AE649" s="8"/>
      <c r="AF649" s="8"/>
      <c r="AG649" s="8"/>
      <c r="AH649" s="8"/>
      <c r="AI649" s="8"/>
      <c r="AJ649" s="8"/>
      <c r="AK649" s="8"/>
      <c r="AL649" s="8"/>
      <c r="AM649" s="8"/>
      <c r="AN649" s="8"/>
      <c r="AO649" s="8"/>
      <c r="AP649" s="8"/>
      <c r="AQ649" s="8"/>
      <c r="AR649" s="8"/>
      <c r="AS649" s="8"/>
      <c r="AT649" s="8"/>
      <c r="AU649" s="8"/>
      <c r="AV649" s="8"/>
      <c r="AW649" s="8"/>
      <c r="AX649" s="8"/>
      <c r="AY649" s="8"/>
      <c r="AZ649" s="8"/>
      <c r="BA649" s="8"/>
      <c r="BB649" s="8"/>
      <c r="BC649" s="8"/>
      <c r="BD649" s="8"/>
      <c r="BE649" s="8"/>
      <c r="BF649" s="8"/>
      <c r="BG649" s="8"/>
      <c r="BH649" s="8"/>
      <c r="BI649" s="8"/>
      <c r="BJ649" s="8"/>
      <c r="BK649" s="8"/>
      <c r="BL649" s="8"/>
      <c r="BM649" s="8"/>
      <c r="BN649" s="8"/>
      <c r="BO649" s="8"/>
      <c r="BP649" s="8"/>
      <c r="BQ649" s="8"/>
      <c r="BR649" s="8"/>
      <c r="BS649" s="8"/>
      <c r="BT649" s="8"/>
      <c r="BU649" s="8"/>
      <c r="BV649" s="8"/>
      <c r="BW649" s="8"/>
      <c r="BX649" s="8"/>
      <c r="BY649" s="8"/>
      <c r="BZ649" s="8"/>
      <c r="CA649" s="8"/>
      <c r="CB649" s="8"/>
      <c r="CC649" s="8"/>
      <c r="CD649" s="8"/>
      <c r="CE649" s="8"/>
      <c r="CF649" s="8"/>
      <c r="CG649" s="8"/>
      <c r="CH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  <c r="AC650" s="8"/>
      <c r="AD650" s="8"/>
      <c r="AE650" s="8"/>
      <c r="AF650" s="8"/>
      <c r="AG650" s="8"/>
      <c r="AH650" s="8"/>
      <c r="AI650" s="8"/>
      <c r="AJ650" s="8"/>
      <c r="AK650" s="8"/>
      <c r="AL650" s="8"/>
      <c r="AM650" s="8"/>
      <c r="AN650" s="8"/>
      <c r="AO650" s="8"/>
      <c r="AP650" s="8"/>
      <c r="AQ650" s="8"/>
      <c r="AR650" s="8"/>
      <c r="AS650" s="8"/>
      <c r="AT650" s="8"/>
      <c r="AU650" s="8"/>
      <c r="AV650" s="8"/>
      <c r="AW650" s="8"/>
      <c r="AX650" s="8"/>
      <c r="AY650" s="8"/>
      <c r="AZ650" s="8"/>
      <c r="BA650" s="8"/>
      <c r="BB650" s="8"/>
      <c r="BC650" s="8"/>
      <c r="BD650" s="8"/>
      <c r="BE650" s="8"/>
      <c r="BF650" s="8"/>
      <c r="BG650" s="8"/>
      <c r="BH650" s="8"/>
      <c r="BI650" s="8"/>
      <c r="BJ650" s="8"/>
      <c r="BK650" s="8"/>
      <c r="BL650" s="8"/>
      <c r="BM650" s="8"/>
      <c r="BN650" s="8"/>
      <c r="BO650" s="8"/>
      <c r="BP650" s="8"/>
      <c r="BQ650" s="8"/>
      <c r="BR650" s="8"/>
      <c r="BS650" s="8"/>
      <c r="BT650" s="8"/>
      <c r="BU650" s="8"/>
      <c r="BV650" s="8"/>
      <c r="BW650" s="8"/>
      <c r="BX650" s="8"/>
      <c r="BY650" s="8"/>
      <c r="BZ650" s="8"/>
      <c r="CA650" s="8"/>
      <c r="CB650" s="8"/>
      <c r="CC650" s="8"/>
      <c r="CD650" s="8"/>
      <c r="CE650" s="8"/>
      <c r="CF650" s="8"/>
      <c r="CG650" s="8"/>
      <c r="CH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  <c r="AC651" s="8"/>
      <c r="AD651" s="8"/>
      <c r="AE651" s="8"/>
      <c r="AF651" s="8"/>
      <c r="AG651" s="8"/>
      <c r="AH651" s="8"/>
      <c r="AI651" s="8"/>
      <c r="AJ651" s="8"/>
      <c r="AK651" s="8"/>
      <c r="AL651" s="8"/>
      <c r="AM651" s="8"/>
      <c r="AN651" s="8"/>
      <c r="AO651" s="8"/>
      <c r="AP651" s="8"/>
      <c r="AQ651" s="8"/>
      <c r="AR651" s="8"/>
      <c r="AS651" s="8"/>
      <c r="AT651" s="8"/>
      <c r="AU651" s="8"/>
      <c r="AV651" s="8"/>
      <c r="AW651" s="8"/>
      <c r="AX651" s="8"/>
      <c r="AY651" s="8"/>
      <c r="AZ651" s="8"/>
      <c r="BA651" s="8"/>
      <c r="BB651" s="8"/>
      <c r="BC651" s="8"/>
      <c r="BD651" s="8"/>
      <c r="BE651" s="8"/>
      <c r="BF651" s="8"/>
      <c r="BG651" s="8"/>
      <c r="BH651" s="8"/>
      <c r="BI651" s="8"/>
      <c r="BJ651" s="8"/>
      <c r="BK651" s="8"/>
      <c r="BL651" s="8"/>
      <c r="BM651" s="8"/>
      <c r="BN651" s="8"/>
      <c r="BO651" s="8"/>
      <c r="BP651" s="8"/>
      <c r="BQ651" s="8"/>
      <c r="BR651" s="8"/>
      <c r="BS651" s="8"/>
      <c r="BT651" s="8"/>
      <c r="BU651" s="8"/>
      <c r="BV651" s="8"/>
      <c r="BW651" s="8"/>
      <c r="BX651" s="8"/>
      <c r="BY651" s="8"/>
      <c r="BZ651" s="8"/>
      <c r="CA651" s="8"/>
      <c r="CB651" s="8"/>
      <c r="CC651" s="8"/>
      <c r="CD651" s="8"/>
      <c r="CE651" s="8"/>
      <c r="CF651" s="8"/>
      <c r="CG651" s="8"/>
      <c r="CH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  <c r="AC652" s="8"/>
      <c r="AD652" s="8"/>
      <c r="AE652" s="8"/>
      <c r="AF652" s="8"/>
      <c r="AG652" s="8"/>
      <c r="AH652" s="8"/>
      <c r="AI652" s="8"/>
      <c r="AJ652" s="8"/>
      <c r="AK652" s="8"/>
      <c r="AL652" s="8"/>
      <c r="AM652" s="8"/>
      <c r="AN652" s="8"/>
      <c r="AO652" s="8"/>
      <c r="AP652" s="8"/>
      <c r="AQ652" s="8"/>
      <c r="AR652" s="8"/>
      <c r="AS652" s="8"/>
      <c r="AT652" s="8"/>
      <c r="AU652" s="8"/>
      <c r="AV652" s="8"/>
      <c r="AW652" s="8"/>
      <c r="AX652" s="8"/>
      <c r="AY652" s="8"/>
      <c r="AZ652" s="8"/>
      <c r="BA652" s="8"/>
      <c r="BB652" s="8"/>
      <c r="BC652" s="8"/>
      <c r="BD652" s="8"/>
      <c r="BE652" s="8"/>
      <c r="BF652" s="8"/>
      <c r="BG652" s="8"/>
      <c r="BH652" s="8"/>
      <c r="BI652" s="8"/>
      <c r="BJ652" s="8"/>
      <c r="BK652" s="8"/>
      <c r="BL652" s="8"/>
      <c r="BM652" s="8"/>
      <c r="BN652" s="8"/>
      <c r="BO652" s="8"/>
      <c r="BP652" s="8"/>
      <c r="BQ652" s="8"/>
      <c r="BR652" s="8"/>
      <c r="BS652" s="8"/>
      <c r="BT652" s="8"/>
      <c r="BU652" s="8"/>
      <c r="BV652" s="8"/>
      <c r="BW652" s="8"/>
      <c r="BX652" s="8"/>
      <c r="BY652" s="8"/>
      <c r="BZ652" s="8"/>
      <c r="CA652" s="8"/>
      <c r="CB652" s="8"/>
      <c r="CC652" s="8"/>
      <c r="CD652" s="8"/>
      <c r="CE652" s="8"/>
      <c r="CF652" s="8"/>
      <c r="CG652" s="8"/>
      <c r="CH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  <c r="AC653" s="8"/>
      <c r="AD653" s="8"/>
      <c r="AE653" s="8"/>
      <c r="AF653" s="8"/>
      <c r="AG653" s="8"/>
      <c r="AH653" s="8"/>
      <c r="AI653" s="8"/>
      <c r="AJ653" s="8"/>
      <c r="AK653" s="8"/>
      <c r="AL653" s="8"/>
      <c r="AM653" s="8"/>
      <c r="AN653" s="8"/>
      <c r="AO653" s="8"/>
      <c r="AP653" s="8"/>
      <c r="AQ653" s="8"/>
      <c r="AR653" s="8"/>
      <c r="AS653" s="8"/>
      <c r="AT653" s="8"/>
      <c r="AU653" s="8"/>
      <c r="AV653" s="8"/>
      <c r="AW653" s="8"/>
      <c r="AX653" s="8"/>
      <c r="AY653" s="8"/>
      <c r="AZ653" s="8"/>
      <c r="BA653" s="8"/>
      <c r="BB653" s="8"/>
      <c r="BC653" s="8"/>
      <c r="BD653" s="8"/>
      <c r="BE653" s="8"/>
      <c r="BF653" s="8"/>
      <c r="BG653" s="8"/>
      <c r="BH653" s="8"/>
      <c r="BI653" s="8"/>
      <c r="BJ653" s="8"/>
      <c r="BK653" s="8"/>
      <c r="BL653" s="8"/>
      <c r="BM653" s="8"/>
      <c r="BN653" s="8"/>
      <c r="BO653" s="8"/>
      <c r="BP653" s="8"/>
      <c r="BQ653" s="8"/>
      <c r="BR653" s="8"/>
      <c r="BS653" s="8"/>
      <c r="BT653" s="8"/>
      <c r="BU653" s="8"/>
      <c r="BV653" s="8"/>
      <c r="BW653" s="8"/>
      <c r="BX653" s="8"/>
      <c r="BY653" s="8"/>
      <c r="BZ653" s="8"/>
      <c r="CA653" s="8"/>
      <c r="CB653" s="8"/>
      <c r="CC653" s="8"/>
      <c r="CD653" s="8"/>
      <c r="CE653" s="8"/>
      <c r="CF653" s="8"/>
      <c r="CG653" s="8"/>
      <c r="CH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  <c r="AC654" s="8"/>
      <c r="AD654" s="8"/>
      <c r="AE654" s="8"/>
      <c r="AF654" s="8"/>
      <c r="AG654" s="8"/>
      <c r="AH654" s="8"/>
      <c r="AI654" s="8"/>
      <c r="AJ654" s="8"/>
      <c r="AK654" s="8"/>
      <c r="AL654" s="8"/>
      <c r="AM654" s="8"/>
      <c r="AN654" s="8"/>
      <c r="AO654" s="8"/>
      <c r="AP654" s="8"/>
      <c r="AQ654" s="8"/>
      <c r="AR654" s="8"/>
      <c r="AS654" s="8"/>
      <c r="AT654" s="8"/>
      <c r="AU654" s="8"/>
      <c r="AV654" s="8"/>
      <c r="AW654" s="8"/>
      <c r="AX654" s="8"/>
      <c r="AY654" s="8"/>
      <c r="AZ654" s="8"/>
      <c r="BA654" s="8"/>
      <c r="BB654" s="8"/>
      <c r="BC654" s="8"/>
      <c r="BD654" s="8"/>
      <c r="BE654" s="8"/>
      <c r="BF654" s="8"/>
      <c r="BG654" s="8"/>
      <c r="BH654" s="8"/>
      <c r="BI654" s="8"/>
      <c r="BJ654" s="8"/>
      <c r="BK654" s="8"/>
      <c r="BL654" s="8"/>
      <c r="BM654" s="8"/>
      <c r="BN654" s="8"/>
      <c r="BO654" s="8"/>
      <c r="BP654" s="8"/>
      <c r="BQ654" s="8"/>
      <c r="BR654" s="8"/>
      <c r="BS654" s="8"/>
      <c r="BT654" s="8"/>
      <c r="BU654" s="8"/>
      <c r="BV654" s="8"/>
      <c r="BW654" s="8"/>
      <c r="BX654" s="8"/>
      <c r="BY654" s="8"/>
      <c r="BZ654" s="8"/>
      <c r="CA654" s="8"/>
      <c r="CB654" s="8"/>
      <c r="CC654" s="8"/>
      <c r="CD654" s="8"/>
      <c r="CE654" s="8"/>
      <c r="CF654" s="8"/>
      <c r="CG654" s="8"/>
      <c r="CH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  <c r="AC655" s="8"/>
      <c r="AD655" s="8"/>
      <c r="AE655" s="8"/>
      <c r="AF655" s="8"/>
      <c r="AG655" s="8"/>
      <c r="AH655" s="8"/>
      <c r="AI655" s="8"/>
      <c r="AJ655" s="8"/>
      <c r="AK655" s="8"/>
      <c r="AL655" s="8"/>
      <c r="AM655" s="8"/>
      <c r="AN655" s="8"/>
      <c r="AO655" s="8"/>
      <c r="AP655" s="8"/>
      <c r="AQ655" s="8"/>
      <c r="AR655" s="8"/>
      <c r="AS655" s="8"/>
      <c r="AT655" s="8"/>
      <c r="AU655" s="8"/>
      <c r="AV655" s="8"/>
      <c r="AW655" s="8"/>
      <c r="AX655" s="8"/>
      <c r="AY655" s="8"/>
      <c r="AZ655" s="8"/>
      <c r="BA655" s="8"/>
      <c r="BB655" s="8"/>
      <c r="BC655" s="8"/>
      <c r="BD655" s="8"/>
      <c r="BE655" s="8"/>
      <c r="BF655" s="8"/>
      <c r="BG655" s="8"/>
      <c r="BH655" s="8"/>
      <c r="BI655" s="8"/>
      <c r="BJ655" s="8"/>
      <c r="BK655" s="8"/>
      <c r="BL655" s="8"/>
      <c r="BM655" s="8"/>
      <c r="BN655" s="8"/>
      <c r="BO655" s="8"/>
      <c r="BP655" s="8"/>
      <c r="BQ655" s="8"/>
      <c r="BR655" s="8"/>
      <c r="BS655" s="8"/>
      <c r="BT655" s="8"/>
      <c r="BU655" s="8"/>
      <c r="BV655" s="8"/>
      <c r="BW655" s="8"/>
      <c r="BX655" s="8"/>
      <c r="BY655" s="8"/>
      <c r="BZ655" s="8"/>
      <c r="CA655" s="8"/>
      <c r="CB655" s="8"/>
      <c r="CC655" s="8"/>
      <c r="CD655" s="8"/>
      <c r="CE655" s="8"/>
      <c r="CF655" s="8"/>
      <c r="CG655" s="8"/>
      <c r="CH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  <c r="AC656" s="8"/>
      <c r="AD656" s="8"/>
      <c r="AE656" s="8"/>
      <c r="AF656" s="8"/>
      <c r="AG656" s="8"/>
      <c r="AH656" s="8"/>
      <c r="AI656" s="8"/>
      <c r="AJ656" s="8"/>
      <c r="AK656" s="8"/>
      <c r="AL656" s="8"/>
      <c r="AM656" s="8"/>
      <c r="AN656" s="8"/>
      <c r="AO656" s="8"/>
      <c r="AP656" s="8"/>
      <c r="AQ656" s="8"/>
      <c r="AR656" s="8"/>
      <c r="AS656" s="8"/>
      <c r="AT656" s="8"/>
      <c r="AU656" s="8"/>
      <c r="AV656" s="8"/>
      <c r="AW656" s="8"/>
      <c r="AX656" s="8"/>
      <c r="AY656" s="8"/>
      <c r="AZ656" s="8"/>
      <c r="BA656" s="8"/>
      <c r="BB656" s="8"/>
      <c r="BC656" s="8"/>
      <c r="BD656" s="8"/>
      <c r="BE656" s="8"/>
      <c r="BF656" s="8"/>
      <c r="BG656" s="8"/>
      <c r="BH656" s="8"/>
      <c r="BI656" s="8"/>
      <c r="BJ656" s="8"/>
      <c r="BK656" s="8"/>
      <c r="BL656" s="8"/>
      <c r="BM656" s="8"/>
      <c r="BN656" s="8"/>
      <c r="BO656" s="8"/>
      <c r="BP656" s="8"/>
      <c r="BQ656" s="8"/>
      <c r="BR656" s="8"/>
      <c r="BS656" s="8"/>
      <c r="BT656" s="8"/>
      <c r="BU656" s="8"/>
      <c r="BV656" s="8"/>
      <c r="BW656" s="8"/>
      <c r="BX656" s="8"/>
      <c r="BY656" s="8"/>
      <c r="BZ656" s="8"/>
      <c r="CA656" s="8"/>
      <c r="CB656" s="8"/>
      <c r="CC656" s="8"/>
      <c r="CD656" s="8"/>
      <c r="CE656" s="8"/>
      <c r="CF656" s="8"/>
      <c r="CG656" s="8"/>
      <c r="CH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  <c r="AC657" s="8"/>
      <c r="AD657" s="8"/>
      <c r="AE657" s="8"/>
      <c r="AF657" s="8"/>
      <c r="AG657" s="8"/>
      <c r="AH657" s="8"/>
      <c r="AI657" s="8"/>
      <c r="AJ657" s="8"/>
      <c r="AK657" s="8"/>
      <c r="AL657" s="8"/>
      <c r="AM657" s="8"/>
      <c r="AN657" s="8"/>
      <c r="AO657" s="8"/>
      <c r="AP657" s="8"/>
      <c r="AQ657" s="8"/>
      <c r="AR657" s="8"/>
      <c r="AS657" s="8"/>
      <c r="AT657" s="8"/>
      <c r="AU657" s="8"/>
      <c r="AV657" s="8"/>
      <c r="AW657" s="8"/>
      <c r="AX657" s="8"/>
      <c r="AY657" s="8"/>
      <c r="AZ657" s="8"/>
      <c r="BA657" s="8"/>
      <c r="BB657" s="8"/>
      <c r="BC657" s="8"/>
      <c r="BD657" s="8"/>
      <c r="BE657" s="8"/>
      <c r="BF657" s="8"/>
      <c r="BG657" s="8"/>
      <c r="BH657" s="8"/>
      <c r="BI657" s="8"/>
      <c r="BJ657" s="8"/>
      <c r="BK657" s="8"/>
      <c r="BL657" s="8"/>
      <c r="BM657" s="8"/>
      <c r="BN657" s="8"/>
      <c r="BO657" s="8"/>
      <c r="BP657" s="8"/>
      <c r="BQ657" s="8"/>
      <c r="BR657" s="8"/>
      <c r="BS657" s="8"/>
      <c r="BT657" s="8"/>
      <c r="BU657" s="8"/>
      <c r="BV657" s="8"/>
      <c r="BW657" s="8"/>
      <c r="BX657" s="8"/>
      <c r="BY657" s="8"/>
      <c r="BZ657" s="8"/>
      <c r="CA657" s="8"/>
      <c r="CB657" s="8"/>
      <c r="CC657" s="8"/>
      <c r="CD657" s="8"/>
      <c r="CE657" s="8"/>
      <c r="CF657" s="8"/>
      <c r="CG657" s="8"/>
      <c r="CH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  <c r="AC658" s="8"/>
      <c r="AD658" s="8"/>
      <c r="AE658" s="8"/>
      <c r="AF658" s="8"/>
      <c r="AG658" s="8"/>
      <c r="AH658" s="8"/>
      <c r="AI658" s="8"/>
      <c r="AJ658" s="8"/>
      <c r="AK658" s="8"/>
      <c r="AL658" s="8"/>
      <c r="AM658" s="8"/>
      <c r="AN658" s="8"/>
      <c r="AO658" s="8"/>
      <c r="AP658" s="8"/>
      <c r="AQ658" s="8"/>
      <c r="AR658" s="8"/>
      <c r="AS658" s="8"/>
      <c r="AT658" s="8"/>
      <c r="AU658" s="8"/>
      <c r="AV658" s="8"/>
      <c r="AW658" s="8"/>
      <c r="AX658" s="8"/>
      <c r="AY658" s="8"/>
      <c r="AZ658" s="8"/>
      <c r="BA658" s="8"/>
      <c r="BB658" s="8"/>
      <c r="BC658" s="8"/>
      <c r="BD658" s="8"/>
      <c r="BE658" s="8"/>
      <c r="BF658" s="8"/>
      <c r="BG658" s="8"/>
      <c r="BH658" s="8"/>
      <c r="BI658" s="8"/>
      <c r="BJ658" s="8"/>
      <c r="BK658" s="8"/>
      <c r="BL658" s="8"/>
      <c r="BM658" s="8"/>
      <c r="BN658" s="8"/>
      <c r="BO658" s="8"/>
      <c r="BP658" s="8"/>
      <c r="BQ658" s="8"/>
      <c r="BR658" s="8"/>
      <c r="BS658" s="8"/>
      <c r="BT658" s="8"/>
      <c r="BU658" s="8"/>
      <c r="BV658" s="8"/>
      <c r="BW658" s="8"/>
      <c r="BX658" s="8"/>
      <c r="BY658" s="8"/>
      <c r="BZ658" s="8"/>
      <c r="CA658" s="8"/>
      <c r="CB658" s="8"/>
      <c r="CC658" s="8"/>
      <c r="CD658" s="8"/>
      <c r="CE658" s="8"/>
      <c r="CF658" s="8"/>
      <c r="CG658" s="8"/>
      <c r="CH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  <c r="AC659" s="8"/>
      <c r="AD659" s="8"/>
      <c r="AE659" s="8"/>
      <c r="AF659" s="8"/>
      <c r="AG659" s="8"/>
      <c r="AH659" s="8"/>
      <c r="AI659" s="8"/>
      <c r="AJ659" s="8"/>
      <c r="AK659" s="8"/>
      <c r="AL659" s="8"/>
      <c r="AM659" s="8"/>
      <c r="AN659" s="8"/>
      <c r="AO659" s="8"/>
      <c r="AP659" s="8"/>
      <c r="AQ659" s="8"/>
      <c r="AR659" s="8"/>
      <c r="AS659" s="8"/>
      <c r="AT659" s="8"/>
      <c r="AU659" s="8"/>
      <c r="AV659" s="8"/>
      <c r="AW659" s="8"/>
      <c r="AX659" s="8"/>
      <c r="AY659" s="8"/>
      <c r="AZ659" s="8"/>
      <c r="BA659" s="8"/>
      <c r="BB659" s="8"/>
      <c r="BC659" s="8"/>
      <c r="BD659" s="8"/>
      <c r="BE659" s="8"/>
      <c r="BF659" s="8"/>
      <c r="BG659" s="8"/>
      <c r="BH659" s="8"/>
      <c r="BI659" s="8"/>
      <c r="BJ659" s="8"/>
      <c r="BK659" s="8"/>
      <c r="BL659" s="8"/>
      <c r="BM659" s="8"/>
      <c r="BN659" s="8"/>
      <c r="BO659" s="8"/>
      <c r="BP659" s="8"/>
      <c r="BQ659" s="8"/>
      <c r="BR659" s="8"/>
      <c r="BS659" s="8"/>
      <c r="BT659" s="8"/>
      <c r="BU659" s="8"/>
      <c r="BV659" s="8"/>
      <c r="BW659" s="8"/>
      <c r="BX659" s="8"/>
      <c r="BY659" s="8"/>
      <c r="BZ659" s="8"/>
      <c r="CA659" s="8"/>
      <c r="CB659" s="8"/>
      <c r="CC659" s="8"/>
      <c r="CD659" s="8"/>
      <c r="CE659" s="8"/>
      <c r="CF659" s="8"/>
      <c r="CG659" s="8"/>
      <c r="CH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  <c r="AC660" s="8"/>
      <c r="AD660" s="8"/>
      <c r="AE660" s="8"/>
      <c r="AF660" s="8"/>
      <c r="AG660" s="8"/>
      <c r="AH660" s="8"/>
      <c r="AI660" s="8"/>
      <c r="AJ660" s="8"/>
      <c r="AK660" s="8"/>
      <c r="AL660" s="8"/>
      <c r="AM660" s="8"/>
      <c r="AN660" s="8"/>
      <c r="AO660" s="8"/>
      <c r="AP660" s="8"/>
      <c r="AQ660" s="8"/>
      <c r="AR660" s="8"/>
      <c r="AS660" s="8"/>
      <c r="AT660" s="8"/>
      <c r="AU660" s="8"/>
      <c r="AV660" s="8"/>
      <c r="AW660" s="8"/>
      <c r="AX660" s="8"/>
      <c r="AY660" s="8"/>
      <c r="AZ660" s="8"/>
      <c r="BA660" s="8"/>
      <c r="BB660" s="8"/>
      <c r="BC660" s="8"/>
      <c r="BD660" s="8"/>
      <c r="BE660" s="8"/>
      <c r="BF660" s="8"/>
      <c r="BG660" s="8"/>
      <c r="BH660" s="8"/>
      <c r="BI660" s="8"/>
      <c r="BJ660" s="8"/>
      <c r="BK660" s="8"/>
      <c r="BL660" s="8"/>
      <c r="BM660" s="8"/>
      <c r="BN660" s="8"/>
      <c r="BO660" s="8"/>
      <c r="BP660" s="8"/>
      <c r="BQ660" s="8"/>
      <c r="BR660" s="8"/>
      <c r="BS660" s="8"/>
      <c r="BT660" s="8"/>
      <c r="BU660" s="8"/>
      <c r="BV660" s="8"/>
      <c r="BW660" s="8"/>
      <c r="BX660" s="8"/>
      <c r="BY660" s="8"/>
      <c r="BZ660" s="8"/>
      <c r="CA660" s="8"/>
      <c r="CB660" s="8"/>
      <c r="CC660" s="8"/>
      <c r="CD660" s="8"/>
      <c r="CE660" s="8"/>
      <c r="CF660" s="8"/>
      <c r="CG660" s="8"/>
      <c r="CH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  <c r="AC661" s="8"/>
      <c r="AD661" s="8"/>
      <c r="AE661" s="8"/>
      <c r="AF661" s="8"/>
      <c r="AG661" s="8"/>
      <c r="AH661" s="8"/>
      <c r="AI661" s="8"/>
      <c r="AJ661" s="8"/>
      <c r="AK661" s="8"/>
      <c r="AL661" s="8"/>
      <c r="AM661" s="8"/>
      <c r="AN661" s="8"/>
      <c r="AO661" s="8"/>
      <c r="AP661" s="8"/>
      <c r="AQ661" s="8"/>
      <c r="AR661" s="8"/>
      <c r="AS661" s="8"/>
      <c r="AT661" s="8"/>
      <c r="AU661" s="8"/>
      <c r="AV661" s="8"/>
      <c r="AW661" s="8"/>
      <c r="AX661" s="8"/>
      <c r="AY661" s="8"/>
      <c r="AZ661" s="8"/>
      <c r="BA661" s="8"/>
      <c r="BB661" s="8"/>
      <c r="BC661" s="8"/>
      <c r="BD661" s="8"/>
      <c r="BE661" s="8"/>
      <c r="BF661" s="8"/>
      <c r="BG661" s="8"/>
      <c r="BH661" s="8"/>
      <c r="BI661" s="8"/>
      <c r="BJ661" s="8"/>
      <c r="BK661" s="8"/>
      <c r="BL661" s="8"/>
      <c r="BM661" s="8"/>
      <c r="BN661" s="8"/>
      <c r="BO661" s="8"/>
      <c r="BP661" s="8"/>
      <c r="BQ661" s="8"/>
      <c r="BR661" s="8"/>
      <c r="BS661" s="8"/>
      <c r="BT661" s="8"/>
      <c r="BU661" s="8"/>
      <c r="BV661" s="8"/>
      <c r="BW661" s="8"/>
      <c r="BX661" s="8"/>
      <c r="BY661" s="8"/>
      <c r="BZ661" s="8"/>
      <c r="CA661" s="8"/>
      <c r="CB661" s="8"/>
      <c r="CC661" s="8"/>
      <c r="CD661" s="8"/>
      <c r="CE661" s="8"/>
      <c r="CF661" s="8"/>
      <c r="CG661" s="8"/>
      <c r="CH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  <c r="AC662" s="8"/>
      <c r="AD662" s="8"/>
      <c r="AE662" s="8"/>
      <c r="AF662" s="8"/>
      <c r="AG662" s="8"/>
      <c r="AH662" s="8"/>
      <c r="AI662" s="8"/>
      <c r="AJ662" s="8"/>
      <c r="AK662" s="8"/>
      <c r="AL662" s="8"/>
      <c r="AM662" s="8"/>
      <c r="AN662" s="8"/>
      <c r="AO662" s="8"/>
      <c r="AP662" s="8"/>
      <c r="AQ662" s="8"/>
      <c r="AR662" s="8"/>
      <c r="AS662" s="8"/>
      <c r="AT662" s="8"/>
      <c r="AU662" s="8"/>
      <c r="AV662" s="8"/>
      <c r="AW662" s="8"/>
      <c r="AX662" s="8"/>
      <c r="AY662" s="8"/>
      <c r="AZ662" s="8"/>
      <c r="BA662" s="8"/>
      <c r="BB662" s="8"/>
      <c r="BC662" s="8"/>
      <c r="BD662" s="8"/>
      <c r="BE662" s="8"/>
      <c r="BF662" s="8"/>
      <c r="BG662" s="8"/>
      <c r="BH662" s="8"/>
      <c r="BI662" s="8"/>
      <c r="BJ662" s="8"/>
      <c r="BK662" s="8"/>
      <c r="BL662" s="8"/>
      <c r="BM662" s="8"/>
      <c r="BN662" s="8"/>
      <c r="BO662" s="8"/>
      <c r="BP662" s="8"/>
      <c r="BQ662" s="8"/>
      <c r="BR662" s="8"/>
      <c r="BS662" s="8"/>
      <c r="BT662" s="8"/>
      <c r="BU662" s="8"/>
      <c r="BV662" s="8"/>
      <c r="BW662" s="8"/>
      <c r="BX662" s="8"/>
      <c r="BY662" s="8"/>
      <c r="BZ662" s="8"/>
      <c r="CA662" s="8"/>
      <c r="CB662" s="8"/>
      <c r="CC662" s="8"/>
      <c r="CD662" s="8"/>
      <c r="CE662" s="8"/>
      <c r="CF662" s="8"/>
      <c r="CG662" s="8"/>
      <c r="CH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  <c r="AC663" s="8"/>
      <c r="AD663" s="8"/>
      <c r="AE663" s="8"/>
      <c r="AF663" s="8"/>
      <c r="AG663" s="8"/>
      <c r="AH663" s="8"/>
      <c r="AI663" s="8"/>
      <c r="AJ663" s="8"/>
      <c r="AK663" s="8"/>
      <c r="AL663" s="8"/>
      <c r="AM663" s="8"/>
      <c r="AN663" s="8"/>
      <c r="AO663" s="8"/>
      <c r="AP663" s="8"/>
      <c r="AQ663" s="8"/>
      <c r="AR663" s="8"/>
      <c r="AS663" s="8"/>
      <c r="AT663" s="8"/>
      <c r="AU663" s="8"/>
      <c r="AV663" s="8"/>
      <c r="AW663" s="8"/>
      <c r="AX663" s="8"/>
      <c r="AY663" s="8"/>
      <c r="AZ663" s="8"/>
      <c r="BA663" s="8"/>
      <c r="BB663" s="8"/>
      <c r="BC663" s="8"/>
      <c r="BD663" s="8"/>
      <c r="BE663" s="8"/>
      <c r="BF663" s="8"/>
      <c r="BG663" s="8"/>
      <c r="BH663" s="8"/>
      <c r="BI663" s="8"/>
      <c r="BJ663" s="8"/>
      <c r="BK663" s="8"/>
      <c r="BL663" s="8"/>
      <c r="BM663" s="8"/>
      <c r="BN663" s="8"/>
      <c r="BO663" s="8"/>
      <c r="BP663" s="8"/>
      <c r="BQ663" s="8"/>
      <c r="BR663" s="8"/>
      <c r="BS663" s="8"/>
      <c r="BT663" s="8"/>
      <c r="BU663" s="8"/>
      <c r="BV663" s="8"/>
      <c r="BW663" s="8"/>
      <c r="BX663" s="8"/>
      <c r="BY663" s="8"/>
      <c r="BZ663" s="8"/>
      <c r="CA663" s="8"/>
      <c r="CB663" s="8"/>
      <c r="CC663" s="8"/>
      <c r="CD663" s="8"/>
      <c r="CE663" s="8"/>
      <c r="CF663" s="8"/>
      <c r="CG663" s="8"/>
      <c r="CH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  <c r="AC664" s="8"/>
      <c r="AD664" s="8"/>
      <c r="AE664" s="8"/>
      <c r="AF664" s="8"/>
      <c r="AG664" s="8"/>
      <c r="AH664" s="8"/>
      <c r="AI664" s="8"/>
      <c r="AJ664" s="8"/>
      <c r="AK664" s="8"/>
      <c r="AL664" s="8"/>
      <c r="AM664" s="8"/>
      <c r="AN664" s="8"/>
      <c r="AO664" s="8"/>
      <c r="AP664" s="8"/>
      <c r="AQ664" s="8"/>
      <c r="AR664" s="8"/>
      <c r="AS664" s="8"/>
      <c r="AT664" s="8"/>
      <c r="AU664" s="8"/>
      <c r="AV664" s="8"/>
      <c r="AW664" s="8"/>
      <c r="AX664" s="8"/>
      <c r="AY664" s="8"/>
      <c r="AZ664" s="8"/>
      <c r="BA664" s="8"/>
      <c r="BB664" s="8"/>
      <c r="BC664" s="8"/>
      <c r="BD664" s="8"/>
      <c r="BE664" s="8"/>
      <c r="BF664" s="8"/>
      <c r="BG664" s="8"/>
      <c r="BH664" s="8"/>
      <c r="BI664" s="8"/>
      <c r="BJ664" s="8"/>
      <c r="BK664" s="8"/>
      <c r="BL664" s="8"/>
      <c r="BM664" s="8"/>
      <c r="BN664" s="8"/>
      <c r="BO664" s="8"/>
      <c r="BP664" s="8"/>
      <c r="BQ664" s="8"/>
      <c r="BR664" s="8"/>
      <c r="BS664" s="8"/>
      <c r="BT664" s="8"/>
      <c r="BU664" s="8"/>
      <c r="BV664" s="8"/>
      <c r="BW664" s="8"/>
      <c r="BX664" s="8"/>
      <c r="BY664" s="8"/>
      <c r="BZ664" s="8"/>
      <c r="CA664" s="8"/>
      <c r="CB664" s="8"/>
      <c r="CC664" s="8"/>
      <c r="CD664" s="8"/>
      <c r="CE664" s="8"/>
      <c r="CF664" s="8"/>
      <c r="CG664" s="8"/>
      <c r="CH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  <c r="AC665" s="8"/>
      <c r="AD665" s="8"/>
      <c r="AE665" s="8"/>
      <c r="AF665" s="8"/>
      <c r="AG665" s="8"/>
      <c r="AH665" s="8"/>
      <c r="AI665" s="8"/>
      <c r="AJ665" s="8"/>
      <c r="AK665" s="8"/>
      <c r="AL665" s="8"/>
      <c r="AM665" s="8"/>
      <c r="AN665" s="8"/>
      <c r="AO665" s="8"/>
      <c r="AP665" s="8"/>
      <c r="AQ665" s="8"/>
      <c r="AR665" s="8"/>
      <c r="AS665" s="8"/>
      <c r="AT665" s="8"/>
      <c r="AU665" s="8"/>
      <c r="AV665" s="8"/>
      <c r="AW665" s="8"/>
      <c r="AX665" s="8"/>
      <c r="AY665" s="8"/>
      <c r="AZ665" s="8"/>
      <c r="BA665" s="8"/>
      <c r="BB665" s="8"/>
      <c r="BC665" s="8"/>
      <c r="BD665" s="8"/>
      <c r="BE665" s="8"/>
      <c r="BF665" s="8"/>
      <c r="BG665" s="8"/>
      <c r="BH665" s="8"/>
      <c r="BI665" s="8"/>
      <c r="BJ665" s="8"/>
      <c r="BK665" s="8"/>
      <c r="BL665" s="8"/>
      <c r="BM665" s="8"/>
      <c r="BN665" s="8"/>
      <c r="BO665" s="8"/>
      <c r="BP665" s="8"/>
      <c r="BQ665" s="8"/>
      <c r="BR665" s="8"/>
      <c r="BS665" s="8"/>
      <c r="BT665" s="8"/>
      <c r="BU665" s="8"/>
      <c r="BV665" s="8"/>
      <c r="BW665" s="8"/>
      <c r="BX665" s="8"/>
      <c r="BY665" s="8"/>
      <c r="BZ665" s="8"/>
      <c r="CA665" s="8"/>
      <c r="CB665" s="8"/>
      <c r="CC665" s="8"/>
      <c r="CD665" s="8"/>
      <c r="CE665" s="8"/>
      <c r="CF665" s="8"/>
      <c r="CG665" s="8"/>
      <c r="CH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  <c r="AC666" s="8"/>
      <c r="AD666" s="8"/>
      <c r="AE666" s="8"/>
      <c r="AF666" s="8"/>
      <c r="AG666" s="8"/>
      <c r="AH666" s="8"/>
      <c r="AI666" s="8"/>
      <c r="AJ666" s="8"/>
      <c r="AK666" s="8"/>
      <c r="AL666" s="8"/>
      <c r="AM666" s="8"/>
      <c r="AN666" s="8"/>
      <c r="AO666" s="8"/>
      <c r="AP666" s="8"/>
      <c r="AQ666" s="8"/>
      <c r="AR666" s="8"/>
      <c r="AS666" s="8"/>
      <c r="AT666" s="8"/>
      <c r="AU666" s="8"/>
      <c r="AV666" s="8"/>
      <c r="AW666" s="8"/>
      <c r="AX666" s="8"/>
      <c r="AY666" s="8"/>
      <c r="AZ666" s="8"/>
      <c r="BA666" s="8"/>
      <c r="BB666" s="8"/>
      <c r="BC666" s="8"/>
      <c r="BD666" s="8"/>
      <c r="BE666" s="8"/>
      <c r="BF666" s="8"/>
      <c r="BG666" s="8"/>
      <c r="BH666" s="8"/>
      <c r="BI666" s="8"/>
      <c r="BJ666" s="8"/>
      <c r="BK666" s="8"/>
      <c r="BL666" s="8"/>
      <c r="BM666" s="8"/>
      <c r="BN666" s="8"/>
      <c r="BO666" s="8"/>
      <c r="BP666" s="8"/>
      <c r="BQ666" s="8"/>
      <c r="BR666" s="8"/>
      <c r="BS666" s="8"/>
      <c r="BT666" s="8"/>
      <c r="BU666" s="8"/>
      <c r="BV666" s="8"/>
      <c r="BW666" s="8"/>
      <c r="BX666" s="8"/>
      <c r="BY666" s="8"/>
      <c r="BZ666" s="8"/>
      <c r="CA666" s="8"/>
      <c r="CB666" s="8"/>
      <c r="CC666" s="8"/>
      <c r="CD666" s="8"/>
      <c r="CE666" s="8"/>
      <c r="CF666" s="8"/>
      <c r="CG666" s="8"/>
      <c r="CH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  <c r="AC667" s="8"/>
      <c r="AD667" s="8"/>
      <c r="AE667" s="8"/>
      <c r="AF667" s="8"/>
      <c r="AG667" s="8"/>
      <c r="AH667" s="8"/>
      <c r="AI667" s="8"/>
      <c r="AJ667" s="8"/>
      <c r="AK667" s="8"/>
      <c r="AL667" s="8"/>
      <c r="AM667" s="8"/>
      <c r="AN667" s="8"/>
      <c r="AO667" s="8"/>
      <c r="AP667" s="8"/>
      <c r="AQ667" s="8"/>
      <c r="AR667" s="8"/>
      <c r="AS667" s="8"/>
      <c r="AT667" s="8"/>
      <c r="AU667" s="8"/>
      <c r="AV667" s="8"/>
      <c r="AW667" s="8"/>
      <c r="AX667" s="8"/>
      <c r="AY667" s="8"/>
      <c r="AZ667" s="8"/>
      <c r="BA667" s="8"/>
      <c r="BB667" s="8"/>
      <c r="BC667" s="8"/>
      <c r="BD667" s="8"/>
      <c r="BE667" s="8"/>
      <c r="BF667" s="8"/>
      <c r="BG667" s="8"/>
      <c r="BH667" s="8"/>
      <c r="BI667" s="8"/>
      <c r="BJ667" s="8"/>
      <c r="BK667" s="8"/>
      <c r="BL667" s="8"/>
      <c r="BM667" s="8"/>
      <c r="BN667" s="8"/>
      <c r="BO667" s="8"/>
      <c r="BP667" s="8"/>
      <c r="BQ667" s="8"/>
      <c r="BR667" s="8"/>
      <c r="BS667" s="8"/>
      <c r="BT667" s="8"/>
      <c r="BU667" s="8"/>
      <c r="BV667" s="8"/>
      <c r="BW667" s="8"/>
      <c r="BX667" s="8"/>
      <c r="BY667" s="8"/>
      <c r="BZ667" s="8"/>
      <c r="CA667" s="8"/>
      <c r="CB667" s="8"/>
      <c r="CC667" s="8"/>
      <c r="CD667" s="8"/>
      <c r="CE667" s="8"/>
      <c r="CF667" s="8"/>
      <c r="CG667" s="8"/>
      <c r="CH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  <c r="AC668" s="8"/>
      <c r="AD668" s="8"/>
      <c r="AE668" s="8"/>
      <c r="AF668" s="8"/>
      <c r="AG668" s="8"/>
      <c r="AH668" s="8"/>
      <c r="AI668" s="8"/>
      <c r="AJ668" s="8"/>
      <c r="AK668" s="8"/>
      <c r="AL668" s="8"/>
      <c r="AM668" s="8"/>
      <c r="AN668" s="8"/>
      <c r="AO668" s="8"/>
      <c r="AP668" s="8"/>
      <c r="AQ668" s="8"/>
      <c r="AR668" s="8"/>
      <c r="AS668" s="8"/>
      <c r="AT668" s="8"/>
      <c r="AU668" s="8"/>
      <c r="AV668" s="8"/>
      <c r="AW668" s="8"/>
      <c r="AX668" s="8"/>
      <c r="AY668" s="8"/>
      <c r="AZ668" s="8"/>
      <c r="BA668" s="8"/>
      <c r="BB668" s="8"/>
      <c r="BC668" s="8"/>
      <c r="BD668" s="8"/>
      <c r="BE668" s="8"/>
      <c r="BF668" s="8"/>
      <c r="BG668" s="8"/>
      <c r="BH668" s="8"/>
      <c r="BI668" s="8"/>
      <c r="BJ668" s="8"/>
      <c r="BK668" s="8"/>
      <c r="BL668" s="8"/>
      <c r="BM668" s="8"/>
      <c r="BN668" s="8"/>
      <c r="BO668" s="8"/>
      <c r="BP668" s="8"/>
      <c r="BQ668" s="8"/>
      <c r="BR668" s="8"/>
      <c r="BS668" s="8"/>
      <c r="BT668" s="8"/>
      <c r="BU668" s="8"/>
      <c r="BV668" s="8"/>
      <c r="BW668" s="8"/>
      <c r="BX668" s="8"/>
      <c r="BY668" s="8"/>
      <c r="BZ668" s="8"/>
      <c r="CA668" s="8"/>
      <c r="CB668" s="8"/>
      <c r="CC668" s="8"/>
      <c r="CD668" s="8"/>
      <c r="CE668" s="8"/>
      <c r="CF668" s="8"/>
      <c r="CG668" s="8"/>
      <c r="CH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  <c r="AC669" s="8"/>
      <c r="AD669" s="8"/>
      <c r="AE669" s="8"/>
      <c r="AF669" s="8"/>
      <c r="AG669" s="8"/>
      <c r="AH669" s="8"/>
      <c r="AI669" s="8"/>
      <c r="AJ669" s="8"/>
      <c r="AK669" s="8"/>
      <c r="AL669" s="8"/>
      <c r="AM669" s="8"/>
      <c r="AN669" s="8"/>
      <c r="AO669" s="8"/>
      <c r="AP669" s="8"/>
      <c r="AQ669" s="8"/>
      <c r="AR669" s="8"/>
      <c r="AS669" s="8"/>
      <c r="AT669" s="8"/>
      <c r="AU669" s="8"/>
      <c r="AV669" s="8"/>
      <c r="AW669" s="8"/>
      <c r="AX669" s="8"/>
      <c r="AY669" s="8"/>
      <c r="AZ669" s="8"/>
      <c r="BA669" s="8"/>
      <c r="BB669" s="8"/>
      <c r="BC669" s="8"/>
      <c r="BD669" s="8"/>
      <c r="BE669" s="8"/>
      <c r="BF669" s="8"/>
      <c r="BG669" s="8"/>
      <c r="BH669" s="8"/>
      <c r="BI669" s="8"/>
      <c r="BJ669" s="8"/>
      <c r="BK669" s="8"/>
      <c r="BL669" s="8"/>
      <c r="BM669" s="8"/>
      <c r="BN669" s="8"/>
      <c r="BO669" s="8"/>
      <c r="BP669" s="8"/>
      <c r="BQ669" s="8"/>
      <c r="BR669" s="8"/>
      <c r="BS669" s="8"/>
      <c r="BT669" s="8"/>
      <c r="BU669" s="8"/>
      <c r="BV669" s="8"/>
      <c r="BW669" s="8"/>
      <c r="BX669" s="8"/>
      <c r="BY669" s="8"/>
      <c r="BZ669" s="8"/>
      <c r="CA669" s="8"/>
      <c r="CB669" s="8"/>
      <c r="CC669" s="8"/>
      <c r="CD669" s="8"/>
      <c r="CE669" s="8"/>
      <c r="CF669" s="8"/>
      <c r="CG669" s="8"/>
      <c r="CH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  <c r="AC670" s="8"/>
      <c r="AD670" s="8"/>
      <c r="AE670" s="8"/>
      <c r="AF670" s="8"/>
      <c r="AG670" s="8"/>
      <c r="AH670" s="8"/>
      <c r="AI670" s="8"/>
      <c r="AJ670" s="8"/>
      <c r="AK670" s="8"/>
      <c r="AL670" s="8"/>
      <c r="AM670" s="8"/>
      <c r="AN670" s="8"/>
      <c r="AO670" s="8"/>
      <c r="AP670" s="8"/>
      <c r="AQ670" s="8"/>
      <c r="AR670" s="8"/>
      <c r="AS670" s="8"/>
      <c r="AT670" s="8"/>
      <c r="AU670" s="8"/>
      <c r="AV670" s="8"/>
      <c r="AW670" s="8"/>
      <c r="AX670" s="8"/>
      <c r="AY670" s="8"/>
      <c r="AZ670" s="8"/>
      <c r="BA670" s="8"/>
      <c r="BB670" s="8"/>
      <c r="BC670" s="8"/>
      <c r="BD670" s="8"/>
      <c r="BE670" s="8"/>
      <c r="BF670" s="8"/>
      <c r="BG670" s="8"/>
      <c r="BH670" s="8"/>
      <c r="BI670" s="8"/>
      <c r="BJ670" s="8"/>
      <c r="BK670" s="8"/>
      <c r="BL670" s="8"/>
      <c r="BM670" s="8"/>
      <c r="BN670" s="8"/>
      <c r="BO670" s="8"/>
      <c r="BP670" s="8"/>
      <c r="BQ670" s="8"/>
      <c r="BR670" s="8"/>
      <c r="BS670" s="8"/>
      <c r="BT670" s="8"/>
      <c r="BU670" s="8"/>
      <c r="BV670" s="8"/>
      <c r="BW670" s="8"/>
      <c r="BX670" s="8"/>
      <c r="BY670" s="8"/>
      <c r="BZ670" s="8"/>
      <c r="CA670" s="8"/>
      <c r="CB670" s="8"/>
      <c r="CC670" s="8"/>
      <c r="CD670" s="8"/>
      <c r="CE670" s="8"/>
      <c r="CF670" s="8"/>
      <c r="CG670" s="8"/>
      <c r="CH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  <c r="AC671" s="8"/>
      <c r="AD671" s="8"/>
      <c r="AE671" s="8"/>
      <c r="AF671" s="8"/>
      <c r="AG671" s="8"/>
      <c r="AH671" s="8"/>
      <c r="AI671" s="8"/>
      <c r="AJ671" s="8"/>
      <c r="AK671" s="8"/>
      <c r="AL671" s="8"/>
      <c r="AM671" s="8"/>
      <c r="AN671" s="8"/>
      <c r="AO671" s="8"/>
      <c r="AP671" s="8"/>
      <c r="AQ671" s="8"/>
      <c r="AR671" s="8"/>
      <c r="AS671" s="8"/>
      <c r="AT671" s="8"/>
      <c r="AU671" s="8"/>
      <c r="AV671" s="8"/>
      <c r="AW671" s="8"/>
      <c r="AX671" s="8"/>
      <c r="AY671" s="8"/>
      <c r="AZ671" s="8"/>
      <c r="BA671" s="8"/>
      <c r="BB671" s="8"/>
      <c r="BC671" s="8"/>
      <c r="BD671" s="8"/>
      <c r="BE671" s="8"/>
      <c r="BF671" s="8"/>
      <c r="BG671" s="8"/>
      <c r="BH671" s="8"/>
      <c r="BI671" s="8"/>
      <c r="BJ671" s="8"/>
      <c r="BK671" s="8"/>
      <c r="BL671" s="8"/>
      <c r="BM671" s="8"/>
      <c r="BN671" s="8"/>
      <c r="BO671" s="8"/>
      <c r="BP671" s="8"/>
      <c r="BQ671" s="8"/>
      <c r="BR671" s="8"/>
      <c r="BS671" s="8"/>
      <c r="BT671" s="8"/>
      <c r="BU671" s="8"/>
      <c r="BV671" s="8"/>
      <c r="BW671" s="8"/>
      <c r="BX671" s="8"/>
      <c r="BY671" s="8"/>
      <c r="BZ671" s="8"/>
      <c r="CA671" s="8"/>
      <c r="CB671" s="8"/>
      <c r="CC671" s="8"/>
      <c r="CD671" s="8"/>
      <c r="CE671" s="8"/>
      <c r="CF671" s="8"/>
      <c r="CG671" s="8"/>
      <c r="CH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  <c r="AC672" s="8"/>
      <c r="AD672" s="8"/>
      <c r="AE672" s="8"/>
      <c r="AF672" s="8"/>
      <c r="AG672" s="8"/>
      <c r="AH672" s="8"/>
      <c r="AI672" s="8"/>
      <c r="AJ672" s="8"/>
      <c r="AK672" s="8"/>
      <c r="AL672" s="8"/>
      <c r="AM672" s="8"/>
      <c r="AN672" s="8"/>
      <c r="AO672" s="8"/>
      <c r="AP672" s="8"/>
      <c r="AQ672" s="8"/>
      <c r="AR672" s="8"/>
      <c r="AS672" s="8"/>
      <c r="AT672" s="8"/>
      <c r="AU672" s="8"/>
      <c r="AV672" s="8"/>
      <c r="AW672" s="8"/>
      <c r="AX672" s="8"/>
      <c r="AY672" s="8"/>
      <c r="AZ672" s="8"/>
      <c r="BA672" s="8"/>
      <c r="BB672" s="8"/>
      <c r="BC672" s="8"/>
      <c r="BD672" s="8"/>
      <c r="BE672" s="8"/>
      <c r="BF672" s="8"/>
      <c r="BG672" s="8"/>
      <c r="BH672" s="8"/>
      <c r="BI672" s="8"/>
      <c r="BJ672" s="8"/>
      <c r="BK672" s="8"/>
      <c r="BL672" s="8"/>
      <c r="BM672" s="8"/>
      <c r="BN672" s="8"/>
      <c r="BO672" s="8"/>
      <c r="BP672" s="8"/>
      <c r="BQ672" s="8"/>
      <c r="BR672" s="8"/>
      <c r="BS672" s="8"/>
      <c r="BT672" s="8"/>
      <c r="BU672" s="8"/>
      <c r="BV672" s="8"/>
      <c r="BW672" s="8"/>
      <c r="BX672" s="8"/>
      <c r="BY672" s="8"/>
      <c r="BZ672" s="8"/>
      <c r="CA672" s="8"/>
      <c r="CB672" s="8"/>
      <c r="CC672" s="8"/>
      <c r="CD672" s="8"/>
      <c r="CE672" s="8"/>
      <c r="CF672" s="8"/>
      <c r="CG672" s="8"/>
      <c r="CH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  <c r="AC673" s="8"/>
      <c r="AD673" s="8"/>
      <c r="AE673" s="8"/>
      <c r="AF673" s="8"/>
      <c r="AG673" s="8"/>
      <c r="AH673" s="8"/>
      <c r="AI673" s="8"/>
      <c r="AJ673" s="8"/>
      <c r="AK673" s="8"/>
      <c r="AL673" s="8"/>
      <c r="AM673" s="8"/>
      <c r="AN673" s="8"/>
      <c r="AO673" s="8"/>
      <c r="AP673" s="8"/>
      <c r="AQ673" s="8"/>
      <c r="AR673" s="8"/>
      <c r="AS673" s="8"/>
      <c r="AT673" s="8"/>
      <c r="AU673" s="8"/>
      <c r="AV673" s="8"/>
      <c r="AW673" s="8"/>
      <c r="AX673" s="8"/>
      <c r="AY673" s="8"/>
      <c r="AZ673" s="8"/>
      <c r="BA673" s="8"/>
      <c r="BB673" s="8"/>
      <c r="BC673" s="8"/>
      <c r="BD673" s="8"/>
      <c r="BE673" s="8"/>
      <c r="BF673" s="8"/>
      <c r="BG673" s="8"/>
      <c r="BH673" s="8"/>
      <c r="BI673" s="8"/>
      <c r="BJ673" s="8"/>
      <c r="BK673" s="8"/>
      <c r="BL673" s="8"/>
      <c r="BM673" s="8"/>
      <c r="BN673" s="8"/>
      <c r="BO673" s="8"/>
      <c r="BP673" s="8"/>
      <c r="BQ673" s="8"/>
      <c r="BR673" s="8"/>
      <c r="BS673" s="8"/>
      <c r="BT673" s="8"/>
      <c r="BU673" s="8"/>
      <c r="BV673" s="8"/>
      <c r="BW673" s="8"/>
      <c r="BX673" s="8"/>
      <c r="BY673" s="8"/>
      <c r="BZ673" s="8"/>
      <c r="CA673" s="8"/>
      <c r="CB673" s="8"/>
      <c r="CC673" s="8"/>
      <c r="CD673" s="8"/>
      <c r="CE673" s="8"/>
      <c r="CF673" s="8"/>
      <c r="CG673" s="8"/>
      <c r="CH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  <c r="AC674" s="8"/>
      <c r="AD674" s="8"/>
      <c r="AE674" s="8"/>
      <c r="AF674" s="8"/>
      <c r="AG674" s="8"/>
      <c r="AH674" s="8"/>
      <c r="AI674" s="8"/>
      <c r="AJ674" s="8"/>
      <c r="AK674" s="8"/>
      <c r="AL674" s="8"/>
      <c r="AM674" s="8"/>
      <c r="AN674" s="8"/>
      <c r="AO674" s="8"/>
      <c r="AP674" s="8"/>
      <c r="AQ674" s="8"/>
      <c r="AR674" s="8"/>
      <c r="AS674" s="8"/>
      <c r="AT674" s="8"/>
      <c r="AU674" s="8"/>
      <c r="AV674" s="8"/>
      <c r="AW674" s="8"/>
      <c r="AX674" s="8"/>
      <c r="AY674" s="8"/>
      <c r="AZ674" s="8"/>
      <c r="BA674" s="8"/>
      <c r="BB674" s="8"/>
      <c r="BC674" s="8"/>
      <c r="BD674" s="8"/>
      <c r="BE674" s="8"/>
      <c r="BF674" s="8"/>
      <c r="BG674" s="8"/>
      <c r="BH674" s="8"/>
      <c r="BI674" s="8"/>
      <c r="BJ674" s="8"/>
      <c r="BK674" s="8"/>
      <c r="BL674" s="8"/>
      <c r="BM674" s="8"/>
      <c r="BN674" s="8"/>
      <c r="BO674" s="8"/>
      <c r="BP674" s="8"/>
      <c r="BQ674" s="8"/>
      <c r="BR674" s="8"/>
      <c r="BS674" s="8"/>
      <c r="BT674" s="8"/>
      <c r="BU674" s="8"/>
      <c r="BV674" s="8"/>
      <c r="BW674" s="8"/>
      <c r="BX674" s="8"/>
      <c r="BY674" s="8"/>
      <c r="BZ674" s="8"/>
      <c r="CA674" s="8"/>
      <c r="CB674" s="8"/>
      <c r="CC674" s="8"/>
      <c r="CD674" s="8"/>
      <c r="CE674" s="8"/>
      <c r="CF674" s="8"/>
      <c r="CG674" s="8"/>
      <c r="CH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  <c r="AC675" s="8"/>
      <c r="AD675" s="8"/>
      <c r="AE675" s="8"/>
      <c r="AF675" s="8"/>
      <c r="AG675" s="8"/>
      <c r="AH675" s="8"/>
      <c r="AI675" s="8"/>
      <c r="AJ675" s="8"/>
      <c r="AK675" s="8"/>
      <c r="AL675" s="8"/>
      <c r="AM675" s="8"/>
      <c r="AN675" s="8"/>
      <c r="AO675" s="8"/>
      <c r="AP675" s="8"/>
      <c r="AQ675" s="8"/>
      <c r="AR675" s="8"/>
      <c r="AS675" s="8"/>
      <c r="AT675" s="8"/>
      <c r="AU675" s="8"/>
      <c r="AV675" s="8"/>
      <c r="AW675" s="8"/>
      <c r="AX675" s="8"/>
      <c r="AY675" s="8"/>
      <c r="AZ675" s="8"/>
      <c r="BA675" s="8"/>
      <c r="BB675" s="8"/>
      <c r="BC675" s="8"/>
      <c r="BD675" s="8"/>
      <c r="BE675" s="8"/>
      <c r="BF675" s="8"/>
      <c r="BG675" s="8"/>
      <c r="BH675" s="8"/>
      <c r="BI675" s="8"/>
      <c r="BJ675" s="8"/>
      <c r="BK675" s="8"/>
      <c r="BL675" s="8"/>
      <c r="BM675" s="8"/>
      <c r="BN675" s="8"/>
      <c r="BO675" s="8"/>
      <c r="BP675" s="8"/>
      <c r="BQ675" s="8"/>
      <c r="BR675" s="8"/>
      <c r="BS675" s="8"/>
      <c r="BT675" s="8"/>
      <c r="BU675" s="8"/>
      <c r="BV675" s="8"/>
      <c r="BW675" s="8"/>
      <c r="BX675" s="8"/>
      <c r="BY675" s="8"/>
      <c r="BZ675" s="8"/>
      <c r="CA675" s="8"/>
      <c r="CB675" s="8"/>
      <c r="CC675" s="8"/>
      <c r="CD675" s="8"/>
      <c r="CE675" s="8"/>
      <c r="CF675" s="8"/>
      <c r="CG675" s="8"/>
      <c r="CH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  <c r="AC676" s="8"/>
      <c r="AD676" s="8"/>
      <c r="AE676" s="8"/>
      <c r="AF676" s="8"/>
      <c r="AG676" s="8"/>
      <c r="AH676" s="8"/>
      <c r="AI676" s="8"/>
      <c r="AJ676" s="8"/>
      <c r="AK676" s="8"/>
      <c r="AL676" s="8"/>
      <c r="AM676" s="8"/>
      <c r="AN676" s="8"/>
      <c r="AO676" s="8"/>
      <c r="AP676" s="8"/>
      <c r="AQ676" s="8"/>
      <c r="AR676" s="8"/>
      <c r="AS676" s="8"/>
      <c r="AT676" s="8"/>
      <c r="AU676" s="8"/>
      <c r="AV676" s="8"/>
      <c r="AW676" s="8"/>
      <c r="AX676" s="8"/>
      <c r="AY676" s="8"/>
      <c r="AZ676" s="8"/>
      <c r="BA676" s="8"/>
      <c r="BB676" s="8"/>
      <c r="BC676" s="8"/>
      <c r="BD676" s="8"/>
      <c r="BE676" s="8"/>
      <c r="BF676" s="8"/>
      <c r="BG676" s="8"/>
      <c r="BH676" s="8"/>
      <c r="BI676" s="8"/>
      <c r="BJ676" s="8"/>
      <c r="BK676" s="8"/>
      <c r="BL676" s="8"/>
      <c r="BM676" s="8"/>
      <c r="BN676" s="8"/>
      <c r="BO676" s="8"/>
      <c r="BP676" s="8"/>
      <c r="BQ676" s="8"/>
      <c r="BR676" s="8"/>
      <c r="BS676" s="8"/>
      <c r="BT676" s="8"/>
      <c r="BU676" s="8"/>
      <c r="BV676" s="8"/>
      <c r="BW676" s="8"/>
      <c r="BX676" s="8"/>
      <c r="BY676" s="8"/>
      <c r="BZ676" s="8"/>
      <c r="CA676" s="8"/>
      <c r="CB676" s="8"/>
      <c r="CC676" s="8"/>
      <c r="CD676" s="8"/>
      <c r="CE676" s="8"/>
      <c r="CF676" s="8"/>
      <c r="CG676" s="8"/>
      <c r="CH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  <c r="AC677" s="8"/>
      <c r="AD677" s="8"/>
      <c r="AE677" s="8"/>
      <c r="AF677" s="8"/>
      <c r="AG677" s="8"/>
      <c r="AH677" s="8"/>
      <c r="AI677" s="8"/>
      <c r="AJ677" s="8"/>
      <c r="AK677" s="8"/>
      <c r="AL677" s="8"/>
      <c r="AM677" s="8"/>
      <c r="AN677" s="8"/>
      <c r="AO677" s="8"/>
      <c r="AP677" s="8"/>
      <c r="AQ677" s="8"/>
      <c r="AR677" s="8"/>
      <c r="AS677" s="8"/>
      <c r="AT677" s="8"/>
      <c r="AU677" s="8"/>
      <c r="AV677" s="8"/>
      <c r="AW677" s="8"/>
      <c r="AX677" s="8"/>
      <c r="AY677" s="8"/>
      <c r="AZ677" s="8"/>
      <c r="BA677" s="8"/>
      <c r="BB677" s="8"/>
      <c r="BC677" s="8"/>
      <c r="BD677" s="8"/>
      <c r="BE677" s="8"/>
      <c r="BF677" s="8"/>
      <c r="BG677" s="8"/>
      <c r="BH677" s="8"/>
      <c r="BI677" s="8"/>
      <c r="BJ677" s="8"/>
      <c r="BK677" s="8"/>
      <c r="BL677" s="8"/>
      <c r="BM677" s="8"/>
      <c r="BN677" s="8"/>
      <c r="BO677" s="8"/>
      <c r="BP677" s="8"/>
      <c r="BQ677" s="8"/>
      <c r="BR677" s="8"/>
      <c r="BS677" s="8"/>
      <c r="BT677" s="8"/>
      <c r="BU677" s="8"/>
      <c r="BV677" s="8"/>
      <c r="BW677" s="8"/>
      <c r="BX677" s="8"/>
      <c r="BY677" s="8"/>
      <c r="BZ677" s="8"/>
      <c r="CA677" s="8"/>
      <c r="CB677" s="8"/>
      <c r="CC677" s="8"/>
      <c r="CD677" s="8"/>
      <c r="CE677" s="8"/>
      <c r="CF677" s="8"/>
      <c r="CG677" s="8"/>
      <c r="CH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  <c r="AC678" s="8"/>
      <c r="AD678" s="8"/>
      <c r="AE678" s="8"/>
      <c r="AF678" s="8"/>
      <c r="AG678" s="8"/>
      <c r="AH678" s="8"/>
      <c r="AI678" s="8"/>
      <c r="AJ678" s="8"/>
      <c r="AK678" s="8"/>
      <c r="AL678" s="8"/>
      <c r="AM678" s="8"/>
      <c r="AN678" s="8"/>
      <c r="AO678" s="8"/>
      <c r="AP678" s="8"/>
      <c r="AQ678" s="8"/>
      <c r="AR678" s="8"/>
      <c r="AS678" s="8"/>
      <c r="AT678" s="8"/>
      <c r="AU678" s="8"/>
      <c r="AV678" s="8"/>
      <c r="AW678" s="8"/>
      <c r="AX678" s="8"/>
      <c r="AY678" s="8"/>
      <c r="AZ678" s="8"/>
      <c r="BA678" s="8"/>
      <c r="BB678" s="8"/>
      <c r="BC678" s="8"/>
      <c r="BD678" s="8"/>
      <c r="BE678" s="8"/>
      <c r="BF678" s="8"/>
      <c r="BG678" s="8"/>
      <c r="BH678" s="8"/>
      <c r="BI678" s="8"/>
      <c r="BJ678" s="8"/>
      <c r="BK678" s="8"/>
      <c r="BL678" s="8"/>
      <c r="BM678" s="8"/>
      <c r="BN678" s="8"/>
      <c r="BO678" s="8"/>
      <c r="BP678" s="8"/>
      <c r="BQ678" s="8"/>
      <c r="BR678" s="8"/>
      <c r="BS678" s="8"/>
      <c r="BT678" s="8"/>
      <c r="BU678" s="8"/>
      <c r="BV678" s="8"/>
      <c r="BW678" s="8"/>
      <c r="BX678" s="8"/>
      <c r="BY678" s="8"/>
      <c r="BZ678" s="8"/>
      <c r="CA678" s="8"/>
      <c r="CB678" s="8"/>
      <c r="CC678" s="8"/>
      <c r="CD678" s="8"/>
      <c r="CE678" s="8"/>
      <c r="CF678" s="8"/>
      <c r="CG678" s="8"/>
      <c r="CH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  <c r="AC679" s="8"/>
      <c r="AD679" s="8"/>
      <c r="AE679" s="8"/>
      <c r="AF679" s="8"/>
      <c r="AG679" s="8"/>
      <c r="AH679" s="8"/>
      <c r="AI679" s="8"/>
      <c r="AJ679" s="8"/>
      <c r="AK679" s="8"/>
      <c r="AL679" s="8"/>
      <c r="AM679" s="8"/>
      <c r="AN679" s="8"/>
      <c r="AO679" s="8"/>
      <c r="AP679" s="8"/>
      <c r="AQ679" s="8"/>
      <c r="AR679" s="8"/>
      <c r="AS679" s="8"/>
      <c r="AT679" s="8"/>
      <c r="AU679" s="8"/>
      <c r="AV679" s="8"/>
      <c r="AW679" s="8"/>
      <c r="AX679" s="8"/>
      <c r="AY679" s="8"/>
      <c r="AZ679" s="8"/>
      <c r="BA679" s="8"/>
      <c r="BB679" s="8"/>
      <c r="BC679" s="8"/>
      <c r="BD679" s="8"/>
      <c r="BE679" s="8"/>
      <c r="BF679" s="8"/>
      <c r="BG679" s="8"/>
      <c r="BH679" s="8"/>
      <c r="BI679" s="8"/>
      <c r="BJ679" s="8"/>
      <c r="BK679" s="8"/>
      <c r="BL679" s="8"/>
      <c r="BM679" s="8"/>
      <c r="BN679" s="8"/>
      <c r="BO679" s="8"/>
      <c r="BP679" s="8"/>
      <c r="BQ679" s="8"/>
      <c r="BR679" s="8"/>
      <c r="BS679" s="8"/>
      <c r="BT679" s="8"/>
      <c r="BU679" s="8"/>
      <c r="BV679" s="8"/>
      <c r="BW679" s="8"/>
      <c r="BX679" s="8"/>
      <c r="BY679" s="8"/>
      <c r="BZ679" s="8"/>
      <c r="CA679" s="8"/>
      <c r="CB679" s="8"/>
      <c r="CC679" s="8"/>
      <c r="CD679" s="8"/>
      <c r="CE679" s="8"/>
      <c r="CF679" s="8"/>
      <c r="CG679" s="8"/>
      <c r="CH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  <c r="AC680" s="8"/>
      <c r="AD680" s="8"/>
      <c r="AE680" s="8"/>
      <c r="AF680" s="8"/>
      <c r="AG680" s="8"/>
      <c r="AH680" s="8"/>
      <c r="AI680" s="8"/>
      <c r="AJ680" s="8"/>
      <c r="AK680" s="8"/>
      <c r="AL680" s="8"/>
      <c r="AM680" s="8"/>
      <c r="AN680" s="8"/>
      <c r="AO680" s="8"/>
      <c r="AP680" s="8"/>
      <c r="AQ680" s="8"/>
      <c r="AR680" s="8"/>
      <c r="AS680" s="8"/>
      <c r="AT680" s="8"/>
      <c r="AU680" s="8"/>
      <c r="AV680" s="8"/>
      <c r="AW680" s="8"/>
      <c r="AX680" s="8"/>
      <c r="AY680" s="8"/>
      <c r="AZ680" s="8"/>
      <c r="BA680" s="8"/>
      <c r="BB680" s="8"/>
      <c r="BC680" s="8"/>
      <c r="BD680" s="8"/>
      <c r="BE680" s="8"/>
      <c r="BF680" s="8"/>
      <c r="BG680" s="8"/>
      <c r="BH680" s="8"/>
      <c r="BI680" s="8"/>
      <c r="BJ680" s="8"/>
      <c r="BK680" s="8"/>
      <c r="BL680" s="8"/>
      <c r="BM680" s="8"/>
      <c r="BN680" s="8"/>
      <c r="BO680" s="8"/>
      <c r="BP680" s="8"/>
      <c r="BQ680" s="8"/>
      <c r="BR680" s="8"/>
      <c r="BS680" s="8"/>
      <c r="BT680" s="8"/>
      <c r="BU680" s="8"/>
      <c r="BV680" s="8"/>
      <c r="BW680" s="8"/>
      <c r="BX680" s="8"/>
      <c r="BY680" s="8"/>
      <c r="BZ680" s="8"/>
      <c r="CA680" s="8"/>
      <c r="CB680" s="8"/>
      <c r="CC680" s="8"/>
      <c r="CD680" s="8"/>
      <c r="CE680" s="8"/>
      <c r="CF680" s="8"/>
      <c r="CG680" s="8"/>
      <c r="CH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  <c r="AC681" s="8"/>
      <c r="AD681" s="8"/>
      <c r="AE681" s="8"/>
      <c r="AF681" s="8"/>
      <c r="AG681" s="8"/>
      <c r="AH681" s="8"/>
      <c r="AI681" s="8"/>
      <c r="AJ681" s="8"/>
      <c r="AK681" s="8"/>
      <c r="AL681" s="8"/>
      <c r="AM681" s="8"/>
      <c r="AN681" s="8"/>
      <c r="AO681" s="8"/>
      <c r="AP681" s="8"/>
      <c r="AQ681" s="8"/>
      <c r="AR681" s="8"/>
      <c r="AS681" s="8"/>
      <c r="AT681" s="8"/>
      <c r="AU681" s="8"/>
      <c r="AV681" s="8"/>
      <c r="AW681" s="8"/>
      <c r="AX681" s="8"/>
      <c r="AY681" s="8"/>
      <c r="AZ681" s="8"/>
      <c r="BA681" s="8"/>
      <c r="BB681" s="8"/>
      <c r="BC681" s="8"/>
      <c r="BD681" s="8"/>
      <c r="BE681" s="8"/>
      <c r="BF681" s="8"/>
      <c r="BG681" s="8"/>
      <c r="BH681" s="8"/>
      <c r="BI681" s="8"/>
      <c r="BJ681" s="8"/>
      <c r="BK681" s="8"/>
      <c r="BL681" s="8"/>
      <c r="BM681" s="8"/>
      <c r="BN681" s="8"/>
      <c r="BO681" s="8"/>
      <c r="BP681" s="8"/>
      <c r="BQ681" s="8"/>
      <c r="BR681" s="8"/>
      <c r="BS681" s="8"/>
      <c r="BT681" s="8"/>
      <c r="BU681" s="8"/>
      <c r="BV681" s="8"/>
      <c r="BW681" s="8"/>
      <c r="BX681" s="8"/>
      <c r="BY681" s="8"/>
      <c r="BZ681" s="8"/>
      <c r="CA681" s="8"/>
      <c r="CB681" s="8"/>
      <c r="CC681" s="8"/>
      <c r="CD681" s="8"/>
      <c r="CE681" s="8"/>
      <c r="CF681" s="8"/>
      <c r="CG681" s="8"/>
      <c r="CH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  <c r="AC682" s="8"/>
      <c r="AD682" s="8"/>
      <c r="AE682" s="8"/>
      <c r="AF682" s="8"/>
      <c r="AG682" s="8"/>
      <c r="AH682" s="8"/>
      <c r="AI682" s="8"/>
      <c r="AJ682" s="8"/>
      <c r="AK682" s="8"/>
      <c r="AL682" s="8"/>
      <c r="AM682" s="8"/>
      <c r="AN682" s="8"/>
      <c r="AO682" s="8"/>
      <c r="AP682" s="8"/>
      <c r="AQ682" s="8"/>
      <c r="AR682" s="8"/>
      <c r="AS682" s="8"/>
      <c r="AT682" s="8"/>
      <c r="AU682" s="8"/>
      <c r="AV682" s="8"/>
      <c r="AW682" s="8"/>
      <c r="AX682" s="8"/>
      <c r="AY682" s="8"/>
      <c r="AZ682" s="8"/>
      <c r="BA682" s="8"/>
      <c r="BB682" s="8"/>
      <c r="BC682" s="8"/>
      <c r="BD682" s="8"/>
      <c r="BE682" s="8"/>
      <c r="BF682" s="8"/>
      <c r="BG682" s="8"/>
      <c r="BH682" s="8"/>
      <c r="BI682" s="8"/>
      <c r="BJ682" s="8"/>
      <c r="BK682" s="8"/>
      <c r="BL682" s="8"/>
      <c r="BM682" s="8"/>
      <c r="BN682" s="8"/>
      <c r="BO682" s="8"/>
      <c r="BP682" s="8"/>
      <c r="BQ682" s="8"/>
      <c r="BR682" s="8"/>
      <c r="BS682" s="8"/>
      <c r="BT682" s="8"/>
      <c r="BU682" s="8"/>
      <c r="BV682" s="8"/>
      <c r="BW682" s="8"/>
      <c r="BX682" s="8"/>
      <c r="BY682" s="8"/>
      <c r="BZ682" s="8"/>
      <c r="CA682" s="8"/>
      <c r="CB682" s="8"/>
      <c r="CC682" s="8"/>
      <c r="CD682" s="8"/>
      <c r="CE682" s="8"/>
      <c r="CF682" s="8"/>
      <c r="CG682" s="8"/>
      <c r="CH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  <c r="AC683" s="8"/>
      <c r="AD683" s="8"/>
      <c r="AE683" s="8"/>
      <c r="AF683" s="8"/>
      <c r="AG683" s="8"/>
      <c r="AH683" s="8"/>
      <c r="AI683" s="8"/>
      <c r="AJ683" s="8"/>
      <c r="AK683" s="8"/>
      <c r="AL683" s="8"/>
      <c r="AM683" s="8"/>
      <c r="AN683" s="8"/>
      <c r="AO683" s="8"/>
      <c r="AP683" s="8"/>
      <c r="AQ683" s="8"/>
      <c r="AR683" s="8"/>
      <c r="AS683" s="8"/>
      <c r="AT683" s="8"/>
      <c r="AU683" s="8"/>
      <c r="AV683" s="8"/>
      <c r="AW683" s="8"/>
      <c r="AX683" s="8"/>
      <c r="AY683" s="8"/>
      <c r="AZ683" s="8"/>
      <c r="BA683" s="8"/>
      <c r="BB683" s="8"/>
      <c r="BC683" s="8"/>
      <c r="BD683" s="8"/>
      <c r="BE683" s="8"/>
      <c r="BF683" s="8"/>
      <c r="BG683" s="8"/>
      <c r="BH683" s="8"/>
      <c r="BI683" s="8"/>
      <c r="BJ683" s="8"/>
      <c r="BK683" s="8"/>
      <c r="BL683" s="8"/>
      <c r="BM683" s="8"/>
      <c r="BN683" s="8"/>
      <c r="BO683" s="8"/>
      <c r="BP683" s="8"/>
      <c r="BQ683" s="8"/>
      <c r="BR683" s="8"/>
      <c r="BS683" s="8"/>
      <c r="BT683" s="8"/>
      <c r="BU683" s="8"/>
      <c r="BV683" s="8"/>
      <c r="BW683" s="8"/>
      <c r="BX683" s="8"/>
      <c r="BY683" s="8"/>
      <c r="BZ683" s="8"/>
      <c r="CA683" s="8"/>
      <c r="CB683" s="8"/>
      <c r="CC683" s="8"/>
      <c r="CD683" s="8"/>
      <c r="CE683" s="8"/>
      <c r="CF683" s="8"/>
      <c r="CG683" s="8"/>
      <c r="CH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  <c r="AC684" s="8"/>
      <c r="AD684" s="8"/>
      <c r="AE684" s="8"/>
      <c r="AF684" s="8"/>
      <c r="AG684" s="8"/>
      <c r="AH684" s="8"/>
      <c r="AI684" s="8"/>
      <c r="AJ684" s="8"/>
      <c r="AK684" s="8"/>
      <c r="AL684" s="8"/>
      <c r="AM684" s="8"/>
      <c r="AN684" s="8"/>
      <c r="AO684" s="8"/>
      <c r="AP684" s="8"/>
      <c r="AQ684" s="8"/>
      <c r="AR684" s="8"/>
      <c r="AS684" s="8"/>
      <c r="AT684" s="8"/>
      <c r="AU684" s="8"/>
      <c r="AV684" s="8"/>
      <c r="AW684" s="8"/>
      <c r="AX684" s="8"/>
      <c r="AY684" s="8"/>
      <c r="AZ684" s="8"/>
      <c r="BA684" s="8"/>
      <c r="BB684" s="8"/>
      <c r="BC684" s="8"/>
      <c r="BD684" s="8"/>
      <c r="BE684" s="8"/>
      <c r="BF684" s="8"/>
      <c r="BG684" s="8"/>
      <c r="BH684" s="8"/>
      <c r="BI684" s="8"/>
      <c r="BJ684" s="8"/>
      <c r="BK684" s="8"/>
      <c r="BL684" s="8"/>
      <c r="BM684" s="8"/>
      <c r="BN684" s="8"/>
      <c r="BO684" s="8"/>
      <c r="BP684" s="8"/>
      <c r="BQ684" s="8"/>
      <c r="BR684" s="8"/>
      <c r="BS684" s="8"/>
      <c r="BT684" s="8"/>
      <c r="BU684" s="8"/>
      <c r="BV684" s="8"/>
      <c r="BW684" s="8"/>
      <c r="BX684" s="8"/>
      <c r="BY684" s="8"/>
      <c r="BZ684" s="8"/>
      <c r="CA684" s="8"/>
      <c r="CB684" s="8"/>
      <c r="CC684" s="8"/>
      <c r="CD684" s="8"/>
      <c r="CE684" s="8"/>
      <c r="CF684" s="8"/>
      <c r="CG684" s="8"/>
      <c r="CH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  <c r="AC685" s="8"/>
      <c r="AD685" s="8"/>
      <c r="AE685" s="8"/>
      <c r="AF685" s="8"/>
      <c r="AG685" s="8"/>
      <c r="AH685" s="8"/>
      <c r="AI685" s="8"/>
      <c r="AJ685" s="8"/>
      <c r="AK685" s="8"/>
      <c r="AL685" s="8"/>
      <c r="AM685" s="8"/>
      <c r="AN685" s="8"/>
      <c r="AO685" s="8"/>
      <c r="AP685" s="8"/>
      <c r="AQ685" s="8"/>
      <c r="AR685" s="8"/>
      <c r="AS685" s="8"/>
      <c r="AT685" s="8"/>
      <c r="AU685" s="8"/>
      <c r="AV685" s="8"/>
      <c r="AW685" s="8"/>
      <c r="AX685" s="8"/>
      <c r="AY685" s="8"/>
      <c r="AZ685" s="8"/>
      <c r="BA685" s="8"/>
      <c r="BB685" s="8"/>
      <c r="BC685" s="8"/>
      <c r="BD685" s="8"/>
      <c r="BE685" s="8"/>
      <c r="BF685" s="8"/>
      <c r="BG685" s="8"/>
      <c r="BH685" s="8"/>
      <c r="BI685" s="8"/>
      <c r="BJ685" s="8"/>
      <c r="BK685" s="8"/>
      <c r="BL685" s="8"/>
      <c r="BM685" s="8"/>
      <c r="BN685" s="8"/>
      <c r="BO685" s="8"/>
      <c r="BP685" s="8"/>
      <c r="BQ685" s="8"/>
      <c r="BR685" s="8"/>
      <c r="BS685" s="8"/>
      <c r="BT685" s="8"/>
      <c r="BU685" s="8"/>
      <c r="BV685" s="8"/>
      <c r="BW685" s="8"/>
      <c r="BX685" s="8"/>
      <c r="BY685" s="8"/>
      <c r="BZ685" s="8"/>
      <c r="CA685" s="8"/>
      <c r="CB685" s="8"/>
      <c r="CC685" s="8"/>
      <c r="CD685" s="8"/>
      <c r="CE685" s="8"/>
      <c r="CF685" s="8"/>
      <c r="CG685" s="8"/>
      <c r="CH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  <c r="AC686" s="8"/>
      <c r="AD686" s="8"/>
      <c r="AE686" s="8"/>
      <c r="AF686" s="8"/>
      <c r="AG686" s="8"/>
      <c r="AH686" s="8"/>
      <c r="AI686" s="8"/>
      <c r="AJ686" s="8"/>
      <c r="AK686" s="8"/>
      <c r="AL686" s="8"/>
      <c r="AM686" s="8"/>
      <c r="AN686" s="8"/>
      <c r="AO686" s="8"/>
      <c r="AP686" s="8"/>
      <c r="AQ686" s="8"/>
      <c r="AR686" s="8"/>
      <c r="AS686" s="8"/>
      <c r="AT686" s="8"/>
      <c r="AU686" s="8"/>
      <c r="AV686" s="8"/>
      <c r="AW686" s="8"/>
      <c r="AX686" s="8"/>
      <c r="AY686" s="8"/>
      <c r="AZ686" s="8"/>
      <c r="BA686" s="8"/>
      <c r="BB686" s="8"/>
      <c r="BC686" s="8"/>
      <c r="BD686" s="8"/>
      <c r="BE686" s="8"/>
      <c r="BF686" s="8"/>
      <c r="BG686" s="8"/>
      <c r="BH686" s="8"/>
      <c r="BI686" s="8"/>
      <c r="BJ686" s="8"/>
      <c r="BK686" s="8"/>
      <c r="BL686" s="8"/>
      <c r="BM686" s="8"/>
      <c r="BN686" s="8"/>
      <c r="BO686" s="8"/>
      <c r="BP686" s="8"/>
      <c r="BQ686" s="8"/>
      <c r="BR686" s="8"/>
      <c r="BS686" s="8"/>
      <c r="BT686" s="8"/>
      <c r="BU686" s="8"/>
      <c r="BV686" s="8"/>
      <c r="BW686" s="8"/>
      <c r="BX686" s="8"/>
      <c r="BY686" s="8"/>
      <c r="BZ686" s="8"/>
      <c r="CA686" s="8"/>
      <c r="CB686" s="8"/>
      <c r="CC686" s="8"/>
      <c r="CD686" s="8"/>
      <c r="CE686" s="8"/>
      <c r="CF686" s="8"/>
      <c r="CG686" s="8"/>
      <c r="CH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  <c r="AC687" s="8"/>
      <c r="AD687" s="8"/>
      <c r="AE687" s="8"/>
      <c r="AF687" s="8"/>
      <c r="AG687" s="8"/>
      <c r="AH687" s="8"/>
      <c r="AI687" s="8"/>
      <c r="AJ687" s="8"/>
      <c r="AK687" s="8"/>
      <c r="AL687" s="8"/>
      <c r="AM687" s="8"/>
      <c r="AN687" s="8"/>
      <c r="AO687" s="8"/>
      <c r="AP687" s="8"/>
      <c r="AQ687" s="8"/>
      <c r="AR687" s="8"/>
      <c r="AS687" s="8"/>
      <c r="AT687" s="8"/>
      <c r="AU687" s="8"/>
      <c r="AV687" s="8"/>
      <c r="AW687" s="8"/>
      <c r="AX687" s="8"/>
      <c r="AY687" s="8"/>
      <c r="AZ687" s="8"/>
      <c r="BA687" s="8"/>
      <c r="BB687" s="8"/>
      <c r="BC687" s="8"/>
      <c r="BD687" s="8"/>
      <c r="BE687" s="8"/>
      <c r="BF687" s="8"/>
      <c r="BG687" s="8"/>
      <c r="BH687" s="8"/>
      <c r="BI687" s="8"/>
      <c r="BJ687" s="8"/>
      <c r="BK687" s="8"/>
      <c r="BL687" s="8"/>
      <c r="BM687" s="8"/>
      <c r="BN687" s="8"/>
      <c r="BO687" s="8"/>
      <c r="BP687" s="8"/>
      <c r="BQ687" s="8"/>
      <c r="BR687" s="8"/>
      <c r="BS687" s="8"/>
      <c r="BT687" s="8"/>
      <c r="BU687" s="8"/>
      <c r="BV687" s="8"/>
      <c r="BW687" s="8"/>
      <c r="BX687" s="8"/>
      <c r="BY687" s="8"/>
      <c r="BZ687" s="8"/>
      <c r="CA687" s="8"/>
      <c r="CB687" s="8"/>
      <c r="CC687" s="8"/>
      <c r="CD687" s="8"/>
      <c r="CE687" s="8"/>
      <c r="CF687" s="8"/>
      <c r="CG687" s="8"/>
      <c r="CH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  <c r="AC688" s="8"/>
      <c r="AD688" s="8"/>
      <c r="AE688" s="8"/>
      <c r="AF688" s="8"/>
      <c r="AG688" s="8"/>
      <c r="AH688" s="8"/>
      <c r="AI688" s="8"/>
      <c r="AJ688" s="8"/>
      <c r="AK688" s="8"/>
      <c r="AL688" s="8"/>
      <c r="AM688" s="8"/>
      <c r="AN688" s="8"/>
      <c r="AO688" s="8"/>
      <c r="AP688" s="8"/>
      <c r="AQ688" s="8"/>
      <c r="AR688" s="8"/>
      <c r="AS688" s="8"/>
      <c r="AT688" s="8"/>
      <c r="AU688" s="8"/>
      <c r="AV688" s="8"/>
      <c r="AW688" s="8"/>
      <c r="AX688" s="8"/>
      <c r="AY688" s="8"/>
      <c r="AZ688" s="8"/>
      <c r="BA688" s="8"/>
      <c r="BB688" s="8"/>
      <c r="BC688" s="8"/>
      <c r="BD688" s="8"/>
      <c r="BE688" s="8"/>
      <c r="BF688" s="8"/>
      <c r="BG688" s="8"/>
      <c r="BH688" s="8"/>
      <c r="BI688" s="8"/>
      <c r="BJ688" s="8"/>
      <c r="BK688" s="8"/>
      <c r="BL688" s="8"/>
      <c r="BM688" s="8"/>
      <c r="BN688" s="8"/>
      <c r="BO688" s="8"/>
      <c r="BP688" s="8"/>
      <c r="BQ688" s="8"/>
      <c r="BR688" s="8"/>
      <c r="BS688" s="8"/>
      <c r="BT688" s="8"/>
      <c r="BU688" s="8"/>
      <c r="BV688" s="8"/>
      <c r="BW688" s="8"/>
      <c r="BX688" s="8"/>
      <c r="BY688" s="8"/>
      <c r="BZ688" s="8"/>
      <c r="CA688" s="8"/>
      <c r="CB688" s="8"/>
      <c r="CC688" s="8"/>
      <c r="CD688" s="8"/>
      <c r="CE688" s="8"/>
      <c r="CF688" s="8"/>
      <c r="CG688" s="8"/>
      <c r="CH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  <c r="AC689" s="8"/>
      <c r="AD689" s="8"/>
      <c r="AE689" s="8"/>
      <c r="AF689" s="8"/>
      <c r="AG689" s="8"/>
      <c r="AH689" s="8"/>
      <c r="AI689" s="8"/>
      <c r="AJ689" s="8"/>
      <c r="AK689" s="8"/>
      <c r="AL689" s="8"/>
      <c r="AM689" s="8"/>
      <c r="AN689" s="8"/>
      <c r="AO689" s="8"/>
      <c r="AP689" s="8"/>
      <c r="AQ689" s="8"/>
      <c r="AR689" s="8"/>
      <c r="AS689" s="8"/>
      <c r="AT689" s="8"/>
      <c r="AU689" s="8"/>
      <c r="AV689" s="8"/>
      <c r="AW689" s="8"/>
      <c r="AX689" s="8"/>
      <c r="AY689" s="8"/>
      <c r="AZ689" s="8"/>
      <c r="BA689" s="8"/>
      <c r="BB689" s="8"/>
      <c r="BC689" s="8"/>
      <c r="BD689" s="8"/>
      <c r="BE689" s="8"/>
      <c r="BF689" s="8"/>
      <c r="BG689" s="8"/>
      <c r="BH689" s="8"/>
      <c r="BI689" s="8"/>
      <c r="BJ689" s="8"/>
      <c r="BK689" s="8"/>
      <c r="BL689" s="8"/>
      <c r="BM689" s="8"/>
      <c r="BN689" s="8"/>
      <c r="BO689" s="8"/>
      <c r="BP689" s="8"/>
      <c r="BQ689" s="8"/>
      <c r="BR689" s="8"/>
      <c r="BS689" s="8"/>
      <c r="BT689" s="8"/>
      <c r="BU689" s="8"/>
      <c r="BV689" s="8"/>
      <c r="BW689" s="8"/>
      <c r="BX689" s="8"/>
      <c r="BY689" s="8"/>
      <c r="BZ689" s="8"/>
      <c r="CA689" s="8"/>
      <c r="CB689" s="8"/>
      <c r="CC689" s="8"/>
      <c r="CD689" s="8"/>
      <c r="CE689" s="8"/>
      <c r="CF689" s="8"/>
      <c r="CG689" s="8"/>
      <c r="CH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  <c r="AC690" s="8"/>
      <c r="AD690" s="8"/>
      <c r="AE690" s="8"/>
      <c r="AF690" s="8"/>
      <c r="AG690" s="8"/>
      <c r="AH690" s="8"/>
      <c r="AI690" s="8"/>
      <c r="AJ690" s="8"/>
      <c r="AK690" s="8"/>
      <c r="AL690" s="8"/>
      <c r="AM690" s="8"/>
      <c r="AN690" s="8"/>
      <c r="AO690" s="8"/>
      <c r="AP690" s="8"/>
      <c r="AQ690" s="8"/>
      <c r="AR690" s="8"/>
      <c r="AS690" s="8"/>
      <c r="AT690" s="8"/>
      <c r="AU690" s="8"/>
      <c r="AV690" s="8"/>
      <c r="AW690" s="8"/>
      <c r="AX690" s="8"/>
      <c r="AY690" s="8"/>
      <c r="AZ690" s="8"/>
      <c r="BA690" s="8"/>
      <c r="BB690" s="8"/>
      <c r="BC690" s="8"/>
      <c r="BD690" s="8"/>
      <c r="BE690" s="8"/>
      <c r="BF690" s="8"/>
      <c r="BG690" s="8"/>
      <c r="BH690" s="8"/>
      <c r="BI690" s="8"/>
      <c r="BJ690" s="8"/>
      <c r="BK690" s="8"/>
      <c r="BL690" s="8"/>
      <c r="BM690" s="8"/>
      <c r="BN690" s="8"/>
      <c r="BO690" s="8"/>
      <c r="BP690" s="8"/>
      <c r="BQ690" s="8"/>
      <c r="BR690" s="8"/>
      <c r="BS690" s="8"/>
      <c r="BT690" s="8"/>
      <c r="BU690" s="8"/>
      <c r="BV690" s="8"/>
      <c r="BW690" s="8"/>
      <c r="BX690" s="8"/>
      <c r="BY690" s="8"/>
      <c r="BZ690" s="8"/>
      <c r="CA690" s="8"/>
      <c r="CB690" s="8"/>
      <c r="CC690" s="8"/>
      <c r="CD690" s="8"/>
      <c r="CE690" s="8"/>
      <c r="CF690" s="8"/>
      <c r="CG690" s="8"/>
      <c r="CH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  <c r="AC691" s="8"/>
      <c r="AD691" s="8"/>
      <c r="AE691" s="8"/>
      <c r="AF691" s="8"/>
      <c r="AG691" s="8"/>
      <c r="AH691" s="8"/>
      <c r="AI691" s="8"/>
      <c r="AJ691" s="8"/>
      <c r="AK691" s="8"/>
      <c r="AL691" s="8"/>
      <c r="AM691" s="8"/>
      <c r="AN691" s="8"/>
      <c r="AO691" s="8"/>
      <c r="AP691" s="8"/>
      <c r="AQ691" s="8"/>
      <c r="AR691" s="8"/>
      <c r="AS691" s="8"/>
      <c r="AT691" s="8"/>
      <c r="AU691" s="8"/>
      <c r="AV691" s="8"/>
      <c r="AW691" s="8"/>
      <c r="AX691" s="8"/>
      <c r="AY691" s="8"/>
      <c r="AZ691" s="8"/>
      <c r="BA691" s="8"/>
      <c r="BB691" s="8"/>
      <c r="BC691" s="8"/>
      <c r="BD691" s="8"/>
      <c r="BE691" s="8"/>
      <c r="BF691" s="8"/>
      <c r="BG691" s="8"/>
      <c r="BH691" s="8"/>
      <c r="BI691" s="8"/>
      <c r="BJ691" s="8"/>
      <c r="BK691" s="8"/>
      <c r="BL691" s="8"/>
      <c r="BM691" s="8"/>
      <c r="BN691" s="8"/>
      <c r="BO691" s="8"/>
      <c r="BP691" s="8"/>
      <c r="BQ691" s="8"/>
      <c r="BR691" s="8"/>
      <c r="BS691" s="8"/>
      <c r="BT691" s="8"/>
      <c r="BU691" s="8"/>
      <c r="BV691" s="8"/>
      <c r="BW691" s="8"/>
      <c r="BX691" s="8"/>
      <c r="BY691" s="8"/>
      <c r="BZ691" s="8"/>
      <c r="CA691" s="8"/>
      <c r="CB691" s="8"/>
      <c r="CC691" s="8"/>
      <c r="CD691" s="8"/>
      <c r="CE691" s="8"/>
      <c r="CF691" s="8"/>
      <c r="CG691" s="8"/>
      <c r="CH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  <c r="AC692" s="8"/>
      <c r="AD692" s="8"/>
      <c r="AE692" s="8"/>
      <c r="AF692" s="8"/>
      <c r="AG692" s="8"/>
      <c r="AH692" s="8"/>
      <c r="AI692" s="8"/>
      <c r="AJ692" s="8"/>
      <c r="AK692" s="8"/>
      <c r="AL692" s="8"/>
      <c r="AM692" s="8"/>
      <c r="AN692" s="8"/>
      <c r="AO692" s="8"/>
      <c r="AP692" s="8"/>
      <c r="AQ692" s="8"/>
      <c r="AR692" s="8"/>
      <c r="AS692" s="8"/>
      <c r="AT692" s="8"/>
      <c r="AU692" s="8"/>
      <c r="AV692" s="8"/>
      <c r="AW692" s="8"/>
      <c r="AX692" s="8"/>
      <c r="AY692" s="8"/>
      <c r="AZ692" s="8"/>
      <c r="BA692" s="8"/>
      <c r="BB692" s="8"/>
      <c r="BC692" s="8"/>
      <c r="BD692" s="8"/>
      <c r="BE692" s="8"/>
      <c r="BF692" s="8"/>
      <c r="BG692" s="8"/>
      <c r="BH692" s="8"/>
      <c r="BI692" s="8"/>
      <c r="BJ692" s="8"/>
      <c r="BK692" s="8"/>
      <c r="BL692" s="8"/>
      <c r="BM692" s="8"/>
      <c r="BN692" s="8"/>
      <c r="BO692" s="8"/>
      <c r="BP692" s="8"/>
      <c r="BQ692" s="8"/>
      <c r="BR692" s="8"/>
      <c r="BS692" s="8"/>
      <c r="BT692" s="8"/>
      <c r="BU692" s="8"/>
      <c r="BV692" s="8"/>
      <c r="BW692" s="8"/>
      <c r="BX692" s="8"/>
      <c r="BY692" s="8"/>
      <c r="BZ692" s="8"/>
      <c r="CA692" s="8"/>
      <c r="CB692" s="8"/>
      <c r="CC692" s="8"/>
      <c r="CD692" s="8"/>
      <c r="CE692" s="8"/>
      <c r="CF692" s="8"/>
      <c r="CG692" s="8"/>
      <c r="CH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  <c r="AC693" s="8"/>
      <c r="AD693" s="8"/>
      <c r="AE693" s="8"/>
      <c r="AF693" s="8"/>
      <c r="AG693" s="8"/>
      <c r="AH693" s="8"/>
      <c r="AI693" s="8"/>
      <c r="AJ693" s="8"/>
      <c r="AK693" s="8"/>
      <c r="AL693" s="8"/>
      <c r="AM693" s="8"/>
      <c r="AN693" s="8"/>
      <c r="AO693" s="8"/>
      <c r="AP693" s="8"/>
      <c r="AQ693" s="8"/>
      <c r="AR693" s="8"/>
      <c r="AS693" s="8"/>
      <c r="AT693" s="8"/>
      <c r="AU693" s="8"/>
      <c r="AV693" s="8"/>
      <c r="AW693" s="8"/>
      <c r="AX693" s="8"/>
      <c r="AY693" s="8"/>
      <c r="AZ693" s="8"/>
      <c r="BA693" s="8"/>
      <c r="BB693" s="8"/>
      <c r="BC693" s="8"/>
      <c r="BD693" s="8"/>
      <c r="BE693" s="8"/>
      <c r="BF693" s="8"/>
      <c r="BG693" s="8"/>
      <c r="BH693" s="8"/>
      <c r="BI693" s="8"/>
      <c r="BJ693" s="8"/>
      <c r="BK693" s="8"/>
      <c r="BL693" s="8"/>
      <c r="BM693" s="8"/>
      <c r="BN693" s="8"/>
      <c r="BO693" s="8"/>
      <c r="BP693" s="8"/>
      <c r="BQ693" s="8"/>
      <c r="BR693" s="8"/>
      <c r="BS693" s="8"/>
      <c r="BT693" s="8"/>
      <c r="BU693" s="8"/>
      <c r="BV693" s="8"/>
      <c r="BW693" s="8"/>
      <c r="BX693" s="8"/>
      <c r="BY693" s="8"/>
      <c r="BZ693" s="8"/>
      <c r="CA693" s="8"/>
      <c r="CB693" s="8"/>
      <c r="CC693" s="8"/>
      <c r="CD693" s="8"/>
      <c r="CE693" s="8"/>
      <c r="CF693" s="8"/>
      <c r="CG693" s="8"/>
      <c r="CH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  <c r="AC694" s="8"/>
      <c r="AD694" s="8"/>
      <c r="AE694" s="8"/>
      <c r="AF694" s="8"/>
      <c r="AG694" s="8"/>
      <c r="AH694" s="8"/>
      <c r="AI694" s="8"/>
      <c r="AJ694" s="8"/>
      <c r="AK694" s="8"/>
      <c r="AL694" s="8"/>
      <c r="AM694" s="8"/>
      <c r="AN694" s="8"/>
      <c r="AO694" s="8"/>
      <c r="AP694" s="8"/>
      <c r="AQ694" s="8"/>
      <c r="AR694" s="8"/>
      <c r="AS694" s="8"/>
      <c r="AT694" s="8"/>
      <c r="AU694" s="8"/>
      <c r="AV694" s="8"/>
      <c r="AW694" s="8"/>
      <c r="AX694" s="8"/>
      <c r="AY694" s="8"/>
      <c r="AZ694" s="8"/>
      <c r="BA694" s="8"/>
      <c r="BB694" s="8"/>
      <c r="BC694" s="8"/>
      <c r="BD694" s="8"/>
      <c r="BE694" s="8"/>
      <c r="BF694" s="8"/>
      <c r="BG694" s="8"/>
      <c r="BH694" s="8"/>
      <c r="BI694" s="8"/>
      <c r="BJ694" s="8"/>
      <c r="BK694" s="8"/>
      <c r="BL694" s="8"/>
      <c r="BM694" s="8"/>
      <c r="BN694" s="8"/>
      <c r="BO694" s="8"/>
      <c r="BP694" s="8"/>
      <c r="BQ694" s="8"/>
      <c r="BR694" s="8"/>
      <c r="BS694" s="8"/>
      <c r="BT694" s="8"/>
      <c r="BU694" s="8"/>
      <c r="BV694" s="8"/>
      <c r="BW694" s="8"/>
      <c r="BX694" s="8"/>
      <c r="BY694" s="8"/>
      <c r="BZ694" s="8"/>
      <c r="CA694" s="8"/>
      <c r="CB694" s="8"/>
      <c r="CC694" s="8"/>
      <c r="CD694" s="8"/>
      <c r="CE694" s="8"/>
      <c r="CF694" s="8"/>
      <c r="CG694" s="8"/>
      <c r="CH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  <c r="AC695" s="8"/>
      <c r="AD695" s="8"/>
      <c r="AE695" s="8"/>
      <c r="AF695" s="8"/>
      <c r="AG695" s="8"/>
      <c r="AH695" s="8"/>
      <c r="AI695" s="8"/>
      <c r="AJ695" s="8"/>
      <c r="AK695" s="8"/>
      <c r="AL695" s="8"/>
      <c r="AM695" s="8"/>
      <c r="AN695" s="8"/>
      <c r="AO695" s="8"/>
      <c r="AP695" s="8"/>
      <c r="AQ695" s="8"/>
      <c r="AR695" s="8"/>
      <c r="AS695" s="8"/>
      <c r="AT695" s="8"/>
      <c r="AU695" s="8"/>
      <c r="AV695" s="8"/>
      <c r="AW695" s="8"/>
      <c r="AX695" s="8"/>
      <c r="AY695" s="8"/>
      <c r="AZ695" s="8"/>
      <c r="BA695" s="8"/>
      <c r="BB695" s="8"/>
      <c r="BC695" s="8"/>
      <c r="BD695" s="8"/>
      <c r="BE695" s="8"/>
      <c r="BF695" s="8"/>
      <c r="BG695" s="8"/>
      <c r="BH695" s="8"/>
      <c r="BI695" s="8"/>
      <c r="BJ695" s="8"/>
      <c r="BK695" s="8"/>
      <c r="BL695" s="8"/>
      <c r="BM695" s="8"/>
      <c r="BN695" s="8"/>
      <c r="BO695" s="8"/>
      <c r="BP695" s="8"/>
      <c r="BQ695" s="8"/>
      <c r="BR695" s="8"/>
      <c r="BS695" s="8"/>
      <c r="BT695" s="8"/>
      <c r="BU695" s="8"/>
      <c r="BV695" s="8"/>
      <c r="BW695" s="8"/>
      <c r="BX695" s="8"/>
      <c r="BY695" s="8"/>
      <c r="BZ695" s="8"/>
      <c r="CA695" s="8"/>
      <c r="CB695" s="8"/>
      <c r="CC695" s="8"/>
      <c r="CD695" s="8"/>
      <c r="CE695" s="8"/>
      <c r="CF695" s="8"/>
      <c r="CG695" s="8"/>
      <c r="CH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  <c r="AC696" s="8"/>
      <c r="AD696" s="8"/>
      <c r="AE696" s="8"/>
      <c r="AF696" s="8"/>
      <c r="AG696" s="8"/>
      <c r="AH696" s="8"/>
      <c r="AI696" s="8"/>
      <c r="AJ696" s="8"/>
      <c r="AK696" s="8"/>
      <c r="AL696" s="8"/>
      <c r="AM696" s="8"/>
      <c r="AN696" s="8"/>
      <c r="AO696" s="8"/>
      <c r="AP696" s="8"/>
      <c r="AQ696" s="8"/>
      <c r="AR696" s="8"/>
      <c r="AS696" s="8"/>
      <c r="AT696" s="8"/>
      <c r="AU696" s="8"/>
      <c r="AV696" s="8"/>
      <c r="AW696" s="8"/>
      <c r="AX696" s="8"/>
      <c r="AY696" s="8"/>
      <c r="AZ696" s="8"/>
      <c r="BA696" s="8"/>
      <c r="BB696" s="8"/>
      <c r="BC696" s="8"/>
      <c r="BD696" s="8"/>
      <c r="BE696" s="8"/>
      <c r="BF696" s="8"/>
      <c r="BG696" s="8"/>
      <c r="BH696" s="8"/>
      <c r="BI696" s="8"/>
      <c r="BJ696" s="8"/>
      <c r="BK696" s="8"/>
      <c r="BL696" s="8"/>
      <c r="BM696" s="8"/>
      <c r="BN696" s="8"/>
      <c r="BO696" s="8"/>
      <c r="BP696" s="8"/>
      <c r="BQ696" s="8"/>
      <c r="BR696" s="8"/>
      <c r="BS696" s="8"/>
      <c r="BT696" s="8"/>
      <c r="BU696" s="8"/>
      <c r="BV696" s="8"/>
      <c r="BW696" s="8"/>
      <c r="BX696" s="8"/>
      <c r="BY696" s="8"/>
      <c r="BZ696" s="8"/>
      <c r="CA696" s="8"/>
      <c r="CB696" s="8"/>
      <c r="CC696" s="8"/>
      <c r="CD696" s="8"/>
      <c r="CE696" s="8"/>
      <c r="CF696" s="8"/>
      <c r="CG696" s="8"/>
      <c r="CH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  <c r="AC697" s="8"/>
      <c r="AD697" s="8"/>
      <c r="AE697" s="8"/>
      <c r="AF697" s="8"/>
      <c r="AG697" s="8"/>
      <c r="AH697" s="8"/>
      <c r="AI697" s="8"/>
      <c r="AJ697" s="8"/>
      <c r="AK697" s="8"/>
      <c r="AL697" s="8"/>
      <c r="AM697" s="8"/>
      <c r="AN697" s="8"/>
      <c r="AO697" s="8"/>
      <c r="AP697" s="8"/>
      <c r="AQ697" s="8"/>
      <c r="AR697" s="8"/>
      <c r="AS697" s="8"/>
      <c r="AT697" s="8"/>
      <c r="AU697" s="8"/>
      <c r="AV697" s="8"/>
      <c r="AW697" s="8"/>
      <c r="AX697" s="8"/>
      <c r="AY697" s="8"/>
      <c r="AZ697" s="8"/>
      <c r="BA697" s="8"/>
      <c r="BB697" s="8"/>
      <c r="BC697" s="8"/>
      <c r="BD697" s="8"/>
      <c r="BE697" s="8"/>
      <c r="BF697" s="8"/>
      <c r="BG697" s="8"/>
      <c r="BH697" s="8"/>
      <c r="BI697" s="8"/>
      <c r="BJ697" s="8"/>
      <c r="BK697" s="8"/>
      <c r="BL697" s="8"/>
      <c r="BM697" s="8"/>
      <c r="BN697" s="8"/>
      <c r="BO697" s="8"/>
      <c r="BP697" s="8"/>
      <c r="BQ697" s="8"/>
      <c r="BR697" s="8"/>
      <c r="BS697" s="8"/>
      <c r="BT697" s="8"/>
      <c r="BU697" s="8"/>
      <c r="BV697" s="8"/>
      <c r="BW697" s="8"/>
      <c r="BX697" s="8"/>
      <c r="BY697" s="8"/>
      <c r="BZ697" s="8"/>
      <c r="CA697" s="8"/>
      <c r="CB697" s="8"/>
      <c r="CC697" s="8"/>
      <c r="CD697" s="8"/>
      <c r="CE697" s="8"/>
      <c r="CF697" s="8"/>
      <c r="CG697" s="8"/>
      <c r="CH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  <c r="AC698" s="8"/>
      <c r="AD698" s="8"/>
      <c r="AE698" s="8"/>
      <c r="AF698" s="8"/>
      <c r="AG698" s="8"/>
      <c r="AH698" s="8"/>
      <c r="AI698" s="8"/>
      <c r="AJ698" s="8"/>
      <c r="AK698" s="8"/>
      <c r="AL698" s="8"/>
      <c r="AM698" s="8"/>
      <c r="AN698" s="8"/>
      <c r="AO698" s="8"/>
      <c r="AP698" s="8"/>
      <c r="AQ698" s="8"/>
      <c r="AR698" s="8"/>
      <c r="AS698" s="8"/>
      <c r="AT698" s="8"/>
      <c r="AU698" s="8"/>
      <c r="AV698" s="8"/>
      <c r="AW698" s="8"/>
      <c r="AX698" s="8"/>
      <c r="AY698" s="8"/>
      <c r="AZ698" s="8"/>
      <c r="BA698" s="8"/>
      <c r="BB698" s="8"/>
      <c r="BC698" s="8"/>
      <c r="BD698" s="8"/>
      <c r="BE698" s="8"/>
      <c r="BF698" s="8"/>
      <c r="BG698" s="8"/>
      <c r="BH698" s="8"/>
      <c r="BI698" s="8"/>
      <c r="BJ698" s="8"/>
      <c r="BK698" s="8"/>
      <c r="BL698" s="8"/>
      <c r="BM698" s="8"/>
      <c r="BN698" s="8"/>
      <c r="BO698" s="8"/>
      <c r="BP698" s="8"/>
      <c r="BQ698" s="8"/>
      <c r="BR698" s="8"/>
      <c r="BS698" s="8"/>
      <c r="BT698" s="8"/>
      <c r="BU698" s="8"/>
      <c r="BV698" s="8"/>
      <c r="BW698" s="8"/>
      <c r="BX698" s="8"/>
      <c r="BY698" s="8"/>
      <c r="BZ698" s="8"/>
      <c r="CA698" s="8"/>
      <c r="CB698" s="8"/>
      <c r="CC698" s="8"/>
      <c r="CD698" s="8"/>
      <c r="CE698" s="8"/>
      <c r="CF698" s="8"/>
      <c r="CG698" s="8"/>
      <c r="CH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  <c r="AC699" s="8"/>
      <c r="AD699" s="8"/>
      <c r="AE699" s="8"/>
      <c r="AF699" s="8"/>
      <c r="AG699" s="8"/>
      <c r="AH699" s="8"/>
      <c r="AI699" s="8"/>
      <c r="AJ699" s="8"/>
      <c r="AK699" s="8"/>
      <c r="AL699" s="8"/>
      <c r="AM699" s="8"/>
      <c r="AN699" s="8"/>
      <c r="AO699" s="8"/>
      <c r="AP699" s="8"/>
      <c r="AQ699" s="8"/>
      <c r="AR699" s="8"/>
      <c r="AS699" s="8"/>
      <c r="AT699" s="8"/>
      <c r="AU699" s="8"/>
      <c r="AV699" s="8"/>
      <c r="AW699" s="8"/>
      <c r="AX699" s="8"/>
      <c r="AY699" s="8"/>
      <c r="AZ699" s="8"/>
      <c r="BA699" s="8"/>
      <c r="BB699" s="8"/>
      <c r="BC699" s="8"/>
      <c r="BD699" s="8"/>
      <c r="BE699" s="8"/>
      <c r="BF699" s="8"/>
      <c r="BG699" s="8"/>
      <c r="BH699" s="8"/>
      <c r="BI699" s="8"/>
      <c r="BJ699" s="8"/>
      <c r="BK699" s="8"/>
      <c r="BL699" s="8"/>
      <c r="BM699" s="8"/>
      <c r="BN699" s="8"/>
      <c r="BO699" s="8"/>
      <c r="BP699" s="8"/>
      <c r="BQ699" s="8"/>
      <c r="BR699" s="8"/>
      <c r="BS699" s="8"/>
      <c r="BT699" s="8"/>
      <c r="BU699" s="8"/>
      <c r="BV699" s="8"/>
      <c r="BW699" s="8"/>
      <c r="BX699" s="8"/>
      <c r="BY699" s="8"/>
      <c r="BZ699" s="8"/>
      <c r="CA699" s="8"/>
      <c r="CB699" s="8"/>
      <c r="CC699" s="8"/>
      <c r="CD699" s="8"/>
      <c r="CE699" s="8"/>
      <c r="CF699" s="8"/>
      <c r="CG699" s="8"/>
      <c r="CH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  <c r="AC700" s="8"/>
      <c r="AD700" s="8"/>
      <c r="AE700" s="8"/>
      <c r="AF700" s="8"/>
      <c r="AG700" s="8"/>
      <c r="AH700" s="8"/>
      <c r="AI700" s="8"/>
      <c r="AJ700" s="8"/>
      <c r="AK700" s="8"/>
      <c r="AL700" s="8"/>
      <c r="AM700" s="8"/>
      <c r="AN700" s="8"/>
      <c r="AO700" s="8"/>
      <c r="AP700" s="8"/>
      <c r="AQ700" s="8"/>
      <c r="AR700" s="8"/>
      <c r="AS700" s="8"/>
      <c r="AT700" s="8"/>
      <c r="AU700" s="8"/>
      <c r="AV700" s="8"/>
      <c r="AW700" s="8"/>
      <c r="AX700" s="8"/>
      <c r="AY700" s="8"/>
      <c r="AZ700" s="8"/>
      <c r="BA700" s="8"/>
      <c r="BB700" s="8"/>
      <c r="BC700" s="8"/>
      <c r="BD700" s="8"/>
      <c r="BE700" s="8"/>
      <c r="BF700" s="8"/>
      <c r="BG700" s="8"/>
      <c r="BH700" s="8"/>
      <c r="BI700" s="8"/>
      <c r="BJ700" s="8"/>
      <c r="BK700" s="8"/>
      <c r="BL700" s="8"/>
      <c r="BM700" s="8"/>
      <c r="BN700" s="8"/>
      <c r="BO700" s="8"/>
      <c r="BP700" s="8"/>
      <c r="BQ700" s="8"/>
      <c r="BR700" s="8"/>
      <c r="BS700" s="8"/>
      <c r="BT700" s="8"/>
      <c r="BU700" s="8"/>
      <c r="BV700" s="8"/>
      <c r="BW700" s="8"/>
      <c r="BX700" s="8"/>
      <c r="BY700" s="8"/>
      <c r="BZ700" s="8"/>
      <c r="CA700" s="8"/>
      <c r="CB700" s="8"/>
      <c r="CC700" s="8"/>
      <c r="CD700" s="8"/>
      <c r="CE700" s="8"/>
      <c r="CF700" s="8"/>
      <c r="CG700" s="8"/>
      <c r="CH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  <c r="AC701" s="8"/>
      <c r="AD701" s="8"/>
      <c r="AE701" s="8"/>
      <c r="AF701" s="8"/>
      <c r="AG701" s="8"/>
      <c r="AH701" s="8"/>
      <c r="AI701" s="8"/>
      <c r="AJ701" s="8"/>
      <c r="AK701" s="8"/>
      <c r="AL701" s="8"/>
      <c r="AM701" s="8"/>
      <c r="AN701" s="8"/>
      <c r="AO701" s="8"/>
      <c r="AP701" s="8"/>
      <c r="AQ701" s="8"/>
      <c r="AR701" s="8"/>
      <c r="AS701" s="8"/>
      <c r="AT701" s="8"/>
      <c r="AU701" s="8"/>
      <c r="AV701" s="8"/>
      <c r="AW701" s="8"/>
      <c r="AX701" s="8"/>
      <c r="AY701" s="8"/>
      <c r="AZ701" s="8"/>
      <c r="BA701" s="8"/>
      <c r="BB701" s="8"/>
      <c r="BC701" s="8"/>
      <c r="BD701" s="8"/>
      <c r="BE701" s="8"/>
      <c r="BF701" s="8"/>
      <c r="BG701" s="8"/>
      <c r="BH701" s="8"/>
      <c r="BI701" s="8"/>
      <c r="BJ701" s="8"/>
      <c r="BK701" s="8"/>
      <c r="BL701" s="8"/>
      <c r="BM701" s="8"/>
      <c r="BN701" s="8"/>
      <c r="BO701" s="8"/>
      <c r="BP701" s="8"/>
      <c r="BQ701" s="8"/>
      <c r="BR701" s="8"/>
      <c r="BS701" s="8"/>
      <c r="BT701" s="8"/>
      <c r="BU701" s="8"/>
      <c r="BV701" s="8"/>
      <c r="BW701" s="8"/>
      <c r="BX701" s="8"/>
      <c r="BY701" s="8"/>
      <c r="BZ701" s="8"/>
      <c r="CA701" s="8"/>
      <c r="CB701" s="8"/>
      <c r="CC701" s="8"/>
      <c r="CD701" s="8"/>
      <c r="CE701" s="8"/>
      <c r="CF701" s="8"/>
      <c r="CG701" s="8"/>
      <c r="CH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  <c r="AC702" s="8"/>
      <c r="AD702" s="8"/>
      <c r="AE702" s="8"/>
      <c r="AF702" s="8"/>
      <c r="AG702" s="8"/>
      <c r="AH702" s="8"/>
      <c r="AI702" s="8"/>
      <c r="AJ702" s="8"/>
      <c r="AK702" s="8"/>
      <c r="AL702" s="8"/>
      <c r="AM702" s="8"/>
      <c r="AN702" s="8"/>
      <c r="AO702" s="8"/>
      <c r="AP702" s="8"/>
      <c r="AQ702" s="8"/>
      <c r="AR702" s="8"/>
      <c r="AS702" s="8"/>
      <c r="AT702" s="8"/>
      <c r="AU702" s="8"/>
      <c r="AV702" s="8"/>
      <c r="AW702" s="8"/>
      <c r="AX702" s="8"/>
      <c r="AY702" s="8"/>
      <c r="AZ702" s="8"/>
      <c r="BA702" s="8"/>
      <c r="BB702" s="8"/>
      <c r="BC702" s="8"/>
      <c r="BD702" s="8"/>
      <c r="BE702" s="8"/>
      <c r="BF702" s="8"/>
      <c r="BG702" s="8"/>
      <c r="BH702" s="8"/>
      <c r="BI702" s="8"/>
      <c r="BJ702" s="8"/>
      <c r="BK702" s="8"/>
      <c r="BL702" s="8"/>
      <c r="BM702" s="8"/>
      <c r="BN702" s="8"/>
      <c r="BO702" s="8"/>
      <c r="BP702" s="8"/>
      <c r="BQ702" s="8"/>
      <c r="BR702" s="8"/>
      <c r="BS702" s="8"/>
      <c r="BT702" s="8"/>
      <c r="BU702" s="8"/>
      <c r="BV702" s="8"/>
      <c r="BW702" s="8"/>
      <c r="BX702" s="8"/>
      <c r="BY702" s="8"/>
      <c r="BZ702" s="8"/>
      <c r="CA702" s="8"/>
      <c r="CB702" s="8"/>
      <c r="CC702" s="8"/>
      <c r="CD702" s="8"/>
      <c r="CE702" s="8"/>
      <c r="CF702" s="8"/>
      <c r="CG702" s="8"/>
      <c r="CH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  <c r="AC703" s="8"/>
      <c r="AD703" s="8"/>
      <c r="AE703" s="8"/>
      <c r="AF703" s="8"/>
      <c r="AG703" s="8"/>
      <c r="AH703" s="8"/>
      <c r="AI703" s="8"/>
      <c r="AJ703" s="8"/>
      <c r="AK703" s="8"/>
      <c r="AL703" s="8"/>
      <c r="AM703" s="8"/>
      <c r="AN703" s="8"/>
      <c r="AO703" s="8"/>
      <c r="AP703" s="8"/>
      <c r="AQ703" s="8"/>
      <c r="AR703" s="8"/>
      <c r="AS703" s="8"/>
      <c r="AT703" s="8"/>
      <c r="AU703" s="8"/>
      <c r="AV703" s="8"/>
      <c r="AW703" s="8"/>
      <c r="AX703" s="8"/>
      <c r="AY703" s="8"/>
      <c r="AZ703" s="8"/>
      <c r="BA703" s="8"/>
      <c r="BB703" s="8"/>
      <c r="BC703" s="8"/>
      <c r="BD703" s="8"/>
      <c r="BE703" s="8"/>
      <c r="BF703" s="8"/>
      <c r="BG703" s="8"/>
      <c r="BH703" s="8"/>
      <c r="BI703" s="8"/>
      <c r="BJ703" s="8"/>
      <c r="BK703" s="8"/>
      <c r="BL703" s="8"/>
      <c r="BM703" s="8"/>
      <c r="BN703" s="8"/>
      <c r="BO703" s="8"/>
      <c r="BP703" s="8"/>
      <c r="BQ703" s="8"/>
      <c r="BR703" s="8"/>
      <c r="BS703" s="8"/>
      <c r="BT703" s="8"/>
      <c r="BU703" s="8"/>
      <c r="BV703" s="8"/>
      <c r="BW703" s="8"/>
      <c r="BX703" s="8"/>
      <c r="BY703" s="8"/>
      <c r="BZ703" s="8"/>
      <c r="CA703" s="8"/>
      <c r="CB703" s="8"/>
      <c r="CC703" s="8"/>
      <c r="CD703" s="8"/>
      <c r="CE703" s="8"/>
      <c r="CF703" s="8"/>
      <c r="CG703" s="8"/>
      <c r="CH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  <c r="AC704" s="8"/>
      <c r="AD704" s="8"/>
      <c r="AE704" s="8"/>
      <c r="AF704" s="8"/>
      <c r="AG704" s="8"/>
      <c r="AH704" s="8"/>
      <c r="AI704" s="8"/>
      <c r="AJ704" s="8"/>
      <c r="AK704" s="8"/>
      <c r="AL704" s="8"/>
      <c r="AM704" s="8"/>
      <c r="AN704" s="8"/>
      <c r="AO704" s="8"/>
      <c r="AP704" s="8"/>
      <c r="AQ704" s="8"/>
      <c r="AR704" s="8"/>
      <c r="AS704" s="8"/>
      <c r="AT704" s="8"/>
      <c r="AU704" s="8"/>
      <c r="AV704" s="8"/>
      <c r="AW704" s="8"/>
      <c r="AX704" s="8"/>
      <c r="AY704" s="8"/>
      <c r="AZ704" s="8"/>
      <c r="BA704" s="8"/>
      <c r="BB704" s="8"/>
      <c r="BC704" s="8"/>
      <c r="BD704" s="8"/>
      <c r="BE704" s="8"/>
      <c r="BF704" s="8"/>
      <c r="BG704" s="8"/>
      <c r="BH704" s="8"/>
      <c r="BI704" s="8"/>
      <c r="BJ704" s="8"/>
      <c r="BK704" s="8"/>
      <c r="BL704" s="8"/>
      <c r="BM704" s="8"/>
      <c r="BN704" s="8"/>
      <c r="BO704" s="8"/>
      <c r="BP704" s="8"/>
      <c r="BQ704" s="8"/>
      <c r="BR704" s="8"/>
      <c r="BS704" s="8"/>
      <c r="BT704" s="8"/>
      <c r="BU704" s="8"/>
      <c r="BV704" s="8"/>
      <c r="BW704" s="8"/>
      <c r="BX704" s="8"/>
      <c r="BY704" s="8"/>
      <c r="BZ704" s="8"/>
      <c r="CA704" s="8"/>
      <c r="CB704" s="8"/>
      <c r="CC704" s="8"/>
      <c r="CD704" s="8"/>
      <c r="CE704" s="8"/>
      <c r="CF704" s="8"/>
      <c r="CG704" s="8"/>
      <c r="CH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  <c r="AC705" s="8"/>
      <c r="AD705" s="8"/>
      <c r="AE705" s="8"/>
      <c r="AF705" s="8"/>
      <c r="AG705" s="8"/>
      <c r="AH705" s="8"/>
      <c r="AI705" s="8"/>
      <c r="AJ705" s="8"/>
      <c r="AK705" s="8"/>
      <c r="AL705" s="8"/>
      <c r="AM705" s="8"/>
      <c r="AN705" s="8"/>
      <c r="AO705" s="8"/>
      <c r="AP705" s="8"/>
      <c r="AQ705" s="8"/>
      <c r="AR705" s="8"/>
      <c r="AS705" s="8"/>
      <c r="AT705" s="8"/>
      <c r="AU705" s="8"/>
      <c r="AV705" s="8"/>
      <c r="AW705" s="8"/>
      <c r="AX705" s="8"/>
      <c r="AY705" s="8"/>
      <c r="AZ705" s="8"/>
      <c r="BA705" s="8"/>
      <c r="BB705" s="8"/>
      <c r="BC705" s="8"/>
      <c r="BD705" s="8"/>
      <c r="BE705" s="8"/>
      <c r="BF705" s="8"/>
      <c r="BG705" s="8"/>
      <c r="BH705" s="8"/>
      <c r="BI705" s="8"/>
      <c r="BJ705" s="8"/>
      <c r="BK705" s="8"/>
      <c r="BL705" s="8"/>
      <c r="BM705" s="8"/>
      <c r="BN705" s="8"/>
      <c r="BO705" s="8"/>
      <c r="BP705" s="8"/>
      <c r="BQ705" s="8"/>
      <c r="BR705" s="8"/>
      <c r="BS705" s="8"/>
      <c r="BT705" s="8"/>
      <c r="BU705" s="8"/>
      <c r="BV705" s="8"/>
      <c r="BW705" s="8"/>
      <c r="BX705" s="8"/>
      <c r="BY705" s="8"/>
      <c r="BZ705" s="8"/>
      <c r="CA705" s="8"/>
      <c r="CB705" s="8"/>
      <c r="CC705" s="8"/>
      <c r="CD705" s="8"/>
      <c r="CE705" s="8"/>
      <c r="CF705" s="8"/>
      <c r="CG705" s="8"/>
      <c r="CH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  <c r="AC706" s="8"/>
      <c r="AD706" s="8"/>
      <c r="AE706" s="8"/>
      <c r="AF706" s="8"/>
      <c r="AG706" s="8"/>
      <c r="AH706" s="8"/>
      <c r="AI706" s="8"/>
      <c r="AJ706" s="8"/>
      <c r="AK706" s="8"/>
      <c r="AL706" s="8"/>
      <c r="AM706" s="8"/>
      <c r="AN706" s="8"/>
      <c r="AO706" s="8"/>
      <c r="AP706" s="8"/>
      <c r="AQ706" s="8"/>
      <c r="AR706" s="8"/>
      <c r="AS706" s="8"/>
      <c r="AT706" s="8"/>
      <c r="AU706" s="8"/>
      <c r="AV706" s="8"/>
      <c r="AW706" s="8"/>
      <c r="AX706" s="8"/>
      <c r="AY706" s="8"/>
      <c r="AZ706" s="8"/>
      <c r="BA706" s="8"/>
      <c r="BB706" s="8"/>
      <c r="BC706" s="8"/>
      <c r="BD706" s="8"/>
      <c r="BE706" s="8"/>
      <c r="BF706" s="8"/>
      <c r="BG706" s="8"/>
      <c r="BH706" s="8"/>
      <c r="BI706" s="8"/>
      <c r="BJ706" s="8"/>
      <c r="BK706" s="8"/>
      <c r="BL706" s="8"/>
      <c r="BM706" s="8"/>
      <c r="BN706" s="8"/>
      <c r="BO706" s="8"/>
      <c r="BP706" s="8"/>
      <c r="BQ706" s="8"/>
      <c r="BR706" s="8"/>
      <c r="BS706" s="8"/>
      <c r="BT706" s="8"/>
      <c r="BU706" s="8"/>
      <c r="BV706" s="8"/>
      <c r="BW706" s="8"/>
      <c r="BX706" s="8"/>
      <c r="BY706" s="8"/>
      <c r="BZ706" s="8"/>
      <c r="CA706" s="8"/>
      <c r="CB706" s="8"/>
      <c r="CC706" s="8"/>
      <c r="CD706" s="8"/>
      <c r="CE706" s="8"/>
      <c r="CF706" s="8"/>
      <c r="CG706" s="8"/>
      <c r="CH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  <c r="AC707" s="8"/>
      <c r="AD707" s="8"/>
      <c r="AE707" s="8"/>
      <c r="AF707" s="8"/>
      <c r="AG707" s="8"/>
      <c r="AH707" s="8"/>
      <c r="AI707" s="8"/>
      <c r="AJ707" s="8"/>
      <c r="AK707" s="8"/>
      <c r="AL707" s="8"/>
      <c r="AM707" s="8"/>
      <c r="AN707" s="8"/>
      <c r="AO707" s="8"/>
      <c r="AP707" s="8"/>
      <c r="AQ707" s="8"/>
      <c r="AR707" s="8"/>
      <c r="AS707" s="8"/>
      <c r="AT707" s="8"/>
      <c r="AU707" s="8"/>
      <c r="AV707" s="8"/>
      <c r="AW707" s="8"/>
      <c r="AX707" s="8"/>
      <c r="AY707" s="8"/>
      <c r="AZ707" s="8"/>
      <c r="BA707" s="8"/>
      <c r="BB707" s="8"/>
      <c r="BC707" s="8"/>
      <c r="BD707" s="8"/>
      <c r="BE707" s="8"/>
      <c r="BF707" s="8"/>
      <c r="BG707" s="8"/>
      <c r="BH707" s="8"/>
      <c r="BI707" s="8"/>
      <c r="BJ707" s="8"/>
      <c r="BK707" s="8"/>
      <c r="BL707" s="8"/>
      <c r="BM707" s="8"/>
      <c r="BN707" s="8"/>
      <c r="BO707" s="8"/>
      <c r="BP707" s="8"/>
      <c r="BQ707" s="8"/>
      <c r="BR707" s="8"/>
      <c r="BS707" s="8"/>
      <c r="BT707" s="8"/>
      <c r="BU707" s="8"/>
      <c r="BV707" s="8"/>
      <c r="BW707" s="8"/>
      <c r="BX707" s="8"/>
      <c r="BY707" s="8"/>
      <c r="BZ707" s="8"/>
      <c r="CA707" s="8"/>
      <c r="CB707" s="8"/>
      <c r="CC707" s="8"/>
      <c r="CD707" s="8"/>
      <c r="CE707" s="8"/>
      <c r="CF707" s="8"/>
      <c r="CG707" s="8"/>
      <c r="CH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  <c r="AC708" s="8"/>
      <c r="AD708" s="8"/>
      <c r="AE708" s="8"/>
      <c r="AF708" s="8"/>
      <c r="AG708" s="8"/>
      <c r="AH708" s="8"/>
      <c r="AI708" s="8"/>
      <c r="AJ708" s="8"/>
      <c r="AK708" s="8"/>
      <c r="AL708" s="8"/>
      <c r="AM708" s="8"/>
      <c r="AN708" s="8"/>
      <c r="AO708" s="8"/>
      <c r="AP708" s="8"/>
      <c r="AQ708" s="8"/>
      <c r="AR708" s="8"/>
      <c r="AS708" s="8"/>
      <c r="AT708" s="8"/>
      <c r="AU708" s="8"/>
      <c r="AV708" s="8"/>
      <c r="AW708" s="8"/>
      <c r="AX708" s="8"/>
      <c r="AY708" s="8"/>
      <c r="AZ708" s="8"/>
      <c r="BA708" s="8"/>
      <c r="BB708" s="8"/>
      <c r="BC708" s="8"/>
      <c r="BD708" s="8"/>
      <c r="BE708" s="8"/>
      <c r="BF708" s="8"/>
      <c r="BG708" s="8"/>
      <c r="BH708" s="8"/>
      <c r="BI708" s="8"/>
      <c r="BJ708" s="8"/>
      <c r="BK708" s="8"/>
      <c r="BL708" s="8"/>
      <c r="BM708" s="8"/>
      <c r="BN708" s="8"/>
      <c r="BO708" s="8"/>
      <c r="BP708" s="8"/>
      <c r="BQ708" s="8"/>
      <c r="BR708" s="8"/>
      <c r="BS708" s="8"/>
      <c r="BT708" s="8"/>
      <c r="BU708" s="8"/>
      <c r="BV708" s="8"/>
      <c r="BW708" s="8"/>
      <c r="BX708" s="8"/>
      <c r="BY708" s="8"/>
      <c r="BZ708" s="8"/>
      <c r="CA708" s="8"/>
      <c r="CB708" s="8"/>
      <c r="CC708" s="8"/>
      <c r="CD708" s="8"/>
      <c r="CE708" s="8"/>
      <c r="CF708" s="8"/>
      <c r="CG708" s="8"/>
      <c r="CH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  <c r="AC709" s="8"/>
      <c r="AD709" s="8"/>
      <c r="AE709" s="8"/>
      <c r="AF709" s="8"/>
      <c r="AG709" s="8"/>
      <c r="AH709" s="8"/>
      <c r="AI709" s="8"/>
      <c r="AJ709" s="8"/>
      <c r="AK709" s="8"/>
      <c r="AL709" s="8"/>
      <c r="AM709" s="8"/>
      <c r="AN709" s="8"/>
      <c r="AO709" s="8"/>
      <c r="AP709" s="8"/>
      <c r="AQ709" s="8"/>
      <c r="AR709" s="8"/>
      <c r="AS709" s="8"/>
      <c r="AT709" s="8"/>
      <c r="AU709" s="8"/>
      <c r="AV709" s="8"/>
      <c r="AW709" s="8"/>
      <c r="AX709" s="8"/>
      <c r="AY709" s="8"/>
      <c r="AZ709" s="8"/>
      <c r="BA709" s="8"/>
      <c r="BB709" s="8"/>
      <c r="BC709" s="8"/>
      <c r="BD709" s="8"/>
      <c r="BE709" s="8"/>
      <c r="BF709" s="8"/>
      <c r="BG709" s="8"/>
      <c r="BH709" s="8"/>
      <c r="BI709" s="8"/>
      <c r="BJ709" s="8"/>
      <c r="BK709" s="8"/>
      <c r="BL709" s="8"/>
      <c r="BM709" s="8"/>
      <c r="BN709" s="8"/>
      <c r="BO709" s="8"/>
      <c r="BP709" s="8"/>
      <c r="BQ709" s="8"/>
      <c r="BR709" s="8"/>
      <c r="BS709" s="8"/>
      <c r="BT709" s="8"/>
      <c r="BU709" s="8"/>
      <c r="BV709" s="8"/>
      <c r="BW709" s="8"/>
      <c r="BX709" s="8"/>
      <c r="BY709" s="8"/>
      <c r="BZ709" s="8"/>
      <c r="CA709" s="8"/>
      <c r="CB709" s="8"/>
      <c r="CC709" s="8"/>
      <c r="CD709" s="8"/>
      <c r="CE709" s="8"/>
      <c r="CF709" s="8"/>
      <c r="CG709" s="8"/>
      <c r="CH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  <c r="AC710" s="8"/>
      <c r="AD710" s="8"/>
      <c r="AE710" s="8"/>
      <c r="AF710" s="8"/>
      <c r="AG710" s="8"/>
      <c r="AH710" s="8"/>
      <c r="AI710" s="8"/>
      <c r="AJ710" s="8"/>
      <c r="AK710" s="8"/>
      <c r="AL710" s="8"/>
      <c r="AM710" s="8"/>
      <c r="AN710" s="8"/>
      <c r="AO710" s="8"/>
      <c r="AP710" s="8"/>
      <c r="AQ710" s="8"/>
      <c r="AR710" s="8"/>
      <c r="AS710" s="8"/>
      <c r="AT710" s="8"/>
      <c r="AU710" s="8"/>
      <c r="AV710" s="8"/>
      <c r="AW710" s="8"/>
      <c r="AX710" s="8"/>
      <c r="AY710" s="8"/>
      <c r="AZ710" s="8"/>
      <c r="BA710" s="8"/>
      <c r="BB710" s="8"/>
      <c r="BC710" s="8"/>
      <c r="BD710" s="8"/>
      <c r="BE710" s="8"/>
      <c r="BF710" s="8"/>
      <c r="BG710" s="8"/>
      <c r="BH710" s="8"/>
      <c r="BI710" s="8"/>
      <c r="BJ710" s="8"/>
      <c r="BK710" s="8"/>
      <c r="BL710" s="8"/>
      <c r="BM710" s="8"/>
      <c r="BN710" s="8"/>
      <c r="BO710" s="8"/>
      <c r="BP710" s="8"/>
      <c r="BQ710" s="8"/>
      <c r="BR710" s="8"/>
      <c r="BS710" s="8"/>
      <c r="BT710" s="8"/>
      <c r="BU710" s="8"/>
      <c r="BV710" s="8"/>
      <c r="BW710" s="8"/>
      <c r="BX710" s="8"/>
      <c r="BY710" s="8"/>
      <c r="BZ710" s="8"/>
      <c r="CA710" s="8"/>
      <c r="CB710" s="8"/>
      <c r="CC710" s="8"/>
      <c r="CD710" s="8"/>
      <c r="CE710" s="8"/>
      <c r="CF710" s="8"/>
      <c r="CG710" s="8"/>
      <c r="CH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  <c r="AC711" s="8"/>
      <c r="AD711" s="8"/>
      <c r="AE711" s="8"/>
      <c r="AF711" s="8"/>
      <c r="AG711" s="8"/>
      <c r="AH711" s="8"/>
      <c r="AI711" s="8"/>
      <c r="AJ711" s="8"/>
      <c r="AK711" s="8"/>
      <c r="AL711" s="8"/>
      <c r="AM711" s="8"/>
      <c r="AN711" s="8"/>
      <c r="AO711" s="8"/>
      <c r="AP711" s="8"/>
      <c r="AQ711" s="8"/>
      <c r="AR711" s="8"/>
      <c r="AS711" s="8"/>
      <c r="AT711" s="8"/>
      <c r="AU711" s="8"/>
      <c r="AV711" s="8"/>
      <c r="AW711" s="8"/>
      <c r="AX711" s="8"/>
      <c r="AY711" s="8"/>
      <c r="AZ711" s="8"/>
      <c r="BA711" s="8"/>
      <c r="BB711" s="8"/>
      <c r="BC711" s="8"/>
      <c r="BD711" s="8"/>
      <c r="BE711" s="8"/>
      <c r="BF711" s="8"/>
      <c r="BG711" s="8"/>
      <c r="BH711" s="8"/>
      <c r="BI711" s="8"/>
      <c r="BJ711" s="8"/>
      <c r="BK711" s="8"/>
      <c r="BL711" s="8"/>
      <c r="BM711" s="8"/>
      <c r="BN711" s="8"/>
      <c r="BO711" s="8"/>
      <c r="BP711" s="8"/>
      <c r="BQ711" s="8"/>
      <c r="BR711" s="8"/>
      <c r="BS711" s="8"/>
      <c r="BT711" s="8"/>
      <c r="BU711" s="8"/>
      <c r="BV711" s="8"/>
      <c r="BW711" s="8"/>
      <c r="BX711" s="8"/>
      <c r="BY711" s="8"/>
      <c r="BZ711" s="8"/>
      <c r="CA711" s="8"/>
      <c r="CB711" s="8"/>
      <c r="CC711" s="8"/>
      <c r="CD711" s="8"/>
      <c r="CE711" s="8"/>
      <c r="CF711" s="8"/>
      <c r="CG711" s="8"/>
      <c r="CH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  <c r="AC712" s="8"/>
      <c r="AD712" s="8"/>
      <c r="AE712" s="8"/>
      <c r="AF712" s="8"/>
      <c r="AG712" s="8"/>
      <c r="AH712" s="8"/>
      <c r="AI712" s="8"/>
      <c r="AJ712" s="8"/>
      <c r="AK712" s="8"/>
      <c r="AL712" s="8"/>
      <c r="AM712" s="8"/>
      <c r="AN712" s="8"/>
      <c r="AO712" s="8"/>
      <c r="AP712" s="8"/>
      <c r="AQ712" s="8"/>
      <c r="AR712" s="8"/>
      <c r="AS712" s="8"/>
      <c r="AT712" s="8"/>
      <c r="AU712" s="8"/>
      <c r="AV712" s="8"/>
      <c r="AW712" s="8"/>
      <c r="AX712" s="8"/>
      <c r="AY712" s="8"/>
      <c r="AZ712" s="8"/>
      <c r="BA712" s="8"/>
      <c r="BB712" s="8"/>
      <c r="BC712" s="8"/>
      <c r="BD712" s="8"/>
      <c r="BE712" s="8"/>
      <c r="BF712" s="8"/>
      <c r="BG712" s="8"/>
      <c r="BH712" s="8"/>
      <c r="BI712" s="8"/>
      <c r="BJ712" s="8"/>
      <c r="BK712" s="8"/>
      <c r="BL712" s="8"/>
      <c r="BM712" s="8"/>
      <c r="BN712" s="8"/>
      <c r="BO712" s="8"/>
      <c r="BP712" s="8"/>
      <c r="BQ712" s="8"/>
      <c r="BR712" s="8"/>
      <c r="BS712" s="8"/>
      <c r="BT712" s="8"/>
      <c r="BU712" s="8"/>
      <c r="BV712" s="8"/>
      <c r="BW712" s="8"/>
      <c r="BX712" s="8"/>
      <c r="BY712" s="8"/>
      <c r="BZ712" s="8"/>
      <c r="CA712" s="8"/>
      <c r="CB712" s="8"/>
      <c r="CC712" s="8"/>
      <c r="CD712" s="8"/>
      <c r="CE712" s="8"/>
      <c r="CF712" s="8"/>
      <c r="CG712" s="8"/>
      <c r="CH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  <c r="AC713" s="8"/>
      <c r="AD713" s="8"/>
      <c r="AE713" s="8"/>
      <c r="AF713" s="8"/>
      <c r="AG713" s="8"/>
      <c r="AH713" s="8"/>
      <c r="AI713" s="8"/>
      <c r="AJ713" s="8"/>
      <c r="AK713" s="8"/>
      <c r="AL713" s="8"/>
      <c r="AM713" s="8"/>
      <c r="AN713" s="8"/>
      <c r="AO713" s="8"/>
      <c r="AP713" s="8"/>
      <c r="AQ713" s="8"/>
      <c r="AR713" s="8"/>
      <c r="AS713" s="8"/>
      <c r="AT713" s="8"/>
      <c r="AU713" s="8"/>
      <c r="AV713" s="8"/>
      <c r="AW713" s="8"/>
      <c r="AX713" s="8"/>
      <c r="AY713" s="8"/>
      <c r="AZ713" s="8"/>
      <c r="BA713" s="8"/>
      <c r="BB713" s="8"/>
      <c r="BC713" s="8"/>
      <c r="BD713" s="8"/>
      <c r="BE713" s="8"/>
      <c r="BF713" s="8"/>
      <c r="BG713" s="8"/>
      <c r="BH713" s="8"/>
      <c r="BI713" s="8"/>
      <c r="BJ713" s="8"/>
      <c r="BK713" s="8"/>
      <c r="BL713" s="8"/>
      <c r="BM713" s="8"/>
      <c r="BN713" s="8"/>
      <c r="BO713" s="8"/>
      <c r="BP713" s="8"/>
      <c r="BQ713" s="8"/>
      <c r="BR713" s="8"/>
      <c r="BS713" s="8"/>
      <c r="BT713" s="8"/>
      <c r="BU713" s="8"/>
      <c r="BV713" s="8"/>
      <c r="BW713" s="8"/>
      <c r="BX713" s="8"/>
      <c r="BY713" s="8"/>
      <c r="BZ713" s="8"/>
      <c r="CA713" s="8"/>
      <c r="CB713" s="8"/>
      <c r="CC713" s="8"/>
      <c r="CD713" s="8"/>
      <c r="CE713" s="8"/>
      <c r="CF713" s="8"/>
      <c r="CG713" s="8"/>
      <c r="CH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  <c r="AC714" s="8"/>
      <c r="AD714" s="8"/>
      <c r="AE714" s="8"/>
      <c r="AF714" s="8"/>
      <c r="AG714" s="8"/>
      <c r="AH714" s="8"/>
      <c r="AI714" s="8"/>
      <c r="AJ714" s="8"/>
      <c r="AK714" s="8"/>
      <c r="AL714" s="8"/>
      <c r="AM714" s="8"/>
      <c r="AN714" s="8"/>
      <c r="AO714" s="8"/>
      <c r="AP714" s="8"/>
      <c r="AQ714" s="8"/>
      <c r="AR714" s="8"/>
      <c r="AS714" s="8"/>
      <c r="AT714" s="8"/>
      <c r="AU714" s="8"/>
      <c r="AV714" s="8"/>
      <c r="AW714" s="8"/>
      <c r="AX714" s="8"/>
      <c r="AY714" s="8"/>
      <c r="AZ714" s="8"/>
      <c r="BA714" s="8"/>
      <c r="BB714" s="8"/>
      <c r="BC714" s="8"/>
      <c r="BD714" s="8"/>
      <c r="BE714" s="8"/>
      <c r="BF714" s="8"/>
      <c r="BG714" s="8"/>
      <c r="BH714" s="8"/>
      <c r="BI714" s="8"/>
      <c r="BJ714" s="8"/>
      <c r="BK714" s="8"/>
      <c r="BL714" s="8"/>
      <c r="BM714" s="8"/>
      <c r="BN714" s="8"/>
      <c r="BO714" s="8"/>
      <c r="BP714" s="8"/>
      <c r="BQ714" s="8"/>
      <c r="BR714" s="8"/>
      <c r="BS714" s="8"/>
      <c r="BT714" s="8"/>
      <c r="BU714" s="8"/>
      <c r="BV714" s="8"/>
      <c r="BW714" s="8"/>
      <c r="BX714" s="8"/>
      <c r="BY714" s="8"/>
      <c r="BZ714" s="8"/>
      <c r="CA714" s="8"/>
      <c r="CB714" s="8"/>
      <c r="CC714" s="8"/>
      <c r="CD714" s="8"/>
      <c r="CE714" s="8"/>
      <c r="CF714" s="8"/>
      <c r="CG714" s="8"/>
      <c r="CH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  <c r="AC715" s="8"/>
      <c r="AD715" s="8"/>
      <c r="AE715" s="8"/>
      <c r="AF715" s="8"/>
      <c r="AG715" s="8"/>
      <c r="AH715" s="8"/>
      <c r="AI715" s="8"/>
      <c r="AJ715" s="8"/>
      <c r="AK715" s="8"/>
      <c r="AL715" s="8"/>
      <c r="AM715" s="8"/>
      <c r="AN715" s="8"/>
      <c r="AO715" s="8"/>
      <c r="AP715" s="8"/>
      <c r="AQ715" s="8"/>
      <c r="AR715" s="8"/>
      <c r="AS715" s="8"/>
      <c r="AT715" s="8"/>
      <c r="AU715" s="8"/>
      <c r="AV715" s="8"/>
      <c r="AW715" s="8"/>
      <c r="AX715" s="8"/>
      <c r="AY715" s="8"/>
      <c r="AZ715" s="8"/>
      <c r="BA715" s="8"/>
      <c r="BB715" s="8"/>
      <c r="BC715" s="8"/>
      <c r="BD715" s="8"/>
      <c r="BE715" s="8"/>
      <c r="BF715" s="8"/>
      <c r="BG715" s="8"/>
      <c r="BH715" s="8"/>
      <c r="BI715" s="8"/>
      <c r="BJ715" s="8"/>
      <c r="BK715" s="8"/>
      <c r="BL715" s="8"/>
      <c r="BM715" s="8"/>
      <c r="BN715" s="8"/>
      <c r="BO715" s="8"/>
      <c r="BP715" s="8"/>
      <c r="BQ715" s="8"/>
      <c r="BR715" s="8"/>
      <c r="BS715" s="8"/>
      <c r="BT715" s="8"/>
      <c r="BU715" s="8"/>
      <c r="BV715" s="8"/>
      <c r="BW715" s="8"/>
      <c r="BX715" s="8"/>
      <c r="BY715" s="8"/>
      <c r="BZ715" s="8"/>
      <c r="CA715" s="8"/>
      <c r="CB715" s="8"/>
      <c r="CC715" s="8"/>
      <c r="CD715" s="8"/>
      <c r="CE715" s="8"/>
      <c r="CF715" s="8"/>
      <c r="CG715" s="8"/>
      <c r="CH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  <c r="AC716" s="8"/>
      <c r="AD716" s="8"/>
      <c r="AE716" s="8"/>
      <c r="AF716" s="8"/>
      <c r="AG716" s="8"/>
      <c r="AH716" s="8"/>
      <c r="AI716" s="8"/>
      <c r="AJ716" s="8"/>
      <c r="AK716" s="8"/>
      <c r="AL716" s="8"/>
      <c r="AM716" s="8"/>
      <c r="AN716" s="8"/>
      <c r="AO716" s="8"/>
      <c r="AP716" s="8"/>
      <c r="AQ716" s="8"/>
      <c r="AR716" s="8"/>
      <c r="AS716" s="8"/>
      <c r="AT716" s="8"/>
      <c r="AU716" s="8"/>
      <c r="AV716" s="8"/>
      <c r="AW716" s="8"/>
      <c r="AX716" s="8"/>
      <c r="AY716" s="8"/>
      <c r="AZ716" s="8"/>
      <c r="BA716" s="8"/>
      <c r="BB716" s="8"/>
      <c r="BC716" s="8"/>
      <c r="BD716" s="8"/>
      <c r="BE716" s="8"/>
      <c r="BF716" s="8"/>
      <c r="BG716" s="8"/>
      <c r="BH716" s="8"/>
      <c r="BI716" s="8"/>
      <c r="BJ716" s="8"/>
      <c r="BK716" s="8"/>
      <c r="BL716" s="8"/>
      <c r="BM716" s="8"/>
      <c r="BN716" s="8"/>
      <c r="BO716" s="8"/>
      <c r="BP716" s="8"/>
      <c r="BQ716" s="8"/>
      <c r="BR716" s="8"/>
      <c r="BS716" s="8"/>
      <c r="BT716" s="8"/>
      <c r="BU716" s="8"/>
      <c r="BV716" s="8"/>
      <c r="BW716" s="8"/>
      <c r="BX716" s="8"/>
      <c r="BY716" s="8"/>
      <c r="BZ716" s="8"/>
      <c r="CA716" s="8"/>
      <c r="CB716" s="8"/>
      <c r="CC716" s="8"/>
      <c r="CD716" s="8"/>
      <c r="CE716" s="8"/>
      <c r="CF716" s="8"/>
      <c r="CG716" s="8"/>
      <c r="CH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  <c r="AC717" s="8"/>
      <c r="AD717" s="8"/>
      <c r="AE717" s="8"/>
      <c r="AF717" s="8"/>
      <c r="AG717" s="8"/>
      <c r="AH717" s="8"/>
      <c r="AI717" s="8"/>
      <c r="AJ717" s="8"/>
      <c r="AK717" s="8"/>
      <c r="AL717" s="8"/>
      <c r="AM717" s="8"/>
      <c r="AN717" s="8"/>
      <c r="AO717" s="8"/>
      <c r="AP717" s="8"/>
      <c r="AQ717" s="8"/>
      <c r="AR717" s="8"/>
      <c r="AS717" s="8"/>
      <c r="AT717" s="8"/>
      <c r="AU717" s="8"/>
      <c r="AV717" s="8"/>
      <c r="AW717" s="8"/>
      <c r="AX717" s="8"/>
      <c r="AY717" s="8"/>
      <c r="AZ717" s="8"/>
      <c r="BA717" s="8"/>
      <c r="BB717" s="8"/>
      <c r="BC717" s="8"/>
      <c r="BD717" s="8"/>
      <c r="BE717" s="8"/>
      <c r="BF717" s="8"/>
      <c r="BG717" s="8"/>
      <c r="BH717" s="8"/>
      <c r="BI717" s="8"/>
      <c r="BJ717" s="8"/>
      <c r="BK717" s="8"/>
      <c r="BL717" s="8"/>
      <c r="BM717" s="8"/>
      <c r="BN717" s="8"/>
      <c r="BO717" s="8"/>
      <c r="BP717" s="8"/>
      <c r="BQ717" s="8"/>
      <c r="BR717" s="8"/>
      <c r="BS717" s="8"/>
      <c r="BT717" s="8"/>
      <c r="BU717" s="8"/>
      <c r="BV717" s="8"/>
      <c r="BW717" s="8"/>
      <c r="BX717" s="8"/>
      <c r="BY717" s="8"/>
      <c r="BZ717" s="8"/>
      <c r="CA717" s="8"/>
      <c r="CB717" s="8"/>
      <c r="CC717" s="8"/>
      <c r="CD717" s="8"/>
      <c r="CE717" s="8"/>
      <c r="CF717" s="8"/>
      <c r="CG717" s="8"/>
      <c r="CH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  <c r="AC718" s="8"/>
      <c r="AD718" s="8"/>
      <c r="AE718" s="8"/>
      <c r="AF718" s="8"/>
      <c r="AG718" s="8"/>
      <c r="AH718" s="8"/>
      <c r="AI718" s="8"/>
      <c r="AJ718" s="8"/>
      <c r="AK718" s="8"/>
      <c r="AL718" s="8"/>
      <c r="AM718" s="8"/>
      <c r="AN718" s="8"/>
      <c r="AO718" s="8"/>
      <c r="AP718" s="8"/>
      <c r="AQ718" s="8"/>
      <c r="AR718" s="8"/>
      <c r="AS718" s="8"/>
      <c r="AT718" s="8"/>
      <c r="AU718" s="8"/>
      <c r="AV718" s="8"/>
      <c r="AW718" s="8"/>
      <c r="AX718" s="8"/>
      <c r="AY718" s="8"/>
      <c r="AZ718" s="8"/>
      <c r="BA718" s="8"/>
      <c r="BB718" s="8"/>
      <c r="BC718" s="8"/>
      <c r="BD718" s="8"/>
      <c r="BE718" s="8"/>
      <c r="BF718" s="8"/>
      <c r="BG718" s="8"/>
      <c r="BH718" s="8"/>
      <c r="BI718" s="8"/>
      <c r="BJ718" s="8"/>
      <c r="BK718" s="8"/>
      <c r="BL718" s="8"/>
      <c r="BM718" s="8"/>
      <c r="BN718" s="8"/>
      <c r="BO718" s="8"/>
      <c r="BP718" s="8"/>
      <c r="BQ718" s="8"/>
      <c r="BR718" s="8"/>
      <c r="BS718" s="8"/>
      <c r="BT718" s="8"/>
      <c r="BU718" s="8"/>
      <c r="BV718" s="8"/>
      <c r="BW718" s="8"/>
      <c r="BX718" s="8"/>
      <c r="BY718" s="8"/>
      <c r="BZ718" s="8"/>
      <c r="CA718" s="8"/>
      <c r="CB718" s="8"/>
      <c r="CC718" s="8"/>
      <c r="CD718" s="8"/>
      <c r="CE718" s="8"/>
      <c r="CF718" s="8"/>
      <c r="CG718" s="8"/>
      <c r="CH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  <c r="AC719" s="8"/>
      <c r="AD719" s="8"/>
      <c r="AE719" s="8"/>
      <c r="AF719" s="8"/>
      <c r="AG719" s="8"/>
      <c r="AH719" s="8"/>
      <c r="AI719" s="8"/>
      <c r="AJ719" s="8"/>
      <c r="AK719" s="8"/>
      <c r="AL719" s="8"/>
      <c r="AM719" s="8"/>
      <c r="AN719" s="8"/>
      <c r="AO719" s="8"/>
      <c r="AP719" s="8"/>
      <c r="AQ719" s="8"/>
      <c r="AR719" s="8"/>
      <c r="AS719" s="8"/>
      <c r="AT719" s="8"/>
      <c r="AU719" s="8"/>
      <c r="AV719" s="8"/>
      <c r="AW719" s="8"/>
      <c r="AX719" s="8"/>
      <c r="AY719" s="8"/>
      <c r="AZ719" s="8"/>
      <c r="BA719" s="8"/>
      <c r="BB719" s="8"/>
      <c r="BC719" s="8"/>
      <c r="BD719" s="8"/>
      <c r="BE719" s="8"/>
      <c r="BF719" s="8"/>
      <c r="BG719" s="8"/>
      <c r="BH719" s="8"/>
      <c r="BI719" s="8"/>
      <c r="BJ719" s="8"/>
      <c r="BK719" s="8"/>
      <c r="BL719" s="8"/>
      <c r="BM719" s="8"/>
      <c r="BN719" s="8"/>
      <c r="BO719" s="8"/>
      <c r="BP719" s="8"/>
      <c r="BQ719" s="8"/>
      <c r="BR719" s="8"/>
      <c r="BS719" s="8"/>
      <c r="BT719" s="8"/>
      <c r="BU719" s="8"/>
      <c r="BV719" s="8"/>
      <c r="BW719" s="8"/>
      <c r="BX719" s="8"/>
      <c r="BY719" s="8"/>
      <c r="BZ719" s="8"/>
      <c r="CA719" s="8"/>
      <c r="CB719" s="8"/>
      <c r="CC719" s="8"/>
      <c r="CD719" s="8"/>
      <c r="CE719" s="8"/>
      <c r="CF719" s="8"/>
      <c r="CG719" s="8"/>
      <c r="CH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  <c r="AC720" s="8"/>
      <c r="AD720" s="8"/>
      <c r="AE720" s="8"/>
      <c r="AF720" s="8"/>
      <c r="AG720" s="8"/>
      <c r="AH720" s="8"/>
      <c r="AI720" s="8"/>
      <c r="AJ720" s="8"/>
      <c r="AK720" s="8"/>
      <c r="AL720" s="8"/>
      <c r="AM720" s="8"/>
      <c r="AN720" s="8"/>
      <c r="AO720" s="8"/>
      <c r="AP720" s="8"/>
      <c r="AQ720" s="8"/>
      <c r="AR720" s="8"/>
      <c r="AS720" s="8"/>
      <c r="AT720" s="8"/>
      <c r="AU720" s="8"/>
      <c r="AV720" s="8"/>
      <c r="AW720" s="8"/>
      <c r="AX720" s="8"/>
      <c r="AY720" s="8"/>
      <c r="AZ720" s="8"/>
      <c r="BA720" s="8"/>
      <c r="BB720" s="8"/>
      <c r="BC720" s="8"/>
      <c r="BD720" s="8"/>
      <c r="BE720" s="8"/>
      <c r="BF720" s="8"/>
      <c r="BG720" s="8"/>
      <c r="BH720" s="8"/>
      <c r="BI720" s="8"/>
      <c r="BJ720" s="8"/>
      <c r="BK720" s="8"/>
      <c r="BL720" s="8"/>
      <c r="BM720" s="8"/>
      <c r="BN720" s="8"/>
      <c r="BO720" s="8"/>
      <c r="BP720" s="8"/>
      <c r="BQ720" s="8"/>
      <c r="BR720" s="8"/>
      <c r="BS720" s="8"/>
      <c r="BT720" s="8"/>
      <c r="BU720" s="8"/>
      <c r="BV720" s="8"/>
      <c r="BW720" s="8"/>
      <c r="BX720" s="8"/>
      <c r="BY720" s="8"/>
      <c r="BZ720" s="8"/>
      <c r="CA720" s="8"/>
      <c r="CB720" s="8"/>
      <c r="CC720" s="8"/>
      <c r="CD720" s="8"/>
      <c r="CE720" s="8"/>
      <c r="CF720" s="8"/>
      <c r="CG720" s="8"/>
      <c r="CH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  <c r="AC721" s="8"/>
      <c r="AD721" s="8"/>
      <c r="AE721" s="8"/>
      <c r="AF721" s="8"/>
      <c r="AG721" s="8"/>
      <c r="AH721" s="8"/>
      <c r="AI721" s="8"/>
      <c r="AJ721" s="8"/>
      <c r="AK721" s="8"/>
      <c r="AL721" s="8"/>
      <c r="AM721" s="8"/>
      <c r="AN721" s="8"/>
      <c r="AO721" s="8"/>
      <c r="AP721" s="8"/>
      <c r="AQ721" s="8"/>
      <c r="AR721" s="8"/>
      <c r="AS721" s="8"/>
      <c r="AT721" s="8"/>
      <c r="AU721" s="8"/>
      <c r="AV721" s="8"/>
      <c r="AW721" s="8"/>
      <c r="AX721" s="8"/>
      <c r="AY721" s="8"/>
      <c r="AZ721" s="8"/>
      <c r="BA721" s="8"/>
      <c r="BB721" s="8"/>
      <c r="BC721" s="8"/>
      <c r="BD721" s="8"/>
      <c r="BE721" s="8"/>
      <c r="BF721" s="8"/>
      <c r="BG721" s="8"/>
      <c r="BH721" s="8"/>
      <c r="BI721" s="8"/>
      <c r="BJ721" s="8"/>
      <c r="BK721" s="8"/>
      <c r="BL721" s="8"/>
      <c r="BM721" s="8"/>
      <c r="BN721" s="8"/>
      <c r="BO721" s="8"/>
      <c r="BP721" s="8"/>
      <c r="BQ721" s="8"/>
      <c r="BR721" s="8"/>
      <c r="BS721" s="8"/>
      <c r="BT721" s="8"/>
      <c r="BU721" s="8"/>
      <c r="BV721" s="8"/>
      <c r="BW721" s="8"/>
      <c r="BX721" s="8"/>
      <c r="BY721" s="8"/>
      <c r="BZ721" s="8"/>
      <c r="CA721" s="8"/>
      <c r="CB721" s="8"/>
      <c r="CC721" s="8"/>
      <c r="CD721" s="8"/>
      <c r="CE721" s="8"/>
      <c r="CF721" s="8"/>
      <c r="CG721" s="8"/>
      <c r="CH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  <c r="AC722" s="8"/>
      <c r="AD722" s="8"/>
      <c r="AE722" s="8"/>
      <c r="AF722" s="8"/>
      <c r="AG722" s="8"/>
      <c r="AH722" s="8"/>
      <c r="AI722" s="8"/>
      <c r="AJ722" s="8"/>
      <c r="AK722" s="8"/>
      <c r="AL722" s="8"/>
      <c r="AM722" s="8"/>
      <c r="AN722" s="8"/>
      <c r="AO722" s="8"/>
      <c r="AP722" s="8"/>
      <c r="AQ722" s="8"/>
      <c r="AR722" s="8"/>
      <c r="AS722" s="8"/>
      <c r="AT722" s="8"/>
      <c r="AU722" s="8"/>
      <c r="AV722" s="8"/>
      <c r="AW722" s="8"/>
      <c r="AX722" s="8"/>
      <c r="AY722" s="8"/>
      <c r="AZ722" s="8"/>
      <c r="BA722" s="8"/>
      <c r="BB722" s="8"/>
      <c r="BC722" s="8"/>
      <c r="BD722" s="8"/>
      <c r="BE722" s="8"/>
      <c r="BF722" s="8"/>
      <c r="BG722" s="8"/>
      <c r="BH722" s="8"/>
      <c r="BI722" s="8"/>
      <c r="BJ722" s="8"/>
      <c r="BK722" s="8"/>
      <c r="BL722" s="8"/>
      <c r="BM722" s="8"/>
      <c r="BN722" s="8"/>
      <c r="BO722" s="8"/>
      <c r="BP722" s="8"/>
      <c r="BQ722" s="8"/>
      <c r="BR722" s="8"/>
      <c r="BS722" s="8"/>
      <c r="BT722" s="8"/>
      <c r="BU722" s="8"/>
      <c r="BV722" s="8"/>
      <c r="BW722" s="8"/>
      <c r="BX722" s="8"/>
      <c r="BY722" s="8"/>
      <c r="BZ722" s="8"/>
      <c r="CA722" s="8"/>
      <c r="CB722" s="8"/>
      <c r="CC722" s="8"/>
      <c r="CD722" s="8"/>
      <c r="CE722" s="8"/>
      <c r="CF722" s="8"/>
      <c r="CG722" s="8"/>
      <c r="CH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  <c r="AC723" s="8"/>
      <c r="AD723" s="8"/>
      <c r="AE723" s="8"/>
      <c r="AF723" s="8"/>
      <c r="AG723" s="8"/>
      <c r="AH723" s="8"/>
      <c r="AI723" s="8"/>
      <c r="AJ723" s="8"/>
      <c r="AK723" s="8"/>
      <c r="AL723" s="8"/>
      <c r="AM723" s="8"/>
      <c r="AN723" s="8"/>
      <c r="AO723" s="8"/>
      <c r="AP723" s="8"/>
      <c r="AQ723" s="8"/>
      <c r="AR723" s="8"/>
      <c r="AS723" s="8"/>
      <c r="AT723" s="8"/>
      <c r="AU723" s="8"/>
      <c r="AV723" s="8"/>
      <c r="AW723" s="8"/>
      <c r="AX723" s="8"/>
      <c r="AY723" s="8"/>
      <c r="AZ723" s="8"/>
      <c r="BA723" s="8"/>
      <c r="BB723" s="8"/>
      <c r="BC723" s="8"/>
      <c r="BD723" s="8"/>
      <c r="BE723" s="8"/>
      <c r="BF723" s="8"/>
      <c r="BG723" s="8"/>
      <c r="BH723" s="8"/>
      <c r="BI723" s="8"/>
      <c r="BJ723" s="8"/>
      <c r="BK723" s="8"/>
      <c r="BL723" s="8"/>
      <c r="BM723" s="8"/>
      <c r="BN723" s="8"/>
      <c r="BO723" s="8"/>
      <c r="BP723" s="8"/>
      <c r="BQ723" s="8"/>
      <c r="BR723" s="8"/>
      <c r="BS723" s="8"/>
      <c r="BT723" s="8"/>
      <c r="BU723" s="8"/>
      <c r="BV723" s="8"/>
      <c r="BW723" s="8"/>
      <c r="BX723" s="8"/>
      <c r="BY723" s="8"/>
      <c r="BZ723" s="8"/>
      <c r="CA723" s="8"/>
      <c r="CB723" s="8"/>
      <c r="CC723" s="8"/>
      <c r="CD723" s="8"/>
      <c r="CE723" s="8"/>
      <c r="CF723" s="8"/>
      <c r="CG723" s="8"/>
      <c r="CH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  <c r="AC724" s="8"/>
      <c r="AD724" s="8"/>
      <c r="AE724" s="8"/>
      <c r="AF724" s="8"/>
      <c r="AG724" s="8"/>
      <c r="AH724" s="8"/>
      <c r="AI724" s="8"/>
      <c r="AJ724" s="8"/>
      <c r="AK724" s="8"/>
      <c r="AL724" s="8"/>
      <c r="AM724" s="8"/>
      <c r="AN724" s="8"/>
      <c r="AO724" s="8"/>
      <c r="AP724" s="8"/>
      <c r="AQ724" s="8"/>
      <c r="AR724" s="8"/>
      <c r="AS724" s="8"/>
      <c r="AT724" s="8"/>
      <c r="AU724" s="8"/>
      <c r="AV724" s="8"/>
      <c r="AW724" s="8"/>
      <c r="AX724" s="8"/>
      <c r="AY724" s="8"/>
      <c r="AZ724" s="8"/>
      <c r="BA724" s="8"/>
      <c r="BB724" s="8"/>
      <c r="BC724" s="8"/>
      <c r="BD724" s="8"/>
      <c r="BE724" s="8"/>
      <c r="BF724" s="8"/>
      <c r="BG724" s="8"/>
      <c r="BH724" s="8"/>
      <c r="BI724" s="8"/>
      <c r="BJ724" s="8"/>
      <c r="BK724" s="8"/>
      <c r="BL724" s="8"/>
      <c r="BM724" s="8"/>
      <c r="BN724" s="8"/>
      <c r="BO724" s="8"/>
      <c r="BP724" s="8"/>
      <c r="BQ724" s="8"/>
      <c r="BR724" s="8"/>
      <c r="BS724" s="8"/>
      <c r="BT724" s="8"/>
      <c r="BU724" s="8"/>
      <c r="BV724" s="8"/>
      <c r="BW724" s="8"/>
      <c r="BX724" s="8"/>
      <c r="BY724" s="8"/>
      <c r="BZ724" s="8"/>
      <c r="CA724" s="8"/>
      <c r="CB724" s="8"/>
      <c r="CC724" s="8"/>
      <c r="CD724" s="8"/>
      <c r="CE724" s="8"/>
      <c r="CF724" s="8"/>
      <c r="CG724" s="8"/>
      <c r="CH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  <c r="AC725" s="8"/>
      <c r="AD725" s="8"/>
      <c r="AE725" s="8"/>
      <c r="AF725" s="8"/>
      <c r="AG725" s="8"/>
      <c r="AH725" s="8"/>
      <c r="AI725" s="8"/>
      <c r="AJ725" s="8"/>
      <c r="AK725" s="8"/>
      <c r="AL725" s="8"/>
      <c r="AM725" s="8"/>
      <c r="AN725" s="8"/>
      <c r="AO725" s="8"/>
      <c r="AP725" s="8"/>
      <c r="AQ725" s="8"/>
      <c r="AR725" s="8"/>
      <c r="AS725" s="8"/>
      <c r="AT725" s="8"/>
      <c r="AU725" s="8"/>
      <c r="AV725" s="8"/>
      <c r="AW725" s="8"/>
      <c r="AX725" s="8"/>
      <c r="AY725" s="8"/>
      <c r="AZ725" s="8"/>
      <c r="BA725" s="8"/>
      <c r="BB725" s="8"/>
      <c r="BC725" s="8"/>
      <c r="BD725" s="8"/>
      <c r="BE725" s="8"/>
      <c r="BF725" s="8"/>
      <c r="BG725" s="8"/>
      <c r="BH725" s="8"/>
      <c r="BI725" s="8"/>
      <c r="BJ725" s="8"/>
      <c r="BK725" s="8"/>
      <c r="BL725" s="8"/>
      <c r="BM725" s="8"/>
      <c r="BN725" s="8"/>
      <c r="BO725" s="8"/>
      <c r="BP725" s="8"/>
      <c r="BQ725" s="8"/>
      <c r="BR725" s="8"/>
      <c r="BS725" s="8"/>
      <c r="BT725" s="8"/>
      <c r="BU725" s="8"/>
      <c r="BV725" s="8"/>
      <c r="BW725" s="8"/>
      <c r="BX725" s="8"/>
      <c r="BY725" s="8"/>
      <c r="BZ725" s="8"/>
      <c r="CA725" s="8"/>
      <c r="CB725" s="8"/>
      <c r="CC725" s="8"/>
      <c r="CD725" s="8"/>
      <c r="CE725" s="8"/>
      <c r="CF725" s="8"/>
      <c r="CG725" s="8"/>
      <c r="CH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  <c r="AC726" s="8"/>
      <c r="AD726" s="8"/>
      <c r="AE726" s="8"/>
      <c r="AF726" s="8"/>
      <c r="AG726" s="8"/>
      <c r="AH726" s="8"/>
      <c r="AI726" s="8"/>
      <c r="AJ726" s="8"/>
      <c r="AK726" s="8"/>
      <c r="AL726" s="8"/>
      <c r="AM726" s="8"/>
      <c r="AN726" s="8"/>
      <c r="AO726" s="8"/>
      <c r="AP726" s="8"/>
      <c r="AQ726" s="8"/>
      <c r="AR726" s="8"/>
      <c r="AS726" s="8"/>
      <c r="AT726" s="8"/>
      <c r="AU726" s="8"/>
      <c r="AV726" s="8"/>
      <c r="AW726" s="8"/>
      <c r="AX726" s="8"/>
      <c r="AY726" s="8"/>
      <c r="AZ726" s="8"/>
      <c r="BA726" s="8"/>
      <c r="BB726" s="8"/>
      <c r="BC726" s="8"/>
      <c r="BD726" s="8"/>
      <c r="BE726" s="8"/>
      <c r="BF726" s="8"/>
      <c r="BG726" s="8"/>
      <c r="BH726" s="8"/>
      <c r="BI726" s="8"/>
      <c r="BJ726" s="8"/>
      <c r="BK726" s="8"/>
      <c r="BL726" s="8"/>
      <c r="BM726" s="8"/>
      <c r="BN726" s="8"/>
      <c r="BO726" s="8"/>
      <c r="BP726" s="8"/>
      <c r="BQ726" s="8"/>
      <c r="BR726" s="8"/>
      <c r="BS726" s="8"/>
      <c r="BT726" s="8"/>
      <c r="BU726" s="8"/>
      <c r="BV726" s="8"/>
      <c r="BW726" s="8"/>
      <c r="BX726" s="8"/>
      <c r="BY726" s="8"/>
      <c r="BZ726" s="8"/>
      <c r="CA726" s="8"/>
      <c r="CB726" s="8"/>
      <c r="CC726" s="8"/>
      <c r="CD726" s="8"/>
      <c r="CE726" s="8"/>
      <c r="CF726" s="8"/>
      <c r="CG726" s="8"/>
      <c r="CH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  <c r="AC727" s="8"/>
      <c r="AD727" s="8"/>
      <c r="AE727" s="8"/>
      <c r="AF727" s="8"/>
      <c r="AG727" s="8"/>
      <c r="AH727" s="8"/>
      <c r="AI727" s="8"/>
      <c r="AJ727" s="8"/>
      <c r="AK727" s="8"/>
      <c r="AL727" s="8"/>
      <c r="AM727" s="8"/>
      <c r="AN727" s="8"/>
      <c r="AO727" s="8"/>
      <c r="AP727" s="8"/>
      <c r="AQ727" s="8"/>
      <c r="AR727" s="8"/>
      <c r="AS727" s="8"/>
      <c r="AT727" s="8"/>
      <c r="AU727" s="8"/>
      <c r="AV727" s="8"/>
      <c r="AW727" s="8"/>
      <c r="AX727" s="8"/>
      <c r="AY727" s="8"/>
      <c r="AZ727" s="8"/>
      <c r="BA727" s="8"/>
      <c r="BB727" s="8"/>
      <c r="BC727" s="8"/>
      <c r="BD727" s="8"/>
      <c r="BE727" s="8"/>
      <c r="BF727" s="8"/>
      <c r="BG727" s="8"/>
      <c r="BH727" s="8"/>
      <c r="BI727" s="8"/>
      <c r="BJ727" s="8"/>
      <c r="BK727" s="8"/>
      <c r="BL727" s="8"/>
      <c r="BM727" s="8"/>
      <c r="BN727" s="8"/>
      <c r="BO727" s="8"/>
      <c r="BP727" s="8"/>
      <c r="BQ727" s="8"/>
      <c r="BR727" s="8"/>
      <c r="BS727" s="8"/>
      <c r="BT727" s="8"/>
      <c r="BU727" s="8"/>
      <c r="BV727" s="8"/>
      <c r="BW727" s="8"/>
      <c r="BX727" s="8"/>
      <c r="BY727" s="8"/>
      <c r="BZ727" s="8"/>
      <c r="CA727" s="8"/>
      <c r="CB727" s="8"/>
      <c r="CC727" s="8"/>
      <c r="CD727" s="8"/>
      <c r="CE727" s="8"/>
      <c r="CF727" s="8"/>
      <c r="CG727" s="8"/>
      <c r="CH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  <c r="AC728" s="8"/>
      <c r="AD728" s="8"/>
      <c r="AE728" s="8"/>
      <c r="AF728" s="8"/>
      <c r="AG728" s="8"/>
      <c r="AH728" s="8"/>
      <c r="AI728" s="8"/>
      <c r="AJ728" s="8"/>
      <c r="AK728" s="8"/>
      <c r="AL728" s="8"/>
      <c r="AM728" s="8"/>
      <c r="AN728" s="8"/>
      <c r="AO728" s="8"/>
      <c r="AP728" s="8"/>
      <c r="AQ728" s="8"/>
      <c r="AR728" s="8"/>
      <c r="AS728" s="8"/>
      <c r="AT728" s="8"/>
      <c r="AU728" s="8"/>
      <c r="AV728" s="8"/>
      <c r="AW728" s="8"/>
      <c r="AX728" s="8"/>
      <c r="AY728" s="8"/>
      <c r="AZ728" s="8"/>
      <c r="BA728" s="8"/>
      <c r="BB728" s="8"/>
      <c r="BC728" s="8"/>
      <c r="BD728" s="8"/>
      <c r="BE728" s="8"/>
      <c r="BF728" s="8"/>
      <c r="BG728" s="8"/>
      <c r="BH728" s="8"/>
      <c r="BI728" s="8"/>
      <c r="BJ728" s="8"/>
      <c r="BK728" s="8"/>
      <c r="BL728" s="8"/>
      <c r="BM728" s="8"/>
      <c r="BN728" s="8"/>
      <c r="BO728" s="8"/>
      <c r="BP728" s="8"/>
      <c r="BQ728" s="8"/>
      <c r="BR728" s="8"/>
      <c r="BS728" s="8"/>
      <c r="BT728" s="8"/>
      <c r="BU728" s="8"/>
      <c r="BV728" s="8"/>
      <c r="BW728" s="8"/>
      <c r="BX728" s="8"/>
      <c r="BY728" s="8"/>
      <c r="BZ728" s="8"/>
      <c r="CA728" s="8"/>
      <c r="CB728" s="8"/>
      <c r="CC728" s="8"/>
      <c r="CD728" s="8"/>
      <c r="CE728" s="8"/>
      <c r="CF728" s="8"/>
      <c r="CG728" s="8"/>
      <c r="CH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  <c r="AC729" s="8"/>
      <c r="AD729" s="8"/>
      <c r="AE729" s="8"/>
      <c r="AF729" s="8"/>
      <c r="AG729" s="8"/>
      <c r="AH729" s="8"/>
      <c r="AI729" s="8"/>
      <c r="AJ729" s="8"/>
      <c r="AK729" s="8"/>
      <c r="AL729" s="8"/>
      <c r="AM729" s="8"/>
      <c r="AN729" s="8"/>
      <c r="AO729" s="8"/>
      <c r="AP729" s="8"/>
      <c r="AQ729" s="8"/>
      <c r="AR729" s="8"/>
      <c r="AS729" s="8"/>
      <c r="AT729" s="8"/>
      <c r="AU729" s="8"/>
      <c r="AV729" s="8"/>
      <c r="AW729" s="8"/>
      <c r="AX729" s="8"/>
      <c r="AY729" s="8"/>
      <c r="AZ729" s="8"/>
      <c r="BA729" s="8"/>
      <c r="BB729" s="8"/>
      <c r="BC729" s="8"/>
      <c r="BD729" s="8"/>
      <c r="BE729" s="8"/>
      <c r="BF729" s="8"/>
      <c r="BG729" s="8"/>
      <c r="BH729" s="8"/>
      <c r="BI729" s="8"/>
      <c r="BJ729" s="8"/>
      <c r="BK729" s="8"/>
      <c r="BL729" s="8"/>
      <c r="BM729" s="8"/>
      <c r="BN729" s="8"/>
      <c r="BO729" s="8"/>
      <c r="BP729" s="8"/>
      <c r="BQ729" s="8"/>
      <c r="BR729" s="8"/>
      <c r="BS729" s="8"/>
      <c r="BT729" s="8"/>
      <c r="BU729" s="8"/>
      <c r="BV729" s="8"/>
      <c r="BW729" s="8"/>
      <c r="BX729" s="8"/>
      <c r="BY729" s="8"/>
      <c r="BZ729" s="8"/>
      <c r="CA729" s="8"/>
      <c r="CB729" s="8"/>
      <c r="CC729" s="8"/>
      <c r="CD729" s="8"/>
      <c r="CE729" s="8"/>
      <c r="CF729" s="8"/>
      <c r="CG729" s="8"/>
      <c r="CH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  <c r="AC730" s="8"/>
      <c r="AD730" s="8"/>
      <c r="AE730" s="8"/>
      <c r="AF730" s="8"/>
      <c r="AG730" s="8"/>
      <c r="AH730" s="8"/>
      <c r="AI730" s="8"/>
      <c r="AJ730" s="8"/>
      <c r="AK730" s="8"/>
      <c r="AL730" s="8"/>
      <c r="AM730" s="8"/>
      <c r="AN730" s="8"/>
      <c r="AO730" s="8"/>
      <c r="AP730" s="8"/>
      <c r="AQ730" s="8"/>
      <c r="AR730" s="8"/>
      <c r="AS730" s="8"/>
      <c r="AT730" s="8"/>
      <c r="AU730" s="8"/>
      <c r="AV730" s="8"/>
      <c r="AW730" s="8"/>
      <c r="AX730" s="8"/>
      <c r="AY730" s="8"/>
      <c r="AZ730" s="8"/>
      <c r="BA730" s="8"/>
      <c r="BB730" s="8"/>
      <c r="BC730" s="8"/>
      <c r="BD730" s="8"/>
      <c r="BE730" s="8"/>
      <c r="BF730" s="8"/>
      <c r="BG730" s="8"/>
      <c r="BH730" s="8"/>
      <c r="BI730" s="8"/>
      <c r="BJ730" s="8"/>
      <c r="BK730" s="8"/>
      <c r="BL730" s="8"/>
      <c r="BM730" s="8"/>
      <c r="BN730" s="8"/>
      <c r="BO730" s="8"/>
      <c r="BP730" s="8"/>
      <c r="BQ730" s="8"/>
      <c r="BR730" s="8"/>
      <c r="BS730" s="8"/>
      <c r="BT730" s="8"/>
      <c r="BU730" s="8"/>
      <c r="BV730" s="8"/>
      <c r="BW730" s="8"/>
      <c r="BX730" s="8"/>
      <c r="BY730" s="8"/>
      <c r="BZ730" s="8"/>
      <c r="CA730" s="8"/>
      <c r="CB730" s="8"/>
      <c r="CC730" s="8"/>
      <c r="CD730" s="8"/>
      <c r="CE730" s="8"/>
      <c r="CF730" s="8"/>
      <c r="CG730" s="8"/>
      <c r="CH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  <c r="AC731" s="8"/>
      <c r="AD731" s="8"/>
      <c r="AE731" s="8"/>
      <c r="AF731" s="8"/>
      <c r="AG731" s="8"/>
      <c r="AH731" s="8"/>
      <c r="AI731" s="8"/>
      <c r="AJ731" s="8"/>
      <c r="AK731" s="8"/>
      <c r="AL731" s="8"/>
      <c r="AM731" s="8"/>
      <c r="AN731" s="8"/>
      <c r="AO731" s="8"/>
      <c r="AP731" s="8"/>
      <c r="AQ731" s="8"/>
      <c r="AR731" s="8"/>
      <c r="AS731" s="8"/>
      <c r="AT731" s="8"/>
      <c r="AU731" s="8"/>
      <c r="AV731" s="8"/>
      <c r="AW731" s="8"/>
      <c r="AX731" s="8"/>
      <c r="AY731" s="8"/>
      <c r="AZ731" s="8"/>
      <c r="BA731" s="8"/>
      <c r="BB731" s="8"/>
      <c r="BC731" s="8"/>
      <c r="BD731" s="8"/>
      <c r="BE731" s="8"/>
      <c r="BF731" s="8"/>
      <c r="BG731" s="8"/>
      <c r="BH731" s="8"/>
      <c r="BI731" s="8"/>
      <c r="BJ731" s="8"/>
      <c r="BK731" s="8"/>
      <c r="BL731" s="8"/>
      <c r="BM731" s="8"/>
      <c r="BN731" s="8"/>
      <c r="BO731" s="8"/>
      <c r="BP731" s="8"/>
      <c r="BQ731" s="8"/>
      <c r="BR731" s="8"/>
      <c r="BS731" s="8"/>
      <c r="BT731" s="8"/>
      <c r="BU731" s="8"/>
      <c r="BV731" s="8"/>
      <c r="BW731" s="8"/>
      <c r="BX731" s="8"/>
      <c r="BY731" s="8"/>
      <c r="BZ731" s="8"/>
      <c r="CA731" s="8"/>
      <c r="CB731" s="8"/>
      <c r="CC731" s="8"/>
      <c r="CD731" s="8"/>
      <c r="CE731" s="8"/>
      <c r="CF731" s="8"/>
      <c r="CG731" s="8"/>
      <c r="CH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  <c r="AC732" s="8"/>
      <c r="AD732" s="8"/>
      <c r="AE732" s="8"/>
      <c r="AF732" s="8"/>
      <c r="AG732" s="8"/>
      <c r="AH732" s="8"/>
      <c r="AI732" s="8"/>
      <c r="AJ732" s="8"/>
      <c r="AK732" s="8"/>
      <c r="AL732" s="8"/>
      <c r="AM732" s="8"/>
      <c r="AN732" s="8"/>
      <c r="AO732" s="8"/>
      <c r="AP732" s="8"/>
      <c r="AQ732" s="8"/>
      <c r="AR732" s="8"/>
      <c r="AS732" s="8"/>
      <c r="AT732" s="8"/>
      <c r="AU732" s="8"/>
      <c r="AV732" s="8"/>
      <c r="AW732" s="8"/>
      <c r="AX732" s="8"/>
      <c r="AY732" s="8"/>
      <c r="AZ732" s="8"/>
      <c r="BA732" s="8"/>
      <c r="BB732" s="8"/>
      <c r="BC732" s="8"/>
      <c r="BD732" s="8"/>
      <c r="BE732" s="8"/>
      <c r="BF732" s="8"/>
      <c r="BG732" s="8"/>
      <c r="BH732" s="8"/>
      <c r="BI732" s="8"/>
      <c r="BJ732" s="8"/>
      <c r="BK732" s="8"/>
      <c r="BL732" s="8"/>
      <c r="BM732" s="8"/>
      <c r="BN732" s="8"/>
      <c r="BO732" s="8"/>
      <c r="BP732" s="8"/>
      <c r="BQ732" s="8"/>
      <c r="BR732" s="8"/>
      <c r="BS732" s="8"/>
      <c r="BT732" s="8"/>
      <c r="BU732" s="8"/>
      <c r="BV732" s="8"/>
      <c r="BW732" s="8"/>
      <c r="BX732" s="8"/>
      <c r="BY732" s="8"/>
      <c r="BZ732" s="8"/>
      <c r="CA732" s="8"/>
      <c r="CB732" s="8"/>
      <c r="CC732" s="8"/>
      <c r="CD732" s="8"/>
      <c r="CE732" s="8"/>
      <c r="CF732" s="8"/>
      <c r="CG732" s="8"/>
      <c r="CH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  <c r="AC733" s="8"/>
      <c r="AD733" s="8"/>
      <c r="AE733" s="8"/>
      <c r="AF733" s="8"/>
      <c r="AG733" s="8"/>
      <c r="AH733" s="8"/>
      <c r="AI733" s="8"/>
      <c r="AJ733" s="8"/>
      <c r="AK733" s="8"/>
      <c r="AL733" s="8"/>
      <c r="AM733" s="8"/>
      <c r="AN733" s="8"/>
      <c r="AO733" s="8"/>
      <c r="AP733" s="8"/>
      <c r="AQ733" s="8"/>
      <c r="AR733" s="8"/>
      <c r="AS733" s="8"/>
      <c r="AT733" s="8"/>
      <c r="AU733" s="8"/>
      <c r="AV733" s="8"/>
      <c r="AW733" s="8"/>
      <c r="AX733" s="8"/>
      <c r="AY733" s="8"/>
      <c r="AZ733" s="8"/>
      <c r="BA733" s="8"/>
      <c r="BB733" s="8"/>
      <c r="BC733" s="8"/>
      <c r="BD733" s="8"/>
      <c r="BE733" s="8"/>
      <c r="BF733" s="8"/>
      <c r="BG733" s="8"/>
      <c r="BH733" s="8"/>
      <c r="BI733" s="8"/>
      <c r="BJ733" s="8"/>
      <c r="BK733" s="8"/>
      <c r="BL733" s="8"/>
      <c r="BM733" s="8"/>
      <c r="BN733" s="8"/>
      <c r="BO733" s="8"/>
      <c r="BP733" s="8"/>
      <c r="BQ733" s="8"/>
      <c r="BR733" s="8"/>
      <c r="BS733" s="8"/>
      <c r="BT733" s="8"/>
      <c r="BU733" s="8"/>
      <c r="BV733" s="8"/>
      <c r="BW733" s="8"/>
      <c r="BX733" s="8"/>
      <c r="BY733" s="8"/>
      <c r="BZ733" s="8"/>
      <c r="CA733" s="8"/>
      <c r="CB733" s="8"/>
      <c r="CC733" s="8"/>
      <c r="CD733" s="8"/>
      <c r="CE733" s="8"/>
      <c r="CF733" s="8"/>
      <c r="CG733" s="8"/>
      <c r="CH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  <c r="AC734" s="8"/>
      <c r="AD734" s="8"/>
      <c r="AE734" s="8"/>
      <c r="AF734" s="8"/>
      <c r="AG734" s="8"/>
      <c r="AH734" s="8"/>
      <c r="AI734" s="8"/>
      <c r="AJ734" s="8"/>
      <c r="AK734" s="8"/>
      <c r="AL734" s="8"/>
      <c r="AM734" s="8"/>
      <c r="AN734" s="8"/>
      <c r="AO734" s="8"/>
      <c r="AP734" s="8"/>
      <c r="AQ734" s="8"/>
      <c r="AR734" s="8"/>
      <c r="AS734" s="8"/>
      <c r="AT734" s="8"/>
      <c r="AU734" s="8"/>
      <c r="AV734" s="8"/>
      <c r="AW734" s="8"/>
      <c r="AX734" s="8"/>
      <c r="AY734" s="8"/>
      <c r="AZ734" s="8"/>
      <c r="BA734" s="8"/>
      <c r="BB734" s="8"/>
      <c r="BC734" s="8"/>
      <c r="BD734" s="8"/>
      <c r="BE734" s="8"/>
      <c r="BF734" s="8"/>
      <c r="BG734" s="8"/>
      <c r="BH734" s="8"/>
      <c r="BI734" s="8"/>
      <c r="BJ734" s="8"/>
      <c r="BK734" s="8"/>
      <c r="BL734" s="8"/>
      <c r="BM734" s="8"/>
      <c r="BN734" s="8"/>
      <c r="BO734" s="8"/>
      <c r="BP734" s="8"/>
      <c r="BQ734" s="8"/>
      <c r="BR734" s="8"/>
      <c r="BS734" s="8"/>
      <c r="BT734" s="8"/>
      <c r="BU734" s="8"/>
      <c r="BV734" s="8"/>
      <c r="BW734" s="8"/>
      <c r="BX734" s="8"/>
      <c r="BY734" s="8"/>
      <c r="BZ734" s="8"/>
      <c r="CA734" s="8"/>
      <c r="CB734" s="8"/>
      <c r="CC734" s="8"/>
      <c r="CD734" s="8"/>
      <c r="CE734" s="8"/>
      <c r="CF734" s="8"/>
      <c r="CG734" s="8"/>
      <c r="CH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  <c r="AC735" s="8"/>
      <c r="AD735" s="8"/>
      <c r="AE735" s="8"/>
      <c r="AF735" s="8"/>
      <c r="AG735" s="8"/>
      <c r="AH735" s="8"/>
      <c r="AI735" s="8"/>
      <c r="AJ735" s="8"/>
      <c r="AK735" s="8"/>
      <c r="AL735" s="8"/>
      <c r="AM735" s="8"/>
      <c r="AN735" s="8"/>
      <c r="AO735" s="8"/>
      <c r="AP735" s="8"/>
      <c r="AQ735" s="8"/>
      <c r="AR735" s="8"/>
      <c r="AS735" s="8"/>
      <c r="AT735" s="8"/>
      <c r="AU735" s="8"/>
      <c r="AV735" s="8"/>
      <c r="AW735" s="8"/>
      <c r="AX735" s="8"/>
      <c r="AY735" s="8"/>
      <c r="AZ735" s="8"/>
      <c r="BA735" s="8"/>
      <c r="BB735" s="8"/>
      <c r="BC735" s="8"/>
      <c r="BD735" s="8"/>
      <c r="BE735" s="8"/>
      <c r="BF735" s="8"/>
      <c r="BG735" s="8"/>
      <c r="BH735" s="8"/>
      <c r="BI735" s="8"/>
      <c r="BJ735" s="8"/>
      <c r="BK735" s="8"/>
      <c r="BL735" s="8"/>
      <c r="BM735" s="8"/>
      <c r="BN735" s="8"/>
      <c r="BO735" s="8"/>
      <c r="BP735" s="8"/>
      <c r="BQ735" s="8"/>
      <c r="BR735" s="8"/>
      <c r="BS735" s="8"/>
      <c r="BT735" s="8"/>
      <c r="BU735" s="8"/>
      <c r="BV735" s="8"/>
      <c r="BW735" s="8"/>
      <c r="BX735" s="8"/>
      <c r="BY735" s="8"/>
      <c r="BZ735" s="8"/>
      <c r="CA735" s="8"/>
      <c r="CB735" s="8"/>
      <c r="CC735" s="8"/>
      <c r="CD735" s="8"/>
      <c r="CE735" s="8"/>
      <c r="CF735" s="8"/>
      <c r="CG735" s="8"/>
      <c r="CH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  <c r="AC736" s="8"/>
      <c r="AD736" s="8"/>
      <c r="AE736" s="8"/>
      <c r="AF736" s="8"/>
      <c r="AG736" s="8"/>
      <c r="AH736" s="8"/>
      <c r="AI736" s="8"/>
      <c r="AJ736" s="8"/>
      <c r="AK736" s="8"/>
      <c r="AL736" s="8"/>
      <c r="AM736" s="8"/>
      <c r="AN736" s="8"/>
      <c r="AO736" s="8"/>
      <c r="AP736" s="8"/>
      <c r="AQ736" s="8"/>
      <c r="AR736" s="8"/>
      <c r="AS736" s="8"/>
      <c r="AT736" s="8"/>
      <c r="AU736" s="8"/>
      <c r="AV736" s="8"/>
      <c r="AW736" s="8"/>
      <c r="AX736" s="8"/>
      <c r="AY736" s="8"/>
      <c r="AZ736" s="8"/>
      <c r="BA736" s="8"/>
      <c r="BB736" s="8"/>
      <c r="BC736" s="8"/>
      <c r="BD736" s="8"/>
      <c r="BE736" s="8"/>
      <c r="BF736" s="8"/>
      <c r="BG736" s="8"/>
      <c r="BH736" s="8"/>
      <c r="BI736" s="8"/>
      <c r="BJ736" s="8"/>
      <c r="BK736" s="8"/>
      <c r="BL736" s="8"/>
      <c r="BM736" s="8"/>
      <c r="BN736" s="8"/>
      <c r="BO736" s="8"/>
      <c r="BP736" s="8"/>
      <c r="BQ736" s="8"/>
      <c r="BR736" s="8"/>
      <c r="BS736" s="8"/>
      <c r="BT736" s="8"/>
      <c r="BU736" s="8"/>
      <c r="BV736" s="8"/>
      <c r="BW736" s="8"/>
      <c r="BX736" s="8"/>
      <c r="BY736" s="8"/>
      <c r="BZ736" s="8"/>
      <c r="CA736" s="8"/>
      <c r="CB736" s="8"/>
      <c r="CC736" s="8"/>
      <c r="CD736" s="8"/>
      <c r="CE736" s="8"/>
      <c r="CF736" s="8"/>
      <c r="CG736" s="8"/>
      <c r="CH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  <c r="AC737" s="8"/>
      <c r="AD737" s="8"/>
      <c r="AE737" s="8"/>
      <c r="AF737" s="8"/>
      <c r="AG737" s="8"/>
      <c r="AH737" s="8"/>
      <c r="AI737" s="8"/>
      <c r="AJ737" s="8"/>
      <c r="AK737" s="8"/>
      <c r="AL737" s="8"/>
      <c r="AM737" s="8"/>
      <c r="AN737" s="8"/>
      <c r="AO737" s="8"/>
      <c r="AP737" s="8"/>
      <c r="AQ737" s="8"/>
      <c r="AR737" s="8"/>
      <c r="AS737" s="8"/>
      <c r="AT737" s="8"/>
      <c r="AU737" s="8"/>
      <c r="AV737" s="8"/>
      <c r="AW737" s="8"/>
      <c r="AX737" s="8"/>
      <c r="AY737" s="8"/>
      <c r="AZ737" s="8"/>
      <c r="BA737" s="8"/>
      <c r="BB737" s="8"/>
      <c r="BC737" s="8"/>
      <c r="BD737" s="8"/>
      <c r="BE737" s="8"/>
      <c r="BF737" s="8"/>
      <c r="BG737" s="8"/>
      <c r="BH737" s="8"/>
      <c r="BI737" s="8"/>
      <c r="BJ737" s="8"/>
      <c r="BK737" s="8"/>
      <c r="BL737" s="8"/>
      <c r="BM737" s="8"/>
      <c r="BN737" s="8"/>
      <c r="BO737" s="8"/>
      <c r="BP737" s="8"/>
      <c r="BQ737" s="8"/>
      <c r="BR737" s="8"/>
      <c r="BS737" s="8"/>
      <c r="BT737" s="8"/>
      <c r="BU737" s="8"/>
      <c r="BV737" s="8"/>
      <c r="BW737" s="8"/>
      <c r="BX737" s="8"/>
      <c r="BY737" s="8"/>
      <c r="BZ737" s="8"/>
      <c r="CA737" s="8"/>
      <c r="CB737" s="8"/>
      <c r="CC737" s="8"/>
      <c r="CD737" s="8"/>
      <c r="CE737" s="8"/>
      <c r="CF737" s="8"/>
      <c r="CG737" s="8"/>
      <c r="CH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  <c r="AC738" s="8"/>
      <c r="AD738" s="8"/>
      <c r="AE738" s="8"/>
      <c r="AF738" s="8"/>
      <c r="AG738" s="8"/>
      <c r="AH738" s="8"/>
      <c r="AI738" s="8"/>
      <c r="AJ738" s="8"/>
      <c r="AK738" s="8"/>
      <c r="AL738" s="8"/>
      <c r="AM738" s="8"/>
      <c r="AN738" s="8"/>
      <c r="AO738" s="8"/>
      <c r="AP738" s="8"/>
      <c r="AQ738" s="8"/>
      <c r="AR738" s="8"/>
      <c r="AS738" s="8"/>
      <c r="AT738" s="8"/>
      <c r="AU738" s="8"/>
      <c r="AV738" s="8"/>
      <c r="AW738" s="8"/>
      <c r="AX738" s="8"/>
      <c r="AY738" s="8"/>
      <c r="AZ738" s="8"/>
      <c r="BA738" s="8"/>
      <c r="BB738" s="8"/>
      <c r="BC738" s="8"/>
      <c r="BD738" s="8"/>
      <c r="BE738" s="8"/>
      <c r="BF738" s="8"/>
      <c r="BG738" s="8"/>
      <c r="BH738" s="8"/>
      <c r="BI738" s="8"/>
      <c r="BJ738" s="8"/>
      <c r="BK738" s="8"/>
      <c r="BL738" s="8"/>
      <c r="BM738" s="8"/>
      <c r="BN738" s="8"/>
      <c r="BO738" s="8"/>
      <c r="BP738" s="8"/>
      <c r="BQ738" s="8"/>
      <c r="BR738" s="8"/>
      <c r="BS738" s="8"/>
      <c r="BT738" s="8"/>
      <c r="BU738" s="8"/>
      <c r="BV738" s="8"/>
      <c r="BW738" s="8"/>
      <c r="BX738" s="8"/>
      <c r="BY738" s="8"/>
      <c r="BZ738" s="8"/>
      <c r="CA738" s="8"/>
      <c r="CB738" s="8"/>
      <c r="CC738" s="8"/>
      <c r="CD738" s="8"/>
      <c r="CE738" s="8"/>
      <c r="CF738" s="8"/>
      <c r="CG738" s="8"/>
      <c r="CH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  <c r="AC739" s="8"/>
      <c r="AD739" s="8"/>
      <c r="AE739" s="8"/>
      <c r="AF739" s="8"/>
      <c r="AG739" s="8"/>
      <c r="AH739" s="8"/>
      <c r="AI739" s="8"/>
      <c r="AJ739" s="8"/>
      <c r="AK739" s="8"/>
      <c r="AL739" s="8"/>
      <c r="AM739" s="8"/>
      <c r="AN739" s="8"/>
      <c r="AO739" s="8"/>
      <c r="AP739" s="8"/>
      <c r="AQ739" s="8"/>
      <c r="AR739" s="8"/>
      <c r="AS739" s="8"/>
      <c r="AT739" s="8"/>
      <c r="AU739" s="8"/>
      <c r="AV739" s="8"/>
      <c r="AW739" s="8"/>
      <c r="AX739" s="8"/>
      <c r="AY739" s="8"/>
      <c r="AZ739" s="8"/>
      <c r="BA739" s="8"/>
      <c r="BB739" s="8"/>
      <c r="BC739" s="8"/>
      <c r="BD739" s="8"/>
      <c r="BE739" s="8"/>
      <c r="BF739" s="8"/>
      <c r="BG739" s="8"/>
      <c r="BH739" s="8"/>
      <c r="BI739" s="8"/>
      <c r="BJ739" s="8"/>
      <c r="BK739" s="8"/>
      <c r="BL739" s="8"/>
      <c r="BM739" s="8"/>
      <c r="BN739" s="8"/>
      <c r="BO739" s="8"/>
      <c r="BP739" s="8"/>
      <c r="BQ739" s="8"/>
      <c r="BR739" s="8"/>
      <c r="BS739" s="8"/>
      <c r="BT739" s="8"/>
      <c r="BU739" s="8"/>
      <c r="BV739" s="8"/>
      <c r="BW739" s="8"/>
      <c r="BX739" s="8"/>
      <c r="BY739" s="8"/>
      <c r="BZ739" s="8"/>
      <c r="CA739" s="8"/>
      <c r="CB739" s="8"/>
      <c r="CC739" s="8"/>
      <c r="CD739" s="8"/>
      <c r="CE739" s="8"/>
      <c r="CF739" s="8"/>
      <c r="CG739" s="8"/>
      <c r="CH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  <c r="AC740" s="8"/>
      <c r="AD740" s="8"/>
      <c r="AE740" s="8"/>
      <c r="AF740" s="8"/>
      <c r="AG740" s="8"/>
      <c r="AH740" s="8"/>
      <c r="AI740" s="8"/>
      <c r="AJ740" s="8"/>
      <c r="AK740" s="8"/>
      <c r="AL740" s="8"/>
      <c r="AM740" s="8"/>
      <c r="AN740" s="8"/>
      <c r="AO740" s="8"/>
      <c r="AP740" s="8"/>
      <c r="AQ740" s="8"/>
      <c r="AR740" s="8"/>
      <c r="AS740" s="8"/>
      <c r="AT740" s="8"/>
      <c r="AU740" s="8"/>
      <c r="AV740" s="8"/>
      <c r="AW740" s="8"/>
      <c r="AX740" s="8"/>
      <c r="AY740" s="8"/>
      <c r="AZ740" s="8"/>
      <c r="BA740" s="8"/>
      <c r="BB740" s="8"/>
      <c r="BC740" s="8"/>
      <c r="BD740" s="8"/>
      <c r="BE740" s="8"/>
      <c r="BF740" s="8"/>
      <c r="BG740" s="8"/>
      <c r="BH740" s="8"/>
      <c r="BI740" s="8"/>
      <c r="BJ740" s="8"/>
      <c r="BK740" s="8"/>
      <c r="BL740" s="8"/>
      <c r="BM740" s="8"/>
      <c r="BN740" s="8"/>
      <c r="BO740" s="8"/>
      <c r="BP740" s="8"/>
      <c r="BQ740" s="8"/>
      <c r="BR740" s="8"/>
      <c r="BS740" s="8"/>
      <c r="BT740" s="8"/>
      <c r="BU740" s="8"/>
      <c r="BV740" s="8"/>
      <c r="BW740" s="8"/>
      <c r="BX740" s="8"/>
      <c r="BY740" s="8"/>
      <c r="BZ740" s="8"/>
      <c r="CA740" s="8"/>
      <c r="CB740" s="8"/>
      <c r="CC740" s="8"/>
      <c r="CD740" s="8"/>
      <c r="CE740" s="8"/>
      <c r="CF740" s="8"/>
      <c r="CG740" s="8"/>
      <c r="CH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  <c r="AC741" s="8"/>
      <c r="AD741" s="8"/>
      <c r="AE741" s="8"/>
      <c r="AF741" s="8"/>
      <c r="AG741" s="8"/>
      <c r="AH741" s="8"/>
      <c r="AI741" s="8"/>
      <c r="AJ741" s="8"/>
      <c r="AK741" s="8"/>
      <c r="AL741" s="8"/>
      <c r="AM741" s="8"/>
      <c r="AN741" s="8"/>
      <c r="AO741" s="8"/>
      <c r="AP741" s="8"/>
      <c r="AQ741" s="8"/>
      <c r="AR741" s="8"/>
      <c r="AS741" s="8"/>
      <c r="AT741" s="8"/>
      <c r="AU741" s="8"/>
      <c r="AV741" s="8"/>
      <c r="AW741" s="8"/>
      <c r="AX741" s="8"/>
      <c r="AY741" s="8"/>
      <c r="AZ741" s="8"/>
      <c r="BA741" s="8"/>
      <c r="BB741" s="8"/>
      <c r="BC741" s="8"/>
      <c r="BD741" s="8"/>
      <c r="BE741" s="8"/>
      <c r="BF741" s="8"/>
      <c r="BG741" s="8"/>
      <c r="BH741" s="8"/>
      <c r="BI741" s="8"/>
      <c r="BJ741" s="8"/>
      <c r="BK741" s="8"/>
      <c r="BL741" s="8"/>
      <c r="BM741" s="8"/>
      <c r="BN741" s="8"/>
      <c r="BO741" s="8"/>
      <c r="BP741" s="8"/>
      <c r="BQ741" s="8"/>
      <c r="BR741" s="8"/>
      <c r="BS741" s="8"/>
      <c r="BT741" s="8"/>
      <c r="BU741" s="8"/>
      <c r="BV741" s="8"/>
      <c r="BW741" s="8"/>
      <c r="BX741" s="8"/>
      <c r="BY741" s="8"/>
      <c r="BZ741" s="8"/>
      <c r="CA741" s="8"/>
      <c r="CB741" s="8"/>
      <c r="CC741" s="8"/>
      <c r="CD741" s="8"/>
      <c r="CE741" s="8"/>
      <c r="CF741" s="8"/>
      <c r="CG741" s="8"/>
      <c r="CH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  <c r="AC742" s="8"/>
      <c r="AD742" s="8"/>
      <c r="AE742" s="8"/>
      <c r="AF742" s="8"/>
      <c r="AG742" s="8"/>
      <c r="AH742" s="8"/>
      <c r="AI742" s="8"/>
      <c r="AJ742" s="8"/>
      <c r="AK742" s="8"/>
      <c r="AL742" s="8"/>
      <c r="AM742" s="8"/>
      <c r="AN742" s="8"/>
      <c r="AO742" s="8"/>
      <c r="AP742" s="8"/>
      <c r="AQ742" s="8"/>
      <c r="AR742" s="8"/>
      <c r="AS742" s="8"/>
      <c r="AT742" s="8"/>
      <c r="AU742" s="8"/>
      <c r="AV742" s="8"/>
      <c r="AW742" s="8"/>
      <c r="AX742" s="8"/>
      <c r="AY742" s="8"/>
      <c r="AZ742" s="8"/>
      <c r="BA742" s="8"/>
      <c r="BB742" s="8"/>
      <c r="BC742" s="8"/>
      <c r="BD742" s="8"/>
      <c r="BE742" s="8"/>
      <c r="BF742" s="8"/>
      <c r="BG742" s="8"/>
      <c r="BH742" s="8"/>
      <c r="BI742" s="8"/>
      <c r="BJ742" s="8"/>
      <c r="BK742" s="8"/>
      <c r="BL742" s="8"/>
      <c r="BM742" s="8"/>
      <c r="BN742" s="8"/>
      <c r="BO742" s="8"/>
      <c r="BP742" s="8"/>
      <c r="BQ742" s="8"/>
      <c r="BR742" s="8"/>
      <c r="BS742" s="8"/>
      <c r="BT742" s="8"/>
      <c r="BU742" s="8"/>
      <c r="BV742" s="8"/>
      <c r="BW742" s="8"/>
      <c r="BX742" s="8"/>
      <c r="BY742" s="8"/>
      <c r="BZ742" s="8"/>
      <c r="CA742" s="8"/>
      <c r="CB742" s="8"/>
      <c r="CC742" s="8"/>
      <c r="CD742" s="8"/>
      <c r="CE742" s="8"/>
      <c r="CF742" s="8"/>
      <c r="CG742" s="8"/>
      <c r="CH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  <c r="AC743" s="8"/>
      <c r="AD743" s="8"/>
      <c r="AE743" s="8"/>
      <c r="AF743" s="8"/>
      <c r="AG743" s="8"/>
      <c r="AH743" s="8"/>
      <c r="AI743" s="8"/>
      <c r="AJ743" s="8"/>
      <c r="AK743" s="8"/>
      <c r="AL743" s="8"/>
      <c r="AM743" s="8"/>
      <c r="AN743" s="8"/>
      <c r="AO743" s="8"/>
      <c r="AP743" s="8"/>
      <c r="AQ743" s="8"/>
      <c r="AR743" s="8"/>
      <c r="AS743" s="8"/>
      <c r="AT743" s="8"/>
      <c r="AU743" s="8"/>
      <c r="AV743" s="8"/>
      <c r="AW743" s="8"/>
      <c r="AX743" s="8"/>
      <c r="AY743" s="8"/>
      <c r="AZ743" s="8"/>
      <c r="BA743" s="8"/>
      <c r="BB743" s="8"/>
      <c r="BC743" s="8"/>
      <c r="BD743" s="8"/>
      <c r="BE743" s="8"/>
      <c r="BF743" s="8"/>
      <c r="BG743" s="8"/>
      <c r="BH743" s="8"/>
      <c r="BI743" s="8"/>
      <c r="BJ743" s="8"/>
      <c r="BK743" s="8"/>
      <c r="BL743" s="8"/>
      <c r="BM743" s="8"/>
      <c r="BN743" s="8"/>
      <c r="BO743" s="8"/>
      <c r="BP743" s="8"/>
      <c r="BQ743" s="8"/>
      <c r="BR743" s="8"/>
      <c r="BS743" s="8"/>
      <c r="BT743" s="8"/>
      <c r="BU743" s="8"/>
      <c r="BV743" s="8"/>
      <c r="BW743" s="8"/>
      <c r="BX743" s="8"/>
      <c r="BY743" s="8"/>
      <c r="BZ743" s="8"/>
      <c r="CA743" s="8"/>
      <c r="CB743" s="8"/>
      <c r="CC743" s="8"/>
      <c r="CD743" s="8"/>
      <c r="CE743" s="8"/>
      <c r="CF743" s="8"/>
      <c r="CG743" s="8"/>
      <c r="CH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  <c r="AC744" s="8"/>
      <c r="AD744" s="8"/>
      <c r="AE744" s="8"/>
      <c r="AF744" s="8"/>
      <c r="AG744" s="8"/>
      <c r="AH744" s="8"/>
      <c r="AI744" s="8"/>
      <c r="AJ744" s="8"/>
      <c r="AK744" s="8"/>
      <c r="AL744" s="8"/>
      <c r="AM744" s="8"/>
      <c r="AN744" s="8"/>
      <c r="AO744" s="8"/>
      <c r="AP744" s="8"/>
      <c r="AQ744" s="8"/>
      <c r="AR744" s="8"/>
      <c r="AS744" s="8"/>
      <c r="AT744" s="8"/>
      <c r="AU744" s="8"/>
      <c r="AV744" s="8"/>
      <c r="AW744" s="8"/>
      <c r="AX744" s="8"/>
      <c r="AY744" s="8"/>
      <c r="AZ744" s="8"/>
      <c r="BA744" s="8"/>
      <c r="BB744" s="8"/>
      <c r="BC744" s="8"/>
      <c r="BD744" s="8"/>
      <c r="BE744" s="8"/>
      <c r="BF744" s="8"/>
      <c r="BG744" s="8"/>
      <c r="BH744" s="8"/>
      <c r="BI744" s="8"/>
      <c r="BJ744" s="8"/>
      <c r="BK744" s="8"/>
      <c r="BL744" s="8"/>
      <c r="BM744" s="8"/>
      <c r="BN744" s="8"/>
      <c r="BO744" s="8"/>
      <c r="BP744" s="8"/>
      <c r="BQ744" s="8"/>
      <c r="BR744" s="8"/>
      <c r="BS744" s="8"/>
      <c r="BT744" s="8"/>
      <c r="BU744" s="8"/>
      <c r="BV744" s="8"/>
      <c r="BW744" s="8"/>
      <c r="BX744" s="8"/>
      <c r="BY744" s="8"/>
      <c r="BZ744" s="8"/>
      <c r="CA744" s="8"/>
      <c r="CB744" s="8"/>
      <c r="CC744" s="8"/>
      <c r="CD744" s="8"/>
      <c r="CE744" s="8"/>
      <c r="CF744" s="8"/>
      <c r="CG744" s="8"/>
      <c r="CH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  <c r="AC745" s="8"/>
      <c r="AD745" s="8"/>
      <c r="AE745" s="8"/>
      <c r="AF745" s="8"/>
      <c r="AG745" s="8"/>
      <c r="AH745" s="8"/>
      <c r="AI745" s="8"/>
      <c r="AJ745" s="8"/>
      <c r="AK745" s="8"/>
      <c r="AL745" s="8"/>
      <c r="AM745" s="8"/>
      <c r="AN745" s="8"/>
      <c r="AO745" s="8"/>
      <c r="AP745" s="8"/>
      <c r="AQ745" s="8"/>
      <c r="AR745" s="8"/>
      <c r="AS745" s="8"/>
      <c r="AT745" s="8"/>
      <c r="AU745" s="8"/>
      <c r="AV745" s="8"/>
      <c r="AW745" s="8"/>
      <c r="AX745" s="8"/>
      <c r="AY745" s="8"/>
      <c r="AZ745" s="8"/>
      <c r="BA745" s="8"/>
      <c r="BB745" s="8"/>
      <c r="BC745" s="8"/>
      <c r="BD745" s="8"/>
      <c r="BE745" s="8"/>
      <c r="BF745" s="8"/>
      <c r="BG745" s="8"/>
      <c r="BH745" s="8"/>
      <c r="BI745" s="8"/>
      <c r="BJ745" s="8"/>
      <c r="BK745" s="8"/>
      <c r="BL745" s="8"/>
      <c r="BM745" s="8"/>
      <c r="BN745" s="8"/>
      <c r="BO745" s="8"/>
      <c r="BP745" s="8"/>
      <c r="BQ745" s="8"/>
      <c r="BR745" s="8"/>
      <c r="BS745" s="8"/>
      <c r="BT745" s="8"/>
      <c r="BU745" s="8"/>
      <c r="BV745" s="8"/>
      <c r="BW745" s="8"/>
      <c r="BX745" s="8"/>
      <c r="BY745" s="8"/>
      <c r="BZ745" s="8"/>
      <c r="CA745" s="8"/>
      <c r="CB745" s="8"/>
      <c r="CC745" s="8"/>
      <c r="CD745" s="8"/>
      <c r="CE745" s="8"/>
      <c r="CF745" s="8"/>
      <c r="CG745" s="8"/>
      <c r="CH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  <c r="AC746" s="8"/>
      <c r="AD746" s="8"/>
      <c r="AE746" s="8"/>
      <c r="AF746" s="8"/>
      <c r="AG746" s="8"/>
      <c r="AH746" s="8"/>
      <c r="AI746" s="8"/>
      <c r="AJ746" s="8"/>
      <c r="AK746" s="8"/>
      <c r="AL746" s="8"/>
      <c r="AM746" s="8"/>
      <c r="AN746" s="8"/>
      <c r="AO746" s="8"/>
      <c r="AP746" s="8"/>
      <c r="AQ746" s="8"/>
      <c r="AR746" s="8"/>
      <c r="AS746" s="8"/>
      <c r="AT746" s="8"/>
      <c r="AU746" s="8"/>
      <c r="AV746" s="8"/>
      <c r="AW746" s="8"/>
      <c r="AX746" s="8"/>
      <c r="AY746" s="8"/>
      <c r="AZ746" s="8"/>
      <c r="BA746" s="8"/>
      <c r="BB746" s="8"/>
      <c r="BC746" s="8"/>
      <c r="BD746" s="8"/>
      <c r="BE746" s="8"/>
      <c r="BF746" s="8"/>
      <c r="BG746" s="8"/>
      <c r="BH746" s="8"/>
      <c r="BI746" s="8"/>
      <c r="BJ746" s="8"/>
      <c r="BK746" s="8"/>
      <c r="BL746" s="8"/>
      <c r="BM746" s="8"/>
      <c r="BN746" s="8"/>
      <c r="BO746" s="8"/>
      <c r="BP746" s="8"/>
      <c r="BQ746" s="8"/>
      <c r="BR746" s="8"/>
      <c r="BS746" s="8"/>
      <c r="BT746" s="8"/>
      <c r="BU746" s="8"/>
      <c r="BV746" s="8"/>
      <c r="BW746" s="8"/>
      <c r="BX746" s="8"/>
      <c r="BY746" s="8"/>
      <c r="BZ746" s="8"/>
      <c r="CA746" s="8"/>
      <c r="CB746" s="8"/>
      <c r="CC746" s="8"/>
      <c r="CD746" s="8"/>
      <c r="CE746" s="8"/>
      <c r="CF746" s="8"/>
      <c r="CG746" s="8"/>
      <c r="CH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  <c r="AC747" s="8"/>
      <c r="AD747" s="8"/>
      <c r="AE747" s="8"/>
      <c r="AF747" s="8"/>
      <c r="AG747" s="8"/>
      <c r="AH747" s="8"/>
      <c r="AI747" s="8"/>
      <c r="AJ747" s="8"/>
      <c r="AK747" s="8"/>
      <c r="AL747" s="8"/>
      <c r="AM747" s="8"/>
      <c r="AN747" s="8"/>
      <c r="AO747" s="8"/>
      <c r="AP747" s="8"/>
      <c r="AQ747" s="8"/>
      <c r="AR747" s="8"/>
      <c r="AS747" s="8"/>
      <c r="AT747" s="8"/>
      <c r="AU747" s="8"/>
      <c r="AV747" s="8"/>
      <c r="AW747" s="8"/>
      <c r="AX747" s="8"/>
      <c r="AY747" s="8"/>
      <c r="AZ747" s="8"/>
      <c r="BA747" s="8"/>
      <c r="BB747" s="8"/>
      <c r="BC747" s="8"/>
      <c r="BD747" s="8"/>
      <c r="BE747" s="8"/>
      <c r="BF747" s="8"/>
      <c r="BG747" s="8"/>
      <c r="BH747" s="8"/>
      <c r="BI747" s="8"/>
      <c r="BJ747" s="8"/>
      <c r="BK747" s="8"/>
      <c r="BL747" s="8"/>
      <c r="BM747" s="8"/>
      <c r="BN747" s="8"/>
      <c r="BO747" s="8"/>
      <c r="BP747" s="8"/>
      <c r="BQ747" s="8"/>
      <c r="BR747" s="8"/>
      <c r="BS747" s="8"/>
      <c r="BT747" s="8"/>
      <c r="BU747" s="8"/>
      <c r="BV747" s="8"/>
      <c r="BW747" s="8"/>
      <c r="BX747" s="8"/>
      <c r="BY747" s="8"/>
      <c r="BZ747" s="8"/>
      <c r="CA747" s="8"/>
      <c r="CB747" s="8"/>
      <c r="CC747" s="8"/>
      <c r="CD747" s="8"/>
      <c r="CE747" s="8"/>
      <c r="CF747" s="8"/>
      <c r="CG747" s="8"/>
      <c r="CH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  <c r="AC748" s="8"/>
      <c r="AD748" s="8"/>
      <c r="AE748" s="8"/>
      <c r="AF748" s="8"/>
      <c r="AG748" s="8"/>
      <c r="AH748" s="8"/>
      <c r="AI748" s="8"/>
      <c r="AJ748" s="8"/>
      <c r="AK748" s="8"/>
      <c r="AL748" s="8"/>
      <c r="AM748" s="8"/>
      <c r="AN748" s="8"/>
      <c r="AO748" s="8"/>
      <c r="AP748" s="8"/>
      <c r="AQ748" s="8"/>
      <c r="AR748" s="8"/>
      <c r="AS748" s="8"/>
      <c r="AT748" s="8"/>
      <c r="AU748" s="8"/>
      <c r="AV748" s="8"/>
      <c r="AW748" s="8"/>
      <c r="AX748" s="8"/>
      <c r="AY748" s="8"/>
      <c r="AZ748" s="8"/>
      <c r="BA748" s="8"/>
      <c r="BB748" s="8"/>
      <c r="BC748" s="8"/>
      <c r="BD748" s="8"/>
      <c r="BE748" s="8"/>
      <c r="BF748" s="8"/>
      <c r="BG748" s="8"/>
      <c r="BH748" s="8"/>
      <c r="BI748" s="8"/>
      <c r="BJ748" s="8"/>
      <c r="BK748" s="8"/>
      <c r="BL748" s="8"/>
      <c r="BM748" s="8"/>
      <c r="BN748" s="8"/>
      <c r="BO748" s="8"/>
      <c r="BP748" s="8"/>
      <c r="BQ748" s="8"/>
      <c r="BR748" s="8"/>
      <c r="BS748" s="8"/>
      <c r="BT748" s="8"/>
      <c r="BU748" s="8"/>
      <c r="BV748" s="8"/>
      <c r="BW748" s="8"/>
      <c r="BX748" s="8"/>
      <c r="BY748" s="8"/>
      <c r="BZ748" s="8"/>
      <c r="CA748" s="8"/>
      <c r="CB748" s="8"/>
      <c r="CC748" s="8"/>
      <c r="CD748" s="8"/>
      <c r="CE748" s="8"/>
      <c r="CF748" s="8"/>
      <c r="CG748" s="8"/>
      <c r="CH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  <c r="AC749" s="8"/>
      <c r="AD749" s="8"/>
      <c r="AE749" s="8"/>
      <c r="AF749" s="8"/>
      <c r="AG749" s="8"/>
      <c r="AH749" s="8"/>
      <c r="AI749" s="8"/>
      <c r="AJ749" s="8"/>
      <c r="AK749" s="8"/>
      <c r="AL749" s="8"/>
      <c r="AM749" s="8"/>
      <c r="AN749" s="8"/>
      <c r="AO749" s="8"/>
      <c r="AP749" s="8"/>
      <c r="AQ749" s="8"/>
      <c r="AR749" s="8"/>
      <c r="AS749" s="8"/>
      <c r="AT749" s="8"/>
      <c r="AU749" s="8"/>
      <c r="AV749" s="8"/>
      <c r="AW749" s="8"/>
      <c r="AX749" s="8"/>
      <c r="AY749" s="8"/>
      <c r="AZ749" s="8"/>
      <c r="BA749" s="8"/>
      <c r="BB749" s="8"/>
      <c r="BC749" s="8"/>
      <c r="BD749" s="8"/>
      <c r="BE749" s="8"/>
      <c r="BF749" s="8"/>
      <c r="BG749" s="8"/>
      <c r="BH749" s="8"/>
      <c r="BI749" s="8"/>
      <c r="BJ749" s="8"/>
      <c r="BK749" s="8"/>
      <c r="BL749" s="8"/>
      <c r="BM749" s="8"/>
      <c r="BN749" s="8"/>
      <c r="BO749" s="8"/>
      <c r="BP749" s="8"/>
      <c r="BQ749" s="8"/>
      <c r="BR749" s="8"/>
      <c r="BS749" s="8"/>
      <c r="BT749" s="8"/>
      <c r="BU749" s="8"/>
      <c r="BV749" s="8"/>
      <c r="BW749" s="8"/>
      <c r="BX749" s="8"/>
      <c r="BY749" s="8"/>
      <c r="BZ749" s="8"/>
      <c r="CA749" s="8"/>
      <c r="CB749" s="8"/>
      <c r="CC749" s="8"/>
      <c r="CD749" s="8"/>
      <c r="CE749" s="8"/>
      <c r="CF749" s="8"/>
      <c r="CG749" s="8"/>
      <c r="CH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  <c r="AC750" s="8"/>
      <c r="AD750" s="8"/>
      <c r="AE750" s="8"/>
      <c r="AF750" s="8"/>
      <c r="AG750" s="8"/>
      <c r="AH750" s="8"/>
      <c r="AI750" s="8"/>
      <c r="AJ750" s="8"/>
      <c r="AK750" s="8"/>
      <c r="AL750" s="8"/>
      <c r="AM750" s="8"/>
      <c r="AN750" s="8"/>
      <c r="AO750" s="8"/>
      <c r="AP750" s="8"/>
      <c r="AQ750" s="8"/>
      <c r="AR750" s="8"/>
      <c r="AS750" s="8"/>
      <c r="AT750" s="8"/>
      <c r="AU750" s="8"/>
      <c r="AV750" s="8"/>
      <c r="AW750" s="8"/>
      <c r="AX750" s="8"/>
      <c r="AY750" s="8"/>
      <c r="AZ750" s="8"/>
      <c r="BA750" s="8"/>
      <c r="BB750" s="8"/>
      <c r="BC750" s="8"/>
      <c r="BD750" s="8"/>
      <c r="BE750" s="8"/>
      <c r="BF750" s="8"/>
      <c r="BG750" s="8"/>
      <c r="BH750" s="8"/>
      <c r="BI750" s="8"/>
      <c r="BJ750" s="8"/>
      <c r="BK750" s="8"/>
      <c r="BL750" s="8"/>
      <c r="BM750" s="8"/>
      <c r="BN750" s="8"/>
      <c r="BO750" s="8"/>
      <c r="BP750" s="8"/>
      <c r="BQ750" s="8"/>
      <c r="BR750" s="8"/>
      <c r="BS750" s="8"/>
      <c r="BT750" s="8"/>
      <c r="BU750" s="8"/>
      <c r="BV750" s="8"/>
      <c r="BW750" s="8"/>
      <c r="BX750" s="8"/>
      <c r="BY750" s="8"/>
      <c r="BZ750" s="8"/>
      <c r="CA750" s="8"/>
      <c r="CB750" s="8"/>
      <c r="CC750" s="8"/>
      <c r="CD750" s="8"/>
      <c r="CE750" s="8"/>
      <c r="CF750" s="8"/>
      <c r="CG750" s="8"/>
      <c r="CH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  <c r="AC751" s="8"/>
      <c r="AD751" s="8"/>
      <c r="AE751" s="8"/>
      <c r="AF751" s="8"/>
      <c r="AG751" s="8"/>
      <c r="AH751" s="8"/>
      <c r="AI751" s="8"/>
      <c r="AJ751" s="8"/>
      <c r="AK751" s="8"/>
      <c r="AL751" s="8"/>
      <c r="AM751" s="8"/>
      <c r="AN751" s="8"/>
      <c r="AO751" s="8"/>
      <c r="AP751" s="8"/>
      <c r="AQ751" s="8"/>
      <c r="AR751" s="8"/>
      <c r="AS751" s="8"/>
      <c r="AT751" s="8"/>
      <c r="AU751" s="8"/>
      <c r="AV751" s="8"/>
      <c r="AW751" s="8"/>
      <c r="AX751" s="8"/>
      <c r="AY751" s="8"/>
      <c r="AZ751" s="8"/>
      <c r="BA751" s="8"/>
      <c r="BB751" s="8"/>
      <c r="BC751" s="8"/>
      <c r="BD751" s="8"/>
      <c r="BE751" s="8"/>
      <c r="BF751" s="8"/>
      <c r="BG751" s="8"/>
      <c r="BH751" s="8"/>
      <c r="BI751" s="8"/>
      <c r="BJ751" s="8"/>
      <c r="BK751" s="8"/>
      <c r="BL751" s="8"/>
      <c r="BM751" s="8"/>
      <c r="BN751" s="8"/>
      <c r="BO751" s="8"/>
      <c r="BP751" s="8"/>
      <c r="BQ751" s="8"/>
      <c r="BR751" s="8"/>
      <c r="BS751" s="8"/>
      <c r="BT751" s="8"/>
      <c r="BU751" s="8"/>
      <c r="BV751" s="8"/>
      <c r="BW751" s="8"/>
      <c r="BX751" s="8"/>
      <c r="BY751" s="8"/>
      <c r="BZ751" s="8"/>
      <c r="CA751" s="8"/>
      <c r="CB751" s="8"/>
      <c r="CC751" s="8"/>
      <c r="CD751" s="8"/>
      <c r="CE751" s="8"/>
      <c r="CF751" s="8"/>
      <c r="CG751" s="8"/>
      <c r="CH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  <c r="AC752" s="8"/>
      <c r="AD752" s="8"/>
      <c r="AE752" s="8"/>
      <c r="AF752" s="8"/>
      <c r="AG752" s="8"/>
      <c r="AH752" s="8"/>
      <c r="AI752" s="8"/>
      <c r="AJ752" s="8"/>
      <c r="AK752" s="8"/>
      <c r="AL752" s="8"/>
      <c r="AM752" s="8"/>
      <c r="AN752" s="8"/>
      <c r="AO752" s="8"/>
      <c r="AP752" s="8"/>
      <c r="AQ752" s="8"/>
      <c r="AR752" s="8"/>
      <c r="AS752" s="8"/>
      <c r="AT752" s="8"/>
      <c r="AU752" s="8"/>
      <c r="AV752" s="8"/>
      <c r="AW752" s="8"/>
      <c r="AX752" s="8"/>
      <c r="AY752" s="8"/>
      <c r="AZ752" s="8"/>
      <c r="BA752" s="8"/>
      <c r="BB752" s="8"/>
      <c r="BC752" s="8"/>
      <c r="BD752" s="8"/>
      <c r="BE752" s="8"/>
      <c r="BF752" s="8"/>
      <c r="BG752" s="8"/>
      <c r="BH752" s="8"/>
      <c r="BI752" s="8"/>
      <c r="BJ752" s="8"/>
      <c r="BK752" s="8"/>
      <c r="BL752" s="8"/>
      <c r="BM752" s="8"/>
      <c r="BN752" s="8"/>
      <c r="BO752" s="8"/>
      <c r="BP752" s="8"/>
      <c r="BQ752" s="8"/>
      <c r="BR752" s="8"/>
      <c r="BS752" s="8"/>
      <c r="BT752" s="8"/>
      <c r="BU752" s="8"/>
      <c r="BV752" s="8"/>
      <c r="BW752" s="8"/>
      <c r="BX752" s="8"/>
      <c r="BY752" s="8"/>
      <c r="BZ752" s="8"/>
      <c r="CA752" s="8"/>
      <c r="CB752" s="8"/>
      <c r="CC752" s="8"/>
      <c r="CD752" s="8"/>
      <c r="CE752" s="8"/>
      <c r="CF752" s="8"/>
      <c r="CG752" s="8"/>
      <c r="CH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  <c r="AC753" s="8"/>
      <c r="AD753" s="8"/>
      <c r="AE753" s="8"/>
      <c r="AF753" s="8"/>
      <c r="AG753" s="8"/>
      <c r="AH753" s="8"/>
      <c r="AI753" s="8"/>
      <c r="AJ753" s="8"/>
      <c r="AK753" s="8"/>
      <c r="AL753" s="8"/>
      <c r="AM753" s="8"/>
      <c r="AN753" s="8"/>
      <c r="AO753" s="8"/>
      <c r="AP753" s="8"/>
      <c r="AQ753" s="8"/>
      <c r="AR753" s="8"/>
      <c r="AS753" s="8"/>
      <c r="AT753" s="8"/>
      <c r="AU753" s="8"/>
      <c r="AV753" s="8"/>
      <c r="AW753" s="8"/>
      <c r="AX753" s="8"/>
      <c r="AY753" s="8"/>
      <c r="AZ753" s="8"/>
      <c r="BA753" s="8"/>
      <c r="BB753" s="8"/>
      <c r="BC753" s="8"/>
      <c r="BD753" s="8"/>
      <c r="BE753" s="8"/>
      <c r="BF753" s="8"/>
      <c r="BG753" s="8"/>
      <c r="BH753" s="8"/>
      <c r="BI753" s="8"/>
      <c r="BJ753" s="8"/>
      <c r="BK753" s="8"/>
      <c r="BL753" s="8"/>
      <c r="BM753" s="8"/>
      <c r="BN753" s="8"/>
      <c r="BO753" s="8"/>
      <c r="BP753" s="8"/>
      <c r="BQ753" s="8"/>
      <c r="BR753" s="8"/>
      <c r="BS753" s="8"/>
      <c r="BT753" s="8"/>
      <c r="BU753" s="8"/>
      <c r="BV753" s="8"/>
      <c r="BW753" s="8"/>
      <c r="BX753" s="8"/>
      <c r="BY753" s="8"/>
      <c r="BZ753" s="8"/>
      <c r="CA753" s="8"/>
      <c r="CB753" s="8"/>
      <c r="CC753" s="8"/>
      <c r="CD753" s="8"/>
      <c r="CE753" s="8"/>
      <c r="CF753" s="8"/>
      <c r="CG753" s="8"/>
      <c r="CH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  <c r="AC754" s="8"/>
      <c r="AD754" s="8"/>
      <c r="AE754" s="8"/>
      <c r="AF754" s="8"/>
      <c r="AG754" s="8"/>
      <c r="AH754" s="8"/>
      <c r="AI754" s="8"/>
      <c r="AJ754" s="8"/>
      <c r="AK754" s="8"/>
      <c r="AL754" s="8"/>
      <c r="AM754" s="8"/>
      <c r="AN754" s="8"/>
      <c r="AO754" s="8"/>
      <c r="AP754" s="8"/>
      <c r="AQ754" s="8"/>
      <c r="AR754" s="8"/>
      <c r="AS754" s="8"/>
      <c r="AT754" s="8"/>
      <c r="AU754" s="8"/>
      <c r="AV754" s="8"/>
      <c r="AW754" s="8"/>
      <c r="AX754" s="8"/>
      <c r="AY754" s="8"/>
      <c r="AZ754" s="8"/>
      <c r="BA754" s="8"/>
      <c r="BB754" s="8"/>
      <c r="BC754" s="8"/>
      <c r="BD754" s="8"/>
      <c r="BE754" s="8"/>
      <c r="BF754" s="8"/>
      <c r="BG754" s="8"/>
      <c r="BH754" s="8"/>
      <c r="BI754" s="8"/>
      <c r="BJ754" s="8"/>
      <c r="BK754" s="8"/>
      <c r="BL754" s="8"/>
      <c r="BM754" s="8"/>
      <c r="BN754" s="8"/>
      <c r="BO754" s="8"/>
      <c r="BP754" s="8"/>
      <c r="BQ754" s="8"/>
      <c r="BR754" s="8"/>
      <c r="BS754" s="8"/>
      <c r="BT754" s="8"/>
      <c r="BU754" s="8"/>
      <c r="BV754" s="8"/>
      <c r="BW754" s="8"/>
      <c r="BX754" s="8"/>
      <c r="BY754" s="8"/>
      <c r="BZ754" s="8"/>
      <c r="CA754" s="8"/>
      <c r="CB754" s="8"/>
      <c r="CC754" s="8"/>
      <c r="CD754" s="8"/>
      <c r="CE754" s="8"/>
      <c r="CF754" s="8"/>
      <c r="CG754" s="8"/>
      <c r="CH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  <c r="AC755" s="8"/>
      <c r="AD755" s="8"/>
      <c r="AE755" s="8"/>
      <c r="AF755" s="8"/>
      <c r="AG755" s="8"/>
      <c r="AH755" s="8"/>
      <c r="AI755" s="8"/>
      <c r="AJ755" s="8"/>
      <c r="AK755" s="8"/>
      <c r="AL755" s="8"/>
      <c r="AM755" s="8"/>
      <c r="AN755" s="8"/>
      <c r="AO755" s="8"/>
      <c r="AP755" s="8"/>
      <c r="AQ755" s="8"/>
      <c r="AR755" s="8"/>
      <c r="AS755" s="8"/>
      <c r="AT755" s="8"/>
      <c r="AU755" s="8"/>
      <c r="AV755" s="8"/>
      <c r="AW755" s="8"/>
      <c r="AX755" s="8"/>
      <c r="AY755" s="8"/>
      <c r="AZ755" s="8"/>
      <c r="BA755" s="8"/>
      <c r="BB755" s="8"/>
      <c r="BC755" s="8"/>
      <c r="BD755" s="8"/>
      <c r="BE755" s="8"/>
      <c r="BF755" s="8"/>
      <c r="BG755" s="8"/>
      <c r="BH755" s="8"/>
      <c r="BI755" s="8"/>
      <c r="BJ755" s="8"/>
      <c r="BK755" s="8"/>
      <c r="BL755" s="8"/>
      <c r="BM755" s="8"/>
      <c r="BN755" s="8"/>
      <c r="BO755" s="8"/>
      <c r="BP755" s="8"/>
      <c r="BQ755" s="8"/>
      <c r="BR755" s="8"/>
      <c r="BS755" s="8"/>
      <c r="BT755" s="8"/>
      <c r="BU755" s="8"/>
      <c r="BV755" s="8"/>
      <c r="BW755" s="8"/>
      <c r="BX755" s="8"/>
      <c r="BY755" s="8"/>
      <c r="BZ755" s="8"/>
      <c r="CA755" s="8"/>
      <c r="CB755" s="8"/>
      <c r="CC755" s="8"/>
      <c r="CD755" s="8"/>
      <c r="CE755" s="8"/>
      <c r="CF755" s="8"/>
      <c r="CG755" s="8"/>
      <c r="CH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  <c r="AC756" s="8"/>
      <c r="AD756" s="8"/>
      <c r="AE756" s="8"/>
      <c r="AF756" s="8"/>
      <c r="AG756" s="8"/>
      <c r="AH756" s="8"/>
      <c r="AI756" s="8"/>
      <c r="AJ756" s="8"/>
      <c r="AK756" s="8"/>
      <c r="AL756" s="8"/>
      <c r="AM756" s="8"/>
      <c r="AN756" s="8"/>
      <c r="AO756" s="8"/>
      <c r="AP756" s="8"/>
      <c r="AQ756" s="8"/>
      <c r="AR756" s="8"/>
      <c r="AS756" s="8"/>
      <c r="AT756" s="8"/>
      <c r="AU756" s="8"/>
      <c r="AV756" s="8"/>
      <c r="AW756" s="8"/>
      <c r="AX756" s="8"/>
      <c r="AY756" s="8"/>
      <c r="AZ756" s="8"/>
      <c r="BA756" s="8"/>
      <c r="BB756" s="8"/>
      <c r="BC756" s="8"/>
      <c r="BD756" s="8"/>
      <c r="BE756" s="8"/>
      <c r="BF756" s="8"/>
      <c r="BG756" s="8"/>
      <c r="BH756" s="8"/>
      <c r="BI756" s="8"/>
      <c r="BJ756" s="8"/>
      <c r="BK756" s="8"/>
      <c r="BL756" s="8"/>
      <c r="BM756" s="8"/>
      <c r="BN756" s="8"/>
      <c r="BO756" s="8"/>
      <c r="BP756" s="8"/>
      <c r="BQ756" s="8"/>
      <c r="BR756" s="8"/>
      <c r="BS756" s="8"/>
      <c r="BT756" s="8"/>
      <c r="BU756" s="8"/>
      <c r="BV756" s="8"/>
      <c r="BW756" s="8"/>
      <c r="BX756" s="8"/>
      <c r="BY756" s="8"/>
      <c r="BZ756" s="8"/>
      <c r="CA756" s="8"/>
      <c r="CB756" s="8"/>
      <c r="CC756" s="8"/>
      <c r="CD756" s="8"/>
      <c r="CE756" s="8"/>
      <c r="CF756" s="8"/>
      <c r="CG756" s="8"/>
      <c r="CH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  <c r="AC757" s="8"/>
      <c r="AD757" s="8"/>
      <c r="AE757" s="8"/>
      <c r="AF757" s="8"/>
      <c r="AG757" s="8"/>
      <c r="AH757" s="8"/>
      <c r="AI757" s="8"/>
      <c r="AJ757" s="8"/>
      <c r="AK757" s="8"/>
      <c r="AL757" s="8"/>
      <c r="AM757" s="8"/>
      <c r="AN757" s="8"/>
      <c r="AO757" s="8"/>
      <c r="AP757" s="8"/>
      <c r="AQ757" s="8"/>
      <c r="AR757" s="8"/>
      <c r="AS757" s="8"/>
      <c r="AT757" s="8"/>
      <c r="AU757" s="8"/>
      <c r="AV757" s="8"/>
      <c r="AW757" s="8"/>
      <c r="AX757" s="8"/>
      <c r="AY757" s="8"/>
      <c r="AZ757" s="8"/>
      <c r="BA757" s="8"/>
      <c r="BB757" s="8"/>
      <c r="BC757" s="8"/>
      <c r="BD757" s="8"/>
      <c r="BE757" s="8"/>
      <c r="BF757" s="8"/>
      <c r="BG757" s="8"/>
      <c r="BH757" s="8"/>
      <c r="BI757" s="8"/>
      <c r="BJ757" s="8"/>
      <c r="BK757" s="8"/>
      <c r="BL757" s="8"/>
      <c r="BM757" s="8"/>
      <c r="BN757" s="8"/>
      <c r="BO757" s="8"/>
      <c r="BP757" s="8"/>
      <c r="BQ757" s="8"/>
      <c r="BR757" s="8"/>
      <c r="BS757" s="8"/>
      <c r="BT757" s="8"/>
      <c r="BU757" s="8"/>
      <c r="BV757" s="8"/>
      <c r="BW757" s="8"/>
      <c r="BX757" s="8"/>
      <c r="BY757" s="8"/>
      <c r="BZ757" s="8"/>
      <c r="CA757" s="8"/>
      <c r="CB757" s="8"/>
      <c r="CC757" s="8"/>
      <c r="CD757" s="8"/>
      <c r="CE757" s="8"/>
      <c r="CF757" s="8"/>
      <c r="CG757" s="8"/>
      <c r="CH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  <c r="AC758" s="8"/>
      <c r="AD758" s="8"/>
      <c r="AE758" s="8"/>
      <c r="AF758" s="8"/>
      <c r="AG758" s="8"/>
      <c r="AH758" s="8"/>
      <c r="AI758" s="8"/>
      <c r="AJ758" s="8"/>
      <c r="AK758" s="8"/>
      <c r="AL758" s="8"/>
      <c r="AM758" s="8"/>
      <c r="AN758" s="8"/>
      <c r="AO758" s="8"/>
      <c r="AP758" s="8"/>
      <c r="AQ758" s="8"/>
      <c r="AR758" s="8"/>
      <c r="AS758" s="8"/>
      <c r="AT758" s="8"/>
      <c r="AU758" s="8"/>
      <c r="AV758" s="8"/>
      <c r="AW758" s="8"/>
      <c r="AX758" s="8"/>
      <c r="AY758" s="8"/>
      <c r="AZ758" s="8"/>
      <c r="BA758" s="8"/>
      <c r="BB758" s="8"/>
      <c r="BC758" s="8"/>
      <c r="BD758" s="8"/>
      <c r="BE758" s="8"/>
      <c r="BF758" s="8"/>
      <c r="BG758" s="8"/>
      <c r="BH758" s="8"/>
      <c r="BI758" s="8"/>
      <c r="BJ758" s="8"/>
      <c r="BK758" s="8"/>
      <c r="BL758" s="8"/>
      <c r="BM758" s="8"/>
      <c r="BN758" s="8"/>
      <c r="BO758" s="8"/>
      <c r="BP758" s="8"/>
      <c r="BQ758" s="8"/>
      <c r="BR758" s="8"/>
      <c r="BS758" s="8"/>
      <c r="BT758" s="8"/>
      <c r="BU758" s="8"/>
      <c r="BV758" s="8"/>
      <c r="BW758" s="8"/>
      <c r="BX758" s="8"/>
      <c r="BY758" s="8"/>
      <c r="BZ758" s="8"/>
      <c r="CA758" s="8"/>
      <c r="CB758" s="8"/>
      <c r="CC758" s="8"/>
      <c r="CD758" s="8"/>
      <c r="CE758" s="8"/>
      <c r="CF758" s="8"/>
      <c r="CG758" s="8"/>
      <c r="CH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  <c r="AC759" s="8"/>
      <c r="AD759" s="8"/>
      <c r="AE759" s="8"/>
      <c r="AF759" s="8"/>
      <c r="AG759" s="8"/>
      <c r="AH759" s="8"/>
      <c r="AI759" s="8"/>
      <c r="AJ759" s="8"/>
      <c r="AK759" s="8"/>
      <c r="AL759" s="8"/>
      <c r="AM759" s="8"/>
      <c r="AN759" s="8"/>
      <c r="AO759" s="8"/>
      <c r="AP759" s="8"/>
      <c r="AQ759" s="8"/>
      <c r="AR759" s="8"/>
      <c r="AS759" s="8"/>
      <c r="AT759" s="8"/>
      <c r="AU759" s="8"/>
      <c r="AV759" s="8"/>
      <c r="AW759" s="8"/>
      <c r="AX759" s="8"/>
      <c r="AY759" s="8"/>
      <c r="AZ759" s="8"/>
      <c r="BA759" s="8"/>
      <c r="BB759" s="8"/>
      <c r="BC759" s="8"/>
      <c r="BD759" s="8"/>
      <c r="BE759" s="8"/>
      <c r="BF759" s="8"/>
      <c r="BG759" s="8"/>
      <c r="BH759" s="8"/>
      <c r="BI759" s="8"/>
      <c r="BJ759" s="8"/>
      <c r="BK759" s="8"/>
      <c r="BL759" s="8"/>
      <c r="BM759" s="8"/>
      <c r="BN759" s="8"/>
      <c r="BO759" s="8"/>
      <c r="BP759" s="8"/>
      <c r="BQ759" s="8"/>
      <c r="BR759" s="8"/>
      <c r="BS759" s="8"/>
      <c r="BT759" s="8"/>
      <c r="BU759" s="8"/>
      <c r="BV759" s="8"/>
      <c r="BW759" s="8"/>
      <c r="BX759" s="8"/>
      <c r="BY759" s="8"/>
      <c r="BZ759" s="8"/>
      <c r="CA759" s="8"/>
      <c r="CB759" s="8"/>
      <c r="CC759" s="8"/>
      <c r="CD759" s="8"/>
      <c r="CE759" s="8"/>
      <c r="CF759" s="8"/>
      <c r="CG759" s="8"/>
      <c r="CH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  <c r="AC760" s="8"/>
      <c r="AD760" s="8"/>
      <c r="AE760" s="8"/>
      <c r="AF760" s="8"/>
      <c r="AG760" s="8"/>
      <c r="AH760" s="8"/>
      <c r="AI760" s="8"/>
      <c r="AJ760" s="8"/>
      <c r="AK760" s="8"/>
      <c r="AL760" s="8"/>
      <c r="AM760" s="8"/>
      <c r="AN760" s="8"/>
      <c r="AO760" s="8"/>
      <c r="AP760" s="8"/>
      <c r="AQ760" s="8"/>
      <c r="AR760" s="8"/>
      <c r="AS760" s="8"/>
      <c r="AT760" s="8"/>
      <c r="AU760" s="8"/>
      <c r="AV760" s="8"/>
      <c r="AW760" s="8"/>
      <c r="AX760" s="8"/>
      <c r="AY760" s="8"/>
      <c r="AZ760" s="8"/>
      <c r="BA760" s="8"/>
      <c r="BB760" s="8"/>
      <c r="BC760" s="8"/>
      <c r="BD760" s="8"/>
      <c r="BE760" s="8"/>
      <c r="BF760" s="8"/>
      <c r="BG760" s="8"/>
      <c r="BH760" s="8"/>
      <c r="BI760" s="8"/>
      <c r="BJ760" s="8"/>
      <c r="BK760" s="8"/>
      <c r="BL760" s="8"/>
      <c r="BM760" s="8"/>
      <c r="BN760" s="8"/>
      <c r="BO760" s="8"/>
      <c r="BP760" s="8"/>
      <c r="BQ760" s="8"/>
      <c r="BR760" s="8"/>
      <c r="BS760" s="8"/>
      <c r="BT760" s="8"/>
      <c r="BU760" s="8"/>
      <c r="BV760" s="8"/>
      <c r="BW760" s="8"/>
      <c r="BX760" s="8"/>
      <c r="BY760" s="8"/>
      <c r="BZ760" s="8"/>
      <c r="CA760" s="8"/>
      <c r="CB760" s="8"/>
      <c r="CC760" s="8"/>
      <c r="CD760" s="8"/>
      <c r="CE760" s="8"/>
      <c r="CF760" s="8"/>
      <c r="CG760" s="8"/>
      <c r="CH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  <c r="AC761" s="8"/>
      <c r="AD761" s="8"/>
      <c r="AE761" s="8"/>
      <c r="AF761" s="8"/>
      <c r="AG761" s="8"/>
      <c r="AH761" s="8"/>
      <c r="AI761" s="8"/>
      <c r="AJ761" s="8"/>
      <c r="AK761" s="8"/>
      <c r="AL761" s="8"/>
      <c r="AM761" s="8"/>
      <c r="AN761" s="8"/>
      <c r="AO761" s="8"/>
      <c r="AP761" s="8"/>
      <c r="AQ761" s="8"/>
      <c r="AR761" s="8"/>
      <c r="AS761" s="8"/>
      <c r="AT761" s="8"/>
      <c r="AU761" s="8"/>
      <c r="AV761" s="8"/>
      <c r="AW761" s="8"/>
      <c r="AX761" s="8"/>
      <c r="AY761" s="8"/>
      <c r="AZ761" s="8"/>
      <c r="BA761" s="8"/>
      <c r="BB761" s="8"/>
      <c r="BC761" s="8"/>
      <c r="BD761" s="8"/>
      <c r="BE761" s="8"/>
      <c r="BF761" s="8"/>
      <c r="BG761" s="8"/>
      <c r="BH761" s="8"/>
      <c r="BI761" s="8"/>
      <c r="BJ761" s="8"/>
      <c r="BK761" s="8"/>
      <c r="BL761" s="8"/>
      <c r="BM761" s="8"/>
      <c r="BN761" s="8"/>
      <c r="BO761" s="8"/>
      <c r="BP761" s="8"/>
      <c r="BQ761" s="8"/>
      <c r="BR761" s="8"/>
      <c r="BS761" s="8"/>
      <c r="BT761" s="8"/>
      <c r="BU761" s="8"/>
      <c r="BV761" s="8"/>
      <c r="BW761" s="8"/>
      <c r="BX761" s="8"/>
      <c r="BY761" s="8"/>
      <c r="BZ761" s="8"/>
      <c r="CA761" s="8"/>
      <c r="CB761" s="8"/>
      <c r="CC761" s="8"/>
      <c r="CD761" s="8"/>
      <c r="CE761" s="8"/>
      <c r="CF761" s="8"/>
      <c r="CG761" s="8"/>
      <c r="CH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  <c r="AC762" s="8"/>
      <c r="AD762" s="8"/>
      <c r="AE762" s="8"/>
      <c r="AF762" s="8"/>
      <c r="AG762" s="8"/>
      <c r="AH762" s="8"/>
      <c r="AI762" s="8"/>
      <c r="AJ762" s="8"/>
      <c r="AK762" s="8"/>
      <c r="AL762" s="8"/>
      <c r="AM762" s="8"/>
      <c r="AN762" s="8"/>
      <c r="AO762" s="8"/>
      <c r="AP762" s="8"/>
      <c r="AQ762" s="8"/>
      <c r="AR762" s="8"/>
      <c r="AS762" s="8"/>
      <c r="AT762" s="8"/>
      <c r="AU762" s="8"/>
      <c r="AV762" s="8"/>
      <c r="AW762" s="8"/>
      <c r="AX762" s="8"/>
      <c r="AY762" s="8"/>
      <c r="AZ762" s="8"/>
      <c r="BA762" s="8"/>
      <c r="BB762" s="8"/>
      <c r="BC762" s="8"/>
      <c r="BD762" s="8"/>
      <c r="BE762" s="8"/>
      <c r="BF762" s="8"/>
      <c r="BG762" s="8"/>
      <c r="BH762" s="8"/>
      <c r="BI762" s="8"/>
      <c r="BJ762" s="8"/>
      <c r="BK762" s="8"/>
      <c r="BL762" s="8"/>
      <c r="BM762" s="8"/>
      <c r="BN762" s="8"/>
      <c r="BO762" s="8"/>
      <c r="BP762" s="8"/>
      <c r="BQ762" s="8"/>
      <c r="BR762" s="8"/>
      <c r="BS762" s="8"/>
      <c r="BT762" s="8"/>
      <c r="BU762" s="8"/>
      <c r="BV762" s="8"/>
      <c r="BW762" s="8"/>
      <c r="BX762" s="8"/>
      <c r="BY762" s="8"/>
      <c r="BZ762" s="8"/>
      <c r="CA762" s="8"/>
      <c r="CB762" s="8"/>
      <c r="CC762" s="8"/>
      <c r="CD762" s="8"/>
      <c r="CE762" s="8"/>
      <c r="CF762" s="8"/>
      <c r="CG762" s="8"/>
      <c r="CH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  <c r="AC763" s="8"/>
      <c r="AD763" s="8"/>
      <c r="AE763" s="8"/>
      <c r="AF763" s="8"/>
      <c r="AG763" s="8"/>
      <c r="AH763" s="8"/>
      <c r="AI763" s="8"/>
      <c r="AJ763" s="8"/>
      <c r="AK763" s="8"/>
      <c r="AL763" s="8"/>
      <c r="AM763" s="8"/>
      <c r="AN763" s="8"/>
      <c r="AO763" s="8"/>
      <c r="AP763" s="8"/>
      <c r="AQ763" s="8"/>
      <c r="AR763" s="8"/>
      <c r="AS763" s="8"/>
      <c r="AT763" s="8"/>
      <c r="AU763" s="8"/>
      <c r="AV763" s="8"/>
      <c r="AW763" s="8"/>
      <c r="AX763" s="8"/>
      <c r="AY763" s="8"/>
      <c r="AZ763" s="8"/>
      <c r="BA763" s="8"/>
      <c r="BB763" s="8"/>
      <c r="BC763" s="8"/>
      <c r="BD763" s="8"/>
      <c r="BE763" s="8"/>
      <c r="BF763" s="8"/>
      <c r="BG763" s="8"/>
      <c r="BH763" s="8"/>
      <c r="BI763" s="8"/>
      <c r="BJ763" s="8"/>
      <c r="BK763" s="8"/>
      <c r="BL763" s="8"/>
      <c r="BM763" s="8"/>
      <c r="BN763" s="8"/>
      <c r="BO763" s="8"/>
      <c r="BP763" s="8"/>
      <c r="BQ763" s="8"/>
      <c r="BR763" s="8"/>
      <c r="BS763" s="8"/>
      <c r="BT763" s="8"/>
      <c r="BU763" s="8"/>
      <c r="BV763" s="8"/>
      <c r="BW763" s="8"/>
      <c r="BX763" s="8"/>
      <c r="BY763" s="8"/>
      <c r="BZ763" s="8"/>
      <c r="CA763" s="8"/>
      <c r="CB763" s="8"/>
      <c r="CC763" s="8"/>
      <c r="CD763" s="8"/>
      <c r="CE763" s="8"/>
      <c r="CF763" s="8"/>
      <c r="CG763" s="8"/>
      <c r="CH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  <c r="AC764" s="8"/>
      <c r="AD764" s="8"/>
      <c r="AE764" s="8"/>
      <c r="AF764" s="8"/>
      <c r="AG764" s="8"/>
      <c r="AH764" s="8"/>
      <c r="AI764" s="8"/>
      <c r="AJ764" s="8"/>
      <c r="AK764" s="8"/>
      <c r="AL764" s="8"/>
      <c r="AM764" s="8"/>
      <c r="AN764" s="8"/>
      <c r="AO764" s="8"/>
      <c r="AP764" s="8"/>
      <c r="AQ764" s="8"/>
      <c r="AR764" s="8"/>
      <c r="AS764" s="8"/>
      <c r="AT764" s="8"/>
      <c r="AU764" s="8"/>
      <c r="AV764" s="8"/>
      <c r="AW764" s="8"/>
      <c r="AX764" s="8"/>
      <c r="AY764" s="8"/>
      <c r="AZ764" s="8"/>
      <c r="BA764" s="8"/>
      <c r="BB764" s="8"/>
      <c r="BC764" s="8"/>
      <c r="BD764" s="8"/>
      <c r="BE764" s="8"/>
      <c r="BF764" s="8"/>
      <c r="BG764" s="8"/>
      <c r="BH764" s="8"/>
      <c r="BI764" s="8"/>
      <c r="BJ764" s="8"/>
      <c r="BK764" s="8"/>
      <c r="BL764" s="8"/>
      <c r="BM764" s="8"/>
      <c r="BN764" s="8"/>
      <c r="BO764" s="8"/>
      <c r="BP764" s="8"/>
      <c r="BQ764" s="8"/>
      <c r="BR764" s="8"/>
      <c r="BS764" s="8"/>
      <c r="BT764" s="8"/>
      <c r="BU764" s="8"/>
      <c r="BV764" s="8"/>
      <c r="BW764" s="8"/>
      <c r="BX764" s="8"/>
      <c r="BY764" s="8"/>
      <c r="BZ764" s="8"/>
      <c r="CA764" s="8"/>
      <c r="CB764" s="8"/>
      <c r="CC764" s="8"/>
      <c r="CD764" s="8"/>
      <c r="CE764" s="8"/>
      <c r="CF764" s="8"/>
      <c r="CG764" s="8"/>
      <c r="CH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  <c r="AC765" s="8"/>
      <c r="AD765" s="8"/>
      <c r="AE765" s="8"/>
      <c r="AF765" s="8"/>
      <c r="AG765" s="8"/>
      <c r="AH765" s="8"/>
      <c r="AI765" s="8"/>
      <c r="AJ765" s="8"/>
      <c r="AK765" s="8"/>
      <c r="AL765" s="8"/>
      <c r="AM765" s="8"/>
      <c r="AN765" s="8"/>
      <c r="AO765" s="8"/>
      <c r="AP765" s="8"/>
      <c r="AQ765" s="8"/>
      <c r="AR765" s="8"/>
      <c r="AS765" s="8"/>
      <c r="AT765" s="8"/>
      <c r="AU765" s="8"/>
      <c r="AV765" s="8"/>
      <c r="AW765" s="8"/>
      <c r="AX765" s="8"/>
      <c r="AY765" s="8"/>
      <c r="AZ765" s="8"/>
      <c r="BA765" s="8"/>
      <c r="BB765" s="8"/>
      <c r="BC765" s="8"/>
      <c r="BD765" s="8"/>
      <c r="BE765" s="8"/>
      <c r="BF765" s="8"/>
      <c r="BG765" s="8"/>
      <c r="BH765" s="8"/>
      <c r="BI765" s="8"/>
      <c r="BJ765" s="8"/>
      <c r="BK765" s="8"/>
      <c r="BL765" s="8"/>
      <c r="BM765" s="8"/>
      <c r="BN765" s="8"/>
      <c r="BO765" s="8"/>
      <c r="BP765" s="8"/>
      <c r="BQ765" s="8"/>
      <c r="BR765" s="8"/>
      <c r="BS765" s="8"/>
      <c r="BT765" s="8"/>
      <c r="BU765" s="8"/>
      <c r="BV765" s="8"/>
      <c r="BW765" s="8"/>
      <c r="BX765" s="8"/>
      <c r="BY765" s="8"/>
      <c r="BZ765" s="8"/>
      <c r="CA765" s="8"/>
      <c r="CB765" s="8"/>
      <c r="CC765" s="8"/>
      <c r="CD765" s="8"/>
      <c r="CE765" s="8"/>
      <c r="CF765" s="8"/>
      <c r="CG765" s="8"/>
      <c r="CH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  <c r="AC766" s="8"/>
      <c r="AD766" s="8"/>
      <c r="AE766" s="8"/>
      <c r="AF766" s="8"/>
      <c r="AG766" s="8"/>
      <c r="AH766" s="8"/>
      <c r="AI766" s="8"/>
      <c r="AJ766" s="8"/>
      <c r="AK766" s="8"/>
      <c r="AL766" s="8"/>
      <c r="AM766" s="8"/>
      <c r="AN766" s="8"/>
      <c r="AO766" s="8"/>
      <c r="AP766" s="8"/>
      <c r="AQ766" s="8"/>
      <c r="AR766" s="8"/>
      <c r="AS766" s="8"/>
      <c r="AT766" s="8"/>
      <c r="AU766" s="8"/>
      <c r="AV766" s="8"/>
      <c r="AW766" s="8"/>
      <c r="AX766" s="8"/>
      <c r="AY766" s="8"/>
      <c r="AZ766" s="8"/>
      <c r="BA766" s="8"/>
      <c r="BB766" s="8"/>
      <c r="BC766" s="8"/>
      <c r="BD766" s="8"/>
      <c r="BE766" s="8"/>
      <c r="BF766" s="8"/>
      <c r="BG766" s="8"/>
      <c r="BH766" s="8"/>
      <c r="BI766" s="8"/>
      <c r="BJ766" s="8"/>
      <c r="BK766" s="8"/>
      <c r="BL766" s="8"/>
      <c r="BM766" s="8"/>
      <c r="BN766" s="8"/>
      <c r="BO766" s="8"/>
      <c r="BP766" s="8"/>
      <c r="BQ766" s="8"/>
      <c r="BR766" s="8"/>
      <c r="BS766" s="8"/>
      <c r="BT766" s="8"/>
      <c r="BU766" s="8"/>
      <c r="BV766" s="8"/>
      <c r="BW766" s="8"/>
      <c r="BX766" s="8"/>
      <c r="BY766" s="8"/>
      <c r="BZ766" s="8"/>
      <c r="CA766" s="8"/>
      <c r="CB766" s="8"/>
      <c r="CC766" s="8"/>
      <c r="CD766" s="8"/>
      <c r="CE766" s="8"/>
      <c r="CF766" s="8"/>
      <c r="CG766" s="8"/>
      <c r="CH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  <c r="AC767" s="8"/>
      <c r="AD767" s="8"/>
      <c r="AE767" s="8"/>
      <c r="AF767" s="8"/>
      <c r="AG767" s="8"/>
      <c r="AH767" s="8"/>
      <c r="AI767" s="8"/>
      <c r="AJ767" s="8"/>
      <c r="AK767" s="8"/>
      <c r="AL767" s="8"/>
      <c r="AM767" s="8"/>
      <c r="AN767" s="8"/>
      <c r="AO767" s="8"/>
      <c r="AP767" s="8"/>
      <c r="AQ767" s="8"/>
      <c r="AR767" s="8"/>
      <c r="AS767" s="8"/>
      <c r="AT767" s="8"/>
      <c r="AU767" s="8"/>
      <c r="AV767" s="8"/>
      <c r="AW767" s="8"/>
      <c r="AX767" s="8"/>
      <c r="AY767" s="8"/>
      <c r="AZ767" s="8"/>
      <c r="BA767" s="8"/>
      <c r="BB767" s="8"/>
      <c r="BC767" s="8"/>
      <c r="BD767" s="8"/>
      <c r="BE767" s="8"/>
      <c r="BF767" s="8"/>
      <c r="BG767" s="8"/>
      <c r="BH767" s="8"/>
      <c r="BI767" s="8"/>
      <c r="BJ767" s="8"/>
      <c r="BK767" s="8"/>
      <c r="BL767" s="8"/>
      <c r="BM767" s="8"/>
      <c r="BN767" s="8"/>
      <c r="BO767" s="8"/>
      <c r="BP767" s="8"/>
      <c r="BQ767" s="8"/>
      <c r="BR767" s="8"/>
      <c r="BS767" s="8"/>
      <c r="BT767" s="8"/>
      <c r="BU767" s="8"/>
      <c r="BV767" s="8"/>
      <c r="BW767" s="8"/>
      <c r="BX767" s="8"/>
      <c r="BY767" s="8"/>
      <c r="BZ767" s="8"/>
      <c r="CA767" s="8"/>
      <c r="CB767" s="8"/>
      <c r="CC767" s="8"/>
      <c r="CD767" s="8"/>
      <c r="CE767" s="8"/>
      <c r="CF767" s="8"/>
      <c r="CG767" s="8"/>
      <c r="CH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  <c r="AC768" s="8"/>
      <c r="AD768" s="8"/>
      <c r="AE768" s="8"/>
      <c r="AF768" s="8"/>
      <c r="AG768" s="8"/>
      <c r="AH768" s="8"/>
      <c r="AI768" s="8"/>
      <c r="AJ768" s="8"/>
      <c r="AK768" s="8"/>
      <c r="AL768" s="8"/>
      <c r="AM768" s="8"/>
      <c r="AN768" s="8"/>
      <c r="AO768" s="8"/>
      <c r="AP768" s="8"/>
      <c r="AQ768" s="8"/>
      <c r="AR768" s="8"/>
      <c r="AS768" s="8"/>
      <c r="AT768" s="8"/>
      <c r="AU768" s="8"/>
      <c r="AV768" s="8"/>
      <c r="AW768" s="8"/>
      <c r="AX768" s="8"/>
      <c r="AY768" s="8"/>
      <c r="AZ768" s="8"/>
      <c r="BA768" s="8"/>
      <c r="BB768" s="8"/>
      <c r="BC768" s="8"/>
      <c r="BD768" s="8"/>
      <c r="BE768" s="8"/>
      <c r="BF768" s="8"/>
      <c r="BG768" s="8"/>
      <c r="BH768" s="8"/>
      <c r="BI768" s="8"/>
      <c r="BJ768" s="8"/>
      <c r="BK768" s="8"/>
      <c r="BL768" s="8"/>
      <c r="BM768" s="8"/>
      <c r="BN768" s="8"/>
      <c r="BO768" s="8"/>
      <c r="BP768" s="8"/>
      <c r="BQ768" s="8"/>
      <c r="BR768" s="8"/>
      <c r="BS768" s="8"/>
      <c r="BT768" s="8"/>
      <c r="BU768" s="8"/>
      <c r="BV768" s="8"/>
      <c r="BW768" s="8"/>
      <c r="BX768" s="8"/>
      <c r="BY768" s="8"/>
      <c r="BZ768" s="8"/>
      <c r="CA768" s="8"/>
      <c r="CB768" s="8"/>
      <c r="CC768" s="8"/>
      <c r="CD768" s="8"/>
      <c r="CE768" s="8"/>
      <c r="CF768" s="8"/>
      <c r="CG768" s="8"/>
      <c r="CH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  <c r="AC769" s="8"/>
      <c r="AD769" s="8"/>
      <c r="AE769" s="8"/>
      <c r="AF769" s="8"/>
      <c r="AG769" s="8"/>
      <c r="AH769" s="8"/>
      <c r="AI769" s="8"/>
      <c r="AJ769" s="8"/>
      <c r="AK769" s="8"/>
      <c r="AL769" s="8"/>
      <c r="AM769" s="8"/>
      <c r="AN769" s="8"/>
      <c r="AO769" s="8"/>
      <c r="AP769" s="8"/>
      <c r="AQ769" s="8"/>
      <c r="AR769" s="8"/>
      <c r="AS769" s="8"/>
      <c r="AT769" s="8"/>
      <c r="AU769" s="8"/>
      <c r="AV769" s="8"/>
      <c r="AW769" s="8"/>
      <c r="AX769" s="8"/>
      <c r="AY769" s="8"/>
      <c r="AZ769" s="8"/>
      <c r="BA769" s="8"/>
      <c r="BB769" s="8"/>
      <c r="BC769" s="8"/>
      <c r="BD769" s="8"/>
      <c r="BE769" s="8"/>
      <c r="BF769" s="8"/>
      <c r="BG769" s="8"/>
      <c r="BH769" s="8"/>
      <c r="BI769" s="8"/>
      <c r="BJ769" s="8"/>
      <c r="BK769" s="8"/>
      <c r="BL769" s="8"/>
      <c r="BM769" s="8"/>
      <c r="BN769" s="8"/>
      <c r="BO769" s="8"/>
      <c r="BP769" s="8"/>
      <c r="BQ769" s="8"/>
      <c r="BR769" s="8"/>
      <c r="BS769" s="8"/>
      <c r="BT769" s="8"/>
      <c r="BU769" s="8"/>
      <c r="BV769" s="8"/>
      <c r="BW769" s="8"/>
      <c r="BX769" s="8"/>
      <c r="BY769" s="8"/>
      <c r="BZ769" s="8"/>
      <c r="CA769" s="8"/>
      <c r="CB769" s="8"/>
      <c r="CC769" s="8"/>
      <c r="CD769" s="8"/>
      <c r="CE769" s="8"/>
      <c r="CF769" s="8"/>
      <c r="CG769" s="8"/>
      <c r="CH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  <c r="AC770" s="8"/>
      <c r="AD770" s="8"/>
      <c r="AE770" s="8"/>
      <c r="AF770" s="8"/>
      <c r="AG770" s="8"/>
      <c r="AH770" s="8"/>
      <c r="AI770" s="8"/>
      <c r="AJ770" s="8"/>
      <c r="AK770" s="8"/>
      <c r="AL770" s="8"/>
      <c r="AM770" s="8"/>
      <c r="AN770" s="8"/>
      <c r="AO770" s="8"/>
      <c r="AP770" s="8"/>
      <c r="AQ770" s="8"/>
      <c r="AR770" s="8"/>
      <c r="AS770" s="8"/>
      <c r="AT770" s="8"/>
      <c r="AU770" s="8"/>
      <c r="AV770" s="8"/>
      <c r="AW770" s="8"/>
      <c r="AX770" s="8"/>
      <c r="AY770" s="8"/>
      <c r="AZ770" s="8"/>
      <c r="BA770" s="8"/>
      <c r="BB770" s="8"/>
      <c r="BC770" s="8"/>
      <c r="BD770" s="8"/>
      <c r="BE770" s="8"/>
      <c r="BF770" s="8"/>
      <c r="BG770" s="8"/>
      <c r="BH770" s="8"/>
      <c r="BI770" s="8"/>
      <c r="BJ770" s="8"/>
      <c r="BK770" s="8"/>
      <c r="BL770" s="8"/>
      <c r="BM770" s="8"/>
      <c r="BN770" s="8"/>
      <c r="BO770" s="8"/>
      <c r="BP770" s="8"/>
      <c r="BQ770" s="8"/>
      <c r="BR770" s="8"/>
      <c r="BS770" s="8"/>
      <c r="BT770" s="8"/>
      <c r="BU770" s="8"/>
      <c r="BV770" s="8"/>
      <c r="BW770" s="8"/>
      <c r="BX770" s="8"/>
      <c r="BY770" s="8"/>
      <c r="BZ770" s="8"/>
      <c r="CA770" s="8"/>
      <c r="CB770" s="8"/>
      <c r="CC770" s="8"/>
      <c r="CD770" s="8"/>
      <c r="CE770" s="8"/>
      <c r="CF770" s="8"/>
      <c r="CG770" s="8"/>
      <c r="CH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  <c r="AC771" s="8"/>
      <c r="AD771" s="8"/>
      <c r="AE771" s="8"/>
      <c r="AF771" s="8"/>
      <c r="AG771" s="8"/>
      <c r="AH771" s="8"/>
      <c r="AI771" s="8"/>
      <c r="AJ771" s="8"/>
      <c r="AK771" s="8"/>
      <c r="AL771" s="8"/>
      <c r="AM771" s="8"/>
      <c r="AN771" s="8"/>
      <c r="AO771" s="8"/>
      <c r="AP771" s="8"/>
      <c r="AQ771" s="8"/>
      <c r="AR771" s="8"/>
      <c r="AS771" s="8"/>
      <c r="AT771" s="8"/>
      <c r="AU771" s="8"/>
      <c r="AV771" s="8"/>
      <c r="AW771" s="8"/>
      <c r="AX771" s="8"/>
      <c r="AY771" s="8"/>
      <c r="AZ771" s="8"/>
      <c r="BA771" s="8"/>
      <c r="BB771" s="8"/>
      <c r="BC771" s="8"/>
      <c r="BD771" s="8"/>
      <c r="BE771" s="8"/>
      <c r="BF771" s="8"/>
      <c r="BG771" s="8"/>
      <c r="BH771" s="8"/>
      <c r="BI771" s="8"/>
      <c r="BJ771" s="8"/>
      <c r="BK771" s="8"/>
      <c r="BL771" s="8"/>
      <c r="BM771" s="8"/>
      <c r="BN771" s="8"/>
      <c r="BO771" s="8"/>
      <c r="BP771" s="8"/>
      <c r="BQ771" s="8"/>
      <c r="BR771" s="8"/>
      <c r="BS771" s="8"/>
      <c r="BT771" s="8"/>
      <c r="BU771" s="8"/>
      <c r="BV771" s="8"/>
      <c r="BW771" s="8"/>
      <c r="BX771" s="8"/>
      <c r="BY771" s="8"/>
      <c r="BZ771" s="8"/>
      <c r="CA771" s="8"/>
      <c r="CB771" s="8"/>
      <c r="CC771" s="8"/>
      <c r="CD771" s="8"/>
      <c r="CE771" s="8"/>
      <c r="CF771" s="8"/>
      <c r="CG771" s="8"/>
      <c r="CH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  <c r="AC772" s="8"/>
      <c r="AD772" s="8"/>
      <c r="AE772" s="8"/>
      <c r="AF772" s="8"/>
      <c r="AG772" s="8"/>
      <c r="AH772" s="8"/>
      <c r="AI772" s="8"/>
      <c r="AJ772" s="8"/>
      <c r="AK772" s="8"/>
      <c r="AL772" s="8"/>
      <c r="AM772" s="8"/>
      <c r="AN772" s="8"/>
      <c r="AO772" s="8"/>
      <c r="AP772" s="8"/>
      <c r="AQ772" s="8"/>
      <c r="AR772" s="8"/>
      <c r="AS772" s="8"/>
      <c r="AT772" s="8"/>
      <c r="AU772" s="8"/>
      <c r="AV772" s="8"/>
      <c r="AW772" s="8"/>
      <c r="AX772" s="8"/>
      <c r="AY772" s="8"/>
      <c r="AZ772" s="8"/>
      <c r="BA772" s="8"/>
      <c r="BB772" s="8"/>
      <c r="BC772" s="8"/>
      <c r="BD772" s="8"/>
      <c r="BE772" s="8"/>
      <c r="BF772" s="8"/>
      <c r="BG772" s="8"/>
      <c r="BH772" s="8"/>
      <c r="BI772" s="8"/>
      <c r="BJ772" s="8"/>
      <c r="BK772" s="8"/>
      <c r="BL772" s="8"/>
      <c r="BM772" s="8"/>
      <c r="BN772" s="8"/>
      <c r="BO772" s="8"/>
      <c r="BP772" s="8"/>
      <c r="BQ772" s="8"/>
      <c r="BR772" s="8"/>
      <c r="BS772" s="8"/>
      <c r="BT772" s="8"/>
      <c r="BU772" s="8"/>
      <c r="BV772" s="8"/>
      <c r="BW772" s="8"/>
      <c r="BX772" s="8"/>
      <c r="BY772" s="8"/>
      <c r="BZ772" s="8"/>
      <c r="CA772" s="8"/>
      <c r="CB772" s="8"/>
      <c r="CC772" s="8"/>
      <c r="CD772" s="8"/>
      <c r="CE772" s="8"/>
      <c r="CF772" s="8"/>
      <c r="CG772" s="8"/>
      <c r="CH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  <c r="AC773" s="8"/>
      <c r="AD773" s="8"/>
      <c r="AE773" s="8"/>
      <c r="AF773" s="8"/>
      <c r="AG773" s="8"/>
      <c r="AH773" s="8"/>
      <c r="AI773" s="8"/>
      <c r="AJ773" s="8"/>
      <c r="AK773" s="8"/>
      <c r="AL773" s="8"/>
      <c r="AM773" s="8"/>
      <c r="AN773" s="8"/>
      <c r="AO773" s="8"/>
      <c r="AP773" s="8"/>
      <c r="AQ773" s="8"/>
      <c r="AR773" s="8"/>
      <c r="AS773" s="8"/>
      <c r="AT773" s="8"/>
      <c r="AU773" s="8"/>
      <c r="AV773" s="8"/>
      <c r="AW773" s="8"/>
      <c r="AX773" s="8"/>
      <c r="AY773" s="8"/>
      <c r="AZ773" s="8"/>
      <c r="BA773" s="8"/>
      <c r="BB773" s="8"/>
      <c r="BC773" s="8"/>
      <c r="BD773" s="8"/>
      <c r="BE773" s="8"/>
      <c r="BF773" s="8"/>
      <c r="BG773" s="8"/>
      <c r="BH773" s="8"/>
      <c r="BI773" s="8"/>
      <c r="BJ773" s="8"/>
      <c r="BK773" s="8"/>
      <c r="BL773" s="8"/>
      <c r="BM773" s="8"/>
      <c r="BN773" s="8"/>
      <c r="BO773" s="8"/>
      <c r="BP773" s="8"/>
      <c r="BQ773" s="8"/>
      <c r="BR773" s="8"/>
      <c r="BS773" s="8"/>
      <c r="BT773" s="8"/>
      <c r="BU773" s="8"/>
      <c r="BV773" s="8"/>
      <c r="BW773" s="8"/>
      <c r="BX773" s="8"/>
      <c r="BY773" s="8"/>
      <c r="BZ773" s="8"/>
      <c r="CA773" s="8"/>
      <c r="CB773" s="8"/>
      <c r="CC773" s="8"/>
      <c r="CD773" s="8"/>
      <c r="CE773" s="8"/>
      <c r="CF773" s="8"/>
      <c r="CG773" s="8"/>
      <c r="CH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  <c r="AC774" s="8"/>
      <c r="AD774" s="8"/>
      <c r="AE774" s="8"/>
      <c r="AF774" s="8"/>
      <c r="AG774" s="8"/>
      <c r="AH774" s="8"/>
      <c r="AI774" s="8"/>
      <c r="AJ774" s="8"/>
      <c r="AK774" s="8"/>
      <c r="AL774" s="8"/>
      <c r="AM774" s="8"/>
      <c r="AN774" s="8"/>
      <c r="AO774" s="8"/>
      <c r="AP774" s="8"/>
      <c r="AQ774" s="8"/>
      <c r="AR774" s="8"/>
      <c r="AS774" s="8"/>
      <c r="AT774" s="8"/>
      <c r="AU774" s="8"/>
      <c r="AV774" s="8"/>
      <c r="AW774" s="8"/>
      <c r="AX774" s="8"/>
      <c r="AY774" s="8"/>
      <c r="AZ774" s="8"/>
      <c r="BA774" s="8"/>
      <c r="BB774" s="8"/>
      <c r="BC774" s="8"/>
      <c r="BD774" s="8"/>
      <c r="BE774" s="8"/>
      <c r="BF774" s="8"/>
      <c r="BG774" s="8"/>
      <c r="BH774" s="8"/>
      <c r="BI774" s="8"/>
      <c r="BJ774" s="8"/>
      <c r="BK774" s="8"/>
      <c r="BL774" s="8"/>
      <c r="BM774" s="8"/>
      <c r="BN774" s="8"/>
      <c r="BO774" s="8"/>
      <c r="BP774" s="8"/>
      <c r="BQ774" s="8"/>
      <c r="BR774" s="8"/>
      <c r="BS774" s="8"/>
      <c r="BT774" s="8"/>
      <c r="BU774" s="8"/>
      <c r="BV774" s="8"/>
      <c r="BW774" s="8"/>
      <c r="BX774" s="8"/>
      <c r="BY774" s="8"/>
      <c r="BZ774" s="8"/>
      <c r="CA774" s="8"/>
      <c r="CB774" s="8"/>
      <c r="CC774" s="8"/>
      <c r="CD774" s="8"/>
      <c r="CE774" s="8"/>
      <c r="CF774" s="8"/>
      <c r="CG774" s="8"/>
      <c r="CH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  <c r="AC775" s="8"/>
      <c r="AD775" s="8"/>
      <c r="AE775" s="8"/>
      <c r="AF775" s="8"/>
      <c r="AG775" s="8"/>
      <c r="AH775" s="8"/>
      <c r="AI775" s="8"/>
      <c r="AJ775" s="8"/>
      <c r="AK775" s="8"/>
      <c r="AL775" s="8"/>
      <c r="AM775" s="8"/>
      <c r="AN775" s="8"/>
      <c r="AO775" s="8"/>
      <c r="AP775" s="8"/>
      <c r="AQ775" s="8"/>
      <c r="AR775" s="8"/>
      <c r="AS775" s="8"/>
      <c r="AT775" s="8"/>
      <c r="AU775" s="8"/>
      <c r="AV775" s="8"/>
      <c r="AW775" s="8"/>
      <c r="AX775" s="8"/>
      <c r="AY775" s="8"/>
      <c r="AZ775" s="8"/>
      <c r="BA775" s="8"/>
      <c r="BB775" s="8"/>
      <c r="BC775" s="8"/>
      <c r="BD775" s="8"/>
      <c r="BE775" s="8"/>
      <c r="BF775" s="8"/>
      <c r="BG775" s="8"/>
      <c r="BH775" s="8"/>
      <c r="BI775" s="8"/>
      <c r="BJ775" s="8"/>
      <c r="BK775" s="8"/>
      <c r="BL775" s="8"/>
      <c r="BM775" s="8"/>
      <c r="BN775" s="8"/>
      <c r="BO775" s="8"/>
      <c r="BP775" s="8"/>
      <c r="BQ775" s="8"/>
      <c r="BR775" s="8"/>
      <c r="BS775" s="8"/>
      <c r="BT775" s="8"/>
      <c r="BU775" s="8"/>
      <c r="BV775" s="8"/>
      <c r="BW775" s="8"/>
      <c r="BX775" s="8"/>
      <c r="BY775" s="8"/>
      <c r="BZ775" s="8"/>
      <c r="CA775" s="8"/>
      <c r="CB775" s="8"/>
      <c r="CC775" s="8"/>
      <c r="CD775" s="8"/>
      <c r="CE775" s="8"/>
      <c r="CF775" s="8"/>
      <c r="CG775" s="8"/>
      <c r="CH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  <c r="AC776" s="8"/>
      <c r="AD776" s="8"/>
      <c r="AE776" s="8"/>
      <c r="AF776" s="8"/>
      <c r="AG776" s="8"/>
      <c r="AH776" s="8"/>
      <c r="AI776" s="8"/>
      <c r="AJ776" s="8"/>
      <c r="AK776" s="8"/>
      <c r="AL776" s="8"/>
      <c r="AM776" s="8"/>
      <c r="AN776" s="8"/>
      <c r="AO776" s="8"/>
      <c r="AP776" s="8"/>
      <c r="AQ776" s="8"/>
      <c r="AR776" s="8"/>
      <c r="AS776" s="8"/>
      <c r="AT776" s="8"/>
      <c r="AU776" s="8"/>
      <c r="AV776" s="8"/>
      <c r="AW776" s="8"/>
      <c r="AX776" s="8"/>
      <c r="AY776" s="8"/>
      <c r="AZ776" s="8"/>
      <c r="BA776" s="8"/>
      <c r="BB776" s="8"/>
      <c r="BC776" s="8"/>
      <c r="BD776" s="8"/>
      <c r="BE776" s="8"/>
      <c r="BF776" s="8"/>
      <c r="BG776" s="8"/>
      <c r="BH776" s="8"/>
      <c r="BI776" s="8"/>
      <c r="BJ776" s="8"/>
      <c r="BK776" s="8"/>
      <c r="BL776" s="8"/>
      <c r="BM776" s="8"/>
      <c r="BN776" s="8"/>
      <c r="BO776" s="8"/>
      <c r="BP776" s="8"/>
      <c r="BQ776" s="8"/>
      <c r="BR776" s="8"/>
      <c r="BS776" s="8"/>
      <c r="BT776" s="8"/>
      <c r="BU776" s="8"/>
      <c r="BV776" s="8"/>
      <c r="BW776" s="8"/>
      <c r="BX776" s="8"/>
      <c r="BY776" s="8"/>
      <c r="BZ776" s="8"/>
      <c r="CA776" s="8"/>
      <c r="CB776" s="8"/>
      <c r="CC776" s="8"/>
      <c r="CD776" s="8"/>
      <c r="CE776" s="8"/>
      <c r="CF776" s="8"/>
      <c r="CG776" s="8"/>
      <c r="CH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  <c r="AC777" s="8"/>
      <c r="AD777" s="8"/>
      <c r="AE777" s="8"/>
      <c r="AF777" s="8"/>
      <c r="AG777" s="8"/>
      <c r="AH777" s="8"/>
      <c r="AI777" s="8"/>
      <c r="AJ777" s="8"/>
      <c r="AK777" s="8"/>
      <c r="AL777" s="8"/>
      <c r="AM777" s="8"/>
      <c r="AN777" s="8"/>
      <c r="AO777" s="8"/>
      <c r="AP777" s="8"/>
      <c r="AQ777" s="8"/>
      <c r="AR777" s="8"/>
      <c r="AS777" s="8"/>
      <c r="AT777" s="8"/>
      <c r="AU777" s="8"/>
      <c r="AV777" s="8"/>
      <c r="AW777" s="8"/>
      <c r="AX777" s="8"/>
      <c r="AY777" s="8"/>
      <c r="AZ777" s="8"/>
      <c r="BA777" s="8"/>
      <c r="BB777" s="8"/>
      <c r="BC777" s="8"/>
      <c r="BD777" s="8"/>
      <c r="BE777" s="8"/>
      <c r="BF777" s="8"/>
      <c r="BG777" s="8"/>
      <c r="BH777" s="8"/>
      <c r="BI777" s="8"/>
      <c r="BJ777" s="8"/>
      <c r="BK777" s="8"/>
      <c r="BL777" s="8"/>
      <c r="BM777" s="8"/>
      <c r="BN777" s="8"/>
      <c r="BO777" s="8"/>
      <c r="BP777" s="8"/>
      <c r="BQ777" s="8"/>
      <c r="BR777" s="8"/>
      <c r="BS777" s="8"/>
      <c r="BT777" s="8"/>
      <c r="BU777" s="8"/>
      <c r="BV777" s="8"/>
      <c r="BW777" s="8"/>
      <c r="BX777" s="8"/>
      <c r="BY777" s="8"/>
      <c r="BZ777" s="8"/>
      <c r="CA777" s="8"/>
      <c r="CB777" s="8"/>
      <c r="CC777" s="8"/>
      <c r="CD777" s="8"/>
      <c r="CE777" s="8"/>
      <c r="CF777" s="8"/>
      <c r="CG777" s="8"/>
      <c r="CH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  <c r="AC778" s="8"/>
      <c r="AD778" s="8"/>
      <c r="AE778" s="8"/>
      <c r="AF778" s="8"/>
      <c r="AG778" s="8"/>
      <c r="AH778" s="8"/>
      <c r="AI778" s="8"/>
      <c r="AJ778" s="8"/>
      <c r="AK778" s="8"/>
      <c r="AL778" s="8"/>
      <c r="AM778" s="8"/>
      <c r="AN778" s="8"/>
      <c r="AO778" s="8"/>
      <c r="AP778" s="8"/>
      <c r="AQ778" s="8"/>
      <c r="AR778" s="8"/>
      <c r="AS778" s="8"/>
      <c r="AT778" s="8"/>
      <c r="AU778" s="8"/>
      <c r="AV778" s="8"/>
      <c r="AW778" s="8"/>
      <c r="AX778" s="8"/>
      <c r="AY778" s="8"/>
      <c r="AZ778" s="8"/>
      <c r="BA778" s="8"/>
      <c r="BB778" s="8"/>
      <c r="BC778" s="8"/>
      <c r="BD778" s="8"/>
      <c r="BE778" s="8"/>
      <c r="BF778" s="8"/>
      <c r="BG778" s="8"/>
      <c r="BH778" s="8"/>
      <c r="BI778" s="8"/>
      <c r="BJ778" s="8"/>
      <c r="BK778" s="8"/>
      <c r="BL778" s="8"/>
      <c r="BM778" s="8"/>
      <c r="BN778" s="8"/>
      <c r="BO778" s="8"/>
      <c r="BP778" s="8"/>
      <c r="BQ778" s="8"/>
      <c r="BR778" s="8"/>
      <c r="BS778" s="8"/>
      <c r="BT778" s="8"/>
      <c r="BU778" s="8"/>
      <c r="BV778" s="8"/>
      <c r="BW778" s="8"/>
      <c r="BX778" s="8"/>
      <c r="BY778" s="8"/>
      <c r="BZ778" s="8"/>
      <c r="CA778" s="8"/>
      <c r="CB778" s="8"/>
      <c r="CC778" s="8"/>
      <c r="CD778" s="8"/>
      <c r="CE778" s="8"/>
      <c r="CF778" s="8"/>
      <c r="CG778" s="8"/>
      <c r="CH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  <c r="AC779" s="8"/>
      <c r="AD779" s="8"/>
      <c r="AE779" s="8"/>
      <c r="AF779" s="8"/>
      <c r="AG779" s="8"/>
      <c r="AH779" s="8"/>
      <c r="AI779" s="8"/>
      <c r="AJ779" s="8"/>
      <c r="AK779" s="8"/>
      <c r="AL779" s="8"/>
      <c r="AM779" s="8"/>
      <c r="AN779" s="8"/>
      <c r="AO779" s="8"/>
      <c r="AP779" s="8"/>
      <c r="AQ779" s="8"/>
      <c r="AR779" s="8"/>
      <c r="AS779" s="8"/>
      <c r="AT779" s="8"/>
      <c r="AU779" s="8"/>
      <c r="AV779" s="8"/>
      <c r="AW779" s="8"/>
      <c r="AX779" s="8"/>
      <c r="AY779" s="8"/>
      <c r="AZ779" s="8"/>
      <c r="BA779" s="8"/>
      <c r="BB779" s="8"/>
      <c r="BC779" s="8"/>
      <c r="BD779" s="8"/>
      <c r="BE779" s="8"/>
      <c r="BF779" s="8"/>
      <c r="BG779" s="8"/>
      <c r="BH779" s="8"/>
      <c r="BI779" s="8"/>
      <c r="BJ779" s="8"/>
      <c r="BK779" s="8"/>
      <c r="BL779" s="8"/>
      <c r="BM779" s="8"/>
      <c r="BN779" s="8"/>
      <c r="BO779" s="8"/>
      <c r="BP779" s="8"/>
      <c r="BQ779" s="8"/>
      <c r="BR779" s="8"/>
      <c r="BS779" s="8"/>
      <c r="BT779" s="8"/>
      <c r="BU779" s="8"/>
      <c r="BV779" s="8"/>
      <c r="BW779" s="8"/>
      <c r="BX779" s="8"/>
      <c r="BY779" s="8"/>
      <c r="BZ779" s="8"/>
      <c r="CA779" s="8"/>
      <c r="CB779" s="8"/>
      <c r="CC779" s="8"/>
      <c r="CD779" s="8"/>
      <c r="CE779" s="8"/>
      <c r="CF779" s="8"/>
      <c r="CG779" s="8"/>
      <c r="CH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  <c r="AC780" s="8"/>
      <c r="AD780" s="8"/>
      <c r="AE780" s="8"/>
      <c r="AF780" s="8"/>
      <c r="AG780" s="8"/>
      <c r="AH780" s="8"/>
      <c r="AI780" s="8"/>
      <c r="AJ780" s="8"/>
      <c r="AK780" s="8"/>
      <c r="AL780" s="8"/>
      <c r="AM780" s="8"/>
      <c r="AN780" s="8"/>
      <c r="AO780" s="8"/>
      <c r="AP780" s="8"/>
      <c r="AQ780" s="8"/>
      <c r="AR780" s="8"/>
      <c r="AS780" s="8"/>
      <c r="AT780" s="8"/>
      <c r="AU780" s="8"/>
      <c r="AV780" s="8"/>
      <c r="AW780" s="8"/>
      <c r="AX780" s="8"/>
      <c r="AY780" s="8"/>
      <c r="AZ780" s="8"/>
      <c r="BA780" s="8"/>
      <c r="BB780" s="8"/>
      <c r="BC780" s="8"/>
      <c r="BD780" s="8"/>
      <c r="BE780" s="8"/>
      <c r="BF780" s="8"/>
      <c r="BG780" s="8"/>
      <c r="BH780" s="8"/>
      <c r="BI780" s="8"/>
      <c r="BJ780" s="8"/>
      <c r="BK780" s="8"/>
      <c r="BL780" s="8"/>
      <c r="BM780" s="8"/>
      <c r="BN780" s="8"/>
      <c r="BO780" s="8"/>
      <c r="BP780" s="8"/>
      <c r="BQ780" s="8"/>
      <c r="BR780" s="8"/>
      <c r="BS780" s="8"/>
      <c r="BT780" s="8"/>
      <c r="BU780" s="8"/>
      <c r="BV780" s="8"/>
      <c r="BW780" s="8"/>
      <c r="BX780" s="8"/>
      <c r="BY780" s="8"/>
      <c r="BZ780" s="8"/>
      <c r="CA780" s="8"/>
      <c r="CB780" s="8"/>
      <c r="CC780" s="8"/>
      <c r="CD780" s="8"/>
      <c r="CE780" s="8"/>
      <c r="CF780" s="8"/>
      <c r="CG780" s="8"/>
      <c r="CH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  <c r="AC781" s="8"/>
      <c r="AD781" s="8"/>
      <c r="AE781" s="8"/>
      <c r="AF781" s="8"/>
      <c r="AG781" s="8"/>
      <c r="AH781" s="8"/>
      <c r="AI781" s="8"/>
      <c r="AJ781" s="8"/>
      <c r="AK781" s="8"/>
      <c r="AL781" s="8"/>
      <c r="AM781" s="8"/>
      <c r="AN781" s="8"/>
      <c r="AO781" s="8"/>
      <c r="AP781" s="8"/>
      <c r="AQ781" s="8"/>
      <c r="AR781" s="8"/>
      <c r="AS781" s="8"/>
      <c r="AT781" s="8"/>
      <c r="AU781" s="8"/>
      <c r="AV781" s="8"/>
      <c r="AW781" s="8"/>
      <c r="AX781" s="8"/>
      <c r="AY781" s="8"/>
      <c r="AZ781" s="8"/>
      <c r="BA781" s="8"/>
      <c r="BB781" s="8"/>
      <c r="BC781" s="8"/>
      <c r="BD781" s="8"/>
      <c r="BE781" s="8"/>
      <c r="BF781" s="8"/>
      <c r="BG781" s="8"/>
      <c r="BH781" s="8"/>
      <c r="BI781" s="8"/>
      <c r="BJ781" s="8"/>
      <c r="BK781" s="8"/>
      <c r="BL781" s="8"/>
      <c r="BM781" s="8"/>
      <c r="BN781" s="8"/>
      <c r="BO781" s="8"/>
      <c r="BP781" s="8"/>
      <c r="BQ781" s="8"/>
      <c r="BR781" s="8"/>
      <c r="BS781" s="8"/>
      <c r="BT781" s="8"/>
      <c r="BU781" s="8"/>
      <c r="BV781" s="8"/>
      <c r="BW781" s="8"/>
      <c r="BX781" s="8"/>
      <c r="BY781" s="8"/>
      <c r="BZ781" s="8"/>
      <c r="CA781" s="8"/>
      <c r="CB781" s="8"/>
      <c r="CC781" s="8"/>
      <c r="CD781" s="8"/>
      <c r="CE781" s="8"/>
      <c r="CF781" s="8"/>
      <c r="CG781" s="8"/>
      <c r="CH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  <c r="AC782" s="8"/>
      <c r="AD782" s="8"/>
      <c r="AE782" s="8"/>
      <c r="AF782" s="8"/>
      <c r="AG782" s="8"/>
      <c r="AH782" s="8"/>
      <c r="AI782" s="8"/>
      <c r="AJ782" s="8"/>
      <c r="AK782" s="8"/>
      <c r="AL782" s="8"/>
      <c r="AM782" s="8"/>
      <c r="AN782" s="8"/>
      <c r="AO782" s="8"/>
      <c r="AP782" s="8"/>
      <c r="AQ782" s="8"/>
      <c r="AR782" s="8"/>
      <c r="AS782" s="8"/>
      <c r="AT782" s="8"/>
      <c r="AU782" s="8"/>
      <c r="AV782" s="8"/>
      <c r="AW782" s="8"/>
      <c r="AX782" s="8"/>
      <c r="AY782" s="8"/>
      <c r="AZ782" s="8"/>
      <c r="BA782" s="8"/>
      <c r="BB782" s="8"/>
      <c r="BC782" s="8"/>
      <c r="BD782" s="8"/>
      <c r="BE782" s="8"/>
      <c r="BF782" s="8"/>
      <c r="BG782" s="8"/>
      <c r="BH782" s="8"/>
      <c r="BI782" s="8"/>
      <c r="BJ782" s="8"/>
      <c r="BK782" s="8"/>
      <c r="BL782" s="8"/>
      <c r="BM782" s="8"/>
      <c r="BN782" s="8"/>
      <c r="BO782" s="8"/>
      <c r="BP782" s="8"/>
      <c r="BQ782" s="8"/>
      <c r="BR782" s="8"/>
      <c r="BS782" s="8"/>
      <c r="BT782" s="8"/>
      <c r="BU782" s="8"/>
      <c r="BV782" s="8"/>
      <c r="BW782" s="8"/>
      <c r="BX782" s="8"/>
      <c r="BY782" s="8"/>
      <c r="BZ782" s="8"/>
      <c r="CA782" s="8"/>
      <c r="CB782" s="8"/>
      <c r="CC782" s="8"/>
      <c r="CD782" s="8"/>
      <c r="CE782" s="8"/>
      <c r="CF782" s="8"/>
      <c r="CG782" s="8"/>
      <c r="CH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  <c r="AC783" s="8"/>
      <c r="AD783" s="8"/>
      <c r="AE783" s="8"/>
      <c r="AF783" s="8"/>
      <c r="AG783" s="8"/>
      <c r="AH783" s="8"/>
      <c r="AI783" s="8"/>
      <c r="AJ783" s="8"/>
      <c r="AK783" s="8"/>
      <c r="AL783" s="8"/>
      <c r="AM783" s="8"/>
      <c r="AN783" s="8"/>
      <c r="AO783" s="8"/>
      <c r="AP783" s="8"/>
      <c r="AQ783" s="8"/>
      <c r="AR783" s="8"/>
      <c r="AS783" s="8"/>
      <c r="AT783" s="8"/>
      <c r="AU783" s="8"/>
      <c r="AV783" s="8"/>
      <c r="AW783" s="8"/>
      <c r="AX783" s="8"/>
      <c r="AY783" s="8"/>
      <c r="AZ783" s="8"/>
      <c r="BA783" s="8"/>
      <c r="BB783" s="8"/>
      <c r="BC783" s="8"/>
      <c r="BD783" s="8"/>
      <c r="BE783" s="8"/>
      <c r="BF783" s="8"/>
      <c r="BG783" s="8"/>
      <c r="BH783" s="8"/>
      <c r="BI783" s="8"/>
      <c r="BJ783" s="8"/>
      <c r="BK783" s="8"/>
      <c r="BL783" s="8"/>
      <c r="BM783" s="8"/>
      <c r="BN783" s="8"/>
      <c r="BO783" s="8"/>
      <c r="BP783" s="8"/>
      <c r="BQ783" s="8"/>
      <c r="BR783" s="8"/>
      <c r="BS783" s="8"/>
      <c r="BT783" s="8"/>
      <c r="BU783" s="8"/>
      <c r="BV783" s="8"/>
      <c r="BW783" s="8"/>
      <c r="BX783" s="8"/>
      <c r="BY783" s="8"/>
      <c r="BZ783" s="8"/>
      <c r="CA783" s="8"/>
      <c r="CB783" s="8"/>
      <c r="CC783" s="8"/>
      <c r="CD783" s="8"/>
      <c r="CE783" s="8"/>
      <c r="CF783" s="8"/>
      <c r="CG783" s="8"/>
      <c r="CH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  <c r="AC784" s="8"/>
      <c r="AD784" s="8"/>
      <c r="AE784" s="8"/>
      <c r="AF784" s="8"/>
      <c r="AG784" s="8"/>
      <c r="AH784" s="8"/>
      <c r="AI784" s="8"/>
      <c r="AJ784" s="8"/>
      <c r="AK784" s="8"/>
      <c r="AL784" s="8"/>
      <c r="AM784" s="8"/>
      <c r="AN784" s="8"/>
      <c r="AO784" s="8"/>
      <c r="AP784" s="8"/>
      <c r="AQ784" s="8"/>
      <c r="AR784" s="8"/>
      <c r="AS784" s="8"/>
      <c r="AT784" s="8"/>
      <c r="AU784" s="8"/>
      <c r="AV784" s="8"/>
      <c r="AW784" s="8"/>
      <c r="AX784" s="8"/>
      <c r="AY784" s="8"/>
      <c r="AZ784" s="8"/>
      <c r="BA784" s="8"/>
      <c r="BB784" s="8"/>
      <c r="BC784" s="8"/>
      <c r="BD784" s="8"/>
      <c r="BE784" s="8"/>
      <c r="BF784" s="8"/>
      <c r="BG784" s="8"/>
      <c r="BH784" s="8"/>
      <c r="BI784" s="8"/>
      <c r="BJ784" s="8"/>
      <c r="BK784" s="8"/>
      <c r="BL784" s="8"/>
      <c r="BM784" s="8"/>
      <c r="BN784" s="8"/>
      <c r="BO784" s="8"/>
      <c r="BP784" s="8"/>
      <c r="BQ784" s="8"/>
      <c r="BR784" s="8"/>
      <c r="BS784" s="8"/>
      <c r="BT784" s="8"/>
      <c r="BU784" s="8"/>
      <c r="BV784" s="8"/>
      <c r="BW784" s="8"/>
      <c r="BX784" s="8"/>
      <c r="BY784" s="8"/>
      <c r="BZ784" s="8"/>
      <c r="CA784" s="8"/>
      <c r="CB784" s="8"/>
      <c r="CC784" s="8"/>
      <c r="CD784" s="8"/>
      <c r="CE784" s="8"/>
      <c r="CF784" s="8"/>
      <c r="CG784" s="8"/>
      <c r="CH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  <c r="AC785" s="8"/>
      <c r="AD785" s="8"/>
      <c r="AE785" s="8"/>
      <c r="AF785" s="8"/>
      <c r="AG785" s="8"/>
      <c r="AH785" s="8"/>
      <c r="AI785" s="8"/>
      <c r="AJ785" s="8"/>
      <c r="AK785" s="8"/>
      <c r="AL785" s="8"/>
      <c r="AM785" s="8"/>
      <c r="AN785" s="8"/>
      <c r="AO785" s="8"/>
      <c r="AP785" s="8"/>
      <c r="AQ785" s="8"/>
      <c r="AR785" s="8"/>
      <c r="AS785" s="8"/>
      <c r="AT785" s="8"/>
      <c r="AU785" s="8"/>
      <c r="AV785" s="8"/>
      <c r="AW785" s="8"/>
      <c r="AX785" s="8"/>
      <c r="AY785" s="8"/>
      <c r="AZ785" s="8"/>
      <c r="BA785" s="8"/>
      <c r="BB785" s="8"/>
      <c r="BC785" s="8"/>
      <c r="BD785" s="8"/>
      <c r="BE785" s="8"/>
      <c r="BF785" s="8"/>
      <c r="BG785" s="8"/>
      <c r="BH785" s="8"/>
      <c r="BI785" s="8"/>
      <c r="BJ785" s="8"/>
      <c r="BK785" s="8"/>
      <c r="BL785" s="8"/>
      <c r="BM785" s="8"/>
      <c r="BN785" s="8"/>
      <c r="BO785" s="8"/>
      <c r="BP785" s="8"/>
      <c r="BQ785" s="8"/>
      <c r="BR785" s="8"/>
      <c r="BS785" s="8"/>
      <c r="BT785" s="8"/>
      <c r="BU785" s="8"/>
      <c r="BV785" s="8"/>
      <c r="BW785" s="8"/>
      <c r="BX785" s="8"/>
      <c r="BY785" s="8"/>
      <c r="BZ785" s="8"/>
      <c r="CA785" s="8"/>
      <c r="CB785" s="8"/>
      <c r="CC785" s="8"/>
      <c r="CD785" s="8"/>
      <c r="CE785" s="8"/>
      <c r="CF785" s="8"/>
      <c r="CG785" s="8"/>
      <c r="CH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  <c r="AC786" s="8"/>
      <c r="AD786" s="8"/>
      <c r="AE786" s="8"/>
      <c r="AF786" s="8"/>
      <c r="AG786" s="8"/>
      <c r="AH786" s="8"/>
      <c r="AI786" s="8"/>
      <c r="AJ786" s="8"/>
      <c r="AK786" s="8"/>
      <c r="AL786" s="8"/>
      <c r="AM786" s="8"/>
      <c r="AN786" s="8"/>
      <c r="AO786" s="8"/>
      <c r="AP786" s="8"/>
      <c r="AQ786" s="8"/>
      <c r="AR786" s="8"/>
      <c r="AS786" s="8"/>
      <c r="AT786" s="8"/>
      <c r="AU786" s="8"/>
      <c r="AV786" s="8"/>
      <c r="AW786" s="8"/>
      <c r="AX786" s="8"/>
      <c r="AY786" s="8"/>
      <c r="AZ786" s="8"/>
      <c r="BA786" s="8"/>
      <c r="BB786" s="8"/>
      <c r="BC786" s="8"/>
      <c r="BD786" s="8"/>
      <c r="BE786" s="8"/>
      <c r="BF786" s="8"/>
      <c r="BG786" s="8"/>
      <c r="BH786" s="8"/>
      <c r="BI786" s="8"/>
      <c r="BJ786" s="8"/>
      <c r="BK786" s="8"/>
      <c r="BL786" s="8"/>
      <c r="BM786" s="8"/>
      <c r="BN786" s="8"/>
      <c r="BO786" s="8"/>
      <c r="BP786" s="8"/>
      <c r="BQ786" s="8"/>
      <c r="BR786" s="8"/>
      <c r="BS786" s="8"/>
      <c r="BT786" s="8"/>
      <c r="BU786" s="8"/>
      <c r="BV786" s="8"/>
      <c r="BW786" s="8"/>
      <c r="BX786" s="8"/>
      <c r="BY786" s="8"/>
      <c r="BZ786" s="8"/>
      <c r="CA786" s="8"/>
      <c r="CB786" s="8"/>
      <c r="CC786" s="8"/>
      <c r="CD786" s="8"/>
      <c r="CE786" s="8"/>
      <c r="CF786" s="8"/>
      <c r="CG786" s="8"/>
      <c r="CH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  <c r="AC787" s="8"/>
      <c r="AD787" s="8"/>
      <c r="AE787" s="8"/>
      <c r="AF787" s="8"/>
      <c r="AG787" s="8"/>
      <c r="AH787" s="8"/>
      <c r="AI787" s="8"/>
      <c r="AJ787" s="8"/>
      <c r="AK787" s="8"/>
      <c r="AL787" s="8"/>
      <c r="AM787" s="8"/>
      <c r="AN787" s="8"/>
      <c r="AO787" s="8"/>
      <c r="AP787" s="8"/>
      <c r="AQ787" s="8"/>
      <c r="AR787" s="8"/>
      <c r="AS787" s="8"/>
      <c r="AT787" s="8"/>
      <c r="AU787" s="8"/>
      <c r="AV787" s="8"/>
      <c r="AW787" s="8"/>
      <c r="AX787" s="8"/>
      <c r="AY787" s="8"/>
      <c r="AZ787" s="8"/>
      <c r="BA787" s="8"/>
      <c r="BB787" s="8"/>
      <c r="BC787" s="8"/>
      <c r="BD787" s="8"/>
      <c r="BE787" s="8"/>
      <c r="BF787" s="8"/>
      <c r="BG787" s="8"/>
      <c r="BH787" s="8"/>
      <c r="BI787" s="8"/>
      <c r="BJ787" s="8"/>
      <c r="BK787" s="8"/>
      <c r="BL787" s="8"/>
      <c r="BM787" s="8"/>
      <c r="BN787" s="8"/>
      <c r="BO787" s="8"/>
      <c r="BP787" s="8"/>
      <c r="BQ787" s="8"/>
      <c r="BR787" s="8"/>
      <c r="BS787" s="8"/>
      <c r="BT787" s="8"/>
      <c r="BU787" s="8"/>
      <c r="BV787" s="8"/>
      <c r="BW787" s="8"/>
      <c r="BX787" s="8"/>
      <c r="BY787" s="8"/>
      <c r="BZ787" s="8"/>
      <c r="CA787" s="8"/>
      <c r="CB787" s="8"/>
      <c r="CC787" s="8"/>
      <c r="CD787" s="8"/>
      <c r="CE787" s="8"/>
      <c r="CF787" s="8"/>
      <c r="CG787" s="8"/>
      <c r="CH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  <c r="AC788" s="8"/>
      <c r="AD788" s="8"/>
      <c r="AE788" s="8"/>
      <c r="AF788" s="8"/>
      <c r="AG788" s="8"/>
      <c r="AH788" s="8"/>
      <c r="AI788" s="8"/>
      <c r="AJ788" s="8"/>
      <c r="AK788" s="8"/>
      <c r="AL788" s="8"/>
      <c r="AM788" s="8"/>
      <c r="AN788" s="8"/>
      <c r="AO788" s="8"/>
      <c r="AP788" s="8"/>
      <c r="AQ788" s="8"/>
      <c r="AR788" s="8"/>
      <c r="AS788" s="8"/>
      <c r="AT788" s="8"/>
      <c r="AU788" s="8"/>
      <c r="AV788" s="8"/>
      <c r="AW788" s="8"/>
      <c r="AX788" s="8"/>
      <c r="AY788" s="8"/>
      <c r="AZ788" s="8"/>
      <c r="BA788" s="8"/>
      <c r="BB788" s="8"/>
      <c r="BC788" s="8"/>
      <c r="BD788" s="8"/>
      <c r="BE788" s="8"/>
      <c r="BF788" s="8"/>
      <c r="BG788" s="8"/>
      <c r="BH788" s="8"/>
      <c r="BI788" s="8"/>
      <c r="BJ788" s="8"/>
      <c r="BK788" s="8"/>
      <c r="BL788" s="8"/>
      <c r="BM788" s="8"/>
      <c r="BN788" s="8"/>
      <c r="BO788" s="8"/>
      <c r="BP788" s="8"/>
      <c r="BQ788" s="8"/>
      <c r="BR788" s="8"/>
      <c r="BS788" s="8"/>
      <c r="BT788" s="8"/>
      <c r="BU788" s="8"/>
      <c r="BV788" s="8"/>
      <c r="BW788" s="8"/>
      <c r="BX788" s="8"/>
      <c r="BY788" s="8"/>
      <c r="BZ788" s="8"/>
      <c r="CA788" s="8"/>
      <c r="CB788" s="8"/>
      <c r="CC788" s="8"/>
      <c r="CD788" s="8"/>
      <c r="CE788" s="8"/>
      <c r="CF788" s="8"/>
      <c r="CG788" s="8"/>
      <c r="CH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  <c r="AC789" s="8"/>
      <c r="AD789" s="8"/>
      <c r="AE789" s="8"/>
      <c r="AF789" s="8"/>
      <c r="AG789" s="8"/>
      <c r="AH789" s="8"/>
      <c r="AI789" s="8"/>
      <c r="AJ789" s="8"/>
      <c r="AK789" s="8"/>
      <c r="AL789" s="8"/>
      <c r="AM789" s="8"/>
      <c r="AN789" s="8"/>
      <c r="AO789" s="8"/>
      <c r="AP789" s="8"/>
      <c r="AQ789" s="8"/>
      <c r="AR789" s="8"/>
      <c r="AS789" s="8"/>
      <c r="AT789" s="8"/>
      <c r="AU789" s="8"/>
      <c r="AV789" s="8"/>
      <c r="AW789" s="8"/>
      <c r="AX789" s="8"/>
      <c r="AY789" s="8"/>
      <c r="AZ789" s="8"/>
      <c r="BA789" s="8"/>
      <c r="BB789" s="8"/>
      <c r="BC789" s="8"/>
      <c r="BD789" s="8"/>
      <c r="BE789" s="8"/>
      <c r="BF789" s="8"/>
      <c r="BG789" s="8"/>
      <c r="BH789" s="8"/>
      <c r="BI789" s="8"/>
      <c r="BJ789" s="8"/>
      <c r="BK789" s="8"/>
      <c r="BL789" s="8"/>
      <c r="BM789" s="8"/>
      <c r="BN789" s="8"/>
      <c r="BO789" s="8"/>
      <c r="BP789" s="8"/>
      <c r="BQ789" s="8"/>
      <c r="BR789" s="8"/>
      <c r="BS789" s="8"/>
      <c r="BT789" s="8"/>
      <c r="BU789" s="8"/>
      <c r="BV789" s="8"/>
      <c r="BW789" s="8"/>
      <c r="BX789" s="8"/>
      <c r="BY789" s="8"/>
      <c r="BZ789" s="8"/>
      <c r="CA789" s="8"/>
      <c r="CB789" s="8"/>
      <c r="CC789" s="8"/>
      <c r="CD789" s="8"/>
      <c r="CE789" s="8"/>
      <c r="CF789" s="8"/>
      <c r="CG789" s="8"/>
      <c r="CH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  <c r="AC790" s="8"/>
      <c r="AD790" s="8"/>
      <c r="AE790" s="8"/>
      <c r="AF790" s="8"/>
      <c r="AG790" s="8"/>
      <c r="AH790" s="8"/>
      <c r="AI790" s="8"/>
      <c r="AJ790" s="8"/>
      <c r="AK790" s="8"/>
      <c r="AL790" s="8"/>
      <c r="AM790" s="8"/>
      <c r="AN790" s="8"/>
      <c r="AO790" s="8"/>
      <c r="AP790" s="8"/>
      <c r="AQ790" s="8"/>
      <c r="AR790" s="8"/>
      <c r="AS790" s="8"/>
      <c r="AT790" s="8"/>
      <c r="AU790" s="8"/>
      <c r="AV790" s="8"/>
      <c r="AW790" s="8"/>
      <c r="AX790" s="8"/>
      <c r="AY790" s="8"/>
      <c r="AZ790" s="8"/>
      <c r="BA790" s="8"/>
      <c r="BB790" s="8"/>
      <c r="BC790" s="8"/>
      <c r="BD790" s="8"/>
      <c r="BE790" s="8"/>
      <c r="BF790" s="8"/>
      <c r="BG790" s="8"/>
      <c r="BH790" s="8"/>
      <c r="BI790" s="8"/>
      <c r="BJ790" s="8"/>
      <c r="BK790" s="8"/>
      <c r="BL790" s="8"/>
      <c r="BM790" s="8"/>
      <c r="BN790" s="8"/>
      <c r="BO790" s="8"/>
      <c r="BP790" s="8"/>
      <c r="BQ790" s="8"/>
      <c r="BR790" s="8"/>
      <c r="BS790" s="8"/>
      <c r="BT790" s="8"/>
      <c r="BU790" s="8"/>
      <c r="BV790" s="8"/>
      <c r="BW790" s="8"/>
      <c r="BX790" s="8"/>
      <c r="BY790" s="8"/>
      <c r="BZ790" s="8"/>
      <c r="CA790" s="8"/>
      <c r="CB790" s="8"/>
      <c r="CC790" s="8"/>
      <c r="CD790" s="8"/>
      <c r="CE790" s="8"/>
      <c r="CF790" s="8"/>
      <c r="CG790" s="8"/>
      <c r="CH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  <c r="AC791" s="8"/>
      <c r="AD791" s="8"/>
      <c r="AE791" s="8"/>
      <c r="AF791" s="8"/>
      <c r="AG791" s="8"/>
      <c r="AH791" s="8"/>
      <c r="AI791" s="8"/>
      <c r="AJ791" s="8"/>
      <c r="AK791" s="8"/>
      <c r="AL791" s="8"/>
      <c r="AM791" s="8"/>
      <c r="AN791" s="8"/>
      <c r="AO791" s="8"/>
      <c r="AP791" s="8"/>
      <c r="AQ791" s="8"/>
      <c r="AR791" s="8"/>
      <c r="AS791" s="8"/>
      <c r="AT791" s="8"/>
      <c r="AU791" s="8"/>
      <c r="AV791" s="8"/>
      <c r="AW791" s="8"/>
      <c r="AX791" s="8"/>
      <c r="AY791" s="8"/>
      <c r="AZ791" s="8"/>
      <c r="BA791" s="8"/>
      <c r="BB791" s="8"/>
      <c r="BC791" s="8"/>
      <c r="BD791" s="8"/>
      <c r="BE791" s="8"/>
      <c r="BF791" s="8"/>
      <c r="BG791" s="8"/>
      <c r="BH791" s="8"/>
      <c r="BI791" s="8"/>
      <c r="BJ791" s="8"/>
      <c r="BK791" s="8"/>
      <c r="BL791" s="8"/>
      <c r="BM791" s="8"/>
      <c r="BN791" s="8"/>
      <c r="BO791" s="8"/>
      <c r="BP791" s="8"/>
      <c r="BQ791" s="8"/>
      <c r="BR791" s="8"/>
      <c r="BS791" s="8"/>
      <c r="BT791" s="8"/>
      <c r="BU791" s="8"/>
      <c r="BV791" s="8"/>
      <c r="BW791" s="8"/>
      <c r="BX791" s="8"/>
      <c r="BY791" s="8"/>
      <c r="BZ791" s="8"/>
      <c r="CA791" s="8"/>
      <c r="CB791" s="8"/>
      <c r="CC791" s="8"/>
      <c r="CD791" s="8"/>
      <c r="CE791" s="8"/>
      <c r="CF791" s="8"/>
      <c r="CG791" s="8"/>
      <c r="CH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  <c r="AC792" s="8"/>
      <c r="AD792" s="8"/>
      <c r="AE792" s="8"/>
      <c r="AF792" s="8"/>
      <c r="AG792" s="8"/>
      <c r="AH792" s="8"/>
      <c r="AI792" s="8"/>
      <c r="AJ792" s="8"/>
      <c r="AK792" s="8"/>
      <c r="AL792" s="8"/>
      <c r="AM792" s="8"/>
      <c r="AN792" s="8"/>
      <c r="AO792" s="8"/>
      <c r="AP792" s="8"/>
      <c r="AQ792" s="8"/>
      <c r="AR792" s="8"/>
      <c r="AS792" s="8"/>
      <c r="AT792" s="8"/>
      <c r="AU792" s="8"/>
      <c r="AV792" s="8"/>
      <c r="AW792" s="8"/>
      <c r="AX792" s="8"/>
      <c r="AY792" s="8"/>
      <c r="AZ792" s="8"/>
      <c r="BA792" s="8"/>
      <c r="BB792" s="8"/>
      <c r="BC792" s="8"/>
      <c r="BD792" s="8"/>
      <c r="BE792" s="8"/>
      <c r="BF792" s="8"/>
      <c r="BG792" s="8"/>
      <c r="BH792" s="8"/>
      <c r="BI792" s="8"/>
      <c r="BJ792" s="8"/>
      <c r="BK792" s="8"/>
      <c r="BL792" s="8"/>
      <c r="BM792" s="8"/>
      <c r="BN792" s="8"/>
      <c r="BO792" s="8"/>
      <c r="BP792" s="8"/>
      <c r="BQ792" s="8"/>
      <c r="BR792" s="8"/>
      <c r="BS792" s="8"/>
      <c r="BT792" s="8"/>
      <c r="BU792" s="8"/>
      <c r="BV792" s="8"/>
      <c r="BW792" s="8"/>
      <c r="BX792" s="8"/>
      <c r="BY792" s="8"/>
      <c r="BZ792" s="8"/>
      <c r="CA792" s="8"/>
      <c r="CB792" s="8"/>
      <c r="CC792" s="8"/>
      <c r="CD792" s="8"/>
      <c r="CE792" s="8"/>
      <c r="CF792" s="8"/>
      <c r="CG792" s="8"/>
      <c r="CH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  <c r="AC793" s="8"/>
      <c r="AD793" s="8"/>
      <c r="AE793" s="8"/>
      <c r="AF793" s="8"/>
      <c r="AG793" s="8"/>
      <c r="AH793" s="8"/>
      <c r="AI793" s="8"/>
      <c r="AJ793" s="8"/>
      <c r="AK793" s="8"/>
      <c r="AL793" s="8"/>
      <c r="AM793" s="8"/>
      <c r="AN793" s="8"/>
      <c r="AO793" s="8"/>
      <c r="AP793" s="8"/>
      <c r="AQ793" s="8"/>
      <c r="AR793" s="8"/>
      <c r="AS793" s="8"/>
      <c r="AT793" s="8"/>
      <c r="AU793" s="8"/>
      <c r="AV793" s="8"/>
      <c r="AW793" s="8"/>
      <c r="AX793" s="8"/>
      <c r="AY793" s="8"/>
      <c r="AZ793" s="8"/>
      <c r="BA793" s="8"/>
      <c r="BB793" s="8"/>
      <c r="BC793" s="8"/>
      <c r="BD793" s="8"/>
      <c r="BE793" s="8"/>
      <c r="BF793" s="8"/>
      <c r="BG793" s="8"/>
      <c r="BH793" s="8"/>
      <c r="BI793" s="8"/>
      <c r="BJ793" s="8"/>
      <c r="BK793" s="8"/>
      <c r="BL793" s="8"/>
      <c r="BM793" s="8"/>
      <c r="BN793" s="8"/>
      <c r="BO793" s="8"/>
      <c r="BP793" s="8"/>
      <c r="BQ793" s="8"/>
      <c r="BR793" s="8"/>
      <c r="BS793" s="8"/>
      <c r="BT793" s="8"/>
      <c r="BU793" s="8"/>
      <c r="BV793" s="8"/>
      <c r="BW793" s="8"/>
      <c r="BX793" s="8"/>
      <c r="BY793" s="8"/>
      <c r="BZ793" s="8"/>
      <c r="CA793" s="8"/>
      <c r="CB793" s="8"/>
      <c r="CC793" s="8"/>
      <c r="CD793" s="8"/>
      <c r="CE793" s="8"/>
      <c r="CF793" s="8"/>
      <c r="CG793" s="8"/>
      <c r="CH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  <c r="AC794" s="8"/>
      <c r="AD794" s="8"/>
      <c r="AE794" s="8"/>
      <c r="AF794" s="8"/>
      <c r="AG794" s="8"/>
      <c r="AH794" s="8"/>
      <c r="AI794" s="8"/>
      <c r="AJ794" s="8"/>
      <c r="AK794" s="8"/>
      <c r="AL794" s="8"/>
      <c r="AM794" s="8"/>
      <c r="AN794" s="8"/>
      <c r="AO794" s="8"/>
      <c r="AP794" s="8"/>
      <c r="AQ794" s="8"/>
      <c r="AR794" s="8"/>
      <c r="AS794" s="8"/>
      <c r="AT794" s="8"/>
      <c r="AU794" s="8"/>
      <c r="AV794" s="8"/>
      <c r="AW794" s="8"/>
      <c r="AX794" s="8"/>
      <c r="AY794" s="8"/>
      <c r="AZ794" s="8"/>
      <c r="BA794" s="8"/>
      <c r="BB794" s="8"/>
      <c r="BC794" s="8"/>
      <c r="BD794" s="8"/>
      <c r="BE794" s="8"/>
      <c r="BF794" s="8"/>
      <c r="BG794" s="8"/>
      <c r="BH794" s="8"/>
      <c r="BI794" s="8"/>
      <c r="BJ794" s="8"/>
      <c r="BK794" s="8"/>
      <c r="BL794" s="8"/>
      <c r="BM794" s="8"/>
      <c r="BN794" s="8"/>
      <c r="BO794" s="8"/>
      <c r="BP794" s="8"/>
      <c r="BQ794" s="8"/>
      <c r="BR794" s="8"/>
      <c r="BS794" s="8"/>
      <c r="BT794" s="8"/>
      <c r="BU794" s="8"/>
      <c r="BV794" s="8"/>
      <c r="BW794" s="8"/>
      <c r="BX794" s="8"/>
      <c r="BY794" s="8"/>
      <c r="BZ794" s="8"/>
      <c r="CA794" s="8"/>
      <c r="CB794" s="8"/>
      <c r="CC794" s="8"/>
      <c r="CD794" s="8"/>
      <c r="CE794" s="8"/>
      <c r="CF794" s="8"/>
      <c r="CG794" s="8"/>
      <c r="CH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  <c r="AC795" s="8"/>
      <c r="AD795" s="8"/>
      <c r="AE795" s="8"/>
      <c r="AF795" s="8"/>
      <c r="AG795" s="8"/>
      <c r="AH795" s="8"/>
      <c r="AI795" s="8"/>
      <c r="AJ795" s="8"/>
      <c r="AK795" s="8"/>
      <c r="AL795" s="8"/>
      <c r="AM795" s="8"/>
      <c r="AN795" s="8"/>
      <c r="AO795" s="8"/>
      <c r="AP795" s="8"/>
      <c r="AQ795" s="8"/>
      <c r="AR795" s="8"/>
      <c r="AS795" s="8"/>
      <c r="AT795" s="8"/>
      <c r="AU795" s="8"/>
      <c r="AV795" s="8"/>
      <c r="AW795" s="8"/>
      <c r="AX795" s="8"/>
      <c r="AY795" s="8"/>
      <c r="AZ795" s="8"/>
      <c r="BA795" s="8"/>
      <c r="BB795" s="8"/>
      <c r="BC795" s="8"/>
      <c r="BD795" s="8"/>
      <c r="BE795" s="8"/>
      <c r="BF795" s="8"/>
      <c r="BG795" s="8"/>
      <c r="BH795" s="8"/>
      <c r="BI795" s="8"/>
      <c r="BJ795" s="8"/>
      <c r="BK795" s="8"/>
      <c r="BL795" s="8"/>
      <c r="BM795" s="8"/>
      <c r="BN795" s="8"/>
      <c r="BO795" s="8"/>
      <c r="BP795" s="8"/>
      <c r="BQ795" s="8"/>
      <c r="BR795" s="8"/>
      <c r="BS795" s="8"/>
      <c r="BT795" s="8"/>
      <c r="BU795" s="8"/>
      <c r="BV795" s="8"/>
      <c r="BW795" s="8"/>
      <c r="BX795" s="8"/>
      <c r="BY795" s="8"/>
      <c r="BZ795" s="8"/>
      <c r="CA795" s="8"/>
      <c r="CB795" s="8"/>
      <c r="CC795" s="8"/>
      <c r="CD795" s="8"/>
      <c r="CE795" s="8"/>
      <c r="CF795" s="8"/>
      <c r="CG795" s="8"/>
      <c r="CH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  <c r="AC796" s="8"/>
      <c r="AD796" s="8"/>
      <c r="AE796" s="8"/>
      <c r="AF796" s="8"/>
      <c r="AG796" s="8"/>
      <c r="AH796" s="8"/>
      <c r="AI796" s="8"/>
      <c r="AJ796" s="8"/>
      <c r="AK796" s="8"/>
      <c r="AL796" s="8"/>
      <c r="AM796" s="8"/>
      <c r="AN796" s="8"/>
      <c r="AO796" s="8"/>
      <c r="AP796" s="8"/>
      <c r="AQ796" s="8"/>
      <c r="AR796" s="8"/>
      <c r="AS796" s="8"/>
      <c r="AT796" s="8"/>
      <c r="AU796" s="8"/>
      <c r="AV796" s="8"/>
      <c r="AW796" s="8"/>
      <c r="AX796" s="8"/>
      <c r="AY796" s="8"/>
      <c r="AZ796" s="8"/>
      <c r="BA796" s="8"/>
      <c r="BB796" s="8"/>
      <c r="BC796" s="8"/>
      <c r="BD796" s="8"/>
      <c r="BE796" s="8"/>
      <c r="BF796" s="8"/>
      <c r="BG796" s="8"/>
      <c r="BH796" s="8"/>
      <c r="BI796" s="8"/>
      <c r="BJ796" s="8"/>
      <c r="BK796" s="8"/>
      <c r="BL796" s="8"/>
      <c r="BM796" s="8"/>
      <c r="BN796" s="8"/>
      <c r="BO796" s="8"/>
      <c r="BP796" s="8"/>
      <c r="BQ796" s="8"/>
      <c r="BR796" s="8"/>
      <c r="BS796" s="8"/>
      <c r="BT796" s="8"/>
      <c r="BU796" s="8"/>
      <c r="BV796" s="8"/>
      <c r="BW796" s="8"/>
      <c r="BX796" s="8"/>
      <c r="BY796" s="8"/>
      <c r="BZ796" s="8"/>
      <c r="CA796" s="8"/>
      <c r="CB796" s="8"/>
      <c r="CC796" s="8"/>
      <c r="CD796" s="8"/>
      <c r="CE796" s="8"/>
      <c r="CF796" s="8"/>
      <c r="CG796" s="8"/>
      <c r="CH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  <c r="AC797" s="8"/>
      <c r="AD797" s="8"/>
      <c r="AE797" s="8"/>
      <c r="AF797" s="8"/>
      <c r="AG797" s="8"/>
      <c r="AH797" s="8"/>
      <c r="AI797" s="8"/>
      <c r="AJ797" s="8"/>
      <c r="AK797" s="8"/>
      <c r="AL797" s="8"/>
      <c r="AM797" s="8"/>
      <c r="AN797" s="8"/>
      <c r="AO797" s="8"/>
      <c r="AP797" s="8"/>
      <c r="AQ797" s="8"/>
      <c r="AR797" s="8"/>
      <c r="AS797" s="8"/>
      <c r="AT797" s="8"/>
      <c r="AU797" s="8"/>
      <c r="AV797" s="8"/>
      <c r="AW797" s="8"/>
      <c r="AX797" s="8"/>
      <c r="AY797" s="8"/>
      <c r="AZ797" s="8"/>
      <c r="BA797" s="8"/>
      <c r="BB797" s="8"/>
      <c r="BC797" s="8"/>
      <c r="BD797" s="8"/>
      <c r="BE797" s="8"/>
      <c r="BF797" s="8"/>
      <c r="BG797" s="8"/>
      <c r="BH797" s="8"/>
      <c r="BI797" s="8"/>
      <c r="BJ797" s="8"/>
      <c r="BK797" s="8"/>
      <c r="BL797" s="8"/>
      <c r="BM797" s="8"/>
      <c r="BN797" s="8"/>
      <c r="BO797" s="8"/>
      <c r="BP797" s="8"/>
      <c r="BQ797" s="8"/>
      <c r="BR797" s="8"/>
      <c r="BS797" s="8"/>
      <c r="BT797" s="8"/>
      <c r="BU797" s="8"/>
      <c r="BV797" s="8"/>
      <c r="BW797" s="8"/>
      <c r="BX797" s="8"/>
      <c r="BY797" s="8"/>
      <c r="BZ797" s="8"/>
      <c r="CA797" s="8"/>
      <c r="CB797" s="8"/>
      <c r="CC797" s="8"/>
      <c r="CD797" s="8"/>
      <c r="CE797" s="8"/>
      <c r="CF797" s="8"/>
      <c r="CG797" s="8"/>
      <c r="CH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  <c r="AC798" s="8"/>
      <c r="AD798" s="8"/>
      <c r="AE798" s="8"/>
      <c r="AF798" s="8"/>
      <c r="AG798" s="8"/>
      <c r="AH798" s="8"/>
      <c r="AI798" s="8"/>
      <c r="AJ798" s="8"/>
      <c r="AK798" s="8"/>
      <c r="AL798" s="8"/>
      <c r="AM798" s="8"/>
      <c r="AN798" s="8"/>
      <c r="AO798" s="8"/>
      <c r="AP798" s="8"/>
      <c r="AQ798" s="8"/>
      <c r="AR798" s="8"/>
      <c r="AS798" s="8"/>
      <c r="AT798" s="8"/>
      <c r="AU798" s="8"/>
      <c r="AV798" s="8"/>
      <c r="AW798" s="8"/>
      <c r="AX798" s="8"/>
      <c r="AY798" s="8"/>
      <c r="AZ798" s="8"/>
      <c r="BA798" s="8"/>
      <c r="BB798" s="8"/>
      <c r="BC798" s="8"/>
      <c r="BD798" s="8"/>
      <c r="BE798" s="8"/>
      <c r="BF798" s="8"/>
      <c r="BG798" s="8"/>
      <c r="BH798" s="8"/>
      <c r="BI798" s="8"/>
      <c r="BJ798" s="8"/>
      <c r="BK798" s="8"/>
      <c r="BL798" s="8"/>
      <c r="BM798" s="8"/>
      <c r="BN798" s="8"/>
      <c r="BO798" s="8"/>
      <c r="BP798" s="8"/>
      <c r="BQ798" s="8"/>
      <c r="BR798" s="8"/>
      <c r="BS798" s="8"/>
      <c r="BT798" s="8"/>
      <c r="BU798" s="8"/>
      <c r="BV798" s="8"/>
      <c r="BW798" s="8"/>
      <c r="BX798" s="8"/>
      <c r="BY798" s="8"/>
      <c r="BZ798" s="8"/>
      <c r="CA798" s="8"/>
      <c r="CB798" s="8"/>
      <c r="CC798" s="8"/>
      <c r="CD798" s="8"/>
      <c r="CE798" s="8"/>
      <c r="CF798" s="8"/>
      <c r="CG798" s="8"/>
      <c r="CH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  <c r="AC799" s="8"/>
      <c r="AD799" s="8"/>
      <c r="AE799" s="8"/>
      <c r="AF799" s="8"/>
      <c r="AG799" s="8"/>
      <c r="AH799" s="8"/>
      <c r="AI799" s="8"/>
      <c r="AJ799" s="8"/>
      <c r="AK799" s="8"/>
      <c r="AL799" s="8"/>
      <c r="AM799" s="8"/>
      <c r="AN799" s="8"/>
      <c r="AO799" s="8"/>
      <c r="AP799" s="8"/>
      <c r="AQ799" s="8"/>
      <c r="AR799" s="8"/>
      <c r="AS799" s="8"/>
      <c r="AT799" s="8"/>
      <c r="AU799" s="8"/>
      <c r="AV799" s="8"/>
      <c r="AW799" s="8"/>
      <c r="AX799" s="8"/>
      <c r="AY799" s="8"/>
      <c r="AZ799" s="8"/>
      <c r="BA799" s="8"/>
      <c r="BB799" s="8"/>
      <c r="BC799" s="8"/>
      <c r="BD799" s="8"/>
      <c r="BE799" s="8"/>
      <c r="BF799" s="8"/>
      <c r="BG799" s="8"/>
      <c r="BH799" s="8"/>
      <c r="BI799" s="8"/>
      <c r="BJ799" s="8"/>
      <c r="BK799" s="8"/>
      <c r="BL799" s="8"/>
      <c r="BM799" s="8"/>
      <c r="BN799" s="8"/>
      <c r="BO799" s="8"/>
      <c r="BP799" s="8"/>
      <c r="BQ799" s="8"/>
      <c r="BR799" s="8"/>
      <c r="BS799" s="8"/>
      <c r="BT799" s="8"/>
      <c r="BU799" s="8"/>
      <c r="BV799" s="8"/>
      <c r="BW799" s="8"/>
      <c r="BX799" s="8"/>
      <c r="BY799" s="8"/>
      <c r="BZ799" s="8"/>
      <c r="CA799" s="8"/>
      <c r="CB799" s="8"/>
      <c r="CC799" s="8"/>
      <c r="CD799" s="8"/>
      <c r="CE799" s="8"/>
      <c r="CF799" s="8"/>
      <c r="CG799" s="8"/>
      <c r="CH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  <c r="AC800" s="8"/>
      <c r="AD800" s="8"/>
      <c r="AE800" s="8"/>
      <c r="AF800" s="8"/>
      <c r="AG800" s="8"/>
      <c r="AH800" s="8"/>
      <c r="AI800" s="8"/>
      <c r="AJ800" s="8"/>
      <c r="AK800" s="8"/>
      <c r="AL800" s="8"/>
      <c r="AM800" s="8"/>
      <c r="AN800" s="8"/>
      <c r="AO800" s="8"/>
      <c r="AP800" s="8"/>
      <c r="AQ800" s="8"/>
      <c r="AR800" s="8"/>
      <c r="AS800" s="8"/>
      <c r="AT800" s="8"/>
      <c r="AU800" s="8"/>
      <c r="AV800" s="8"/>
      <c r="AW800" s="8"/>
      <c r="AX800" s="8"/>
      <c r="AY800" s="8"/>
      <c r="AZ800" s="8"/>
      <c r="BA800" s="8"/>
      <c r="BB800" s="8"/>
      <c r="BC800" s="8"/>
      <c r="BD800" s="8"/>
      <c r="BE800" s="8"/>
      <c r="BF800" s="8"/>
      <c r="BG800" s="8"/>
      <c r="BH800" s="8"/>
      <c r="BI800" s="8"/>
      <c r="BJ800" s="8"/>
      <c r="BK800" s="8"/>
      <c r="BL800" s="8"/>
      <c r="BM800" s="8"/>
      <c r="BN800" s="8"/>
      <c r="BO800" s="8"/>
      <c r="BP800" s="8"/>
      <c r="BQ800" s="8"/>
      <c r="BR800" s="8"/>
      <c r="BS800" s="8"/>
      <c r="BT800" s="8"/>
      <c r="BU800" s="8"/>
      <c r="BV800" s="8"/>
      <c r="BW800" s="8"/>
      <c r="BX800" s="8"/>
      <c r="BY800" s="8"/>
      <c r="BZ800" s="8"/>
      <c r="CA800" s="8"/>
      <c r="CB800" s="8"/>
      <c r="CC800" s="8"/>
      <c r="CD800" s="8"/>
      <c r="CE800" s="8"/>
      <c r="CF800" s="8"/>
      <c r="CG800" s="8"/>
      <c r="CH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  <c r="AC801" s="8"/>
      <c r="AD801" s="8"/>
      <c r="AE801" s="8"/>
      <c r="AF801" s="8"/>
      <c r="AG801" s="8"/>
      <c r="AH801" s="8"/>
      <c r="AI801" s="8"/>
      <c r="AJ801" s="8"/>
      <c r="AK801" s="8"/>
      <c r="AL801" s="8"/>
      <c r="AM801" s="8"/>
      <c r="AN801" s="8"/>
      <c r="AO801" s="8"/>
      <c r="AP801" s="8"/>
      <c r="AQ801" s="8"/>
      <c r="AR801" s="8"/>
      <c r="AS801" s="8"/>
      <c r="AT801" s="8"/>
      <c r="AU801" s="8"/>
      <c r="AV801" s="8"/>
      <c r="AW801" s="8"/>
      <c r="AX801" s="8"/>
      <c r="AY801" s="8"/>
      <c r="AZ801" s="8"/>
      <c r="BA801" s="8"/>
      <c r="BB801" s="8"/>
      <c r="BC801" s="8"/>
      <c r="BD801" s="8"/>
      <c r="BE801" s="8"/>
      <c r="BF801" s="8"/>
      <c r="BG801" s="8"/>
      <c r="BH801" s="8"/>
      <c r="BI801" s="8"/>
      <c r="BJ801" s="8"/>
      <c r="BK801" s="8"/>
      <c r="BL801" s="8"/>
      <c r="BM801" s="8"/>
      <c r="BN801" s="8"/>
      <c r="BO801" s="8"/>
      <c r="BP801" s="8"/>
      <c r="BQ801" s="8"/>
      <c r="BR801" s="8"/>
      <c r="BS801" s="8"/>
      <c r="BT801" s="8"/>
      <c r="BU801" s="8"/>
      <c r="BV801" s="8"/>
      <c r="BW801" s="8"/>
      <c r="BX801" s="8"/>
      <c r="BY801" s="8"/>
      <c r="BZ801" s="8"/>
      <c r="CA801" s="8"/>
      <c r="CB801" s="8"/>
      <c r="CC801" s="8"/>
      <c r="CD801" s="8"/>
      <c r="CE801" s="8"/>
      <c r="CF801" s="8"/>
      <c r="CG801" s="8"/>
      <c r="CH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  <c r="AC802" s="8"/>
      <c r="AD802" s="8"/>
      <c r="AE802" s="8"/>
      <c r="AF802" s="8"/>
      <c r="AG802" s="8"/>
      <c r="AH802" s="8"/>
      <c r="AI802" s="8"/>
      <c r="AJ802" s="8"/>
      <c r="AK802" s="8"/>
      <c r="AL802" s="8"/>
      <c r="AM802" s="8"/>
      <c r="AN802" s="8"/>
      <c r="AO802" s="8"/>
      <c r="AP802" s="8"/>
      <c r="AQ802" s="8"/>
      <c r="AR802" s="8"/>
      <c r="AS802" s="8"/>
      <c r="AT802" s="8"/>
      <c r="AU802" s="8"/>
      <c r="AV802" s="8"/>
      <c r="AW802" s="8"/>
      <c r="AX802" s="8"/>
      <c r="AY802" s="8"/>
      <c r="AZ802" s="8"/>
      <c r="BA802" s="8"/>
      <c r="BB802" s="8"/>
      <c r="BC802" s="8"/>
      <c r="BD802" s="8"/>
      <c r="BE802" s="8"/>
      <c r="BF802" s="8"/>
      <c r="BG802" s="8"/>
      <c r="BH802" s="8"/>
      <c r="BI802" s="8"/>
      <c r="BJ802" s="8"/>
      <c r="BK802" s="8"/>
      <c r="BL802" s="8"/>
      <c r="BM802" s="8"/>
      <c r="BN802" s="8"/>
      <c r="BO802" s="8"/>
      <c r="BP802" s="8"/>
      <c r="BQ802" s="8"/>
      <c r="BR802" s="8"/>
      <c r="BS802" s="8"/>
      <c r="BT802" s="8"/>
      <c r="BU802" s="8"/>
      <c r="BV802" s="8"/>
      <c r="BW802" s="8"/>
      <c r="BX802" s="8"/>
      <c r="BY802" s="8"/>
      <c r="BZ802" s="8"/>
      <c r="CA802" s="8"/>
      <c r="CB802" s="8"/>
      <c r="CC802" s="8"/>
      <c r="CD802" s="8"/>
      <c r="CE802" s="8"/>
      <c r="CF802" s="8"/>
      <c r="CG802" s="8"/>
      <c r="CH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  <c r="AC803" s="8"/>
      <c r="AD803" s="8"/>
      <c r="AE803" s="8"/>
      <c r="AF803" s="8"/>
      <c r="AG803" s="8"/>
      <c r="AH803" s="8"/>
      <c r="AI803" s="8"/>
      <c r="AJ803" s="8"/>
      <c r="AK803" s="8"/>
      <c r="AL803" s="8"/>
      <c r="AM803" s="8"/>
      <c r="AN803" s="8"/>
      <c r="AO803" s="8"/>
      <c r="AP803" s="8"/>
      <c r="AQ803" s="8"/>
      <c r="AR803" s="8"/>
      <c r="AS803" s="8"/>
      <c r="AT803" s="8"/>
      <c r="AU803" s="8"/>
      <c r="AV803" s="8"/>
      <c r="AW803" s="8"/>
      <c r="AX803" s="8"/>
      <c r="AY803" s="8"/>
      <c r="AZ803" s="8"/>
      <c r="BA803" s="8"/>
      <c r="BB803" s="8"/>
      <c r="BC803" s="8"/>
      <c r="BD803" s="8"/>
      <c r="BE803" s="8"/>
      <c r="BF803" s="8"/>
      <c r="BG803" s="8"/>
      <c r="BH803" s="8"/>
      <c r="BI803" s="8"/>
      <c r="BJ803" s="8"/>
      <c r="BK803" s="8"/>
      <c r="BL803" s="8"/>
      <c r="BM803" s="8"/>
      <c r="BN803" s="8"/>
      <c r="BO803" s="8"/>
      <c r="BP803" s="8"/>
      <c r="BQ803" s="8"/>
      <c r="BR803" s="8"/>
      <c r="BS803" s="8"/>
      <c r="BT803" s="8"/>
      <c r="BU803" s="8"/>
      <c r="BV803" s="8"/>
      <c r="BW803" s="8"/>
      <c r="BX803" s="8"/>
      <c r="BY803" s="8"/>
      <c r="BZ803" s="8"/>
      <c r="CA803" s="8"/>
      <c r="CB803" s="8"/>
      <c r="CC803" s="8"/>
      <c r="CD803" s="8"/>
      <c r="CE803" s="8"/>
      <c r="CF803" s="8"/>
      <c r="CG803" s="8"/>
      <c r="CH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  <c r="AC804" s="8"/>
      <c r="AD804" s="8"/>
      <c r="AE804" s="8"/>
      <c r="AF804" s="8"/>
      <c r="AG804" s="8"/>
      <c r="AH804" s="8"/>
      <c r="AI804" s="8"/>
      <c r="AJ804" s="8"/>
      <c r="AK804" s="8"/>
      <c r="AL804" s="8"/>
      <c r="AM804" s="8"/>
      <c r="AN804" s="8"/>
      <c r="AO804" s="8"/>
      <c r="AP804" s="8"/>
      <c r="AQ804" s="8"/>
      <c r="AR804" s="8"/>
      <c r="AS804" s="8"/>
      <c r="AT804" s="8"/>
      <c r="AU804" s="8"/>
      <c r="AV804" s="8"/>
      <c r="AW804" s="8"/>
      <c r="AX804" s="8"/>
      <c r="AY804" s="8"/>
      <c r="AZ804" s="8"/>
      <c r="BA804" s="8"/>
      <c r="BB804" s="8"/>
      <c r="BC804" s="8"/>
      <c r="BD804" s="8"/>
      <c r="BE804" s="8"/>
      <c r="BF804" s="8"/>
      <c r="BG804" s="8"/>
      <c r="BH804" s="8"/>
      <c r="BI804" s="8"/>
      <c r="BJ804" s="8"/>
      <c r="BK804" s="8"/>
      <c r="BL804" s="8"/>
      <c r="BM804" s="8"/>
      <c r="BN804" s="8"/>
      <c r="BO804" s="8"/>
      <c r="BP804" s="8"/>
      <c r="BQ804" s="8"/>
      <c r="BR804" s="8"/>
      <c r="BS804" s="8"/>
      <c r="BT804" s="8"/>
      <c r="BU804" s="8"/>
      <c r="BV804" s="8"/>
      <c r="BW804" s="8"/>
      <c r="BX804" s="8"/>
      <c r="BY804" s="8"/>
      <c r="BZ804" s="8"/>
      <c r="CA804" s="8"/>
      <c r="CB804" s="8"/>
      <c r="CC804" s="8"/>
      <c r="CD804" s="8"/>
      <c r="CE804" s="8"/>
      <c r="CF804" s="8"/>
      <c r="CG804" s="8"/>
      <c r="CH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  <c r="AC805" s="8"/>
      <c r="AD805" s="8"/>
      <c r="AE805" s="8"/>
      <c r="AF805" s="8"/>
      <c r="AG805" s="8"/>
      <c r="AH805" s="8"/>
      <c r="AI805" s="8"/>
      <c r="AJ805" s="8"/>
      <c r="AK805" s="8"/>
      <c r="AL805" s="8"/>
      <c r="AM805" s="8"/>
      <c r="AN805" s="8"/>
      <c r="AO805" s="8"/>
      <c r="AP805" s="8"/>
      <c r="AQ805" s="8"/>
      <c r="AR805" s="8"/>
      <c r="AS805" s="8"/>
      <c r="AT805" s="8"/>
      <c r="AU805" s="8"/>
      <c r="AV805" s="8"/>
      <c r="AW805" s="8"/>
      <c r="AX805" s="8"/>
      <c r="AY805" s="8"/>
      <c r="AZ805" s="8"/>
      <c r="BA805" s="8"/>
      <c r="BB805" s="8"/>
      <c r="BC805" s="8"/>
      <c r="BD805" s="8"/>
      <c r="BE805" s="8"/>
      <c r="BF805" s="8"/>
      <c r="BG805" s="8"/>
      <c r="BH805" s="8"/>
      <c r="BI805" s="8"/>
      <c r="BJ805" s="8"/>
      <c r="BK805" s="8"/>
      <c r="BL805" s="8"/>
      <c r="BM805" s="8"/>
      <c r="BN805" s="8"/>
      <c r="BO805" s="8"/>
      <c r="BP805" s="8"/>
      <c r="BQ805" s="8"/>
      <c r="BR805" s="8"/>
      <c r="BS805" s="8"/>
      <c r="BT805" s="8"/>
      <c r="BU805" s="8"/>
      <c r="BV805" s="8"/>
      <c r="BW805" s="8"/>
      <c r="BX805" s="8"/>
      <c r="BY805" s="8"/>
      <c r="BZ805" s="8"/>
      <c r="CA805" s="8"/>
      <c r="CB805" s="8"/>
      <c r="CC805" s="8"/>
      <c r="CD805" s="8"/>
      <c r="CE805" s="8"/>
      <c r="CF805" s="8"/>
      <c r="CG805" s="8"/>
      <c r="CH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  <c r="AC806" s="8"/>
      <c r="AD806" s="8"/>
      <c r="AE806" s="8"/>
      <c r="AF806" s="8"/>
      <c r="AG806" s="8"/>
      <c r="AH806" s="8"/>
      <c r="AI806" s="8"/>
      <c r="AJ806" s="8"/>
      <c r="AK806" s="8"/>
      <c r="AL806" s="8"/>
      <c r="AM806" s="8"/>
      <c r="AN806" s="8"/>
      <c r="AO806" s="8"/>
      <c r="AP806" s="8"/>
      <c r="AQ806" s="8"/>
      <c r="AR806" s="8"/>
      <c r="AS806" s="8"/>
      <c r="AT806" s="8"/>
      <c r="AU806" s="8"/>
      <c r="AV806" s="8"/>
      <c r="AW806" s="8"/>
      <c r="AX806" s="8"/>
      <c r="AY806" s="8"/>
      <c r="AZ806" s="8"/>
      <c r="BA806" s="8"/>
      <c r="BB806" s="8"/>
      <c r="BC806" s="8"/>
      <c r="BD806" s="8"/>
      <c r="BE806" s="8"/>
      <c r="BF806" s="8"/>
      <c r="BG806" s="8"/>
      <c r="BH806" s="8"/>
      <c r="BI806" s="8"/>
      <c r="BJ806" s="8"/>
      <c r="BK806" s="8"/>
      <c r="BL806" s="8"/>
      <c r="BM806" s="8"/>
      <c r="BN806" s="8"/>
      <c r="BO806" s="8"/>
      <c r="BP806" s="8"/>
      <c r="BQ806" s="8"/>
      <c r="BR806" s="8"/>
      <c r="BS806" s="8"/>
      <c r="BT806" s="8"/>
      <c r="BU806" s="8"/>
      <c r="BV806" s="8"/>
      <c r="BW806" s="8"/>
      <c r="BX806" s="8"/>
      <c r="BY806" s="8"/>
      <c r="BZ806" s="8"/>
      <c r="CA806" s="8"/>
      <c r="CB806" s="8"/>
      <c r="CC806" s="8"/>
      <c r="CD806" s="8"/>
      <c r="CE806" s="8"/>
      <c r="CF806" s="8"/>
      <c r="CG806" s="8"/>
      <c r="CH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  <c r="AC807" s="8"/>
      <c r="AD807" s="8"/>
      <c r="AE807" s="8"/>
      <c r="AF807" s="8"/>
      <c r="AG807" s="8"/>
      <c r="AH807" s="8"/>
      <c r="AI807" s="8"/>
      <c r="AJ807" s="8"/>
      <c r="AK807" s="8"/>
      <c r="AL807" s="8"/>
      <c r="AM807" s="8"/>
      <c r="AN807" s="8"/>
      <c r="AO807" s="8"/>
      <c r="AP807" s="8"/>
      <c r="AQ807" s="8"/>
      <c r="AR807" s="8"/>
      <c r="AS807" s="8"/>
      <c r="AT807" s="8"/>
      <c r="AU807" s="8"/>
      <c r="AV807" s="8"/>
      <c r="AW807" s="8"/>
      <c r="AX807" s="8"/>
      <c r="AY807" s="8"/>
      <c r="AZ807" s="8"/>
      <c r="BA807" s="8"/>
      <c r="BB807" s="8"/>
      <c r="BC807" s="8"/>
      <c r="BD807" s="8"/>
      <c r="BE807" s="8"/>
      <c r="BF807" s="8"/>
      <c r="BG807" s="8"/>
      <c r="BH807" s="8"/>
      <c r="BI807" s="8"/>
      <c r="BJ807" s="8"/>
      <c r="BK807" s="8"/>
      <c r="BL807" s="8"/>
      <c r="BM807" s="8"/>
      <c r="BN807" s="8"/>
      <c r="BO807" s="8"/>
      <c r="BP807" s="8"/>
      <c r="BQ807" s="8"/>
      <c r="BR807" s="8"/>
      <c r="BS807" s="8"/>
      <c r="BT807" s="8"/>
      <c r="BU807" s="8"/>
      <c r="BV807" s="8"/>
      <c r="BW807" s="8"/>
      <c r="BX807" s="8"/>
      <c r="BY807" s="8"/>
      <c r="BZ807" s="8"/>
      <c r="CA807" s="8"/>
      <c r="CB807" s="8"/>
      <c r="CC807" s="8"/>
      <c r="CD807" s="8"/>
      <c r="CE807" s="8"/>
      <c r="CF807" s="8"/>
      <c r="CG807" s="8"/>
      <c r="CH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  <c r="AC808" s="8"/>
      <c r="AD808" s="8"/>
      <c r="AE808" s="8"/>
      <c r="AF808" s="8"/>
      <c r="AG808" s="8"/>
      <c r="AH808" s="8"/>
      <c r="AI808" s="8"/>
      <c r="AJ808" s="8"/>
      <c r="AK808" s="8"/>
      <c r="AL808" s="8"/>
      <c r="AM808" s="8"/>
      <c r="AN808" s="8"/>
      <c r="AO808" s="8"/>
      <c r="AP808" s="8"/>
      <c r="AQ808" s="8"/>
      <c r="AR808" s="8"/>
      <c r="AS808" s="8"/>
      <c r="AT808" s="8"/>
      <c r="AU808" s="8"/>
      <c r="AV808" s="8"/>
      <c r="AW808" s="8"/>
      <c r="AX808" s="8"/>
      <c r="AY808" s="8"/>
      <c r="AZ808" s="8"/>
      <c r="BA808" s="8"/>
      <c r="BB808" s="8"/>
      <c r="BC808" s="8"/>
      <c r="BD808" s="8"/>
      <c r="BE808" s="8"/>
      <c r="BF808" s="8"/>
      <c r="BG808" s="8"/>
      <c r="BH808" s="8"/>
      <c r="BI808" s="8"/>
      <c r="BJ808" s="8"/>
      <c r="BK808" s="8"/>
      <c r="BL808" s="8"/>
      <c r="BM808" s="8"/>
      <c r="BN808" s="8"/>
      <c r="BO808" s="8"/>
      <c r="BP808" s="8"/>
      <c r="BQ808" s="8"/>
      <c r="BR808" s="8"/>
      <c r="BS808" s="8"/>
      <c r="BT808" s="8"/>
      <c r="BU808" s="8"/>
      <c r="BV808" s="8"/>
      <c r="BW808" s="8"/>
      <c r="BX808" s="8"/>
      <c r="BY808" s="8"/>
      <c r="BZ808" s="8"/>
      <c r="CA808" s="8"/>
      <c r="CB808" s="8"/>
      <c r="CC808" s="8"/>
      <c r="CD808" s="8"/>
      <c r="CE808" s="8"/>
      <c r="CF808" s="8"/>
      <c r="CG808" s="8"/>
      <c r="CH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  <c r="AC809" s="8"/>
      <c r="AD809" s="8"/>
      <c r="AE809" s="8"/>
      <c r="AF809" s="8"/>
      <c r="AG809" s="8"/>
      <c r="AH809" s="8"/>
      <c r="AI809" s="8"/>
      <c r="AJ809" s="8"/>
      <c r="AK809" s="8"/>
      <c r="AL809" s="8"/>
      <c r="AM809" s="8"/>
      <c r="AN809" s="8"/>
      <c r="AO809" s="8"/>
      <c r="AP809" s="8"/>
      <c r="AQ809" s="8"/>
      <c r="AR809" s="8"/>
      <c r="AS809" s="8"/>
      <c r="AT809" s="8"/>
      <c r="AU809" s="8"/>
      <c r="AV809" s="8"/>
      <c r="AW809" s="8"/>
      <c r="AX809" s="8"/>
      <c r="AY809" s="8"/>
      <c r="AZ809" s="8"/>
      <c r="BA809" s="8"/>
      <c r="BB809" s="8"/>
      <c r="BC809" s="8"/>
      <c r="BD809" s="8"/>
      <c r="BE809" s="8"/>
      <c r="BF809" s="8"/>
      <c r="BG809" s="8"/>
      <c r="BH809" s="8"/>
      <c r="BI809" s="8"/>
      <c r="BJ809" s="8"/>
      <c r="BK809" s="8"/>
      <c r="BL809" s="8"/>
      <c r="BM809" s="8"/>
      <c r="BN809" s="8"/>
      <c r="BO809" s="8"/>
      <c r="BP809" s="8"/>
      <c r="BQ809" s="8"/>
      <c r="BR809" s="8"/>
      <c r="BS809" s="8"/>
      <c r="BT809" s="8"/>
      <c r="BU809" s="8"/>
      <c r="BV809" s="8"/>
      <c r="BW809" s="8"/>
      <c r="BX809" s="8"/>
      <c r="BY809" s="8"/>
      <c r="BZ809" s="8"/>
      <c r="CA809" s="8"/>
      <c r="CB809" s="8"/>
      <c r="CC809" s="8"/>
      <c r="CD809" s="8"/>
      <c r="CE809" s="8"/>
      <c r="CF809" s="8"/>
      <c r="CG809" s="8"/>
      <c r="CH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  <c r="AC810" s="8"/>
      <c r="AD810" s="8"/>
      <c r="AE810" s="8"/>
      <c r="AF810" s="8"/>
      <c r="AG810" s="8"/>
      <c r="AH810" s="8"/>
      <c r="AI810" s="8"/>
      <c r="AJ810" s="8"/>
      <c r="AK810" s="8"/>
      <c r="AL810" s="8"/>
      <c r="AM810" s="8"/>
      <c r="AN810" s="8"/>
      <c r="AO810" s="8"/>
      <c r="AP810" s="8"/>
      <c r="AQ810" s="8"/>
      <c r="AR810" s="8"/>
      <c r="AS810" s="8"/>
      <c r="AT810" s="8"/>
      <c r="AU810" s="8"/>
      <c r="AV810" s="8"/>
      <c r="AW810" s="8"/>
      <c r="AX810" s="8"/>
      <c r="AY810" s="8"/>
      <c r="AZ810" s="8"/>
      <c r="BA810" s="8"/>
      <c r="BB810" s="8"/>
      <c r="BC810" s="8"/>
      <c r="BD810" s="8"/>
      <c r="BE810" s="8"/>
      <c r="BF810" s="8"/>
      <c r="BG810" s="8"/>
      <c r="BH810" s="8"/>
      <c r="BI810" s="8"/>
      <c r="BJ810" s="8"/>
      <c r="BK810" s="8"/>
      <c r="BL810" s="8"/>
      <c r="BM810" s="8"/>
      <c r="BN810" s="8"/>
      <c r="BO810" s="8"/>
      <c r="BP810" s="8"/>
      <c r="BQ810" s="8"/>
      <c r="BR810" s="8"/>
      <c r="BS810" s="8"/>
      <c r="BT810" s="8"/>
      <c r="BU810" s="8"/>
      <c r="BV810" s="8"/>
      <c r="BW810" s="8"/>
      <c r="BX810" s="8"/>
      <c r="BY810" s="8"/>
      <c r="BZ810" s="8"/>
      <c r="CA810" s="8"/>
      <c r="CB810" s="8"/>
      <c r="CC810" s="8"/>
      <c r="CD810" s="8"/>
      <c r="CE810" s="8"/>
      <c r="CF810" s="8"/>
      <c r="CG810" s="8"/>
      <c r="CH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  <c r="AC811" s="8"/>
      <c r="AD811" s="8"/>
      <c r="AE811" s="8"/>
      <c r="AF811" s="8"/>
      <c r="AG811" s="8"/>
      <c r="AH811" s="8"/>
      <c r="AI811" s="8"/>
      <c r="AJ811" s="8"/>
      <c r="AK811" s="8"/>
      <c r="AL811" s="8"/>
      <c r="AM811" s="8"/>
      <c r="AN811" s="8"/>
      <c r="AO811" s="8"/>
      <c r="AP811" s="8"/>
      <c r="AQ811" s="8"/>
      <c r="AR811" s="8"/>
      <c r="AS811" s="8"/>
      <c r="AT811" s="8"/>
      <c r="AU811" s="8"/>
      <c r="AV811" s="8"/>
      <c r="AW811" s="8"/>
      <c r="AX811" s="8"/>
      <c r="AY811" s="8"/>
      <c r="AZ811" s="8"/>
      <c r="BA811" s="8"/>
      <c r="BB811" s="8"/>
      <c r="BC811" s="8"/>
      <c r="BD811" s="8"/>
      <c r="BE811" s="8"/>
      <c r="BF811" s="8"/>
      <c r="BG811" s="8"/>
      <c r="BH811" s="8"/>
      <c r="BI811" s="8"/>
      <c r="BJ811" s="8"/>
      <c r="BK811" s="8"/>
      <c r="BL811" s="8"/>
      <c r="BM811" s="8"/>
      <c r="BN811" s="8"/>
      <c r="BO811" s="8"/>
      <c r="BP811" s="8"/>
      <c r="BQ811" s="8"/>
      <c r="BR811" s="8"/>
      <c r="BS811" s="8"/>
      <c r="BT811" s="8"/>
      <c r="BU811" s="8"/>
      <c r="BV811" s="8"/>
      <c r="BW811" s="8"/>
      <c r="BX811" s="8"/>
      <c r="BY811" s="8"/>
      <c r="BZ811" s="8"/>
      <c r="CA811" s="8"/>
      <c r="CB811" s="8"/>
      <c r="CC811" s="8"/>
      <c r="CD811" s="8"/>
      <c r="CE811" s="8"/>
      <c r="CF811" s="8"/>
      <c r="CG811" s="8"/>
      <c r="CH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  <c r="AC812" s="8"/>
      <c r="AD812" s="8"/>
      <c r="AE812" s="8"/>
      <c r="AF812" s="8"/>
      <c r="AG812" s="8"/>
      <c r="AH812" s="8"/>
      <c r="AI812" s="8"/>
      <c r="AJ812" s="8"/>
      <c r="AK812" s="8"/>
      <c r="AL812" s="8"/>
      <c r="AM812" s="8"/>
      <c r="AN812" s="8"/>
      <c r="AO812" s="8"/>
      <c r="AP812" s="8"/>
      <c r="AQ812" s="8"/>
      <c r="AR812" s="8"/>
      <c r="AS812" s="8"/>
      <c r="AT812" s="8"/>
      <c r="AU812" s="8"/>
      <c r="AV812" s="8"/>
      <c r="AW812" s="8"/>
      <c r="AX812" s="8"/>
      <c r="AY812" s="8"/>
      <c r="AZ812" s="8"/>
      <c r="BA812" s="8"/>
      <c r="BB812" s="8"/>
      <c r="BC812" s="8"/>
      <c r="BD812" s="8"/>
      <c r="BE812" s="8"/>
      <c r="BF812" s="8"/>
      <c r="BG812" s="8"/>
      <c r="BH812" s="8"/>
      <c r="BI812" s="8"/>
      <c r="BJ812" s="8"/>
      <c r="BK812" s="8"/>
      <c r="BL812" s="8"/>
      <c r="BM812" s="8"/>
      <c r="BN812" s="8"/>
      <c r="BO812" s="8"/>
      <c r="BP812" s="8"/>
      <c r="BQ812" s="8"/>
      <c r="BR812" s="8"/>
      <c r="BS812" s="8"/>
      <c r="BT812" s="8"/>
      <c r="BU812" s="8"/>
      <c r="BV812" s="8"/>
      <c r="BW812" s="8"/>
      <c r="BX812" s="8"/>
      <c r="BY812" s="8"/>
      <c r="BZ812" s="8"/>
      <c r="CA812" s="8"/>
      <c r="CB812" s="8"/>
      <c r="CC812" s="8"/>
      <c r="CD812" s="8"/>
      <c r="CE812" s="8"/>
      <c r="CF812" s="8"/>
      <c r="CG812" s="8"/>
      <c r="CH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  <c r="AC813" s="8"/>
      <c r="AD813" s="8"/>
      <c r="AE813" s="8"/>
      <c r="AF813" s="8"/>
      <c r="AG813" s="8"/>
      <c r="AH813" s="8"/>
      <c r="AI813" s="8"/>
      <c r="AJ813" s="8"/>
      <c r="AK813" s="8"/>
      <c r="AL813" s="8"/>
      <c r="AM813" s="8"/>
      <c r="AN813" s="8"/>
      <c r="AO813" s="8"/>
      <c r="AP813" s="8"/>
      <c r="AQ813" s="8"/>
      <c r="AR813" s="8"/>
      <c r="AS813" s="8"/>
      <c r="AT813" s="8"/>
      <c r="AU813" s="8"/>
      <c r="AV813" s="8"/>
      <c r="AW813" s="8"/>
      <c r="AX813" s="8"/>
      <c r="AY813" s="8"/>
      <c r="AZ813" s="8"/>
      <c r="BA813" s="8"/>
      <c r="BB813" s="8"/>
      <c r="BC813" s="8"/>
      <c r="BD813" s="8"/>
      <c r="BE813" s="8"/>
      <c r="BF813" s="8"/>
      <c r="BG813" s="8"/>
      <c r="BH813" s="8"/>
      <c r="BI813" s="8"/>
      <c r="BJ813" s="8"/>
      <c r="BK813" s="8"/>
      <c r="BL813" s="8"/>
      <c r="BM813" s="8"/>
      <c r="BN813" s="8"/>
      <c r="BO813" s="8"/>
      <c r="BP813" s="8"/>
      <c r="BQ813" s="8"/>
      <c r="BR813" s="8"/>
      <c r="BS813" s="8"/>
      <c r="BT813" s="8"/>
      <c r="BU813" s="8"/>
      <c r="BV813" s="8"/>
      <c r="BW813" s="8"/>
      <c r="BX813" s="8"/>
      <c r="BY813" s="8"/>
      <c r="BZ813" s="8"/>
      <c r="CA813" s="8"/>
      <c r="CB813" s="8"/>
      <c r="CC813" s="8"/>
      <c r="CD813" s="8"/>
      <c r="CE813" s="8"/>
      <c r="CF813" s="8"/>
      <c r="CG813" s="8"/>
      <c r="CH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  <c r="AC814" s="8"/>
      <c r="AD814" s="8"/>
      <c r="AE814" s="8"/>
      <c r="AF814" s="8"/>
      <c r="AG814" s="8"/>
      <c r="AH814" s="8"/>
      <c r="AI814" s="8"/>
      <c r="AJ814" s="8"/>
      <c r="AK814" s="8"/>
      <c r="AL814" s="8"/>
      <c r="AM814" s="8"/>
      <c r="AN814" s="8"/>
      <c r="AO814" s="8"/>
      <c r="AP814" s="8"/>
      <c r="AQ814" s="8"/>
      <c r="AR814" s="8"/>
      <c r="AS814" s="8"/>
      <c r="AT814" s="8"/>
      <c r="AU814" s="8"/>
      <c r="AV814" s="8"/>
      <c r="AW814" s="8"/>
      <c r="AX814" s="8"/>
      <c r="AY814" s="8"/>
      <c r="AZ814" s="8"/>
      <c r="BA814" s="8"/>
      <c r="BB814" s="8"/>
      <c r="BC814" s="8"/>
      <c r="BD814" s="8"/>
      <c r="BE814" s="8"/>
      <c r="BF814" s="8"/>
      <c r="BG814" s="8"/>
      <c r="BH814" s="8"/>
      <c r="BI814" s="8"/>
      <c r="BJ814" s="8"/>
      <c r="BK814" s="8"/>
      <c r="BL814" s="8"/>
      <c r="BM814" s="8"/>
      <c r="BN814" s="8"/>
      <c r="BO814" s="8"/>
      <c r="BP814" s="8"/>
      <c r="BQ814" s="8"/>
      <c r="BR814" s="8"/>
      <c r="BS814" s="8"/>
      <c r="BT814" s="8"/>
      <c r="BU814" s="8"/>
      <c r="BV814" s="8"/>
      <c r="BW814" s="8"/>
      <c r="BX814" s="8"/>
      <c r="BY814" s="8"/>
      <c r="BZ814" s="8"/>
      <c r="CA814" s="8"/>
      <c r="CB814" s="8"/>
      <c r="CC814" s="8"/>
      <c r="CD814" s="8"/>
      <c r="CE814" s="8"/>
      <c r="CF814" s="8"/>
      <c r="CG814" s="8"/>
      <c r="CH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  <c r="AC815" s="8"/>
      <c r="AD815" s="8"/>
      <c r="AE815" s="8"/>
      <c r="AF815" s="8"/>
      <c r="AG815" s="8"/>
      <c r="AH815" s="8"/>
      <c r="AI815" s="8"/>
      <c r="AJ815" s="8"/>
      <c r="AK815" s="8"/>
      <c r="AL815" s="8"/>
      <c r="AM815" s="8"/>
      <c r="AN815" s="8"/>
      <c r="AO815" s="8"/>
      <c r="AP815" s="8"/>
      <c r="AQ815" s="8"/>
      <c r="AR815" s="8"/>
      <c r="AS815" s="8"/>
      <c r="AT815" s="8"/>
      <c r="AU815" s="8"/>
      <c r="AV815" s="8"/>
      <c r="AW815" s="8"/>
      <c r="AX815" s="8"/>
      <c r="AY815" s="8"/>
      <c r="AZ815" s="8"/>
      <c r="BA815" s="8"/>
      <c r="BB815" s="8"/>
      <c r="BC815" s="8"/>
      <c r="BD815" s="8"/>
      <c r="BE815" s="8"/>
      <c r="BF815" s="8"/>
      <c r="BG815" s="8"/>
      <c r="BH815" s="8"/>
      <c r="BI815" s="8"/>
      <c r="BJ815" s="8"/>
      <c r="BK815" s="8"/>
      <c r="BL815" s="8"/>
      <c r="BM815" s="8"/>
      <c r="BN815" s="8"/>
      <c r="BO815" s="8"/>
      <c r="BP815" s="8"/>
      <c r="BQ815" s="8"/>
      <c r="BR815" s="8"/>
      <c r="BS815" s="8"/>
      <c r="BT815" s="8"/>
      <c r="BU815" s="8"/>
      <c r="BV815" s="8"/>
      <c r="BW815" s="8"/>
      <c r="BX815" s="8"/>
      <c r="BY815" s="8"/>
      <c r="BZ815" s="8"/>
      <c r="CA815" s="8"/>
      <c r="CB815" s="8"/>
      <c r="CC815" s="8"/>
      <c r="CD815" s="8"/>
      <c r="CE815" s="8"/>
      <c r="CF815" s="8"/>
      <c r="CG815" s="8"/>
      <c r="CH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  <c r="AC816" s="8"/>
      <c r="AD816" s="8"/>
      <c r="AE816" s="8"/>
      <c r="AF816" s="8"/>
      <c r="AG816" s="8"/>
      <c r="AH816" s="8"/>
      <c r="AI816" s="8"/>
      <c r="AJ816" s="8"/>
      <c r="AK816" s="8"/>
      <c r="AL816" s="8"/>
      <c r="AM816" s="8"/>
      <c r="AN816" s="8"/>
      <c r="AO816" s="8"/>
      <c r="AP816" s="8"/>
      <c r="AQ816" s="8"/>
      <c r="AR816" s="8"/>
      <c r="AS816" s="8"/>
      <c r="AT816" s="8"/>
      <c r="AU816" s="8"/>
      <c r="AV816" s="8"/>
      <c r="AW816" s="8"/>
      <c r="AX816" s="8"/>
      <c r="AY816" s="8"/>
      <c r="AZ816" s="8"/>
      <c r="BA816" s="8"/>
      <c r="BB816" s="8"/>
      <c r="BC816" s="8"/>
      <c r="BD816" s="8"/>
      <c r="BE816" s="8"/>
      <c r="BF816" s="8"/>
      <c r="BG816" s="8"/>
      <c r="BH816" s="8"/>
      <c r="BI816" s="8"/>
      <c r="BJ816" s="8"/>
      <c r="BK816" s="8"/>
      <c r="BL816" s="8"/>
      <c r="BM816" s="8"/>
      <c r="BN816" s="8"/>
      <c r="BO816" s="8"/>
      <c r="BP816" s="8"/>
      <c r="BQ816" s="8"/>
      <c r="BR816" s="8"/>
      <c r="BS816" s="8"/>
      <c r="BT816" s="8"/>
      <c r="BU816" s="8"/>
      <c r="BV816" s="8"/>
      <c r="BW816" s="8"/>
      <c r="BX816" s="8"/>
      <c r="BY816" s="8"/>
      <c r="BZ816" s="8"/>
      <c r="CA816" s="8"/>
      <c r="CB816" s="8"/>
      <c r="CC816" s="8"/>
      <c r="CD816" s="8"/>
      <c r="CE816" s="8"/>
      <c r="CF816" s="8"/>
      <c r="CG816" s="8"/>
      <c r="CH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  <c r="AC817" s="8"/>
      <c r="AD817" s="8"/>
      <c r="AE817" s="8"/>
      <c r="AF817" s="8"/>
      <c r="AG817" s="8"/>
      <c r="AH817" s="8"/>
      <c r="AI817" s="8"/>
      <c r="AJ817" s="8"/>
      <c r="AK817" s="8"/>
      <c r="AL817" s="8"/>
      <c r="AM817" s="8"/>
      <c r="AN817" s="8"/>
      <c r="AO817" s="8"/>
      <c r="AP817" s="8"/>
      <c r="AQ817" s="8"/>
      <c r="AR817" s="8"/>
      <c r="AS817" s="8"/>
      <c r="AT817" s="8"/>
      <c r="AU817" s="8"/>
      <c r="AV817" s="8"/>
      <c r="AW817" s="8"/>
      <c r="AX817" s="8"/>
      <c r="AY817" s="8"/>
      <c r="AZ817" s="8"/>
      <c r="BA817" s="8"/>
      <c r="BB817" s="8"/>
      <c r="BC817" s="8"/>
      <c r="BD817" s="8"/>
      <c r="BE817" s="8"/>
      <c r="BF817" s="8"/>
      <c r="BG817" s="8"/>
      <c r="BH817" s="8"/>
      <c r="BI817" s="8"/>
      <c r="BJ817" s="8"/>
      <c r="BK817" s="8"/>
      <c r="BL817" s="8"/>
      <c r="BM817" s="8"/>
      <c r="BN817" s="8"/>
      <c r="BO817" s="8"/>
      <c r="BP817" s="8"/>
      <c r="BQ817" s="8"/>
      <c r="BR817" s="8"/>
      <c r="BS817" s="8"/>
      <c r="BT817" s="8"/>
      <c r="BU817" s="8"/>
      <c r="BV817" s="8"/>
      <c r="BW817" s="8"/>
      <c r="BX817" s="8"/>
      <c r="BY817" s="8"/>
      <c r="BZ817" s="8"/>
      <c r="CA817" s="8"/>
      <c r="CB817" s="8"/>
      <c r="CC817" s="8"/>
      <c r="CD817" s="8"/>
      <c r="CE817" s="8"/>
      <c r="CF817" s="8"/>
      <c r="CG817" s="8"/>
      <c r="CH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  <c r="AC818" s="8"/>
      <c r="AD818" s="8"/>
      <c r="AE818" s="8"/>
      <c r="AF818" s="8"/>
      <c r="AG818" s="8"/>
      <c r="AH818" s="8"/>
      <c r="AI818" s="8"/>
      <c r="AJ818" s="8"/>
      <c r="AK818" s="8"/>
      <c r="AL818" s="8"/>
      <c r="AM818" s="8"/>
      <c r="AN818" s="8"/>
      <c r="AO818" s="8"/>
      <c r="AP818" s="8"/>
      <c r="AQ818" s="8"/>
      <c r="AR818" s="8"/>
      <c r="AS818" s="8"/>
      <c r="AT818" s="8"/>
      <c r="AU818" s="8"/>
      <c r="AV818" s="8"/>
      <c r="AW818" s="8"/>
      <c r="AX818" s="8"/>
      <c r="AY818" s="8"/>
      <c r="AZ818" s="8"/>
      <c r="BA818" s="8"/>
      <c r="BB818" s="8"/>
      <c r="BC818" s="8"/>
      <c r="BD818" s="8"/>
      <c r="BE818" s="8"/>
      <c r="BF818" s="8"/>
      <c r="BG818" s="8"/>
      <c r="BH818" s="8"/>
      <c r="BI818" s="8"/>
      <c r="BJ818" s="8"/>
      <c r="BK818" s="8"/>
      <c r="BL818" s="8"/>
      <c r="BM818" s="8"/>
      <c r="BN818" s="8"/>
      <c r="BO818" s="8"/>
      <c r="BP818" s="8"/>
      <c r="BQ818" s="8"/>
      <c r="BR818" s="8"/>
      <c r="BS818" s="8"/>
      <c r="BT818" s="8"/>
      <c r="BU818" s="8"/>
      <c r="BV818" s="8"/>
      <c r="BW818" s="8"/>
      <c r="BX818" s="8"/>
      <c r="BY818" s="8"/>
      <c r="BZ818" s="8"/>
      <c r="CA818" s="8"/>
      <c r="CB818" s="8"/>
      <c r="CC818" s="8"/>
      <c r="CD818" s="8"/>
      <c r="CE818" s="8"/>
      <c r="CF818" s="8"/>
      <c r="CG818" s="8"/>
      <c r="CH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  <c r="AC819" s="8"/>
      <c r="AD819" s="8"/>
      <c r="AE819" s="8"/>
      <c r="AF819" s="8"/>
      <c r="AG819" s="8"/>
      <c r="AH819" s="8"/>
      <c r="AI819" s="8"/>
      <c r="AJ819" s="8"/>
      <c r="AK819" s="8"/>
      <c r="AL819" s="8"/>
      <c r="AM819" s="8"/>
      <c r="AN819" s="8"/>
      <c r="AO819" s="8"/>
      <c r="AP819" s="8"/>
      <c r="AQ819" s="8"/>
      <c r="AR819" s="8"/>
      <c r="AS819" s="8"/>
      <c r="AT819" s="8"/>
      <c r="AU819" s="8"/>
      <c r="AV819" s="8"/>
      <c r="AW819" s="8"/>
      <c r="AX819" s="8"/>
      <c r="AY819" s="8"/>
      <c r="AZ819" s="8"/>
      <c r="BA819" s="8"/>
      <c r="BB819" s="8"/>
      <c r="BC819" s="8"/>
      <c r="BD819" s="8"/>
      <c r="BE819" s="8"/>
      <c r="BF819" s="8"/>
      <c r="BG819" s="8"/>
      <c r="BH819" s="8"/>
      <c r="BI819" s="8"/>
      <c r="BJ819" s="8"/>
      <c r="BK819" s="8"/>
      <c r="BL819" s="8"/>
      <c r="BM819" s="8"/>
      <c r="BN819" s="8"/>
      <c r="BO819" s="8"/>
      <c r="BP819" s="8"/>
      <c r="BQ819" s="8"/>
      <c r="BR819" s="8"/>
      <c r="BS819" s="8"/>
      <c r="BT819" s="8"/>
      <c r="BU819" s="8"/>
      <c r="BV819" s="8"/>
      <c r="BW819" s="8"/>
      <c r="BX819" s="8"/>
      <c r="BY819" s="8"/>
      <c r="BZ819" s="8"/>
      <c r="CA819" s="8"/>
      <c r="CB819" s="8"/>
      <c r="CC819" s="8"/>
      <c r="CD819" s="8"/>
      <c r="CE819" s="8"/>
      <c r="CF819" s="8"/>
      <c r="CG819" s="8"/>
      <c r="CH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  <c r="AC820" s="8"/>
      <c r="AD820" s="8"/>
      <c r="AE820" s="8"/>
      <c r="AF820" s="8"/>
      <c r="AG820" s="8"/>
      <c r="AH820" s="8"/>
      <c r="AI820" s="8"/>
      <c r="AJ820" s="8"/>
      <c r="AK820" s="8"/>
      <c r="AL820" s="8"/>
      <c r="AM820" s="8"/>
      <c r="AN820" s="8"/>
      <c r="AO820" s="8"/>
      <c r="AP820" s="8"/>
      <c r="AQ820" s="8"/>
      <c r="AR820" s="8"/>
      <c r="AS820" s="8"/>
      <c r="AT820" s="8"/>
      <c r="AU820" s="8"/>
      <c r="AV820" s="8"/>
      <c r="AW820" s="8"/>
      <c r="AX820" s="8"/>
      <c r="AY820" s="8"/>
      <c r="AZ820" s="8"/>
      <c r="BA820" s="8"/>
      <c r="BB820" s="8"/>
      <c r="BC820" s="8"/>
      <c r="BD820" s="8"/>
      <c r="BE820" s="8"/>
      <c r="BF820" s="8"/>
      <c r="BG820" s="8"/>
      <c r="BH820" s="8"/>
      <c r="BI820" s="8"/>
      <c r="BJ820" s="8"/>
      <c r="BK820" s="8"/>
      <c r="BL820" s="8"/>
      <c r="BM820" s="8"/>
      <c r="BN820" s="8"/>
      <c r="BO820" s="8"/>
      <c r="BP820" s="8"/>
      <c r="BQ820" s="8"/>
      <c r="BR820" s="8"/>
      <c r="BS820" s="8"/>
      <c r="BT820" s="8"/>
      <c r="BU820" s="8"/>
      <c r="BV820" s="8"/>
      <c r="BW820" s="8"/>
      <c r="BX820" s="8"/>
      <c r="BY820" s="8"/>
      <c r="BZ820" s="8"/>
      <c r="CA820" s="8"/>
      <c r="CB820" s="8"/>
      <c r="CC820" s="8"/>
      <c r="CD820" s="8"/>
      <c r="CE820" s="8"/>
      <c r="CF820" s="8"/>
      <c r="CG820" s="8"/>
      <c r="CH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  <c r="AC821" s="8"/>
      <c r="AD821" s="8"/>
      <c r="AE821" s="8"/>
      <c r="AF821" s="8"/>
      <c r="AG821" s="8"/>
      <c r="AH821" s="8"/>
      <c r="AI821" s="8"/>
      <c r="AJ821" s="8"/>
      <c r="AK821" s="8"/>
      <c r="AL821" s="8"/>
      <c r="AM821" s="8"/>
      <c r="AN821" s="8"/>
      <c r="AO821" s="8"/>
      <c r="AP821" s="8"/>
      <c r="AQ821" s="8"/>
      <c r="AR821" s="8"/>
      <c r="AS821" s="8"/>
      <c r="AT821" s="8"/>
      <c r="AU821" s="8"/>
      <c r="AV821" s="8"/>
      <c r="AW821" s="8"/>
      <c r="AX821" s="8"/>
      <c r="AY821" s="8"/>
      <c r="AZ821" s="8"/>
      <c r="BA821" s="8"/>
      <c r="BB821" s="8"/>
      <c r="BC821" s="8"/>
      <c r="BD821" s="8"/>
      <c r="BE821" s="8"/>
      <c r="BF821" s="8"/>
      <c r="BG821" s="8"/>
      <c r="BH821" s="8"/>
      <c r="BI821" s="8"/>
      <c r="BJ821" s="8"/>
      <c r="BK821" s="8"/>
      <c r="BL821" s="8"/>
      <c r="BM821" s="8"/>
      <c r="BN821" s="8"/>
      <c r="BO821" s="8"/>
      <c r="BP821" s="8"/>
      <c r="BQ821" s="8"/>
      <c r="BR821" s="8"/>
      <c r="BS821" s="8"/>
      <c r="BT821" s="8"/>
      <c r="BU821" s="8"/>
      <c r="BV821" s="8"/>
      <c r="BW821" s="8"/>
      <c r="BX821" s="8"/>
      <c r="BY821" s="8"/>
      <c r="BZ821" s="8"/>
      <c r="CA821" s="8"/>
      <c r="CB821" s="8"/>
      <c r="CC821" s="8"/>
      <c r="CD821" s="8"/>
      <c r="CE821" s="8"/>
      <c r="CF821" s="8"/>
      <c r="CG821" s="8"/>
      <c r="CH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  <c r="AC822" s="8"/>
      <c r="AD822" s="8"/>
      <c r="AE822" s="8"/>
      <c r="AF822" s="8"/>
      <c r="AG822" s="8"/>
      <c r="AH822" s="8"/>
      <c r="AI822" s="8"/>
      <c r="AJ822" s="8"/>
      <c r="AK822" s="8"/>
      <c r="AL822" s="8"/>
      <c r="AM822" s="8"/>
      <c r="AN822" s="8"/>
      <c r="AO822" s="8"/>
      <c r="AP822" s="8"/>
      <c r="AQ822" s="8"/>
      <c r="AR822" s="8"/>
      <c r="AS822" s="8"/>
      <c r="AT822" s="8"/>
      <c r="AU822" s="8"/>
      <c r="AV822" s="8"/>
      <c r="AW822" s="8"/>
      <c r="AX822" s="8"/>
      <c r="AY822" s="8"/>
      <c r="AZ822" s="8"/>
      <c r="BA822" s="8"/>
      <c r="BB822" s="8"/>
      <c r="BC822" s="8"/>
      <c r="BD822" s="8"/>
      <c r="BE822" s="8"/>
      <c r="BF822" s="8"/>
      <c r="BG822" s="8"/>
      <c r="BH822" s="8"/>
      <c r="BI822" s="8"/>
      <c r="BJ822" s="8"/>
      <c r="BK822" s="8"/>
      <c r="BL822" s="8"/>
      <c r="BM822" s="8"/>
      <c r="BN822" s="8"/>
      <c r="BO822" s="8"/>
      <c r="BP822" s="8"/>
      <c r="BQ822" s="8"/>
      <c r="BR822" s="8"/>
      <c r="BS822" s="8"/>
      <c r="BT822" s="8"/>
      <c r="BU822" s="8"/>
      <c r="BV822" s="8"/>
      <c r="BW822" s="8"/>
      <c r="BX822" s="8"/>
      <c r="BY822" s="8"/>
      <c r="BZ822" s="8"/>
      <c r="CA822" s="8"/>
      <c r="CB822" s="8"/>
      <c r="CC822" s="8"/>
      <c r="CD822" s="8"/>
      <c r="CE822" s="8"/>
      <c r="CF822" s="8"/>
      <c r="CG822" s="8"/>
      <c r="CH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  <c r="AC823" s="8"/>
      <c r="AD823" s="8"/>
      <c r="AE823" s="8"/>
      <c r="AF823" s="8"/>
      <c r="AG823" s="8"/>
      <c r="AH823" s="8"/>
      <c r="AI823" s="8"/>
      <c r="AJ823" s="8"/>
      <c r="AK823" s="8"/>
      <c r="AL823" s="8"/>
      <c r="AM823" s="8"/>
      <c r="AN823" s="8"/>
      <c r="AO823" s="8"/>
      <c r="AP823" s="8"/>
      <c r="AQ823" s="8"/>
      <c r="AR823" s="8"/>
      <c r="AS823" s="8"/>
      <c r="AT823" s="8"/>
      <c r="AU823" s="8"/>
      <c r="AV823" s="8"/>
      <c r="AW823" s="8"/>
      <c r="AX823" s="8"/>
      <c r="AY823" s="8"/>
      <c r="AZ823" s="8"/>
      <c r="BA823" s="8"/>
      <c r="BB823" s="8"/>
      <c r="BC823" s="8"/>
      <c r="BD823" s="8"/>
      <c r="BE823" s="8"/>
      <c r="BF823" s="8"/>
      <c r="BG823" s="8"/>
      <c r="BH823" s="8"/>
      <c r="BI823" s="8"/>
      <c r="BJ823" s="8"/>
      <c r="BK823" s="8"/>
      <c r="BL823" s="8"/>
      <c r="BM823" s="8"/>
      <c r="BN823" s="8"/>
      <c r="BO823" s="8"/>
      <c r="BP823" s="8"/>
      <c r="BQ823" s="8"/>
      <c r="BR823" s="8"/>
      <c r="BS823" s="8"/>
      <c r="BT823" s="8"/>
      <c r="BU823" s="8"/>
      <c r="BV823" s="8"/>
      <c r="BW823" s="8"/>
      <c r="BX823" s="8"/>
      <c r="BY823" s="8"/>
      <c r="BZ823" s="8"/>
      <c r="CA823" s="8"/>
      <c r="CB823" s="8"/>
      <c r="CC823" s="8"/>
      <c r="CD823" s="8"/>
      <c r="CE823" s="8"/>
      <c r="CF823" s="8"/>
      <c r="CG823" s="8"/>
      <c r="CH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  <c r="AC824" s="8"/>
      <c r="AD824" s="8"/>
      <c r="AE824" s="8"/>
      <c r="AF824" s="8"/>
      <c r="AG824" s="8"/>
      <c r="AH824" s="8"/>
      <c r="AI824" s="8"/>
      <c r="AJ824" s="8"/>
      <c r="AK824" s="8"/>
      <c r="AL824" s="8"/>
      <c r="AM824" s="8"/>
      <c r="AN824" s="8"/>
      <c r="AO824" s="8"/>
      <c r="AP824" s="8"/>
      <c r="AQ824" s="8"/>
      <c r="AR824" s="8"/>
      <c r="AS824" s="8"/>
      <c r="AT824" s="8"/>
      <c r="AU824" s="8"/>
      <c r="AV824" s="8"/>
      <c r="AW824" s="8"/>
      <c r="AX824" s="8"/>
      <c r="AY824" s="8"/>
      <c r="AZ824" s="8"/>
      <c r="BA824" s="8"/>
      <c r="BB824" s="8"/>
      <c r="BC824" s="8"/>
      <c r="BD824" s="8"/>
      <c r="BE824" s="8"/>
      <c r="BF824" s="8"/>
      <c r="BG824" s="8"/>
      <c r="BH824" s="8"/>
      <c r="BI824" s="8"/>
      <c r="BJ824" s="8"/>
      <c r="BK824" s="8"/>
      <c r="BL824" s="8"/>
      <c r="BM824" s="8"/>
      <c r="BN824" s="8"/>
      <c r="BO824" s="8"/>
      <c r="BP824" s="8"/>
      <c r="BQ824" s="8"/>
      <c r="BR824" s="8"/>
      <c r="BS824" s="8"/>
      <c r="BT824" s="8"/>
      <c r="BU824" s="8"/>
      <c r="BV824" s="8"/>
      <c r="BW824" s="8"/>
      <c r="BX824" s="8"/>
      <c r="BY824" s="8"/>
      <c r="BZ824" s="8"/>
      <c r="CA824" s="8"/>
      <c r="CB824" s="8"/>
      <c r="CC824" s="8"/>
      <c r="CD824" s="8"/>
      <c r="CE824" s="8"/>
      <c r="CF824" s="8"/>
      <c r="CG824" s="8"/>
      <c r="CH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  <c r="AC825" s="8"/>
      <c r="AD825" s="8"/>
      <c r="AE825" s="8"/>
      <c r="AF825" s="8"/>
      <c r="AG825" s="8"/>
      <c r="AH825" s="8"/>
      <c r="AI825" s="8"/>
      <c r="AJ825" s="8"/>
      <c r="AK825" s="8"/>
      <c r="AL825" s="8"/>
      <c r="AM825" s="8"/>
      <c r="AN825" s="8"/>
      <c r="AO825" s="8"/>
      <c r="AP825" s="8"/>
      <c r="AQ825" s="8"/>
      <c r="AR825" s="8"/>
      <c r="AS825" s="8"/>
      <c r="AT825" s="8"/>
      <c r="AU825" s="8"/>
      <c r="AV825" s="8"/>
      <c r="AW825" s="8"/>
      <c r="AX825" s="8"/>
      <c r="AY825" s="8"/>
      <c r="AZ825" s="8"/>
      <c r="BA825" s="8"/>
      <c r="BB825" s="8"/>
      <c r="BC825" s="8"/>
      <c r="BD825" s="8"/>
      <c r="BE825" s="8"/>
      <c r="BF825" s="8"/>
      <c r="BG825" s="8"/>
      <c r="BH825" s="8"/>
      <c r="BI825" s="8"/>
      <c r="BJ825" s="8"/>
      <c r="BK825" s="8"/>
      <c r="BL825" s="8"/>
      <c r="BM825" s="8"/>
      <c r="BN825" s="8"/>
      <c r="BO825" s="8"/>
      <c r="BP825" s="8"/>
      <c r="BQ825" s="8"/>
      <c r="BR825" s="8"/>
      <c r="BS825" s="8"/>
      <c r="BT825" s="8"/>
      <c r="BU825" s="8"/>
      <c r="BV825" s="8"/>
      <c r="BW825" s="8"/>
      <c r="BX825" s="8"/>
      <c r="BY825" s="8"/>
      <c r="BZ825" s="8"/>
      <c r="CA825" s="8"/>
      <c r="CB825" s="8"/>
      <c r="CC825" s="8"/>
      <c r="CD825" s="8"/>
      <c r="CE825" s="8"/>
      <c r="CF825" s="8"/>
      <c r="CG825" s="8"/>
      <c r="CH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  <c r="AC826" s="8"/>
      <c r="AD826" s="8"/>
      <c r="AE826" s="8"/>
      <c r="AF826" s="8"/>
      <c r="AG826" s="8"/>
      <c r="AH826" s="8"/>
      <c r="AI826" s="8"/>
      <c r="AJ826" s="8"/>
      <c r="AK826" s="8"/>
      <c r="AL826" s="8"/>
      <c r="AM826" s="8"/>
      <c r="AN826" s="8"/>
      <c r="AO826" s="8"/>
      <c r="AP826" s="8"/>
      <c r="AQ826" s="8"/>
      <c r="AR826" s="8"/>
      <c r="AS826" s="8"/>
      <c r="AT826" s="8"/>
      <c r="AU826" s="8"/>
      <c r="AV826" s="8"/>
      <c r="AW826" s="8"/>
      <c r="AX826" s="8"/>
      <c r="AY826" s="8"/>
      <c r="AZ826" s="8"/>
      <c r="BA826" s="8"/>
      <c r="BB826" s="8"/>
      <c r="BC826" s="8"/>
      <c r="BD826" s="8"/>
      <c r="BE826" s="8"/>
      <c r="BF826" s="8"/>
      <c r="BG826" s="8"/>
      <c r="BH826" s="8"/>
      <c r="BI826" s="8"/>
      <c r="BJ826" s="8"/>
      <c r="BK826" s="8"/>
      <c r="BL826" s="8"/>
      <c r="BM826" s="8"/>
      <c r="BN826" s="8"/>
      <c r="BO826" s="8"/>
      <c r="BP826" s="8"/>
      <c r="BQ826" s="8"/>
      <c r="BR826" s="8"/>
      <c r="BS826" s="8"/>
      <c r="BT826" s="8"/>
      <c r="BU826" s="8"/>
      <c r="BV826" s="8"/>
      <c r="BW826" s="8"/>
      <c r="BX826" s="8"/>
      <c r="BY826" s="8"/>
      <c r="BZ826" s="8"/>
      <c r="CA826" s="8"/>
      <c r="CB826" s="8"/>
      <c r="CC826" s="8"/>
      <c r="CD826" s="8"/>
      <c r="CE826" s="8"/>
      <c r="CF826" s="8"/>
      <c r="CG826" s="8"/>
      <c r="CH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  <c r="AC827" s="8"/>
      <c r="AD827" s="8"/>
      <c r="AE827" s="8"/>
      <c r="AF827" s="8"/>
      <c r="AG827" s="8"/>
      <c r="AH827" s="8"/>
      <c r="AI827" s="8"/>
      <c r="AJ827" s="8"/>
      <c r="AK827" s="8"/>
      <c r="AL827" s="8"/>
      <c r="AM827" s="8"/>
      <c r="AN827" s="8"/>
      <c r="AO827" s="8"/>
      <c r="AP827" s="8"/>
      <c r="AQ827" s="8"/>
      <c r="AR827" s="8"/>
      <c r="AS827" s="8"/>
      <c r="AT827" s="8"/>
      <c r="AU827" s="8"/>
      <c r="AV827" s="8"/>
      <c r="AW827" s="8"/>
      <c r="AX827" s="8"/>
      <c r="AY827" s="8"/>
      <c r="AZ827" s="8"/>
      <c r="BA827" s="8"/>
      <c r="BB827" s="8"/>
      <c r="BC827" s="8"/>
      <c r="BD827" s="8"/>
      <c r="BE827" s="8"/>
      <c r="BF827" s="8"/>
      <c r="BG827" s="8"/>
      <c r="BH827" s="8"/>
      <c r="BI827" s="8"/>
      <c r="BJ827" s="8"/>
      <c r="BK827" s="8"/>
      <c r="BL827" s="8"/>
      <c r="BM827" s="8"/>
      <c r="BN827" s="8"/>
      <c r="BO827" s="8"/>
      <c r="BP827" s="8"/>
      <c r="BQ827" s="8"/>
      <c r="BR827" s="8"/>
      <c r="BS827" s="8"/>
      <c r="BT827" s="8"/>
      <c r="BU827" s="8"/>
      <c r="BV827" s="8"/>
      <c r="BW827" s="8"/>
      <c r="BX827" s="8"/>
      <c r="BY827" s="8"/>
      <c r="BZ827" s="8"/>
      <c r="CA827" s="8"/>
      <c r="CB827" s="8"/>
      <c r="CC827" s="8"/>
      <c r="CD827" s="8"/>
      <c r="CE827" s="8"/>
      <c r="CF827" s="8"/>
      <c r="CG827" s="8"/>
      <c r="CH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  <c r="AC828" s="8"/>
      <c r="AD828" s="8"/>
      <c r="AE828" s="8"/>
      <c r="AF828" s="8"/>
      <c r="AG828" s="8"/>
      <c r="AH828" s="8"/>
      <c r="AI828" s="8"/>
      <c r="AJ828" s="8"/>
      <c r="AK828" s="8"/>
      <c r="AL828" s="8"/>
      <c r="AM828" s="8"/>
      <c r="AN828" s="8"/>
      <c r="AO828" s="8"/>
      <c r="AP828" s="8"/>
      <c r="AQ828" s="8"/>
      <c r="AR828" s="8"/>
      <c r="AS828" s="8"/>
      <c r="AT828" s="8"/>
      <c r="AU828" s="8"/>
      <c r="AV828" s="8"/>
      <c r="AW828" s="8"/>
      <c r="AX828" s="8"/>
      <c r="AY828" s="8"/>
      <c r="AZ828" s="8"/>
      <c r="BA828" s="8"/>
      <c r="BB828" s="8"/>
      <c r="BC828" s="8"/>
      <c r="BD828" s="8"/>
      <c r="BE828" s="8"/>
      <c r="BF828" s="8"/>
      <c r="BG828" s="8"/>
      <c r="BH828" s="8"/>
      <c r="BI828" s="8"/>
      <c r="BJ828" s="8"/>
      <c r="BK828" s="8"/>
      <c r="BL828" s="8"/>
      <c r="BM828" s="8"/>
      <c r="BN828" s="8"/>
      <c r="BO828" s="8"/>
      <c r="BP828" s="8"/>
      <c r="BQ828" s="8"/>
      <c r="BR828" s="8"/>
      <c r="BS828" s="8"/>
      <c r="BT828" s="8"/>
      <c r="BU828" s="8"/>
      <c r="BV828" s="8"/>
      <c r="BW828" s="8"/>
      <c r="BX828" s="8"/>
      <c r="BY828" s="8"/>
      <c r="BZ828" s="8"/>
      <c r="CA828" s="8"/>
      <c r="CB828" s="8"/>
      <c r="CC828" s="8"/>
      <c r="CD828" s="8"/>
      <c r="CE828" s="8"/>
      <c r="CF828" s="8"/>
      <c r="CG828" s="8"/>
      <c r="CH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  <c r="AC829" s="8"/>
      <c r="AD829" s="8"/>
      <c r="AE829" s="8"/>
      <c r="AF829" s="8"/>
      <c r="AG829" s="8"/>
      <c r="AH829" s="8"/>
      <c r="AI829" s="8"/>
      <c r="AJ829" s="8"/>
      <c r="AK829" s="8"/>
      <c r="AL829" s="8"/>
      <c r="AM829" s="8"/>
      <c r="AN829" s="8"/>
      <c r="AO829" s="8"/>
      <c r="AP829" s="8"/>
      <c r="AQ829" s="8"/>
      <c r="AR829" s="8"/>
      <c r="AS829" s="8"/>
      <c r="AT829" s="8"/>
      <c r="AU829" s="8"/>
      <c r="AV829" s="8"/>
      <c r="AW829" s="8"/>
      <c r="AX829" s="8"/>
      <c r="AY829" s="8"/>
      <c r="AZ829" s="8"/>
      <c r="BA829" s="8"/>
      <c r="BB829" s="8"/>
      <c r="BC829" s="8"/>
      <c r="BD829" s="8"/>
      <c r="BE829" s="8"/>
      <c r="BF829" s="8"/>
      <c r="BG829" s="8"/>
      <c r="BH829" s="8"/>
      <c r="BI829" s="8"/>
      <c r="BJ829" s="8"/>
      <c r="BK829" s="8"/>
      <c r="BL829" s="8"/>
      <c r="BM829" s="8"/>
      <c r="BN829" s="8"/>
      <c r="BO829" s="8"/>
      <c r="BP829" s="8"/>
      <c r="BQ829" s="8"/>
      <c r="BR829" s="8"/>
      <c r="BS829" s="8"/>
      <c r="BT829" s="8"/>
      <c r="BU829" s="8"/>
      <c r="BV829" s="8"/>
      <c r="BW829" s="8"/>
      <c r="BX829" s="8"/>
      <c r="BY829" s="8"/>
      <c r="BZ829" s="8"/>
      <c r="CA829" s="8"/>
      <c r="CB829" s="8"/>
      <c r="CC829" s="8"/>
      <c r="CD829" s="8"/>
      <c r="CE829" s="8"/>
      <c r="CF829" s="8"/>
      <c r="CG829" s="8"/>
      <c r="CH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  <c r="AC830" s="8"/>
      <c r="AD830" s="8"/>
      <c r="AE830" s="8"/>
      <c r="AF830" s="8"/>
      <c r="AG830" s="8"/>
      <c r="AH830" s="8"/>
      <c r="AI830" s="8"/>
      <c r="AJ830" s="8"/>
      <c r="AK830" s="8"/>
      <c r="AL830" s="8"/>
      <c r="AM830" s="8"/>
      <c r="AN830" s="8"/>
      <c r="AO830" s="8"/>
      <c r="AP830" s="8"/>
      <c r="AQ830" s="8"/>
      <c r="AR830" s="8"/>
      <c r="AS830" s="8"/>
      <c r="AT830" s="8"/>
      <c r="AU830" s="8"/>
      <c r="AV830" s="8"/>
      <c r="AW830" s="8"/>
      <c r="AX830" s="8"/>
      <c r="AY830" s="8"/>
      <c r="AZ830" s="8"/>
      <c r="BA830" s="8"/>
      <c r="BB830" s="8"/>
      <c r="BC830" s="8"/>
      <c r="BD830" s="8"/>
      <c r="BE830" s="8"/>
      <c r="BF830" s="8"/>
      <c r="BG830" s="8"/>
      <c r="BH830" s="8"/>
      <c r="BI830" s="8"/>
      <c r="BJ830" s="8"/>
      <c r="BK830" s="8"/>
      <c r="BL830" s="8"/>
      <c r="BM830" s="8"/>
      <c r="BN830" s="8"/>
      <c r="BO830" s="8"/>
      <c r="BP830" s="8"/>
      <c r="BQ830" s="8"/>
      <c r="BR830" s="8"/>
      <c r="BS830" s="8"/>
      <c r="BT830" s="8"/>
      <c r="BU830" s="8"/>
      <c r="BV830" s="8"/>
      <c r="BW830" s="8"/>
      <c r="BX830" s="8"/>
      <c r="BY830" s="8"/>
      <c r="BZ830" s="8"/>
      <c r="CA830" s="8"/>
      <c r="CB830" s="8"/>
      <c r="CC830" s="8"/>
      <c r="CD830" s="8"/>
      <c r="CE830" s="8"/>
      <c r="CF830" s="8"/>
      <c r="CG830" s="8"/>
      <c r="CH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  <c r="AC831" s="8"/>
      <c r="AD831" s="8"/>
      <c r="AE831" s="8"/>
      <c r="AF831" s="8"/>
      <c r="AG831" s="8"/>
      <c r="AH831" s="8"/>
      <c r="AI831" s="8"/>
      <c r="AJ831" s="8"/>
      <c r="AK831" s="8"/>
      <c r="AL831" s="8"/>
      <c r="AM831" s="8"/>
      <c r="AN831" s="8"/>
      <c r="AO831" s="8"/>
      <c r="AP831" s="8"/>
      <c r="AQ831" s="8"/>
      <c r="AR831" s="8"/>
      <c r="AS831" s="8"/>
      <c r="AT831" s="8"/>
      <c r="AU831" s="8"/>
      <c r="AV831" s="8"/>
      <c r="AW831" s="8"/>
      <c r="AX831" s="8"/>
      <c r="AY831" s="8"/>
      <c r="AZ831" s="8"/>
      <c r="BA831" s="8"/>
      <c r="BB831" s="8"/>
      <c r="BC831" s="8"/>
      <c r="BD831" s="8"/>
      <c r="BE831" s="8"/>
      <c r="BF831" s="8"/>
      <c r="BG831" s="8"/>
      <c r="BH831" s="8"/>
      <c r="BI831" s="8"/>
      <c r="BJ831" s="8"/>
      <c r="BK831" s="8"/>
      <c r="BL831" s="8"/>
      <c r="BM831" s="8"/>
      <c r="BN831" s="8"/>
      <c r="BO831" s="8"/>
      <c r="BP831" s="8"/>
      <c r="BQ831" s="8"/>
      <c r="BR831" s="8"/>
      <c r="BS831" s="8"/>
      <c r="BT831" s="8"/>
      <c r="BU831" s="8"/>
      <c r="BV831" s="8"/>
      <c r="BW831" s="8"/>
      <c r="BX831" s="8"/>
      <c r="BY831" s="8"/>
      <c r="BZ831" s="8"/>
      <c r="CA831" s="8"/>
      <c r="CB831" s="8"/>
      <c r="CC831" s="8"/>
      <c r="CD831" s="8"/>
      <c r="CE831" s="8"/>
      <c r="CF831" s="8"/>
      <c r="CG831" s="8"/>
      <c r="CH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  <c r="AC832" s="8"/>
      <c r="AD832" s="8"/>
      <c r="AE832" s="8"/>
      <c r="AF832" s="8"/>
      <c r="AG832" s="8"/>
      <c r="AH832" s="8"/>
      <c r="AI832" s="8"/>
      <c r="AJ832" s="8"/>
      <c r="AK832" s="8"/>
      <c r="AL832" s="8"/>
      <c r="AM832" s="8"/>
      <c r="AN832" s="8"/>
      <c r="AO832" s="8"/>
      <c r="AP832" s="8"/>
      <c r="AQ832" s="8"/>
      <c r="AR832" s="8"/>
      <c r="AS832" s="8"/>
      <c r="AT832" s="8"/>
      <c r="AU832" s="8"/>
      <c r="AV832" s="8"/>
      <c r="AW832" s="8"/>
      <c r="AX832" s="8"/>
      <c r="AY832" s="8"/>
      <c r="AZ832" s="8"/>
      <c r="BA832" s="8"/>
      <c r="BB832" s="8"/>
      <c r="BC832" s="8"/>
      <c r="BD832" s="8"/>
      <c r="BE832" s="8"/>
      <c r="BF832" s="8"/>
      <c r="BG832" s="8"/>
      <c r="BH832" s="8"/>
      <c r="BI832" s="8"/>
      <c r="BJ832" s="8"/>
      <c r="BK832" s="8"/>
      <c r="BL832" s="8"/>
      <c r="BM832" s="8"/>
      <c r="BN832" s="8"/>
      <c r="BO832" s="8"/>
      <c r="BP832" s="8"/>
      <c r="BQ832" s="8"/>
      <c r="BR832" s="8"/>
      <c r="BS832" s="8"/>
      <c r="BT832" s="8"/>
      <c r="BU832" s="8"/>
      <c r="BV832" s="8"/>
      <c r="BW832" s="8"/>
      <c r="BX832" s="8"/>
      <c r="BY832" s="8"/>
      <c r="BZ832" s="8"/>
      <c r="CA832" s="8"/>
      <c r="CB832" s="8"/>
      <c r="CC832" s="8"/>
      <c r="CD832" s="8"/>
      <c r="CE832" s="8"/>
      <c r="CF832" s="8"/>
      <c r="CG832" s="8"/>
      <c r="CH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  <c r="AC833" s="8"/>
      <c r="AD833" s="8"/>
      <c r="AE833" s="8"/>
      <c r="AF833" s="8"/>
      <c r="AG833" s="8"/>
      <c r="AH833" s="8"/>
      <c r="AI833" s="8"/>
      <c r="AJ833" s="8"/>
      <c r="AK833" s="8"/>
      <c r="AL833" s="8"/>
      <c r="AM833" s="8"/>
      <c r="AN833" s="8"/>
      <c r="AO833" s="8"/>
      <c r="AP833" s="8"/>
      <c r="AQ833" s="8"/>
      <c r="AR833" s="8"/>
      <c r="AS833" s="8"/>
      <c r="AT833" s="8"/>
      <c r="AU833" s="8"/>
      <c r="AV833" s="8"/>
      <c r="AW833" s="8"/>
      <c r="AX833" s="8"/>
      <c r="AY833" s="8"/>
      <c r="AZ833" s="8"/>
      <c r="BA833" s="8"/>
      <c r="BB833" s="8"/>
      <c r="BC833" s="8"/>
      <c r="BD833" s="8"/>
      <c r="BE833" s="8"/>
      <c r="BF833" s="8"/>
      <c r="BG833" s="8"/>
      <c r="BH833" s="8"/>
      <c r="BI833" s="8"/>
      <c r="BJ833" s="8"/>
      <c r="BK833" s="8"/>
      <c r="BL833" s="8"/>
      <c r="BM833" s="8"/>
      <c r="BN833" s="8"/>
      <c r="BO833" s="8"/>
      <c r="BP833" s="8"/>
      <c r="BQ833" s="8"/>
      <c r="BR833" s="8"/>
      <c r="BS833" s="8"/>
      <c r="BT833" s="8"/>
      <c r="BU833" s="8"/>
      <c r="BV833" s="8"/>
      <c r="BW833" s="8"/>
      <c r="BX833" s="8"/>
      <c r="BY833" s="8"/>
      <c r="BZ833" s="8"/>
      <c r="CA833" s="8"/>
      <c r="CB833" s="8"/>
      <c r="CC833" s="8"/>
      <c r="CD833" s="8"/>
      <c r="CE833" s="8"/>
      <c r="CF833" s="8"/>
      <c r="CG833" s="8"/>
      <c r="CH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  <c r="AC834" s="8"/>
      <c r="AD834" s="8"/>
      <c r="AE834" s="8"/>
      <c r="AF834" s="8"/>
      <c r="AG834" s="8"/>
      <c r="AH834" s="8"/>
      <c r="AI834" s="8"/>
      <c r="AJ834" s="8"/>
      <c r="AK834" s="8"/>
      <c r="AL834" s="8"/>
      <c r="AM834" s="8"/>
      <c r="AN834" s="8"/>
      <c r="AO834" s="8"/>
      <c r="AP834" s="8"/>
      <c r="AQ834" s="8"/>
      <c r="AR834" s="8"/>
      <c r="AS834" s="8"/>
      <c r="AT834" s="8"/>
      <c r="AU834" s="8"/>
      <c r="AV834" s="8"/>
      <c r="AW834" s="8"/>
      <c r="AX834" s="8"/>
      <c r="AY834" s="8"/>
      <c r="AZ834" s="8"/>
      <c r="BA834" s="8"/>
      <c r="BB834" s="8"/>
      <c r="BC834" s="8"/>
      <c r="BD834" s="8"/>
      <c r="BE834" s="8"/>
      <c r="BF834" s="8"/>
      <c r="BG834" s="8"/>
      <c r="BH834" s="8"/>
      <c r="BI834" s="8"/>
      <c r="BJ834" s="8"/>
      <c r="BK834" s="8"/>
      <c r="BL834" s="8"/>
      <c r="BM834" s="8"/>
      <c r="BN834" s="8"/>
      <c r="BO834" s="8"/>
      <c r="BP834" s="8"/>
      <c r="BQ834" s="8"/>
      <c r="BR834" s="8"/>
      <c r="BS834" s="8"/>
      <c r="BT834" s="8"/>
      <c r="BU834" s="8"/>
      <c r="BV834" s="8"/>
      <c r="BW834" s="8"/>
      <c r="BX834" s="8"/>
      <c r="BY834" s="8"/>
      <c r="BZ834" s="8"/>
      <c r="CA834" s="8"/>
      <c r="CB834" s="8"/>
      <c r="CC834" s="8"/>
      <c r="CD834" s="8"/>
      <c r="CE834" s="8"/>
      <c r="CF834" s="8"/>
      <c r="CG834" s="8"/>
      <c r="CH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  <c r="AC835" s="8"/>
      <c r="AD835" s="8"/>
      <c r="AE835" s="8"/>
      <c r="AF835" s="8"/>
      <c r="AG835" s="8"/>
      <c r="AH835" s="8"/>
      <c r="AI835" s="8"/>
      <c r="AJ835" s="8"/>
      <c r="AK835" s="8"/>
      <c r="AL835" s="8"/>
      <c r="AM835" s="8"/>
      <c r="AN835" s="8"/>
      <c r="AO835" s="8"/>
      <c r="AP835" s="8"/>
      <c r="AQ835" s="8"/>
      <c r="AR835" s="8"/>
      <c r="AS835" s="8"/>
      <c r="AT835" s="8"/>
      <c r="AU835" s="8"/>
      <c r="AV835" s="8"/>
      <c r="AW835" s="8"/>
      <c r="AX835" s="8"/>
      <c r="AY835" s="8"/>
      <c r="AZ835" s="8"/>
      <c r="BA835" s="8"/>
      <c r="BB835" s="8"/>
      <c r="BC835" s="8"/>
      <c r="BD835" s="8"/>
      <c r="BE835" s="8"/>
      <c r="BF835" s="8"/>
      <c r="BG835" s="8"/>
      <c r="BH835" s="8"/>
      <c r="BI835" s="8"/>
      <c r="BJ835" s="8"/>
      <c r="BK835" s="8"/>
      <c r="BL835" s="8"/>
      <c r="BM835" s="8"/>
      <c r="BN835" s="8"/>
      <c r="BO835" s="8"/>
      <c r="BP835" s="8"/>
      <c r="BQ835" s="8"/>
      <c r="BR835" s="8"/>
      <c r="BS835" s="8"/>
      <c r="BT835" s="8"/>
      <c r="BU835" s="8"/>
      <c r="BV835" s="8"/>
      <c r="BW835" s="8"/>
      <c r="BX835" s="8"/>
      <c r="BY835" s="8"/>
      <c r="BZ835" s="8"/>
      <c r="CA835" s="8"/>
      <c r="CB835" s="8"/>
      <c r="CC835" s="8"/>
      <c r="CD835" s="8"/>
      <c r="CE835" s="8"/>
      <c r="CF835" s="8"/>
      <c r="CG835" s="8"/>
      <c r="CH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  <c r="AC836" s="8"/>
      <c r="AD836" s="8"/>
      <c r="AE836" s="8"/>
      <c r="AF836" s="8"/>
      <c r="AG836" s="8"/>
      <c r="AH836" s="8"/>
      <c r="AI836" s="8"/>
      <c r="AJ836" s="8"/>
      <c r="AK836" s="8"/>
      <c r="AL836" s="8"/>
      <c r="AM836" s="8"/>
      <c r="AN836" s="8"/>
      <c r="AO836" s="8"/>
      <c r="AP836" s="8"/>
      <c r="AQ836" s="8"/>
      <c r="AR836" s="8"/>
      <c r="AS836" s="8"/>
      <c r="AT836" s="8"/>
      <c r="AU836" s="8"/>
      <c r="AV836" s="8"/>
      <c r="AW836" s="8"/>
      <c r="AX836" s="8"/>
      <c r="AY836" s="8"/>
      <c r="AZ836" s="8"/>
      <c r="BA836" s="8"/>
      <c r="BB836" s="8"/>
      <c r="BC836" s="8"/>
      <c r="BD836" s="8"/>
      <c r="BE836" s="8"/>
      <c r="BF836" s="8"/>
      <c r="BG836" s="8"/>
      <c r="BH836" s="8"/>
      <c r="BI836" s="8"/>
      <c r="BJ836" s="8"/>
      <c r="BK836" s="8"/>
      <c r="BL836" s="8"/>
      <c r="BM836" s="8"/>
      <c r="BN836" s="8"/>
      <c r="BO836" s="8"/>
      <c r="BP836" s="8"/>
      <c r="BQ836" s="8"/>
      <c r="BR836" s="8"/>
      <c r="BS836" s="8"/>
      <c r="BT836" s="8"/>
      <c r="BU836" s="8"/>
      <c r="BV836" s="8"/>
      <c r="BW836" s="8"/>
      <c r="BX836" s="8"/>
      <c r="BY836" s="8"/>
      <c r="BZ836" s="8"/>
      <c r="CA836" s="8"/>
      <c r="CB836" s="8"/>
      <c r="CC836" s="8"/>
      <c r="CD836" s="8"/>
      <c r="CE836" s="8"/>
      <c r="CF836" s="8"/>
      <c r="CG836" s="8"/>
      <c r="CH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  <c r="AC837" s="8"/>
      <c r="AD837" s="8"/>
      <c r="AE837" s="8"/>
      <c r="AF837" s="8"/>
      <c r="AG837" s="8"/>
      <c r="AH837" s="8"/>
      <c r="AI837" s="8"/>
      <c r="AJ837" s="8"/>
      <c r="AK837" s="8"/>
      <c r="AL837" s="8"/>
      <c r="AM837" s="8"/>
      <c r="AN837" s="8"/>
      <c r="AO837" s="8"/>
      <c r="AP837" s="8"/>
      <c r="AQ837" s="8"/>
      <c r="AR837" s="8"/>
      <c r="AS837" s="8"/>
      <c r="AT837" s="8"/>
      <c r="AU837" s="8"/>
      <c r="AV837" s="8"/>
      <c r="AW837" s="8"/>
      <c r="AX837" s="8"/>
      <c r="AY837" s="8"/>
      <c r="AZ837" s="8"/>
      <c r="BA837" s="8"/>
      <c r="BB837" s="8"/>
      <c r="BC837" s="8"/>
      <c r="BD837" s="8"/>
      <c r="BE837" s="8"/>
      <c r="BF837" s="8"/>
      <c r="BG837" s="8"/>
      <c r="BH837" s="8"/>
      <c r="BI837" s="8"/>
      <c r="BJ837" s="8"/>
      <c r="BK837" s="8"/>
      <c r="BL837" s="8"/>
      <c r="BM837" s="8"/>
      <c r="BN837" s="8"/>
      <c r="BO837" s="8"/>
      <c r="BP837" s="8"/>
      <c r="BQ837" s="8"/>
      <c r="BR837" s="8"/>
      <c r="BS837" s="8"/>
      <c r="BT837" s="8"/>
      <c r="BU837" s="8"/>
      <c r="BV837" s="8"/>
      <c r="BW837" s="8"/>
      <c r="BX837" s="8"/>
      <c r="BY837" s="8"/>
      <c r="BZ837" s="8"/>
      <c r="CA837" s="8"/>
      <c r="CB837" s="8"/>
      <c r="CC837" s="8"/>
      <c r="CD837" s="8"/>
      <c r="CE837" s="8"/>
      <c r="CF837" s="8"/>
      <c r="CG837" s="8"/>
      <c r="CH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  <c r="AC838" s="8"/>
      <c r="AD838" s="8"/>
      <c r="AE838" s="8"/>
      <c r="AF838" s="8"/>
      <c r="AG838" s="8"/>
      <c r="AH838" s="8"/>
      <c r="AI838" s="8"/>
      <c r="AJ838" s="8"/>
      <c r="AK838" s="8"/>
      <c r="AL838" s="8"/>
      <c r="AM838" s="8"/>
      <c r="AN838" s="8"/>
      <c r="AO838" s="8"/>
      <c r="AP838" s="8"/>
      <c r="AQ838" s="8"/>
      <c r="AR838" s="8"/>
      <c r="AS838" s="8"/>
      <c r="AT838" s="8"/>
      <c r="AU838" s="8"/>
      <c r="AV838" s="8"/>
      <c r="AW838" s="8"/>
      <c r="AX838" s="8"/>
      <c r="AY838" s="8"/>
      <c r="AZ838" s="8"/>
      <c r="BA838" s="8"/>
      <c r="BB838" s="8"/>
      <c r="BC838" s="8"/>
      <c r="BD838" s="8"/>
      <c r="BE838" s="8"/>
      <c r="BF838" s="8"/>
      <c r="BG838" s="8"/>
      <c r="BH838" s="8"/>
      <c r="BI838" s="8"/>
      <c r="BJ838" s="8"/>
      <c r="BK838" s="8"/>
      <c r="BL838" s="8"/>
      <c r="BM838" s="8"/>
      <c r="BN838" s="8"/>
      <c r="BO838" s="8"/>
      <c r="BP838" s="8"/>
      <c r="BQ838" s="8"/>
      <c r="BR838" s="8"/>
      <c r="BS838" s="8"/>
      <c r="BT838" s="8"/>
      <c r="BU838" s="8"/>
      <c r="BV838" s="8"/>
      <c r="BW838" s="8"/>
      <c r="BX838" s="8"/>
      <c r="BY838" s="8"/>
      <c r="BZ838" s="8"/>
      <c r="CA838" s="8"/>
      <c r="CB838" s="8"/>
      <c r="CC838" s="8"/>
      <c r="CD838" s="8"/>
      <c r="CE838" s="8"/>
      <c r="CF838" s="8"/>
      <c r="CG838" s="8"/>
      <c r="CH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  <c r="AC839" s="8"/>
      <c r="AD839" s="8"/>
      <c r="AE839" s="8"/>
      <c r="AF839" s="8"/>
      <c r="AG839" s="8"/>
      <c r="AH839" s="8"/>
      <c r="AI839" s="8"/>
      <c r="AJ839" s="8"/>
      <c r="AK839" s="8"/>
      <c r="AL839" s="8"/>
      <c r="AM839" s="8"/>
      <c r="AN839" s="8"/>
      <c r="AO839" s="8"/>
      <c r="AP839" s="8"/>
      <c r="AQ839" s="8"/>
      <c r="AR839" s="8"/>
      <c r="AS839" s="8"/>
      <c r="AT839" s="8"/>
      <c r="AU839" s="8"/>
      <c r="AV839" s="8"/>
      <c r="AW839" s="8"/>
      <c r="AX839" s="8"/>
      <c r="AY839" s="8"/>
      <c r="AZ839" s="8"/>
      <c r="BA839" s="8"/>
      <c r="BB839" s="8"/>
      <c r="BC839" s="8"/>
      <c r="BD839" s="8"/>
      <c r="BE839" s="8"/>
      <c r="BF839" s="8"/>
      <c r="BG839" s="8"/>
      <c r="BH839" s="8"/>
      <c r="BI839" s="8"/>
      <c r="BJ839" s="8"/>
      <c r="BK839" s="8"/>
      <c r="BL839" s="8"/>
      <c r="BM839" s="8"/>
      <c r="BN839" s="8"/>
      <c r="BO839" s="8"/>
      <c r="BP839" s="8"/>
      <c r="BQ839" s="8"/>
      <c r="BR839" s="8"/>
      <c r="BS839" s="8"/>
      <c r="BT839" s="8"/>
      <c r="BU839" s="8"/>
      <c r="BV839" s="8"/>
      <c r="BW839" s="8"/>
      <c r="BX839" s="8"/>
      <c r="BY839" s="8"/>
      <c r="BZ839" s="8"/>
      <c r="CA839" s="8"/>
      <c r="CB839" s="8"/>
      <c r="CC839" s="8"/>
      <c r="CD839" s="8"/>
      <c r="CE839" s="8"/>
      <c r="CF839" s="8"/>
      <c r="CG839" s="8"/>
      <c r="CH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  <c r="AC840" s="8"/>
      <c r="AD840" s="8"/>
      <c r="AE840" s="8"/>
      <c r="AF840" s="8"/>
      <c r="AG840" s="8"/>
      <c r="AH840" s="8"/>
      <c r="AI840" s="8"/>
      <c r="AJ840" s="8"/>
      <c r="AK840" s="8"/>
      <c r="AL840" s="8"/>
      <c r="AM840" s="8"/>
      <c r="AN840" s="8"/>
      <c r="AO840" s="8"/>
      <c r="AP840" s="8"/>
      <c r="AQ840" s="8"/>
      <c r="AR840" s="8"/>
      <c r="AS840" s="8"/>
      <c r="AT840" s="8"/>
      <c r="AU840" s="8"/>
      <c r="AV840" s="8"/>
      <c r="AW840" s="8"/>
      <c r="AX840" s="8"/>
      <c r="AY840" s="8"/>
      <c r="AZ840" s="8"/>
      <c r="BA840" s="8"/>
      <c r="BB840" s="8"/>
      <c r="BC840" s="8"/>
      <c r="BD840" s="8"/>
      <c r="BE840" s="8"/>
      <c r="BF840" s="8"/>
      <c r="BG840" s="8"/>
      <c r="BH840" s="8"/>
      <c r="BI840" s="8"/>
      <c r="BJ840" s="8"/>
      <c r="BK840" s="8"/>
      <c r="BL840" s="8"/>
      <c r="BM840" s="8"/>
      <c r="BN840" s="8"/>
      <c r="BO840" s="8"/>
      <c r="BP840" s="8"/>
      <c r="BQ840" s="8"/>
      <c r="BR840" s="8"/>
      <c r="BS840" s="8"/>
      <c r="BT840" s="8"/>
      <c r="BU840" s="8"/>
      <c r="BV840" s="8"/>
      <c r="BW840" s="8"/>
      <c r="BX840" s="8"/>
      <c r="BY840" s="8"/>
      <c r="BZ840" s="8"/>
      <c r="CA840" s="8"/>
      <c r="CB840" s="8"/>
      <c r="CC840" s="8"/>
      <c r="CD840" s="8"/>
      <c r="CE840" s="8"/>
      <c r="CF840" s="8"/>
      <c r="CG840" s="8"/>
      <c r="CH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  <c r="AC841" s="8"/>
      <c r="AD841" s="8"/>
      <c r="AE841" s="8"/>
      <c r="AF841" s="8"/>
      <c r="AG841" s="8"/>
      <c r="AH841" s="8"/>
      <c r="AI841" s="8"/>
      <c r="AJ841" s="8"/>
      <c r="AK841" s="8"/>
      <c r="AL841" s="8"/>
      <c r="AM841" s="8"/>
      <c r="AN841" s="8"/>
      <c r="AO841" s="8"/>
      <c r="AP841" s="8"/>
      <c r="AQ841" s="8"/>
      <c r="AR841" s="8"/>
      <c r="AS841" s="8"/>
      <c r="AT841" s="8"/>
      <c r="AU841" s="8"/>
      <c r="AV841" s="8"/>
      <c r="AW841" s="8"/>
      <c r="AX841" s="8"/>
      <c r="AY841" s="8"/>
      <c r="AZ841" s="8"/>
      <c r="BA841" s="8"/>
      <c r="BB841" s="8"/>
      <c r="BC841" s="8"/>
      <c r="BD841" s="8"/>
      <c r="BE841" s="8"/>
      <c r="BF841" s="8"/>
      <c r="BG841" s="8"/>
      <c r="BH841" s="8"/>
      <c r="BI841" s="8"/>
      <c r="BJ841" s="8"/>
      <c r="BK841" s="8"/>
      <c r="BL841" s="8"/>
      <c r="BM841" s="8"/>
      <c r="BN841" s="8"/>
      <c r="BO841" s="8"/>
      <c r="BP841" s="8"/>
      <c r="BQ841" s="8"/>
      <c r="BR841" s="8"/>
      <c r="BS841" s="8"/>
      <c r="BT841" s="8"/>
      <c r="BU841" s="8"/>
      <c r="BV841" s="8"/>
      <c r="BW841" s="8"/>
      <c r="BX841" s="8"/>
      <c r="BY841" s="8"/>
      <c r="BZ841" s="8"/>
      <c r="CA841" s="8"/>
      <c r="CB841" s="8"/>
      <c r="CC841" s="8"/>
      <c r="CD841" s="8"/>
      <c r="CE841" s="8"/>
      <c r="CF841" s="8"/>
      <c r="CG841" s="8"/>
      <c r="CH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  <c r="AC842" s="8"/>
      <c r="AD842" s="8"/>
      <c r="AE842" s="8"/>
      <c r="AF842" s="8"/>
      <c r="AG842" s="8"/>
      <c r="AH842" s="8"/>
      <c r="AI842" s="8"/>
      <c r="AJ842" s="8"/>
      <c r="AK842" s="8"/>
      <c r="AL842" s="8"/>
      <c r="AM842" s="8"/>
      <c r="AN842" s="8"/>
      <c r="AO842" s="8"/>
      <c r="AP842" s="8"/>
      <c r="AQ842" s="8"/>
      <c r="AR842" s="8"/>
      <c r="AS842" s="8"/>
      <c r="AT842" s="8"/>
      <c r="AU842" s="8"/>
      <c r="AV842" s="8"/>
      <c r="AW842" s="8"/>
      <c r="AX842" s="8"/>
      <c r="AY842" s="8"/>
      <c r="AZ842" s="8"/>
      <c r="BA842" s="8"/>
      <c r="BB842" s="8"/>
      <c r="BC842" s="8"/>
      <c r="BD842" s="8"/>
      <c r="BE842" s="8"/>
      <c r="BF842" s="8"/>
      <c r="BG842" s="8"/>
      <c r="BH842" s="8"/>
      <c r="BI842" s="8"/>
      <c r="BJ842" s="8"/>
      <c r="BK842" s="8"/>
      <c r="BL842" s="8"/>
      <c r="BM842" s="8"/>
      <c r="BN842" s="8"/>
      <c r="BO842" s="8"/>
      <c r="BP842" s="8"/>
      <c r="BQ842" s="8"/>
      <c r="BR842" s="8"/>
      <c r="BS842" s="8"/>
      <c r="BT842" s="8"/>
      <c r="BU842" s="8"/>
      <c r="BV842" s="8"/>
      <c r="BW842" s="8"/>
      <c r="BX842" s="8"/>
      <c r="BY842" s="8"/>
      <c r="BZ842" s="8"/>
      <c r="CA842" s="8"/>
      <c r="CB842" s="8"/>
      <c r="CC842" s="8"/>
      <c r="CD842" s="8"/>
      <c r="CE842" s="8"/>
      <c r="CF842" s="8"/>
      <c r="CG842" s="8"/>
      <c r="CH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  <c r="AC843" s="8"/>
      <c r="AD843" s="8"/>
      <c r="AE843" s="8"/>
      <c r="AF843" s="8"/>
      <c r="AG843" s="8"/>
      <c r="AH843" s="8"/>
      <c r="AI843" s="8"/>
      <c r="AJ843" s="8"/>
      <c r="AK843" s="8"/>
      <c r="AL843" s="8"/>
      <c r="AM843" s="8"/>
      <c r="AN843" s="8"/>
      <c r="AO843" s="8"/>
      <c r="AP843" s="8"/>
      <c r="AQ843" s="8"/>
      <c r="AR843" s="8"/>
      <c r="AS843" s="8"/>
      <c r="AT843" s="8"/>
      <c r="AU843" s="8"/>
      <c r="AV843" s="8"/>
      <c r="AW843" s="8"/>
      <c r="AX843" s="8"/>
      <c r="AY843" s="8"/>
      <c r="AZ843" s="8"/>
      <c r="BA843" s="8"/>
      <c r="BB843" s="8"/>
      <c r="BC843" s="8"/>
      <c r="BD843" s="8"/>
      <c r="BE843" s="8"/>
      <c r="BF843" s="8"/>
      <c r="BG843" s="8"/>
      <c r="BH843" s="8"/>
      <c r="BI843" s="8"/>
      <c r="BJ843" s="8"/>
      <c r="BK843" s="8"/>
      <c r="BL843" s="8"/>
      <c r="BM843" s="8"/>
      <c r="BN843" s="8"/>
      <c r="BO843" s="8"/>
      <c r="BP843" s="8"/>
      <c r="BQ843" s="8"/>
      <c r="BR843" s="8"/>
      <c r="BS843" s="8"/>
      <c r="BT843" s="8"/>
      <c r="BU843" s="8"/>
      <c r="BV843" s="8"/>
      <c r="BW843" s="8"/>
      <c r="BX843" s="8"/>
      <c r="BY843" s="8"/>
      <c r="BZ843" s="8"/>
      <c r="CA843" s="8"/>
      <c r="CB843" s="8"/>
      <c r="CC843" s="8"/>
      <c r="CD843" s="8"/>
      <c r="CE843" s="8"/>
      <c r="CF843" s="8"/>
      <c r="CG843" s="8"/>
      <c r="CH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  <c r="AC844" s="8"/>
      <c r="AD844" s="8"/>
      <c r="AE844" s="8"/>
      <c r="AF844" s="8"/>
      <c r="AG844" s="8"/>
      <c r="AH844" s="8"/>
      <c r="AI844" s="8"/>
      <c r="AJ844" s="8"/>
      <c r="AK844" s="8"/>
      <c r="AL844" s="8"/>
      <c r="AM844" s="8"/>
      <c r="AN844" s="8"/>
      <c r="AO844" s="8"/>
      <c r="AP844" s="8"/>
      <c r="AQ844" s="8"/>
      <c r="AR844" s="8"/>
      <c r="AS844" s="8"/>
      <c r="AT844" s="8"/>
      <c r="AU844" s="8"/>
      <c r="AV844" s="8"/>
      <c r="AW844" s="8"/>
      <c r="AX844" s="8"/>
      <c r="AY844" s="8"/>
      <c r="AZ844" s="8"/>
      <c r="BA844" s="8"/>
      <c r="BB844" s="8"/>
      <c r="BC844" s="8"/>
      <c r="BD844" s="8"/>
      <c r="BE844" s="8"/>
      <c r="BF844" s="8"/>
      <c r="BG844" s="8"/>
      <c r="BH844" s="8"/>
      <c r="BI844" s="8"/>
      <c r="BJ844" s="8"/>
      <c r="BK844" s="8"/>
      <c r="BL844" s="8"/>
      <c r="BM844" s="8"/>
      <c r="BN844" s="8"/>
      <c r="BO844" s="8"/>
      <c r="BP844" s="8"/>
      <c r="BQ844" s="8"/>
      <c r="BR844" s="8"/>
      <c r="BS844" s="8"/>
      <c r="BT844" s="8"/>
      <c r="BU844" s="8"/>
      <c r="BV844" s="8"/>
      <c r="BW844" s="8"/>
      <c r="BX844" s="8"/>
      <c r="BY844" s="8"/>
      <c r="BZ844" s="8"/>
      <c r="CA844" s="8"/>
      <c r="CB844" s="8"/>
      <c r="CC844" s="8"/>
      <c r="CD844" s="8"/>
      <c r="CE844" s="8"/>
      <c r="CF844" s="8"/>
      <c r="CG844" s="8"/>
      <c r="CH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  <c r="AC845" s="8"/>
      <c r="AD845" s="8"/>
      <c r="AE845" s="8"/>
      <c r="AF845" s="8"/>
      <c r="AG845" s="8"/>
      <c r="AH845" s="8"/>
      <c r="AI845" s="8"/>
      <c r="AJ845" s="8"/>
      <c r="AK845" s="8"/>
      <c r="AL845" s="8"/>
      <c r="AM845" s="8"/>
      <c r="AN845" s="8"/>
      <c r="AO845" s="8"/>
      <c r="AP845" s="8"/>
      <c r="AQ845" s="8"/>
      <c r="AR845" s="8"/>
      <c r="AS845" s="8"/>
      <c r="AT845" s="8"/>
      <c r="AU845" s="8"/>
      <c r="AV845" s="8"/>
      <c r="AW845" s="8"/>
      <c r="AX845" s="8"/>
      <c r="AY845" s="8"/>
      <c r="AZ845" s="8"/>
      <c r="BA845" s="8"/>
      <c r="BB845" s="8"/>
      <c r="BC845" s="8"/>
      <c r="BD845" s="8"/>
      <c r="BE845" s="8"/>
      <c r="BF845" s="8"/>
      <c r="BG845" s="8"/>
      <c r="BH845" s="8"/>
      <c r="BI845" s="8"/>
      <c r="BJ845" s="8"/>
      <c r="BK845" s="8"/>
      <c r="BL845" s="8"/>
      <c r="BM845" s="8"/>
      <c r="BN845" s="8"/>
      <c r="BO845" s="8"/>
      <c r="BP845" s="8"/>
      <c r="BQ845" s="8"/>
      <c r="BR845" s="8"/>
      <c r="BS845" s="8"/>
      <c r="BT845" s="8"/>
      <c r="BU845" s="8"/>
      <c r="BV845" s="8"/>
      <c r="BW845" s="8"/>
      <c r="BX845" s="8"/>
      <c r="BY845" s="8"/>
      <c r="BZ845" s="8"/>
      <c r="CA845" s="8"/>
      <c r="CB845" s="8"/>
      <c r="CC845" s="8"/>
      <c r="CD845" s="8"/>
      <c r="CE845" s="8"/>
      <c r="CF845" s="8"/>
      <c r="CG845" s="8"/>
      <c r="CH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  <c r="AC846" s="8"/>
      <c r="AD846" s="8"/>
      <c r="AE846" s="8"/>
      <c r="AF846" s="8"/>
      <c r="AG846" s="8"/>
      <c r="AH846" s="8"/>
      <c r="AI846" s="8"/>
      <c r="AJ846" s="8"/>
      <c r="AK846" s="8"/>
      <c r="AL846" s="8"/>
      <c r="AM846" s="8"/>
      <c r="AN846" s="8"/>
      <c r="AO846" s="8"/>
      <c r="AP846" s="8"/>
      <c r="AQ846" s="8"/>
      <c r="AR846" s="8"/>
      <c r="AS846" s="8"/>
      <c r="AT846" s="8"/>
      <c r="AU846" s="8"/>
      <c r="AV846" s="8"/>
      <c r="AW846" s="8"/>
      <c r="AX846" s="8"/>
      <c r="AY846" s="8"/>
      <c r="AZ846" s="8"/>
      <c r="BA846" s="8"/>
      <c r="BB846" s="8"/>
      <c r="BC846" s="8"/>
      <c r="BD846" s="8"/>
      <c r="BE846" s="8"/>
      <c r="BF846" s="8"/>
      <c r="BG846" s="8"/>
      <c r="BH846" s="8"/>
      <c r="BI846" s="8"/>
      <c r="BJ846" s="8"/>
      <c r="BK846" s="8"/>
      <c r="BL846" s="8"/>
      <c r="BM846" s="8"/>
      <c r="BN846" s="8"/>
      <c r="BO846" s="8"/>
      <c r="BP846" s="8"/>
      <c r="BQ846" s="8"/>
      <c r="BR846" s="8"/>
      <c r="BS846" s="8"/>
      <c r="BT846" s="8"/>
      <c r="BU846" s="8"/>
      <c r="BV846" s="8"/>
      <c r="BW846" s="8"/>
      <c r="BX846" s="8"/>
      <c r="BY846" s="8"/>
      <c r="BZ846" s="8"/>
      <c r="CA846" s="8"/>
      <c r="CB846" s="8"/>
      <c r="CC846" s="8"/>
      <c r="CD846" s="8"/>
      <c r="CE846" s="8"/>
      <c r="CF846" s="8"/>
      <c r="CG846" s="8"/>
      <c r="CH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  <c r="AC847" s="8"/>
      <c r="AD847" s="8"/>
      <c r="AE847" s="8"/>
      <c r="AF847" s="8"/>
      <c r="AG847" s="8"/>
      <c r="AH847" s="8"/>
      <c r="AI847" s="8"/>
      <c r="AJ847" s="8"/>
      <c r="AK847" s="8"/>
      <c r="AL847" s="8"/>
      <c r="AM847" s="8"/>
      <c r="AN847" s="8"/>
      <c r="AO847" s="8"/>
      <c r="AP847" s="8"/>
      <c r="AQ847" s="8"/>
      <c r="AR847" s="8"/>
      <c r="AS847" s="8"/>
      <c r="AT847" s="8"/>
      <c r="AU847" s="8"/>
      <c r="AV847" s="8"/>
      <c r="AW847" s="8"/>
      <c r="AX847" s="8"/>
      <c r="AY847" s="8"/>
      <c r="AZ847" s="8"/>
      <c r="BA847" s="8"/>
      <c r="BB847" s="8"/>
      <c r="BC847" s="8"/>
      <c r="BD847" s="8"/>
      <c r="BE847" s="8"/>
      <c r="BF847" s="8"/>
      <c r="BG847" s="8"/>
      <c r="BH847" s="8"/>
      <c r="BI847" s="8"/>
      <c r="BJ847" s="8"/>
      <c r="BK847" s="8"/>
      <c r="BL847" s="8"/>
      <c r="BM847" s="8"/>
      <c r="BN847" s="8"/>
      <c r="BO847" s="8"/>
      <c r="BP847" s="8"/>
      <c r="BQ847" s="8"/>
      <c r="BR847" s="8"/>
      <c r="BS847" s="8"/>
      <c r="BT847" s="8"/>
      <c r="BU847" s="8"/>
      <c r="BV847" s="8"/>
      <c r="BW847" s="8"/>
      <c r="BX847" s="8"/>
      <c r="BY847" s="8"/>
      <c r="BZ847" s="8"/>
      <c r="CA847" s="8"/>
      <c r="CB847" s="8"/>
      <c r="CC847" s="8"/>
      <c r="CD847" s="8"/>
      <c r="CE847" s="8"/>
      <c r="CF847" s="8"/>
      <c r="CG847" s="8"/>
      <c r="CH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  <c r="AC848" s="8"/>
      <c r="AD848" s="8"/>
      <c r="AE848" s="8"/>
      <c r="AF848" s="8"/>
      <c r="AG848" s="8"/>
      <c r="AH848" s="8"/>
      <c r="AI848" s="8"/>
      <c r="AJ848" s="8"/>
      <c r="AK848" s="8"/>
      <c r="AL848" s="8"/>
      <c r="AM848" s="8"/>
      <c r="AN848" s="8"/>
      <c r="AO848" s="8"/>
      <c r="AP848" s="8"/>
      <c r="AQ848" s="8"/>
      <c r="AR848" s="8"/>
      <c r="AS848" s="8"/>
      <c r="AT848" s="8"/>
      <c r="AU848" s="8"/>
      <c r="AV848" s="8"/>
      <c r="AW848" s="8"/>
      <c r="AX848" s="8"/>
      <c r="AY848" s="8"/>
      <c r="AZ848" s="8"/>
      <c r="BA848" s="8"/>
      <c r="BB848" s="8"/>
      <c r="BC848" s="8"/>
      <c r="BD848" s="8"/>
      <c r="BE848" s="8"/>
      <c r="BF848" s="8"/>
      <c r="BG848" s="8"/>
      <c r="BH848" s="8"/>
      <c r="BI848" s="8"/>
      <c r="BJ848" s="8"/>
      <c r="BK848" s="8"/>
      <c r="BL848" s="8"/>
      <c r="BM848" s="8"/>
      <c r="BN848" s="8"/>
      <c r="BO848" s="8"/>
      <c r="BP848" s="8"/>
      <c r="BQ848" s="8"/>
      <c r="BR848" s="8"/>
      <c r="BS848" s="8"/>
      <c r="BT848" s="8"/>
      <c r="BU848" s="8"/>
      <c r="BV848" s="8"/>
      <c r="BW848" s="8"/>
      <c r="BX848" s="8"/>
      <c r="BY848" s="8"/>
      <c r="BZ848" s="8"/>
      <c r="CA848" s="8"/>
      <c r="CB848" s="8"/>
      <c r="CC848" s="8"/>
      <c r="CD848" s="8"/>
      <c r="CE848" s="8"/>
      <c r="CF848" s="8"/>
      <c r="CG848" s="8"/>
      <c r="CH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  <c r="AC849" s="8"/>
      <c r="AD849" s="8"/>
      <c r="AE849" s="8"/>
      <c r="AF849" s="8"/>
      <c r="AG849" s="8"/>
      <c r="AH849" s="8"/>
      <c r="AI849" s="8"/>
      <c r="AJ849" s="8"/>
      <c r="AK849" s="8"/>
      <c r="AL849" s="8"/>
      <c r="AM849" s="8"/>
      <c r="AN849" s="8"/>
      <c r="AO849" s="8"/>
      <c r="AP849" s="8"/>
      <c r="AQ849" s="8"/>
      <c r="AR849" s="8"/>
      <c r="AS849" s="8"/>
      <c r="AT849" s="8"/>
      <c r="AU849" s="8"/>
      <c r="AV849" s="8"/>
      <c r="AW849" s="8"/>
      <c r="AX849" s="8"/>
      <c r="AY849" s="8"/>
      <c r="AZ849" s="8"/>
      <c r="BA849" s="8"/>
      <c r="BB849" s="8"/>
      <c r="BC849" s="8"/>
      <c r="BD849" s="8"/>
      <c r="BE849" s="8"/>
      <c r="BF849" s="8"/>
      <c r="BG849" s="8"/>
      <c r="BH849" s="8"/>
      <c r="BI849" s="8"/>
      <c r="BJ849" s="8"/>
      <c r="BK849" s="8"/>
      <c r="BL849" s="8"/>
      <c r="BM849" s="8"/>
      <c r="BN849" s="8"/>
      <c r="BO849" s="8"/>
      <c r="BP849" s="8"/>
      <c r="BQ849" s="8"/>
      <c r="BR849" s="8"/>
      <c r="BS849" s="8"/>
      <c r="BT849" s="8"/>
      <c r="BU849" s="8"/>
      <c r="BV849" s="8"/>
      <c r="BW849" s="8"/>
      <c r="BX849" s="8"/>
      <c r="BY849" s="8"/>
      <c r="BZ849" s="8"/>
      <c r="CA849" s="8"/>
      <c r="CB849" s="8"/>
      <c r="CC849" s="8"/>
      <c r="CD849" s="8"/>
      <c r="CE849" s="8"/>
      <c r="CF849" s="8"/>
      <c r="CG849" s="8"/>
      <c r="CH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  <c r="AC850" s="8"/>
      <c r="AD850" s="8"/>
      <c r="AE850" s="8"/>
      <c r="AF850" s="8"/>
      <c r="AG850" s="8"/>
      <c r="AH850" s="8"/>
      <c r="AI850" s="8"/>
      <c r="AJ850" s="8"/>
      <c r="AK850" s="8"/>
      <c r="AL850" s="8"/>
      <c r="AM850" s="8"/>
      <c r="AN850" s="8"/>
      <c r="AO850" s="8"/>
      <c r="AP850" s="8"/>
      <c r="AQ850" s="8"/>
      <c r="AR850" s="8"/>
      <c r="AS850" s="8"/>
      <c r="AT850" s="8"/>
      <c r="AU850" s="8"/>
      <c r="AV850" s="8"/>
      <c r="AW850" s="8"/>
      <c r="AX850" s="8"/>
      <c r="AY850" s="8"/>
      <c r="AZ850" s="8"/>
      <c r="BA850" s="8"/>
      <c r="BB850" s="8"/>
      <c r="BC850" s="8"/>
      <c r="BD850" s="8"/>
      <c r="BE850" s="8"/>
      <c r="BF850" s="8"/>
      <c r="BG850" s="8"/>
      <c r="BH850" s="8"/>
      <c r="BI850" s="8"/>
      <c r="BJ850" s="8"/>
      <c r="BK850" s="8"/>
      <c r="BL850" s="8"/>
      <c r="BM850" s="8"/>
      <c r="BN850" s="8"/>
      <c r="BO850" s="8"/>
      <c r="BP850" s="8"/>
      <c r="BQ850" s="8"/>
      <c r="BR850" s="8"/>
      <c r="BS850" s="8"/>
      <c r="BT850" s="8"/>
      <c r="BU850" s="8"/>
      <c r="BV850" s="8"/>
      <c r="BW850" s="8"/>
      <c r="BX850" s="8"/>
      <c r="BY850" s="8"/>
      <c r="BZ850" s="8"/>
      <c r="CA850" s="8"/>
      <c r="CB850" s="8"/>
      <c r="CC850" s="8"/>
      <c r="CD850" s="8"/>
      <c r="CE850" s="8"/>
      <c r="CF850" s="8"/>
      <c r="CG850" s="8"/>
      <c r="CH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  <c r="AC851" s="8"/>
      <c r="AD851" s="8"/>
      <c r="AE851" s="8"/>
      <c r="AF851" s="8"/>
      <c r="AG851" s="8"/>
      <c r="AH851" s="8"/>
      <c r="AI851" s="8"/>
      <c r="AJ851" s="8"/>
      <c r="AK851" s="8"/>
      <c r="AL851" s="8"/>
      <c r="AM851" s="8"/>
      <c r="AN851" s="8"/>
      <c r="AO851" s="8"/>
      <c r="AP851" s="8"/>
      <c r="AQ851" s="8"/>
      <c r="AR851" s="8"/>
      <c r="AS851" s="8"/>
      <c r="AT851" s="8"/>
      <c r="AU851" s="8"/>
      <c r="AV851" s="8"/>
      <c r="AW851" s="8"/>
      <c r="AX851" s="8"/>
      <c r="AY851" s="8"/>
      <c r="AZ851" s="8"/>
      <c r="BA851" s="8"/>
      <c r="BB851" s="8"/>
      <c r="BC851" s="8"/>
      <c r="BD851" s="8"/>
      <c r="BE851" s="8"/>
      <c r="BF851" s="8"/>
      <c r="BG851" s="8"/>
      <c r="BH851" s="8"/>
      <c r="BI851" s="8"/>
      <c r="BJ851" s="8"/>
      <c r="BK851" s="8"/>
      <c r="BL851" s="8"/>
      <c r="BM851" s="8"/>
      <c r="BN851" s="8"/>
      <c r="BO851" s="8"/>
      <c r="BP851" s="8"/>
      <c r="BQ851" s="8"/>
      <c r="BR851" s="8"/>
      <c r="BS851" s="8"/>
      <c r="BT851" s="8"/>
      <c r="BU851" s="8"/>
      <c r="BV851" s="8"/>
      <c r="BW851" s="8"/>
      <c r="BX851" s="8"/>
      <c r="BY851" s="8"/>
      <c r="BZ851" s="8"/>
      <c r="CA851" s="8"/>
      <c r="CB851" s="8"/>
      <c r="CC851" s="8"/>
      <c r="CD851" s="8"/>
      <c r="CE851" s="8"/>
      <c r="CF851" s="8"/>
      <c r="CG851" s="8"/>
      <c r="CH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  <c r="AC852" s="8"/>
      <c r="AD852" s="8"/>
      <c r="AE852" s="8"/>
      <c r="AF852" s="8"/>
      <c r="AG852" s="8"/>
      <c r="AH852" s="8"/>
      <c r="AI852" s="8"/>
      <c r="AJ852" s="8"/>
      <c r="AK852" s="8"/>
      <c r="AL852" s="8"/>
      <c r="AM852" s="8"/>
      <c r="AN852" s="8"/>
      <c r="AO852" s="8"/>
      <c r="AP852" s="8"/>
      <c r="AQ852" s="8"/>
      <c r="AR852" s="8"/>
      <c r="AS852" s="8"/>
      <c r="AT852" s="8"/>
      <c r="AU852" s="8"/>
      <c r="AV852" s="8"/>
      <c r="AW852" s="8"/>
      <c r="AX852" s="8"/>
      <c r="AY852" s="8"/>
      <c r="AZ852" s="8"/>
      <c r="BA852" s="8"/>
      <c r="BB852" s="8"/>
      <c r="BC852" s="8"/>
      <c r="BD852" s="8"/>
      <c r="BE852" s="8"/>
      <c r="BF852" s="8"/>
      <c r="BG852" s="8"/>
      <c r="BH852" s="8"/>
      <c r="BI852" s="8"/>
      <c r="BJ852" s="8"/>
      <c r="BK852" s="8"/>
      <c r="BL852" s="8"/>
      <c r="BM852" s="8"/>
      <c r="BN852" s="8"/>
      <c r="BO852" s="8"/>
      <c r="BP852" s="8"/>
      <c r="BQ852" s="8"/>
      <c r="BR852" s="8"/>
      <c r="BS852" s="8"/>
      <c r="BT852" s="8"/>
      <c r="BU852" s="8"/>
      <c r="BV852" s="8"/>
      <c r="BW852" s="8"/>
      <c r="BX852" s="8"/>
      <c r="BY852" s="8"/>
      <c r="BZ852" s="8"/>
      <c r="CA852" s="8"/>
      <c r="CB852" s="8"/>
      <c r="CC852" s="8"/>
      <c r="CD852" s="8"/>
      <c r="CE852" s="8"/>
      <c r="CF852" s="8"/>
      <c r="CG852" s="8"/>
      <c r="CH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  <c r="AC853" s="8"/>
      <c r="AD853" s="8"/>
      <c r="AE853" s="8"/>
      <c r="AF853" s="8"/>
      <c r="AG853" s="8"/>
      <c r="AH853" s="8"/>
      <c r="AI853" s="8"/>
      <c r="AJ853" s="8"/>
      <c r="AK853" s="8"/>
      <c r="AL853" s="8"/>
      <c r="AM853" s="8"/>
      <c r="AN853" s="8"/>
      <c r="AO853" s="8"/>
      <c r="AP853" s="8"/>
      <c r="AQ853" s="8"/>
      <c r="AR853" s="8"/>
      <c r="AS853" s="8"/>
      <c r="AT853" s="8"/>
      <c r="AU853" s="8"/>
      <c r="AV853" s="8"/>
      <c r="AW853" s="8"/>
      <c r="AX853" s="8"/>
      <c r="AY853" s="8"/>
      <c r="AZ853" s="8"/>
      <c r="BA853" s="8"/>
      <c r="BB853" s="8"/>
      <c r="BC853" s="8"/>
      <c r="BD853" s="8"/>
      <c r="BE853" s="8"/>
      <c r="BF853" s="8"/>
      <c r="BG853" s="8"/>
      <c r="BH853" s="8"/>
      <c r="BI853" s="8"/>
      <c r="BJ853" s="8"/>
      <c r="BK853" s="8"/>
      <c r="BL853" s="8"/>
      <c r="BM853" s="8"/>
      <c r="BN853" s="8"/>
      <c r="BO853" s="8"/>
      <c r="BP853" s="8"/>
      <c r="BQ853" s="8"/>
      <c r="BR853" s="8"/>
      <c r="BS853" s="8"/>
      <c r="BT853" s="8"/>
      <c r="BU853" s="8"/>
      <c r="BV853" s="8"/>
      <c r="BW853" s="8"/>
      <c r="BX853" s="8"/>
      <c r="BY853" s="8"/>
      <c r="BZ853" s="8"/>
      <c r="CA853" s="8"/>
      <c r="CB853" s="8"/>
      <c r="CC853" s="8"/>
      <c r="CD853" s="8"/>
      <c r="CE853" s="8"/>
      <c r="CF853" s="8"/>
      <c r="CG853" s="8"/>
      <c r="CH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  <c r="AC854" s="8"/>
      <c r="AD854" s="8"/>
      <c r="AE854" s="8"/>
      <c r="AF854" s="8"/>
      <c r="AG854" s="8"/>
      <c r="AH854" s="8"/>
      <c r="AI854" s="8"/>
      <c r="AJ854" s="8"/>
      <c r="AK854" s="8"/>
      <c r="AL854" s="8"/>
      <c r="AM854" s="8"/>
      <c r="AN854" s="8"/>
      <c r="AO854" s="8"/>
      <c r="AP854" s="8"/>
      <c r="AQ854" s="8"/>
      <c r="AR854" s="8"/>
      <c r="AS854" s="8"/>
      <c r="AT854" s="8"/>
      <c r="AU854" s="8"/>
      <c r="AV854" s="8"/>
      <c r="AW854" s="8"/>
      <c r="AX854" s="8"/>
      <c r="AY854" s="8"/>
      <c r="AZ854" s="8"/>
      <c r="BA854" s="8"/>
      <c r="BB854" s="8"/>
      <c r="BC854" s="8"/>
      <c r="BD854" s="8"/>
      <c r="BE854" s="8"/>
      <c r="BF854" s="8"/>
      <c r="BG854" s="8"/>
      <c r="BH854" s="8"/>
      <c r="BI854" s="8"/>
      <c r="BJ854" s="8"/>
      <c r="BK854" s="8"/>
      <c r="BL854" s="8"/>
      <c r="BM854" s="8"/>
      <c r="BN854" s="8"/>
      <c r="BO854" s="8"/>
      <c r="BP854" s="8"/>
      <c r="BQ854" s="8"/>
      <c r="BR854" s="8"/>
      <c r="BS854" s="8"/>
      <c r="BT854" s="8"/>
      <c r="BU854" s="8"/>
      <c r="BV854" s="8"/>
      <c r="BW854" s="8"/>
      <c r="BX854" s="8"/>
      <c r="BY854" s="8"/>
      <c r="BZ854" s="8"/>
      <c r="CA854" s="8"/>
      <c r="CB854" s="8"/>
      <c r="CC854" s="8"/>
      <c r="CD854" s="8"/>
      <c r="CE854" s="8"/>
      <c r="CF854" s="8"/>
      <c r="CG854" s="8"/>
      <c r="CH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  <c r="AC855" s="8"/>
      <c r="AD855" s="8"/>
      <c r="AE855" s="8"/>
      <c r="AF855" s="8"/>
      <c r="AG855" s="8"/>
      <c r="AH855" s="8"/>
      <c r="AI855" s="8"/>
      <c r="AJ855" s="8"/>
      <c r="AK855" s="8"/>
      <c r="AL855" s="8"/>
      <c r="AM855" s="8"/>
      <c r="AN855" s="8"/>
      <c r="AO855" s="8"/>
      <c r="AP855" s="8"/>
      <c r="AQ855" s="8"/>
      <c r="AR855" s="8"/>
      <c r="AS855" s="8"/>
      <c r="AT855" s="8"/>
      <c r="AU855" s="8"/>
      <c r="AV855" s="8"/>
      <c r="AW855" s="8"/>
      <c r="AX855" s="8"/>
      <c r="AY855" s="8"/>
      <c r="AZ855" s="8"/>
      <c r="BA855" s="8"/>
      <c r="BB855" s="8"/>
      <c r="BC855" s="8"/>
      <c r="BD855" s="8"/>
      <c r="BE855" s="8"/>
      <c r="BF855" s="8"/>
      <c r="BG855" s="8"/>
      <c r="BH855" s="8"/>
      <c r="BI855" s="8"/>
      <c r="BJ855" s="8"/>
      <c r="BK855" s="8"/>
      <c r="BL855" s="8"/>
      <c r="BM855" s="8"/>
      <c r="BN855" s="8"/>
      <c r="BO855" s="8"/>
      <c r="BP855" s="8"/>
      <c r="BQ855" s="8"/>
      <c r="BR855" s="8"/>
      <c r="BS855" s="8"/>
      <c r="BT855" s="8"/>
      <c r="BU855" s="8"/>
      <c r="BV855" s="8"/>
      <c r="BW855" s="8"/>
      <c r="BX855" s="8"/>
      <c r="BY855" s="8"/>
      <c r="BZ855" s="8"/>
      <c r="CA855" s="8"/>
      <c r="CB855" s="8"/>
      <c r="CC855" s="8"/>
      <c r="CD855" s="8"/>
      <c r="CE855" s="8"/>
      <c r="CF855" s="8"/>
      <c r="CG855" s="8"/>
      <c r="CH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  <c r="AC856" s="8"/>
      <c r="AD856" s="8"/>
      <c r="AE856" s="8"/>
      <c r="AF856" s="8"/>
      <c r="AG856" s="8"/>
      <c r="AH856" s="8"/>
      <c r="AI856" s="8"/>
      <c r="AJ856" s="8"/>
      <c r="AK856" s="8"/>
      <c r="AL856" s="8"/>
      <c r="AM856" s="8"/>
      <c r="AN856" s="8"/>
      <c r="AO856" s="8"/>
      <c r="AP856" s="8"/>
      <c r="AQ856" s="8"/>
      <c r="AR856" s="8"/>
      <c r="AS856" s="8"/>
      <c r="AT856" s="8"/>
      <c r="AU856" s="8"/>
      <c r="AV856" s="8"/>
      <c r="AW856" s="8"/>
      <c r="AX856" s="8"/>
      <c r="AY856" s="8"/>
      <c r="AZ856" s="8"/>
      <c r="BA856" s="8"/>
      <c r="BB856" s="8"/>
      <c r="BC856" s="8"/>
      <c r="BD856" s="8"/>
      <c r="BE856" s="8"/>
      <c r="BF856" s="8"/>
      <c r="BG856" s="8"/>
      <c r="BH856" s="8"/>
      <c r="BI856" s="8"/>
      <c r="BJ856" s="8"/>
      <c r="BK856" s="8"/>
      <c r="BL856" s="8"/>
      <c r="BM856" s="8"/>
      <c r="BN856" s="8"/>
      <c r="BO856" s="8"/>
      <c r="BP856" s="8"/>
      <c r="BQ856" s="8"/>
      <c r="BR856" s="8"/>
      <c r="BS856" s="8"/>
      <c r="BT856" s="8"/>
      <c r="BU856" s="8"/>
      <c r="BV856" s="8"/>
      <c r="BW856" s="8"/>
      <c r="BX856" s="8"/>
      <c r="BY856" s="8"/>
      <c r="BZ856" s="8"/>
      <c r="CA856" s="8"/>
      <c r="CB856" s="8"/>
      <c r="CC856" s="8"/>
      <c r="CD856" s="8"/>
      <c r="CE856" s="8"/>
      <c r="CF856" s="8"/>
      <c r="CG856" s="8"/>
      <c r="CH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  <c r="AC857" s="8"/>
      <c r="AD857" s="8"/>
      <c r="AE857" s="8"/>
      <c r="AF857" s="8"/>
      <c r="AG857" s="8"/>
      <c r="AH857" s="8"/>
      <c r="AI857" s="8"/>
      <c r="AJ857" s="8"/>
      <c r="AK857" s="8"/>
      <c r="AL857" s="8"/>
      <c r="AM857" s="8"/>
      <c r="AN857" s="8"/>
      <c r="AO857" s="8"/>
      <c r="AP857" s="8"/>
      <c r="AQ857" s="8"/>
      <c r="AR857" s="8"/>
      <c r="AS857" s="8"/>
      <c r="AT857" s="8"/>
      <c r="AU857" s="8"/>
      <c r="AV857" s="8"/>
      <c r="AW857" s="8"/>
      <c r="AX857" s="8"/>
      <c r="AY857" s="8"/>
      <c r="AZ857" s="8"/>
      <c r="BA857" s="8"/>
      <c r="BB857" s="8"/>
      <c r="BC857" s="8"/>
      <c r="BD857" s="8"/>
      <c r="BE857" s="8"/>
      <c r="BF857" s="8"/>
      <c r="BG857" s="8"/>
      <c r="BH857" s="8"/>
      <c r="BI857" s="8"/>
      <c r="BJ857" s="8"/>
      <c r="BK857" s="8"/>
      <c r="BL857" s="8"/>
      <c r="BM857" s="8"/>
      <c r="BN857" s="8"/>
      <c r="BO857" s="8"/>
      <c r="BP857" s="8"/>
      <c r="BQ857" s="8"/>
      <c r="BR857" s="8"/>
      <c r="BS857" s="8"/>
      <c r="BT857" s="8"/>
      <c r="BU857" s="8"/>
      <c r="BV857" s="8"/>
      <c r="BW857" s="8"/>
      <c r="BX857" s="8"/>
      <c r="BY857" s="8"/>
      <c r="BZ857" s="8"/>
      <c r="CA857" s="8"/>
      <c r="CB857" s="8"/>
      <c r="CC857" s="8"/>
      <c r="CD857" s="8"/>
      <c r="CE857" s="8"/>
      <c r="CF857" s="8"/>
      <c r="CG857" s="8"/>
      <c r="CH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  <c r="AC858" s="8"/>
      <c r="AD858" s="8"/>
      <c r="AE858" s="8"/>
      <c r="AF858" s="8"/>
      <c r="AG858" s="8"/>
      <c r="AH858" s="8"/>
      <c r="AI858" s="8"/>
      <c r="AJ858" s="8"/>
      <c r="AK858" s="8"/>
      <c r="AL858" s="8"/>
      <c r="AM858" s="8"/>
      <c r="AN858" s="8"/>
      <c r="AO858" s="8"/>
      <c r="AP858" s="8"/>
      <c r="AQ858" s="8"/>
      <c r="AR858" s="8"/>
      <c r="AS858" s="8"/>
      <c r="AT858" s="8"/>
      <c r="AU858" s="8"/>
      <c r="AV858" s="8"/>
      <c r="AW858" s="8"/>
      <c r="AX858" s="8"/>
      <c r="AY858" s="8"/>
      <c r="AZ858" s="8"/>
      <c r="BA858" s="8"/>
      <c r="BB858" s="8"/>
      <c r="BC858" s="8"/>
      <c r="BD858" s="8"/>
      <c r="BE858" s="8"/>
      <c r="BF858" s="8"/>
      <c r="BG858" s="8"/>
      <c r="BH858" s="8"/>
      <c r="BI858" s="8"/>
      <c r="BJ858" s="8"/>
      <c r="BK858" s="8"/>
      <c r="BL858" s="8"/>
      <c r="BM858" s="8"/>
      <c r="BN858" s="8"/>
      <c r="BO858" s="8"/>
      <c r="BP858" s="8"/>
      <c r="BQ858" s="8"/>
      <c r="BR858" s="8"/>
      <c r="BS858" s="8"/>
      <c r="BT858" s="8"/>
      <c r="BU858" s="8"/>
      <c r="BV858" s="8"/>
      <c r="BW858" s="8"/>
      <c r="BX858" s="8"/>
      <c r="BY858" s="8"/>
      <c r="BZ858" s="8"/>
      <c r="CA858" s="8"/>
      <c r="CB858" s="8"/>
      <c r="CC858" s="8"/>
      <c r="CD858" s="8"/>
      <c r="CE858" s="8"/>
      <c r="CF858" s="8"/>
      <c r="CG858" s="8"/>
      <c r="CH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  <c r="AC859" s="8"/>
      <c r="AD859" s="8"/>
      <c r="AE859" s="8"/>
      <c r="AF859" s="8"/>
      <c r="AG859" s="8"/>
      <c r="AH859" s="8"/>
      <c r="AI859" s="8"/>
      <c r="AJ859" s="8"/>
      <c r="AK859" s="8"/>
      <c r="AL859" s="8"/>
      <c r="AM859" s="8"/>
      <c r="AN859" s="8"/>
      <c r="AO859" s="8"/>
      <c r="AP859" s="8"/>
      <c r="AQ859" s="8"/>
      <c r="AR859" s="8"/>
      <c r="AS859" s="8"/>
      <c r="AT859" s="8"/>
      <c r="AU859" s="8"/>
      <c r="AV859" s="8"/>
      <c r="AW859" s="8"/>
      <c r="AX859" s="8"/>
      <c r="AY859" s="8"/>
      <c r="AZ859" s="8"/>
      <c r="BA859" s="8"/>
      <c r="BB859" s="8"/>
      <c r="BC859" s="8"/>
      <c r="BD859" s="8"/>
      <c r="BE859" s="8"/>
      <c r="BF859" s="8"/>
      <c r="BG859" s="8"/>
      <c r="BH859" s="8"/>
      <c r="BI859" s="8"/>
      <c r="BJ859" s="8"/>
      <c r="BK859" s="8"/>
      <c r="BL859" s="8"/>
      <c r="BM859" s="8"/>
      <c r="BN859" s="8"/>
      <c r="BO859" s="8"/>
      <c r="BP859" s="8"/>
      <c r="BQ859" s="8"/>
      <c r="BR859" s="8"/>
      <c r="BS859" s="8"/>
      <c r="BT859" s="8"/>
      <c r="BU859" s="8"/>
      <c r="BV859" s="8"/>
      <c r="BW859" s="8"/>
      <c r="BX859" s="8"/>
      <c r="BY859" s="8"/>
      <c r="BZ859" s="8"/>
      <c r="CA859" s="8"/>
      <c r="CB859" s="8"/>
      <c r="CC859" s="8"/>
      <c r="CD859" s="8"/>
      <c r="CE859" s="8"/>
      <c r="CF859" s="8"/>
      <c r="CG859" s="8"/>
      <c r="CH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  <c r="AC860" s="8"/>
      <c r="AD860" s="8"/>
      <c r="AE860" s="8"/>
      <c r="AF860" s="8"/>
      <c r="AG860" s="8"/>
      <c r="AH860" s="8"/>
      <c r="AI860" s="8"/>
      <c r="AJ860" s="8"/>
      <c r="AK860" s="8"/>
      <c r="AL860" s="8"/>
      <c r="AM860" s="8"/>
      <c r="AN860" s="8"/>
      <c r="AO860" s="8"/>
      <c r="AP860" s="8"/>
      <c r="AQ860" s="8"/>
      <c r="AR860" s="8"/>
      <c r="AS860" s="8"/>
      <c r="AT860" s="8"/>
      <c r="AU860" s="8"/>
      <c r="AV860" s="8"/>
      <c r="AW860" s="8"/>
      <c r="AX860" s="8"/>
      <c r="AY860" s="8"/>
      <c r="AZ860" s="8"/>
      <c r="BA860" s="8"/>
      <c r="BB860" s="8"/>
      <c r="BC860" s="8"/>
      <c r="BD860" s="8"/>
      <c r="BE860" s="8"/>
      <c r="BF860" s="8"/>
      <c r="BG860" s="8"/>
      <c r="BH860" s="8"/>
      <c r="BI860" s="8"/>
      <c r="BJ860" s="8"/>
      <c r="BK860" s="8"/>
      <c r="BL860" s="8"/>
      <c r="BM860" s="8"/>
      <c r="BN860" s="8"/>
      <c r="BO860" s="8"/>
      <c r="BP860" s="8"/>
      <c r="BQ860" s="8"/>
      <c r="BR860" s="8"/>
      <c r="BS860" s="8"/>
      <c r="BT860" s="8"/>
      <c r="BU860" s="8"/>
      <c r="BV860" s="8"/>
      <c r="BW860" s="8"/>
      <c r="BX860" s="8"/>
      <c r="BY860" s="8"/>
      <c r="BZ860" s="8"/>
      <c r="CA860" s="8"/>
      <c r="CB860" s="8"/>
      <c r="CC860" s="8"/>
      <c r="CD860" s="8"/>
      <c r="CE860" s="8"/>
      <c r="CF860" s="8"/>
      <c r="CG860" s="8"/>
      <c r="CH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  <c r="AC861" s="8"/>
      <c r="AD861" s="8"/>
      <c r="AE861" s="8"/>
      <c r="AF861" s="8"/>
      <c r="AG861" s="8"/>
      <c r="AH861" s="8"/>
      <c r="AI861" s="8"/>
      <c r="AJ861" s="8"/>
      <c r="AK861" s="8"/>
      <c r="AL861" s="8"/>
      <c r="AM861" s="8"/>
      <c r="AN861" s="8"/>
      <c r="AO861" s="8"/>
      <c r="AP861" s="8"/>
      <c r="AQ861" s="8"/>
      <c r="AR861" s="8"/>
      <c r="AS861" s="8"/>
      <c r="AT861" s="8"/>
      <c r="AU861" s="8"/>
      <c r="AV861" s="8"/>
      <c r="AW861" s="8"/>
      <c r="AX861" s="8"/>
      <c r="AY861" s="8"/>
      <c r="AZ861" s="8"/>
      <c r="BA861" s="8"/>
      <c r="BB861" s="8"/>
      <c r="BC861" s="8"/>
      <c r="BD861" s="8"/>
      <c r="BE861" s="8"/>
      <c r="BF861" s="8"/>
      <c r="BG861" s="8"/>
      <c r="BH861" s="8"/>
      <c r="BI861" s="8"/>
      <c r="BJ861" s="8"/>
      <c r="BK861" s="8"/>
      <c r="BL861" s="8"/>
      <c r="BM861" s="8"/>
      <c r="BN861" s="8"/>
      <c r="BO861" s="8"/>
      <c r="BP861" s="8"/>
      <c r="BQ861" s="8"/>
      <c r="BR861" s="8"/>
      <c r="BS861" s="8"/>
      <c r="BT861" s="8"/>
      <c r="BU861" s="8"/>
      <c r="BV861" s="8"/>
      <c r="BW861" s="8"/>
      <c r="BX861" s="8"/>
      <c r="BY861" s="8"/>
      <c r="BZ861" s="8"/>
      <c r="CA861" s="8"/>
      <c r="CB861" s="8"/>
      <c r="CC861" s="8"/>
      <c r="CD861" s="8"/>
      <c r="CE861" s="8"/>
      <c r="CF861" s="8"/>
      <c r="CG861" s="8"/>
      <c r="CH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  <c r="AC862" s="8"/>
      <c r="AD862" s="8"/>
      <c r="AE862" s="8"/>
      <c r="AF862" s="8"/>
      <c r="AG862" s="8"/>
      <c r="AH862" s="8"/>
      <c r="AI862" s="8"/>
      <c r="AJ862" s="8"/>
      <c r="AK862" s="8"/>
      <c r="AL862" s="8"/>
      <c r="AM862" s="8"/>
      <c r="AN862" s="8"/>
      <c r="AO862" s="8"/>
      <c r="AP862" s="8"/>
      <c r="AQ862" s="8"/>
      <c r="AR862" s="8"/>
      <c r="AS862" s="8"/>
      <c r="AT862" s="8"/>
      <c r="AU862" s="8"/>
      <c r="AV862" s="8"/>
      <c r="AW862" s="8"/>
      <c r="AX862" s="8"/>
      <c r="AY862" s="8"/>
      <c r="AZ862" s="8"/>
      <c r="BA862" s="8"/>
      <c r="BB862" s="8"/>
      <c r="BC862" s="8"/>
      <c r="BD862" s="8"/>
      <c r="BE862" s="8"/>
      <c r="BF862" s="8"/>
      <c r="BG862" s="8"/>
      <c r="BH862" s="8"/>
      <c r="BI862" s="8"/>
      <c r="BJ862" s="8"/>
      <c r="BK862" s="8"/>
      <c r="BL862" s="8"/>
      <c r="BM862" s="8"/>
      <c r="BN862" s="8"/>
      <c r="BO862" s="8"/>
      <c r="BP862" s="8"/>
      <c r="BQ862" s="8"/>
      <c r="BR862" s="8"/>
      <c r="BS862" s="8"/>
      <c r="BT862" s="8"/>
      <c r="BU862" s="8"/>
      <c r="BV862" s="8"/>
      <c r="BW862" s="8"/>
      <c r="BX862" s="8"/>
      <c r="BY862" s="8"/>
      <c r="BZ862" s="8"/>
      <c r="CA862" s="8"/>
      <c r="CB862" s="8"/>
      <c r="CC862" s="8"/>
      <c r="CD862" s="8"/>
      <c r="CE862" s="8"/>
      <c r="CF862" s="8"/>
      <c r="CG862" s="8"/>
      <c r="CH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  <c r="AC863" s="8"/>
      <c r="AD863" s="8"/>
      <c r="AE863" s="8"/>
      <c r="AF863" s="8"/>
      <c r="AG863" s="8"/>
      <c r="AH863" s="8"/>
      <c r="AI863" s="8"/>
      <c r="AJ863" s="8"/>
      <c r="AK863" s="8"/>
      <c r="AL863" s="8"/>
      <c r="AM863" s="8"/>
      <c r="AN863" s="8"/>
      <c r="AO863" s="8"/>
      <c r="AP863" s="8"/>
      <c r="AQ863" s="8"/>
      <c r="AR863" s="8"/>
      <c r="AS863" s="8"/>
      <c r="AT863" s="8"/>
      <c r="AU863" s="8"/>
      <c r="AV863" s="8"/>
      <c r="AW863" s="8"/>
      <c r="AX863" s="8"/>
      <c r="AY863" s="8"/>
      <c r="AZ863" s="8"/>
      <c r="BA863" s="8"/>
      <c r="BB863" s="8"/>
      <c r="BC863" s="8"/>
      <c r="BD863" s="8"/>
      <c r="BE863" s="8"/>
      <c r="BF863" s="8"/>
      <c r="BG863" s="8"/>
      <c r="BH863" s="8"/>
      <c r="BI863" s="8"/>
      <c r="BJ863" s="8"/>
      <c r="BK863" s="8"/>
      <c r="BL863" s="8"/>
      <c r="BM863" s="8"/>
      <c r="BN863" s="8"/>
      <c r="BO863" s="8"/>
      <c r="BP863" s="8"/>
      <c r="BQ863" s="8"/>
      <c r="BR863" s="8"/>
      <c r="BS863" s="8"/>
      <c r="BT863" s="8"/>
      <c r="BU863" s="8"/>
      <c r="BV863" s="8"/>
      <c r="BW863" s="8"/>
      <c r="BX863" s="8"/>
      <c r="BY863" s="8"/>
      <c r="BZ863" s="8"/>
      <c r="CA863" s="8"/>
      <c r="CB863" s="8"/>
      <c r="CC863" s="8"/>
      <c r="CD863" s="8"/>
      <c r="CE863" s="8"/>
      <c r="CF863" s="8"/>
      <c r="CG863" s="8"/>
      <c r="CH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  <c r="AC864" s="8"/>
      <c r="AD864" s="8"/>
      <c r="AE864" s="8"/>
      <c r="AF864" s="8"/>
      <c r="AG864" s="8"/>
      <c r="AH864" s="8"/>
      <c r="AI864" s="8"/>
      <c r="AJ864" s="8"/>
      <c r="AK864" s="8"/>
      <c r="AL864" s="8"/>
      <c r="AM864" s="8"/>
      <c r="AN864" s="8"/>
      <c r="AO864" s="8"/>
      <c r="AP864" s="8"/>
      <c r="AQ864" s="8"/>
      <c r="AR864" s="8"/>
      <c r="AS864" s="8"/>
      <c r="AT864" s="8"/>
      <c r="AU864" s="8"/>
      <c r="AV864" s="8"/>
      <c r="AW864" s="8"/>
      <c r="AX864" s="8"/>
      <c r="AY864" s="8"/>
      <c r="AZ864" s="8"/>
      <c r="BA864" s="8"/>
      <c r="BB864" s="8"/>
      <c r="BC864" s="8"/>
      <c r="BD864" s="8"/>
      <c r="BE864" s="8"/>
      <c r="BF864" s="8"/>
      <c r="BG864" s="8"/>
      <c r="BH864" s="8"/>
      <c r="BI864" s="8"/>
      <c r="BJ864" s="8"/>
      <c r="BK864" s="8"/>
      <c r="BL864" s="8"/>
      <c r="BM864" s="8"/>
      <c r="BN864" s="8"/>
      <c r="BO864" s="8"/>
      <c r="BP864" s="8"/>
      <c r="BQ864" s="8"/>
      <c r="BR864" s="8"/>
      <c r="BS864" s="8"/>
      <c r="BT864" s="8"/>
      <c r="BU864" s="8"/>
      <c r="BV864" s="8"/>
      <c r="BW864" s="8"/>
      <c r="BX864" s="8"/>
      <c r="BY864" s="8"/>
      <c r="BZ864" s="8"/>
      <c r="CA864" s="8"/>
      <c r="CB864" s="8"/>
      <c r="CC864" s="8"/>
      <c r="CD864" s="8"/>
      <c r="CE864" s="8"/>
      <c r="CF864" s="8"/>
      <c r="CG864" s="8"/>
      <c r="CH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  <c r="AC865" s="8"/>
      <c r="AD865" s="8"/>
      <c r="AE865" s="8"/>
      <c r="AF865" s="8"/>
      <c r="AG865" s="8"/>
      <c r="AH865" s="8"/>
      <c r="AI865" s="8"/>
      <c r="AJ865" s="8"/>
      <c r="AK865" s="8"/>
      <c r="AL865" s="8"/>
      <c r="AM865" s="8"/>
      <c r="AN865" s="8"/>
      <c r="AO865" s="8"/>
      <c r="AP865" s="8"/>
      <c r="AQ865" s="8"/>
      <c r="AR865" s="8"/>
      <c r="AS865" s="8"/>
      <c r="AT865" s="8"/>
      <c r="AU865" s="8"/>
      <c r="AV865" s="8"/>
      <c r="AW865" s="8"/>
      <c r="AX865" s="8"/>
      <c r="AY865" s="8"/>
      <c r="AZ865" s="8"/>
      <c r="BA865" s="8"/>
      <c r="BB865" s="8"/>
      <c r="BC865" s="8"/>
      <c r="BD865" s="8"/>
      <c r="BE865" s="8"/>
      <c r="BF865" s="8"/>
      <c r="BG865" s="8"/>
      <c r="BH865" s="8"/>
      <c r="BI865" s="8"/>
      <c r="BJ865" s="8"/>
      <c r="BK865" s="8"/>
      <c r="BL865" s="8"/>
      <c r="BM865" s="8"/>
      <c r="BN865" s="8"/>
      <c r="BO865" s="8"/>
      <c r="BP865" s="8"/>
      <c r="BQ865" s="8"/>
      <c r="BR865" s="8"/>
      <c r="BS865" s="8"/>
      <c r="BT865" s="8"/>
      <c r="BU865" s="8"/>
      <c r="BV865" s="8"/>
      <c r="BW865" s="8"/>
      <c r="BX865" s="8"/>
      <c r="BY865" s="8"/>
      <c r="BZ865" s="8"/>
      <c r="CA865" s="8"/>
      <c r="CB865" s="8"/>
      <c r="CC865" s="8"/>
      <c r="CD865" s="8"/>
      <c r="CE865" s="8"/>
      <c r="CF865" s="8"/>
      <c r="CG865" s="8"/>
      <c r="CH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  <c r="AC866" s="8"/>
      <c r="AD866" s="8"/>
      <c r="AE866" s="8"/>
      <c r="AF866" s="8"/>
      <c r="AG866" s="8"/>
      <c r="AH866" s="8"/>
      <c r="AI866" s="8"/>
      <c r="AJ866" s="8"/>
      <c r="AK866" s="8"/>
      <c r="AL866" s="8"/>
      <c r="AM866" s="8"/>
      <c r="AN866" s="8"/>
      <c r="AO866" s="8"/>
      <c r="AP866" s="8"/>
      <c r="AQ866" s="8"/>
      <c r="AR866" s="8"/>
      <c r="AS866" s="8"/>
      <c r="AT866" s="8"/>
      <c r="AU866" s="8"/>
      <c r="AV866" s="8"/>
      <c r="AW866" s="8"/>
      <c r="AX866" s="8"/>
      <c r="AY866" s="8"/>
      <c r="AZ866" s="8"/>
      <c r="BA866" s="8"/>
      <c r="BB866" s="8"/>
      <c r="BC866" s="8"/>
      <c r="BD866" s="8"/>
      <c r="BE866" s="8"/>
      <c r="BF866" s="8"/>
      <c r="BG866" s="8"/>
      <c r="BH866" s="8"/>
      <c r="BI866" s="8"/>
      <c r="BJ866" s="8"/>
      <c r="BK866" s="8"/>
      <c r="BL866" s="8"/>
      <c r="BM866" s="8"/>
      <c r="BN866" s="8"/>
      <c r="BO866" s="8"/>
      <c r="BP866" s="8"/>
      <c r="BQ866" s="8"/>
      <c r="BR866" s="8"/>
      <c r="BS866" s="8"/>
      <c r="BT866" s="8"/>
      <c r="BU866" s="8"/>
      <c r="BV866" s="8"/>
      <c r="BW866" s="8"/>
      <c r="BX866" s="8"/>
      <c r="BY866" s="8"/>
      <c r="BZ866" s="8"/>
      <c r="CA866" s="8"/>
      <c r="CB866" s="8"/>
      <c r="CC866" s="8"/>
      <c r="CD866" s="8"/>
      <c r="CE866" s="8"/>
      <c r="CF866" s="8"/>
      <c r="CG866" s="8"/>
      <c r="CH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  <c r="AC867" s="8"/>
      <c r="AD867" s="8"/>
      <c r="AE867" s="8"/>
      <c r="AF867" s="8"/>
      <c r="AG867" s="8"/>
      <c r="AH867" s="8"/>
      <c r="AI867" s="8"/>
      <c r="AJ867" s="8"/>
      <c r="AK867" s="8"/>
      <c r="AL867" s="8"/>
      <c r="AM867" s="8"/>
      <c r="AN867" s="8"/>
      <c r="AO867" s="8"/>
      <c r="AP867" s="8"/>
      <c r="AQ867" s="8"/>
      <c r="AR867" s="8"/>
      <c r="AS867" s="8"/>
      <c r="AT867" s="8"/>
      <c r="AU867" s="8"/>
      <c r="AV867" s="8"/>
      <c r="AW867" s="8"/>
      <c r="AX867" s="8"/>
      <c r="AY867" s="8"/>
      <c r="AZ867" s="8"/>
      <c r="BA867" s="8"/>
      <c r="BB867" s="8"/>
      <c r="BC867" s="8"/>
      <c r="BD867" s="8"/>
      <c r="BE867" s="8"/>
      <c r="BF867" s="8"/>
      <c r="BG867" s="8"/>
      <c r="BH867" s="8"/>
      <c r="BI867" s="8"/>
      <c r="BJ867" s="8"/>
      <c r="BK867" s="8"/>
      <c r="BL867" s="8"/>
      <c r="BM867" s="8"/>
      <c r="BN867" s="8"/>
      <c r="BO867" s="8"/>
      <c r="BP867" s="8"/>
      <c r="BQ867" s="8"/>
      <c r="BR867" s="8"/>
      <c r="BS867" s="8"/>
      <c r="BT867" s="8"/>
      <c r="BU867" s="8"/>
      <c r="BV867" s="8"/>
      <c r="BW867" s="8"/>
      <c r="BX867" s="8"/>
      <c r="BY867" s="8"/>
      <c r="BZ867" s="8"/>
      <c r="CA867" s="8"/>
      <c r="CB867" s="8"/>
      <c r="CC867" s="8"/>
      <c r="CD867" s="8"/>
      <c r="CE867" s="8"/>
      <c r="CF867" s="8"/>
      <c r="CG867" s="8"/>
      <c r="CH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  <c r="AC868" s="8"/>
      <c r="AD868" s="8"/>
      <c r="AE868" s="8"/>
      <c r="AF868" s="8"/>
      <c r="AG868" s="8"/>
      <c r="AH868" s="8"/>
      <c r="AI868" s="8"/>
      <c r="AJ868" s="8"/>
      <c r="AK868" s="8"/>
      <c r="AL868" s="8"/>
      <c r="AM868" s="8"/>
      <c r="AN868" s="8"/>
      <c r="AO868" s="8"/>
      <c r="AP868" s="8"/>
      <c r="AQ868" s="8"/>
      <c r="AR868" s="8"/>
      <c r="AS868" s="8"/>
      <c r="AT868" s="8"/>
      <c r="AU868" s="8"/>
      <c r="AV868" s="8"/>
      <c r="AW868" s="8"/>
      <c r="AX868" s="8"/>
      <c r="AY868" s="8"/>
      <c r="AZ868" s="8"/>
      <c r="BA868" s="8"/>
      <c r="BB868" s="8"/>
      <c r="BC868" s="8"/>
      <c r="BD868" s="8"/>
      <c r="BE868" s="8"/>
      <c r="BF868" s="8"/>
      <c r="BG868" s="8"/>
      <c r="BH868" s="8"/>
      <c r="BI868" s="8"/>
      <c r="BJ868" s="8"/>
      <c r="BK868" s="8"/>
      <c r="BL868" s="8"/>
      <c r="BM868" s="8"/>
      <c r="BN868" s="8"/>
      <c r="BO868" s="8"/>
      <c r="BP868" s="8"/>
      <c r="BQ868" s="8"/>
      <c r="BR868" s="8"/>
      <c r="BS868" s="8"/>
      <c r="BT868" s="8"/>
      <c r="BU868" s="8"/>
      <c r="BV868" s="8"/>
      <c r="BW868" s="8"/>
      <c r="BX868" s="8"/>
      <c r="BY868" s="8"/>
      <c r="BZ868" s="8"/>
      <c r="CA868" s="8"/>
      <c r="CB868" s="8"/>
      <c r="CC868" s="8"/>
      <c r="CD868" s="8"/>
      <c r="CE868" s="8"/>
      <c r="CF868" s="8"/>
      <c r="CG868" s="8"/>
      <c r="CH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  <c r="AC869" s="8"/>
      <c r="AD869" s="8"/>
      <c r="AE869" s="8"/>
      <c r="AF869" s="8"/>
      <c r="AG869" s="8"/>
      <c r="AH869" s="8"/>
      <c r="AI869" s="8"/>
      <c r="AJ869" s="8"/>
      <c r="AK869" s="8"/>
      <c r="AL869" s="8"/>
      <c r="AM869" s="8"/>
      <c r="AN869" s="8"/>
      <c r="AO869" s="8"/>
      <c r="AP869" s="8"/>
      <c r="AQ869" s="8"/>
      <c r="AR869" s="8"/>
      <c r="AS869" s="8"/>
      <c r="AT869" s="8"/>
      <c r="AU869" s="8"/>
      <c r="AV869" s="8"/>
      <c r="AW869" s="8"/>
      <c r="AX869" s="8"/>
      <c r="AY869" s="8"/>
      <c r="AZ869" s="8"/>
      <c r="BA869" s="8"/>
      <c r="BB869" s="8"/>
      <c r="BC869" s="8"/>
      <c r="BD869" s="8"/>
      <c r="BE869" s="8"/>
      <c r="BF869" s="8"/>
      <c r="BG869" s="8"/>
      <c r="BH869" s="8"/>
      <c r="BI869" s="8"/>
      <c r="BJ869" s="8"/>
      <c r="BK869" s="8"/>
      <c r="BL869" s="8"/>
      <c r="BM869" s="8"/>
      <c r="BN869" s="8"/>
      <c r="BO869" s="8"/>
      <c r="BP869" s="8"/>
      <c r="BQ869" s="8"/>
      <c r="BR869" s="8"/>
      <c r="BS869" s="8"/>
      <c r="BT869" s="8"/>
      <c r="BU869" s="8"/>
      <c r="BV869" s="8"/>
      <c r="BW869" s="8"/>
      <c r="BX869" s="8"/>
      <c r="BY869" s="8"/>
      <c r="BZ869" s="8"/>
      <c r="CA869" s="8"/>
      <c r="CB869" s="8"/>
      <c r="CC869" s="8"/>
      <c r="CD869" s="8"/>
      <c r="CE869" s="8"/>
      <c r="CF869" s="8"/>
      <c r="CG869" s="8"/>
      <c r="CH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  <c r="AC870" s="8"/>
      <c r="AD870" s="8"/>
      <c r="AE870" s="8"/>
      <c r="AF870" s="8"/>
      <c r="AG870" s="8"/>
      <c r="AH870" s="8"/>
      <c r="AI870" s="8"/>
      <c r="AJ870" s="8"/>
      <c r="AK870" s="8"/>
      <c r="AL870" s="8"/>
      <c r="AM870" s="8"/>
      <c r="AN870" s="8"/>
      <c r="AO870" s="8"/>
      <c r="AP870" s="8"/>
      <c r="AQ870" s="8"/>
      <c r="AR870" s="8"/>
      <c r="AS870" s="8"/>
      <c r="AT870" s="8"/>
      <c r="AU870" s="8"/>
      <c r="AV870" s="8"/>
      <c r="AW870" s="8"/>
      <c r="AX870" s="8"/>
      <c r="AY870" s="8"/>
      <c r="AZ870" s="8"/>
      <c r="BA870" s="8"/>
      <c r="BB870" s="8"/>
      <c r="BC870" s="8"/>
      <c r="BD870" s="8"/>
      <c r="BE870" s="8"/>
      <c r="BF870" s="8"/>
      <c r="BG870" s="8"/>
      <c r="BH870" s="8"/>
      <c r="BI870" s="8"/>
      <c r="BJ870" s="8"/>
      <c r="BK870" s="8"/>
      <c r="BL870" s="8"/>
      <c r="BM870" s="8"/>
      <c r="BN870" s="8"/>
      <c r="BO870" s="8"/>
      <c r="BP870" s="8"/>
      <c r="BQ870" s="8"/>
      <c r="BR870" s="8"/>
      <c r="BS870" s="8"/>
      <c r="BT870" s="8"/>
      <c r="BU870" s="8"/>
      <c r="BV870" s="8"/>
      <c r="BW870" s="8"/>
      <c r="BX870" s="8"/>
      <c r="BY870" s="8"/>
      <c r="BZ870" s="8"/>
      <c r="CA870" s="8"/>
      <c r="CB870" s="8"/>
      <c r="CC870" s="8"/>
      <c r="CD870" s="8"/>
      <c r="CE870" s="8"/>
      <c r="CF870" s="8"/>
      <c r="CG870" s="8"/>
      <c r="CH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  <c r="AC871" s="8"/>
      <c r="AD871" s="8"/>
      <c r="AE871" s="8"/>
      <c r="AF871" s="8"/>
      <c r="AG871" s="8"/>
      <c r="AH871" s="8"/>
      <c r="AI871" s="8"/>
      <c r="AJ871" s="8"/>
      <c r="AK871" s="8"/>
      <c r="AL871" s="8"/>
      <c r="AM871" s="8"/>
      <c r="AN871" s="8"/>
      <c r="AO871" s="8"/>
      <c r="AP871" s="8"/>
      <c r="AQ871" s="8"/>
      <c r="AR871" s="8"/>
      <c r="AS871" s="8"/>
      <c r="AT871" s="8"/>
      <c r="AU871" s="8"/>
      <c r="AV871" s="8"/>
      <c r="AW871" s="8"/>
      <c r="AX871" s="8"/>
      <c r="AY871" s="8"/>
      <c r="AZ871" s="8"/>
      <c r="BA871" s="8"/>
      <c r="BB871" s="8"/>
      <c r="BC871" s="8"/>
      <c r="BD871" s="8"/>
      <c r="BE871" s="8"/>
      <c r="BF871" s="8"/>
      <c r="BG871" s="8"/>
      <c r="BH871" s="8"/>
      <c r="BI871" s="8"/>
      <c r="BJ871" s="8"/>
      <c r="BK871" s="8"/>
      <c r="BL871" s="8"/>
      <c r="BM871" s="8"/>
      <c r="BN871" s="8"/>
      <c r="BO871" s="8"/>
      <c r="BP871" s="8"/>
      <c r="BQ871" s="8"/>
      <c r="BR871" s="8"/>
      <c r="BS871" s="8"/>
      <c r="BT871" s="8"/>
      <c r="BU871" s="8"/>
      <c r="BV871" s="8"/>
      <c r="BW871" s="8"/>
      <c r="BX871" s="8"/>
      <c r="BY871" s="8"/>
      <c r="BZ871" s="8"/>
      <c r="CA871" s="8"/>
      <c r="CB871" s="8"/>
      <c r="CC871" s="8"/>
      <c r="CD871" s="8"/>
      <c r="CE871" s="8"/>
      <c r="CF871" s="8"/>
      <c r="CG871" s="8"/>
      <c r="CH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  <c r="AC872" s="8"/>
      <c r="AD872" s="8"/>
      <c r="AE872" s="8"/>
      <c r="AF872" s="8"/>
      <c r="AG872" s="8"/>
      <c r="AH872" s="8"/>
      <c r="AI872" s="8"/>
      <c r="AJ872" s="8"/>
      <c r="AK872" s="8"/>
      <c r="AL872" s="8"/>
      <c r="AM872" s="8"/>
      <c r="AN872" s="8"/>
      <c r="AO872" s="8"/>
      <c r="AP872" s="8"/>
      <c r="AQ872" s="8"/>
      <c r="AR872" s="8"/>
      <c r="AS872" s="8"/>
      <c r="AT872" s="8"/>
      <c r="AU872" s="8"/>
      <c r="AV872" s="8"/>
      <c r="AW872" s="8"/>
      <c r="AX872" s="8"/>
      <c r="AY872" s="8"/>
      <c r="AZ872" s="8"/>
      <c r="BA872" s="8"/>
      <c r="BB872" s="8"/>
      <c r="BC872" s="8"/>
      <c r="BD872" s="8"/>
      <c r="BE872" s="8"/>
      <c r="BF872" s="8"/>
      <c r="BG872" s="8"/>
      <c r="BH872" s="8"/>
      <c r="BI872" s="8"/>
      <c r="BJ872" s="8"/>
      <c r="BK872" s="8"/>
      <c r="BL872" s="8"/>
      <c r="BM872" s="8"/>
      <c r="BN872" s="8"/>
      <c r="BO872" s="8"/>
      <c r="BP872" s="8"/>
      <c r="BQ872" s="8"/>
      <c r="BR872" s="8"/>
      <c r="BS872" s="8"/>
      <c r="BT872" s="8"/>
      <c r="BU872" s="8"/>
      <c r="BV872" s="8"/>
      <c r="BW872" s="8"/>
      <c r="BX872" s="8"/>
      <c r="BY872" s="8"/>
      <c r="BZ872" s="8"/>
      <c r="CA872" s="8"/>
      <c r="CB872" s="8"/>
      <c r="CC872" s="8"/>
      <c r="CD872" s="8"/>
      <c r="CE872" s="8"/>
      <c r="CF872" s="8"/>
      <c r="CG872" s="8"/>
      <c r="CH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  <c r="AC873" s="8"/>
      <c r="AD873" s="8"/>
      <c r="AE873" s="8"/>
      <c r="AF873" s="8"/>
      <c r="AG873" s="8"/>
      <c r="AH873" s="8"/>
      <c r="AI873" s="8"/>
      <c r="AJ873" s="8"/>
      <c r="AK873" s="8"/>
      <c r="AL873" s="8"/>
      <c r="AM873" s="8"/>
      <c r="AN873" s="8"/>
      <c r="AO873" s="8"/>
      <c r="AP873" s="8"/>
      <c r="AQ873" s="8"/>
      <c r="AR873" s="8"/>
      <c r="AS873" s="8"/>
      <c r="AT873" s="8"/>
      <c r="AU873" s="8"/>
      <c r="AV873" s="8"/>
      <c r="AW873" s="8"/>
      <c r="AX873" s="8"/>
      <c r="AY873" s="8"/>
      <c r="AZ873" s="8"/>
      <c r="BA873" s="8"/>
      <c r="BB873" s="8"/>
      <c r="BC873" s="8"/>
      <c r="BD873" s="8"/>
      <c r="BE873" s="8"/>
      <c r="BF873" s="8"/>
      <c r="BG873" s="8"/>
      <c r="BH873" s="8"/>
      <c r="BI873" s="8"/>
      <c r="BJ873" s="8"/>
      <c r="BK873" s="8"/>
      <c r="BL873" s="8"/>
      <c r="BM873" s="8"/>
      <c r="BN873" s="8"/>
      <c r="BO873" s="8"/>
      <c r="BP873" s="8"/>
      <c r="BQ873" s="8"/>
      <c r="BR873" s="8"/>
      <c r="BS873" s="8"/>
      <c r="BT873" s="8"/>
      <c r="BU873" s="8"/>
      <c r="BV873" s="8"/>
      <c r="BW873" s="8"/>
      <c r="BX873" s="8"/>
      <c r="BY873" s="8"/>
      <c r="BZ873" s="8"/>
      <c r="CA873" s="8"/>
      <c r="CB873" s="8"/>
      <c r="CC873" s="8"/>
      <c r="CD873" s="8"/>
      <c r="CE873" s="8"/>
      <c r="CF873" s="8"/>
      <c r="CG873" s="8"/>
      <c r="CH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  <c r="AC874" s="8"/>
      <c r="AD874" s="8"/>
      <c r="AE874" s="8"/>
      <c r="AF874" s="8"/>
      <c r="AG874" s="8"/>
      <c r="AH874" s="8"/>
      <c r="AI874" s="8"/>
      <c r="AJ874" s="8"/>
      <c r="AK874" s="8"/>
      <c r="AL874" s="8"/>
      <c r="AM874" s="8"/>
      <c r="AN874" s="8"/>
      <c r="AO874" s="8"/>
      <c r="AP874" s="8"/>
      <c r="AQ874" s="8"/>
      <c r="AR874" s="8"/>
      <c r="AS874" s="8"/>
      <c r="AT874" s="8"/>
      <c r="AU874" s="8"/>
      <c r="AV874" s="8"/>
      <c r="AW874" s="8"/>
      <c r="AX874" s="8"/>
      <c r="AY874" s="8"/>
      <c r="AZ874" s="8"/>
      <c r="BA874" s="8"/>
      <c r="BB874" s="8"/>
      <c r="BC874" s="8"/>
      <c r="BD874" s="8"/>
      <c r="BE874" s="8"/>
      <c r="BF874" s="8"/>
      <c r="BG874" s="8"/>
      <c r="BH874" s="8"/>
      <c r="BI874" s="8"/>
      <c r="BJ874" s="8"/>
      <c r="BK874" s="8"/>
      <c r="BL874" s="8"/>
      <c r="BM874" s="8"/>
      <c r="BN874" s="8"/>
      <c r="BO874" s="8"/>
      <c r="BP874" s="8"/>
      <c r="BQ874" s="8"/>
      <c r="BR874" s="8"/>
      <c r="BS874" s="8"/>
      <c r="BT874" s="8"/>
      <c r="BU874" s="8"/>
      <c r="BV874" s="8"/>
      <c r="BW874" s="8"/>
      <c r="BX874" s="8"/>
      <c r="BY874" s="8"/>
      <c r="BZ874" s="8"/>
      <c r="CA874" s="8"/>
      <c r="CB874" s="8"/>
      <c r="CC874" s="8"/>
      <c r="CD874" s="8"/>
      <c r="CE874" s="8"/>
      <c r="CF874" s="8"/>
      <c r="CG874" s="8"/>
      <c r="CH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  <c r="AC875" s="8"/>
      <c r="AD875" s="8"/>
      <c r="AE875" s="8"/>
      <c r="AF875" s="8"/>
      <c r="AG875" s="8"/>
      <c r="AH875" s="8"/>
      <c r="AI875" s="8"/>
      <c r="AJ875" s="8"/>
      <c r="AK875" s="8"/>
      <c r="AL875" s="8"/>
      <c r="AM875" s="8"/>
      <c r="AN875" s="8"/>
      <c r="AO875" s="8"/>
      <c r="AP875" s="8"/>
      <c r="AQ875" s="8"/>
      <c r="AR875" s="8"/>
      <c r="AS875" s="8"/>
      <c r="AT875" s="8"/>
      <c r="AU875" s="8"/>
      <c r="AV875" s="8"/>
      <c r="AW875" s="8"/>
      <c r="AX875" s="8"/>
      <c r="AY875" s="8"/>
      <c r="AZ875" s="8"/>
      <c r="BA875" s="8"/>
      <c r="BB875" s="8"/>
      <c r="BC875" s="8"/>
      <c r="BD875" s="8"/>
      <c r="BE875" s="8"/>
      <c r="BF875" s="8"/>
      <c r="BG875" s="8"/>
      <c r="BH875" s="8"/>
      <c r="BI875" s="8"/>
      <c r="BJ875" s="8"/>
      <c r="BK875" s="8"/>
      <c r="BL875" s="8"/>
      <c r="BM875" s="8"/>
      <c r="BN875" s="8"/>
      <c r="BO875" s="8"/>
      <c r="BP875" s="8"/>
      <c r="BQ875" s="8"/>
      <c r="BR875" s="8"/>
      <c r="BS875" s="8"/>
      <c r="BT875" s="8"/>
      <c r="BU875" s="8"/>
      <c r="BV875" s="8"/>
      <c r="BW875" s="8"/>
      <c r="BX875" s="8"/>
      <c r="BY875" s="8"/>
      <c r="BZ875" s="8"/>
      <c r="CA875" s="8"/>
      <c r="CB875" s="8"/>
      <c r="CC875" s="8"/>
      <c r="CD875" s="8"/>
      <c r="CE875" s="8"/>
      <c r="CF875" s="8"/>
      <c r="CG875" s="8"/>
      <c r="CH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  <c r="AC876" s="8"/>
      <c r="AD876" s="8"/>
      <c r="AE876" s="8"/>
      <c r="AF876" s="8"/>
      <c r="AG876" s="8"/>
      <c r="AH876" s="8"/>
      <c r="AI876" s="8"/>
      <c r="AJ876" s="8"/>
      <c r="AK876" s="8"/>
      <c r="AL876" s="8"/>
      <c r="AM876" s="8"/>
      <c r="AN876" s="8"/>
      <c r="AO876" s="8"/>
      <c r="AP876" s="8"/>
      <c r="AQ876" s="8"/>
      <c r="AR876" s="8"/>
      <c r="AS876" s="8"/>
      <c r="AT876" s="8"/>
      <c r="AU876" s="8"/>
      <c r="AV876" s="8"/>
      <c r="AW876" s="8"/>
      <c r="AX876" s="8"/>
      <c r="AY876" s="8"/>
      <c r="AZ876" s="8"/>
      <c r="BA876" s="8"/>
      <c r="BB876" s="8"/>
      <c r="BC876" s="8"/>
      <c r="BD876" s="8"/>
      <c r="BE876" s="8"/>
      <c r="BF876" s="8"/>
      <c r="BG876" s="8"/>
      <c r="BH876" s="8"/>
      <c r="BI876" s="8"/>
      <c r="BJ876" s="8"/>
      <c r="BK876" s="8"/>
      <c r="BL876" s="8"/>
      <c r="BM876" s="8"/>
      <c r="BN876" s="8"/>
      <c r="BO876" s="8"/>
      <c r="BP876" s="8"/>
      <c r="BQ876" s="8"/>
      <c r="BR876" s="8"/>
      <c r="BS876" s="8"/>
      <c r="BT876" s="8"/>
      <c r="BU876" s="8"/>
      <c r="BV876" s="8"/>
      <c r="BW876" s="8"/>
      <c r="BX876" s="8"/>
      <c r="BY876" s="8"/>
      <c r="BZ876" s="8"/>
      <c r="CA876" s="8"/>
      <c r="CB876" s="8"/>
      <c r="CC876" s="8"/>
      <c r="CD876" s="8"/>
      <c r="CE876" s="8"/>
      <c r="CF876" s="8"/>
      <c r="CG876" s="8"/>
      <c r="CH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  <c r="AC877" s="8"/>
      <c r="AD877" s="8"/>
      <c r="AE877" s="8"/>
      <c r="AF877" s="8"/>
      <c r="AG877" s="8"/>
      <c r="AH877" s="8"/>
      <c r="AI877" s="8"/>
      <c r="AJ877" s="8"/>
      <c r="AK877" s="8"/>
      <c r="AL877" s="8"/>
      <c r="AM877" s="8"/>
      <c r="AN877" s="8"/>
      <c r="AO877" s="8"/>
      <c r="AP877" s="8"/>
      <c r="AQ877" s="8"/>
      <c r="AR877" s="8"/>
      <c r="AS877" s="8"/>
      <c r="AT877" s="8"/>
      <c r="AU877" s="8"/>
      <c r="AV877" s="8"/>
      <c r="AW877" s="8"/>
      <c r="AX877" s="8"/>
      <c r="AY877" s="8"/>
      <c r="AZ877" s="8"/>
      <c r="BA877" s="8"/>
      <c r="BB877" s="8"/>
      <c r="BC877" s="8"/>
      <c r="BD877" s="8"/>
      <c r="BE877" s="8"/>
      <c r="BF877" s="8"/>
      <c r="BG877" s="8"/>
      <c r="BH877" s="8"/>
      <c r="BI877" s="8"/>
      <c r="BJ877" s="8"/>
      <c r="BK877" s="8"/>
      <c r="BL877" s="8"/>
      <c r="BM877" s="8"/>
      <c r="BN877" s="8"/>
      <c r="BO877" s="8"/>
      <c r="BP877" s="8"/>
      <c r="BQ877" s="8"/>
      <c r="BR877" s="8"/>
      <c r="BS877" s="8"/>
      <c r="BT877" s="8"/>
      <c r="BU877" s="8"/>
      <c r="BV877" s="8"/>
      <c r="BW877" s="8"/>
      <c r="BX877" s="8"/>
      <c r="BY877" s="8"/>
      <c r="BZ877" s="8"/>
      <c r="CA877" s="8"/>
      <c r="CB877" s="8"/>
      <c r="CC877" s="8"/>
      <c r="CD877" s="8"/>
      <c r="CE877" s="8"/>
      <c r="CF877" s="8"/>
      <c r="CG877" s="8"/>
      <c r="CH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  <c r="AC878" s="8"/>
      <c r="AD878" s="8"/>
      <c r="AE878" s="8"/>
      <c r="AF878" s="8"/>
      <c r="AG878" s="8"/>
      <c r="AH878" s="8"/>
      <c r="AI878" s="8"/>
      <c r="AJ878" s="8"/>
      <c r="AK878" s="8"/>
      <c r="AL878" s="8"/>
      <c r="AM878" s="8"/>
      <c r="AN878" s="8"/>
      <c r="AO878" s="8"/>
      <c r="AP878" s="8"/>
      <c r="AQ878" s="8"/>
      <c r="AR878" s="8"/>
      <c r="AS878" s="8"/>
      <c r="AT878" s="8"/>
      <c r="AU878" s="8"/>
      <c r="AV878" s="8"/>
      <c r="AW878" s="8"/>
      <c r="AX878" s="8"/>
      <c r="AY878" s="8"/>
      <c r="AZ878" s="8"/>
      <c r="BA878" s="8"/>
      <c r="BB878" s="8"/>
      <c r="BC878" s="8"/>
      <c r="BD878" s="8"/>
      <c r="BE878" s="8"/>
      <c r="BF878" s="8"/>
      <c r="BG878" s="8"/>
      <c r="BH878" s="8"/>
      <c r="BI878" s="8"/>
      <c r="BJ878" s="8"/>
      <c r="BK878" s="8"/>
      <c r="BL878" s="8"/>
      <c r="BM878" s="8"/>
      <c r="BN878" s="8"/>
      <c r="BO878" s="8"/>
      <c r="BP878" s="8"/>
      <c r="BQ878" s="8"/>
      <c r="BR878" s="8"/>
      <c r="BS878" s="8"/>
      <c r="BT878" s="8"/>
      <c r="BU878" s="8"/>
      <c r="BV878" s="8"/>
      <c r="BW878" s="8"/>
      <c r="BX878" s="8"/>
      <c r="BY878" s="8"/>
      <c r="BZ878" s="8"/>
      <c r="CA878" s="8"/>
      <c r="CB878" s="8"/>
      <c r="CC878" s="8"/>
      <c r="CD878" s="8"/>
      <c r="CE878" s="8"/>
      <c r="CF878" s="8"/>
      <c r="CG878" s="8"/>
      <c r="CH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  <c r="AC879" s="8"/>
      <c r="AD879" s="8"/>
      <c r="AE879" s="8"/>
      <c r="AF879" s="8"/>
      <c r="AG879" s="8"/>
      <c r="AH879" s="8"/>
      <c r="AI879" s="8"/>
      <c r="AJ879" s="8"/>
      <c r="AK879" s="8"/>
      <c r="AL879" s="8"/>
      <c r="AM879" s="8"/>
      <c r="AN879" s="8"/>
      <c r="AO879" s="8"/>
      <c r="AP879" s="8"/>
      <c r="AQ879" s="8"/>
      <c r="AR879" s="8"/>
      <c r="AS879" s="8"/>
      <c r="AT879" s="8"/>
      <c r="AU879" s="8"/>
      <c r="AV879" s="8"/>
      <c r="AW879" s="8"/>
      <c r="AX879" s="8"/>
      <c r="AY879" s="8"/>
      <c r="AZ879" s="8"/>
      <c r="BA879" s="8"/>
      <c r="BB879" s="8"/>
      <c r="BC879" s="8"/>
      <c r="BD879" s="8"/>
      <c r="BE879" s="8"/>
      <c r="BF879" s="8"/>
      <c r="BG879" s="8"/>
      <c r="BH879" s="8"/>
      <c r="BI879" s="8"/>
      <c r="BJ879" s="8"/>
      <c r="BK879" s="8"/>
      <c r="BL879" s="8"/>
      <c r="BM879" s="8"/>
      <c r="BN879" s="8"/>
      <c r="BO879" s="8"/>
      <c r="BP879" s="8"/>
      <c r="BQ879" s="8"/>
      <c r="BR879" s="8"/>
      <c r="BS879" s="8"/>
      <c r="BT879" s="8"/>
      <c r="BU879" s="8"/>
      <c r="BV879" s="8"/>
      <c r="BW879" s="8"/>
      <c r="BX879" s="8"/>
      <c r="BY879" s="8"/>
      <c r="BZ879" s="8"/>
      <c r="CA879" s="8"/>
      <c r="CB879" s="8"/>
      <c r="CC879" s="8"/>
      <c r="CD879" s="8"/>
      <c r="CE879" s="8"/>
      <c r="CF879" s="8"/>
      <c r="CG879" s="8"/>
      <c r="CH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  <c r="AC880" s="8"/>
      <c r="AD880" s="8"/>
      <c r="AE880" s="8"/>
      <c r="AF880" s="8"/>
      <c r="AG880" s="8"/>
      <c r="AH880" s="8"/>
      <c r="AI880" s="8"/>
      <c r="AJ880" s="8"/>
      <c r="AK880" s="8"/>
      <c r="AL880" s="8"/>
      <c r="AM880" s="8"/>
      <c r="AN880" s="8"/>
      <c r="AO880" s="8"/>
      <c r="AP880" s="8"/>
      <c r="AQ880" s="8"/>
      <c r="AR880" s="8"/>
      <c r="AS880" s="8"/>
      <c r="AT880" s="8"/>
      <c r="AU880" s="8"/>
      <c r="AV880" s="8"/>
      <c r="AW880" s="8"/>
      <c r="AX880" s="8"/>
      <c r="AY880" s="8"/>
      <c r="AZ880" s="8"/>
      <c r="BA880" s="8"/>
      <c r="BB880" s="8"/>
      <c r="BC880" s="8"/>
      <c r="BD880" s="8"/>
      <c r="BE880" s="8"/>
      <c r="BF880" s="8"/>
      <c r="BG880" s="8"/>
      <c r="BH880" s="8"/>
      <c r="BI880" s="8"/>
      <c r="BJ880" s="8"/>
      <c r="BK880" s="8"/>
      <c r="BL880" s="8"/>
      <c r="BM880" s="8"/>
      <c r="BN880" s="8"/>
      <c r="BO880" s="8"/>
      <c r="BP880" s="8"/>
      <c r="BQ880" s="8"/>
      <c r="BR880" s="8"/>
      <c r="BS880" s="8"/>
      <c r="BT880" s="8"/>
      <c r="BU880" s="8"/>
      <c r="BV880" s="8"/>
      <c r="BW880" s="8"/>
      <c r="BX880" s="8"/>
      <c r="BY880" s="8"/>
      <c r="BZ880" s="8"/>
      <c r="CA880" s="8"/>
      <c r="CB880" s="8"/>
      <c r="CC880" s="8"/>
      <c r="CD880" s="8"/>
      <c r="CE880" s="8"/>
      <c r="CF880" s="8"/>
      <c r="CG880" s="8"/>
      <c r="CH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  <c r="AC881" s="8"/>
      <c r="AD881" s="8"/>
      <c r="AE881" s="8"/>
      <c r="AF881" s="8"/>
      <c r="AG881" s="8"/>
      <c r="AH881" s="8"/>
      <c r="AI881" s="8"/>
      <c r="AJ881" s="8"/>
      <c r="AK881" s="8"/>
      <c r="AL881" s="8"/>
      <c r="AM881" s="8"/>
      <c r="AN881" s="8"/>
      <c r="AO881" s="8"/>
      <c r="AP881" s="8"/>
      <c r="AQ881" s="8"/>
      <c r="AR881" s="8"/>
      <c r="AS881" s="8"/>
      <c r="AT881" s="8"/>
      <c r="AU881" s="8"/>
      <c r="AV881" s="8"/>
      <c r="AW881" s="8"/>
      <c r="AX881" s="8"/>
      <c r="AY881" s="8"/>
      <c r="AZ881" s="8"/>
      <c r="BA881" s="8"/>
      <c r="BB881" s="8"/>
      <c r="BC881" s="8"/>
      <c r="BD881" s="8"/>
      <c r="BE881" s="8"/>
      <c r="BF881" s="8"/>
      <c r="BG881" s="8"/>
      <c r="BH881" s="8"/>
      <c r="BI881" s="8"/>
      <c r="BJ881" s="8"/>
      <c r="BK881" s="8"/>
      <c r="BL881" s="8"/>
      <c r="BM881" s="8"/>
      <c r="BN881" s="8"/>
      <c r="BO881" s="8"/>
      <c r="BP881" s="8"/>
      <c r="BQ881" s="8"/>
      <c r="BR881" s="8"/>
      <c r="BS881" s="8"/>
      <c r="BT881" s="8"/>
      <c r="BU881" s="8"/>
      <c r="BV881" s="8"/>
      <c r="BW881" s="8"/>
      <c r="BX881" s="8"/>
      <c r="BY881" s="8"/>
      <c r="BZ881" s="8"/>
      <c r="CA881" s="8"/>
      <c r="CB881" s="8"/>
      <c r="CC881" s="8"/>
      <c r="CD881" s="8"/>
      <c r="CE881" s="8"/>
      <c r="CF881" s="8"/>
      <c r="CG881" s="8"/>
      <c r="CH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  <c r="AC882" s="8"/>
      <c r="AD882" s="8"/>
      <c r="AE882" s="8"/>
      <c r="AF882" s="8"/>
      <c r="AG882" s="8"/>
      <c r="AH882" s="8"/>
      <c r="AI882" s="8"/>
      <c r="AJ882" s="8"/>
      <c r="AK882" s="8"/>
      <c r="AL882" s="8"/>
      <c r="AM882" s="8"/>
      <c r="AN882" s="8"/>
      <c r="AO882" s="8"/>
      <c r="AP882" s="8"/>
      <c r="AQ882" s="8"/>
      <c r="AR882" s="8"/>
      <c r="AS882" s="8"/>
      <c r="AT882" s="8"/>
      <c r="AU882" s="8"/>
      <c r="AV882" s="8"/>
      <c r="AW882" s="8"/>
      <c r="AX882" s="8"/>
      <c r="AY882" s="8"/>
      <c r="AZ882" s="8"/>
      <c r="BA882" s="8"/>
      <c r="BB882" s="8"/>
      <c r="BC882" s="8"/>
      <c r="BD882" s="8"/>
      <c r="BE882" s="8"/>
      <c r="BF882" s="8"/>
      <c r="BG882" s="8"/>
      <c r="BH882" s="8"/>
      <c r="BI882" s="8"/>
      <c r="BJ882" s="8"/>
      <c r="BK882" s="8"/>
      <c r="BL882" s="8"/>
      <c r="BM882" s="8"/>
      <c r="BN882" s="8"/>
      <c r="BO882" s="8"/>
      <c r="BP882" s="8"/>
      <c r="BQ882" s="8"/>
      <c r="BR882" s="8"/>
      <c r="BS882" s="8"/>
      <c r="BT882" s="8"/>
      <c r="BU882" s="8"/>
      <c r="BV882" s="8"/>
      <c r="BW882" s="8"/>
      <c r="BX882" s="8"/>
      <c r="BY882" s="8"/>
      <c r="BZ882" s="8"/>
      <c r="CA882" s="8"/>
      <c r="CB882" s="8"/>
      <c r="CC882" s="8"/>
      <c r="CD882" s="8"/>
      <c r="CE882" s="8"/>
      <c r="CF882" s="8"/>
      <c r="CG882" s="8"/>
      <c r="CH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  <c r="AC883" s="8"/>
      <c r="AD883" s="8"/>
      <c r="AE883" s="8"/>
      <c r="AF883" s="8"/>
      <c r="AG883" s="8"/>
      <c r="AH883" s="8"/>
      <c r="AI883" s="8"/>
      <c r="AJ883" s="8"/>
      <c r="AK883" s="8"/>
      <c r="AL883" s="8"/>
      <c r="AM883" s="8"/>
      <c r="AN883" s="8"/>
      <c r="AO883" s="8"/>
      <c r="AP883" s="8"/>
      <c r="AQ883" s="8"/>
      <c r="AR883" s="8"/>
      <c r="AS883" s="8"/>
      <c r="AT883" s="8"/>
      <c r="AU883" s="8"/>
      <c r="AV883" s="8"/>
      <c r="AW883" s="8"/>
      <c r="AX883" s="8"/>
      <c r="AY883" s="8"/>
      <c r="AZ883" s="8"/>
      <c r="BA883" s="8"/>
      <c r="BB883" s="8"/>
      <c r="BC883" s="8"/>
      <c r="BD883" s="8"/>
      <c r="BE883" s="8"/>
      <c r="BF883" s="8"/>
      <c r="BG883" s="8"/>
      <c r="BH883" s="8"/>
      <c r="BI883" s="8"/>
      <c r="BJ883" s="8"/>
      <c r="BK883" s="8"/>
      <c r="BL883" s="8"/>
      <c r="BM883" s="8"/>
      <c r="BN883" s="8"/>
      <c r="BO883" s="8"/>
      <c r="BP883" s="8"/>
      <c r="BQ883" s="8"/>
      <c r="BR883" s="8"/>
      <c r="BS883" s="8"/>
      <c r="BT883" s="8"/>
      <c r="BU883" s="8"/>
      <c r="BV883" s="8"/>
      <c r="BW883" s="8"/>
      <c r="BX883" s="8"/>
      <c r="BY883" s="8"/>
      <c r="BZ883" s="8"/>
      <c r="CA883" s="8"/>
      <c r="CB883" s="8"/>
      <c r="CC883" s="8"/>
      <c r="CD883" s="8"/>
      <c r="CE883" s="8"/>
      <c r="CF883" s="8"/>
      <c r="CG883" s="8"/>
      <c r="CH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  <c r="AC884" s="8"/>
      <c r="AD884" s="8"/>
      <c r="AE884" s="8"/>
      <c r="AF884" s="8"/>
      <c r="AG884" s="8"/>
      <c r="AH884" s="8"/>
      <c r="AI884" s="8"/>
      <c r="AJ884" s="8"/>
      <c r="AK884" s="8"/>
      <c r="AL884" s="8"/>
      <c r="AM884" s="8"/>
      <c r="AN884" s="8"/>
      <c r="AO884" s="8"/>
      <c r="AP884" s="8"/>
      <c r="AQ884" s="8"/>
      <c r="AR884" s="8"/>
      <c r="AS884" s="8"/>
      <c r="AT884" s="8"/>
      <c r="AU884" s="8"/>
      <c r="AV884" s="8"/>
      <c r="AW884" s="8"/>
      <c r="AX884" s="8"/>
      <c r="AY884" s="8"/>
      <c r="AZ884" s="8"/>
      <c r="BA884" s="8"/>
      <c r="BB884" s="8"/>
      <c r="BC884" s="8"/>
      <c r="BD884" s="8"/>
      <c r="BE884" s="8"/>
      <c r="BF884" s="8"/>
      <c r="BG884" s="8"/>
      <c r="BH884" s="8"/>
      <c r="BI884" s="8"/>
      <c r="BJ884" s="8"/>
      <c r="BK884" s="8"/>
      <c r="BL884" s="8"/>
      <c r="BM884" s="8"/>
      <c r="BN884" s="8"/>
      <c r="BO884" s="8"/>
      <c r="BP884" s="8"/>
      <c r="BQ884" s="8"/>
      <c r="BR884" s="8"/>
      <c r="BS884" s="8"/>
      <c r="BT884" s="8"/>
      <c r="BU884" s="8"/>
      <c r="BV884" s="8"/>
      <c r="BW884" s="8"/>
      <c r="BX884" s="8"/>
      <c r="BY884" s="8"/>
      <c r="BZ884" s="8"/>
      <c r="CA884" s="8"/>
      <c r="CB884" s="8"/>
      <c r="CC884" s="8"/>
      <c r="CD884" s="8"/>
      <c r="CE884" s="8"/>
      <c r="CF884" s="8"/>
      <c r="CG884" s="8"/>
      <c r="CH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  <c r="AC885" s="8"/>
      <c r="AD885" s="8"/>
      <c r="AE885" s="8"/>
      <c r="AF885" s="8"/>
      <c r="AG885" s="8"/>
      <c r="AH885" s="8"/>
      <c r="AI885" s="8"/>
      <c r="AJ885" s="8"/>
      <c r="AK885" s="8"/>
      <c r="AL885" s="8"/>
      <c r="AM885" s="8"/>
      <c r="AN885" s="8"/>
      <c r="AO885" s="8"/>
      <c r="AP885" s="8"/>
      <c r="AQ885" s="8"/>
      <c r="AR885" s="8"/>
      <c r="AS885" s="8"/>
      <c r="AT885" s="8"/>
      <c r="AU885" s="8"/>
      <c r="AV885" s="8"/>
      <c r="AW885" s="8"/>
      <c r="AX885" s="8"/>
      <c r="AY885" s="8"/>
      <c r="AZ885" s="8"/>
      <c r="BA885" s="8"/>
      <c r="BB885" s="8"/>
      <c r="BC885" s="8"/>
      <c r="BD885" s="8"/>
      <c r="BE885" s="8"/>
      <c r="BF885" s="8"/>
      <c r="BG885" s="8"/>
      <c r="BH885" s="8"/>
      <c r="BI885" s="8"/>
      <c r="BJ885" s="8"/>
      <c r="BK885" s="8"/>
      <c r="BL885" s="8"/>
      <c r="BM885" s="8"/>
      <c r="BN885" s="8"/>
      <c r="BO885" s="8"/>
      <c r="BP885" s="8"/>
      <c r="BQ885" s="8"/>
      <c r="BR885" s="8"/>
      <c r="BS885" s="8"/>
      <c r="BT885" s="8"/>
      <c r="BU885" s="8"/>
      <c r="BV885" s="8"/>
      <c r="BW885" s="8"/>
      <c r="BX885" s="8"/>
      <c r="BY885" s="8"/>
      <c r="BZ885" s="8"/>
      <c r="CA885" s="8"/>
      <c r="CB885" s="8"/>
      <c r="CC885" s="8"/>
      <c r="CD885" s="8"/>
      <c r="CE885" s="8"/>
      <c r="CF885" s="8"/>
      <c r="CG885" s="8"/>
      <c r="CH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  <c r="AC886" s="8"/>
      <c r="AD886" s="8"/>
      <c r="AE886" s="8"/>
      <c r="AF886" s="8"/>
      <c r="AG886" s="8"/>
      <c r="AH886" s="8"/>
      <c r="AI886" s="8"/>
      <c r="AJ886" s="8"/>
      <c r="AK886" s="8"/>
      <c r="AL886" s="8"/>
      <c r="AM886" s="8"/>
      <c r="AN886" s="8"/>
      <c r="AO886" s="8"/>
      <c r="AP886" s="8"/>
      <c r="AQ886" s="8"/>
      <c r="AR886" s="8"/>
      <c r="AS886" s="8"/>
      <c r="AT886" s="8"/>
      <c r="AU886" s="8"/>
      <c r="AV886" s="8"/>
      <c r="AW886" s="8"/>
      <c r="AX886" s="8"/>
      <c r="AY886" s="8"/>
      <c r="AZ886" s="8"/>
      <c r="BA886" s="8"/>
      <c r="BB886" s="8"/>
      <c r="BC886" s="8"/>
      <c r="BD886" s="8"/>
      <c r="BE886" s="8"/>
      <c r="BF886" s="8"/>
      <c r="BG886" s="8"/>
      <c r="BH886" s="8"/>
      <c r="BI886" s="8"/>
      <c r="BJ886" s="8"/>
      <c r="BK886" s="8"/>
      <c r="BL886" s="8"/>
      <c r="BM886" s="8"/>
      <c r="BN886" s="8"/>
      <c r="BO886" s="8"/>
      <c r="BP886" s="8"/>
      <c r="BQ886" s="8"/>
      <c r="BR886" s="8"/>
      <c r="BS886" s="8"/>
      <c r="BT886" s="8"/>
      <c r="BU886" s="8"/>
      <c r="BV886" s="8"/>
      <c r="BW886" s="8"/>
      <c r="BX886" s="8"/>
      <c r="BY886" s="8"/>
      <c r="BZ886" s="8"/>
      <c r="CA886" s="8"/>
      <c r="CB886" s="8"/>
      <c r="CC886" s="8"/>
      <c r="CD886" s="8"/>
      <c r="CE886" s="8"/>
      <c r="CF886" s="8"/>
      <c r="CG886" s="8"/>
      <c r="CH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  <c r="AC887" s="8"/>
      <c r="AD887" s="8"/>
      <c r="AE887" s="8"/>
      <c r="AF887" s="8"/>
      <c r="AG887" s="8"/>
      <c r="AH887" s="8"/>
      <c r="AI887" s="8"/>
      <c r="AJ887" s="8"/>
      <c r="AK887" s="8"/>
      <c r="AL887" s="8"/>
      <c r="AM887" s="8"/>
      <c r="AN887" s="8"/>
      <c r="AO887" s="8"/>
      <c r="AP887" s="8"/>
      <c r="AQ887" s="8"/>
      <c r="AR887" s="8"/>
      <c r="AS887" s="8"/>
      <c r="AT887" s="8"/>
      <c r="AU887" s="8"/>
      <c r="AV887" s="8"/>
      <c r="AW887" s="8"/>
      <c r="AX887" s="8"/>
      <c r="AY887" s="8"/>
      <c r="AZ887" s="8"/>
      <c r="BA887" s="8"/>
      <c r="BB887" s="8"/>
      <c r="BC887" s="8"/>
      <c r="BD887" s="8"/>
      <c r="BE887" s="8"/>
      <c r="BF887" s="8"/>
      <c r="BG887" s="8"/>
      <c r="BH887" s="8"/>
      <c r="BI887" s="8"/>
      <c r="BJ887" s="8"/>
      <c r="BK887" s="8"/>
      <c r="BL887" s="8"/>
      <c r="BM887" s="8"/>
      <c r="BN887" s="8"/>
      <c r="BO887" s="8"/>
      <c r="BP887" s="8"/>
      <c r="BQ887" s="8"/>
      <c r="BR887" s="8"/>
      <c r="BS887" s="8"/>
      <c r="BT887" s="8"/>
      <c r="BU887" s="8"/>
      <c r="BV887" s="8"/>
      <c r="BW887" s="8"/>
      <c r="BX887" s="8"/>
      <c r="BY887" s="8"/>
      <c r="BZ887" s="8"/>
      <c r="CA887" s="8"/>
      <c r="CB887" s="8"/>
      <c r="CC887" s="8"/>
      <c r="CD887" s="8"/>
      <c r="CE887" s="8"/>
      <c r="CF887" s="8"/>
      <c r="CG887" s="8"/>
      <c r="CH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  <c r="AC888" s="8"/>
      <c r="AD888" s="8"/>
      <c r="AE888" s="8"/>
      <c r="AF888" s="8"/>
      <c r="AG888" s="8"/>
      <c r="AH888" s="8"/>
      <c r="AI888" s="8"/>
      <c r="AJ888" s="8"/>
      <c r="AK888" s="8"/>
      <c r="AL888" s="8"/>
      <c r="AM888" s="8"/>
      <c r="AN888" s="8"/>
      <c r="AO888" s="8"/>
      <c r="AP888" s="8"/>
      <c r="AQ888" s="8"/>
      <c r="AR888" s="8"/>
      <c r="AS888" s="8"/>
      <c r="AT888" s="8"/>
      <c r="AU888" s="8"/>
      <c r="AV888" s="8"/>
      <c r="AW888" s="8"/>
      <c r="AX888" s="8"/>
      <c r="AY888" s="8"/>
      <c r="AZ888" s="8"/>
      <c r="BA888" s="8"/>
      <c r="BB888" s="8"/>
      <c r="BC888" s="8"/>
      <c r="BD888" s="8"/>
      <c r="BE888" s="8"/>
      <c r="BF888" s="8"/>
      <c r="BG888" s="8"/>
      <c r="BH888" s="8"/>
      <c r="BI888" s="8"/>
      <c r="BJ888" s="8"/>
      <c r="BK888" s="8"/>
      <c r="BL888" s="8"/>
      <c r="BM888" s="8"/>
      <c r="BN888" s="8"/>
      <c r="BO888" s="8"/>
      <c r="BP888" s="8"/>
      <c r="BQ888" s="8"/>
      <c r="BR888" s="8"/>
      <c r="BS888" s="8"/>
      <c r="BT888" s="8"/>
      <c r="BU888" s="8"/>
      <c r="BV888" s="8"/>
      <c r="BW888" s="8"/>
      <c r="BX888" s="8"/>
      <c r="BY888" s="8"/>
      <c r="BZ888" s="8"/>
      <c r="CA888" s="8"/>
      <c r="CB888" s="8"/>
      <c r="CC888" s="8"/>
      <c r="CD888" s="8"/>
      <c r="CE888" s="8"/>
      <c r="CF888" s="8"/>
      <c r="CG888" s="8"/>
      <c r="CH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  <c r="AC889" s="8"/>
      <c r="AD889" s="8"/>
      <c r="AE889" s="8"/>
      <c r="AF889" s="8"/>
      <c r="AG889" s="8"/>
      <c r="AH889" s="8"/>
      <c r="AI889" s="8"/>
      <c r="AJ889" s="8"/>
      <c r="AK889" s="8"/>
      <c r="AL889" s="8"/>
      <c r="AM889" s="8"/>
      <c r="AN889" s="8"/>
      <c r="AO889" s="8"/>
      <c r="AP889" s="8"/>
      <c r="AQ889" s="8"/>
      <c r="AR889" s="8"/>
      <c r="AS889" s="8"/>
      <c r="AT889" s="8"/>
      <c r="AU889" s="8"/>
      <c r="AV889" s="8"/>
      <c r="AW889" s="8"/>
      <c r="AX889" s="8"/>
      <c r="AY889" s="8"/>
      <c r="AZ889" s="8"/>
      <c r="BA889" s="8"/>
      <c r="BB889" s="8"/>
      <c r="BC889" s="8"/>
      <c r="BD889" s="8"/>
      <c r="BE889" s="8"/>
      <c r="BF889" s="8"/>
      <c r="BG889" s="8"/>
      <c r="BH889" s="8"/>
      <c r="BI889" s="8"/>
      <c r="BJ889" s="8"/>
      <c r="BK889" s="8"/>
      <c r="BL889" s="8"/>
      <c r="BM889" s="8"/>
      <c r="BN889" s="8"/>
      <c r="BO889" s="8"/>
      <c r="BP889" s="8"/>
      <c r="BQ889" s="8"/>
      <c r="BR889" s="8"/>
      <c r="BS889" s="8"/>
      <c r="BT889" s="8"/>
      <c r="BU889" s="8"/>
      <c r="BV889" s="8"/>
      <c r="BW889" s="8"/>
      <c r="BX889" s="8"/>
      <c r="BY889" s="8"/>
      <c r="BZ889" s="8"/>
      <c r="CA889" s="8"/>
      <c r="CB889" s="8"/>
      <c r="CC889" s="8"/>
      <c r="CD889" s="8"/>
      <c r="CE889" s="8"/>
      <c r="CF889" s="8"/>
      <c r="CG889" s="8"/>
      <c r="CH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  <c r="AC890" s="8"/>
      <c r="AD890" s="8"/>
      <c r="AE890" s="8"/>
      <c r="AF890" s="8"/>
      <c r="AG890" s="8"/>
      <c r="AH890" s="8"/>
      <c r="AI890" s="8"/>
      <c r="AJ890" s="8"/>
      <c r="AK890" s="8"/>
      <c r="AL890" s="8"/>
      <c r="AM890" s="8"/>
      <c r="AN890" s="8"/>
      <c r="AO890" s="8"/>
      <c r="AP890" s="8"/>
      <c r="AQ890" s="8"/>
      <c r="AR890" s="8"/>
      <c r="AS890" s="8"/>
      <c r="AT890" s="8"/>
      <c r="AU890" s="8"/>
      <c r="AV890" s="8"/>
      <c r="AW890" s="8"/>
      <c r="AX890" s="8"/>
      <c r="AY890" s="8"/>
      <c r="AZ890" s="8"/>
      <c r="BA890" s="8"/>
      <c r="BB890" s="8"/>
      <c r="BC890" s="8"/>
      <c r="BD890" s="8"/>
      <c r="BE890" s="8"/>
      <c r="BF890" s="8"/>
      <c r="BG890" s="8"/>
      <c r="BH890" s="8"/>
      <c r="BI890" s="8"/>
      <c r="BJ890" s="8"/>
      <c r="BK890" s="8"/>
      <c r="BL890" s="8"/>
      <c r="BM890" s="8"/>
      <c r="BN890" s="8"/>
      <c r="BO890" s="8"/>
      <c r="BP890" s="8"/>
      <c r="BQ890" s="8"/>
      <c r="BR890" s="8"/>
      <c r="BS890" s="8"/>
      <c r="BT890" s="8"/>
      <c r="BU890" s="8"/>
      <c r="BV890" s="8"/>
      <c r="BW890" s="8"/>
      <c r="BX890" s="8"/>
      <c r="BY890" s="8"/>
      <c r="BZ890" s="8"/>
      <c r="CA890" s="8"/>
      <c r="CB890" s="8"/>
      <c r="CC890" s="8"/>
      <c r="CD890" s="8"/>
      <c r="CE890" s="8"/>
      <c r="CF890" s="8"/>
      <c r="CG890" s="8"/>
      <c r="CH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  <c r="AC891" s="8"/>
      <c r="AD891" s="8"/>
      <c r="AE891" s="8"/>
      <c r="AF891" s="8"/>
      <c r="AG891" s="8"/>
      <c r="AH891" s="8"/>
      <c r="AI891" s="8"/>
      <c r="AJ891" s="8"/>
      <c r="AK891" s="8"/>
      <c r="AL891" s="8"/>
      <c r="AM891" s="8"/>
      <c r="AN891" s="8"/>
      <c r="AO891" s="8"/>
      <c r="AP891" s="8"/>
      <c r="AQ891" s="8"/>
      <c r="AR891" s="8"/>
      <c r="AS891" s="8"/>
      <c r="AT891" s="8"/>
      <c r="AU891" s="8"/>
      <c r="AV891" s="8"/>
      <c r="AW891" s="8"/>
      <c r="AX891" s="8"/>
      <c r="AY891" s="8"/>
      <c r="AZ891" s="8"/>
      <c r="BA891" s="8"/>
      <c r="BB891" s="8"/>
      <c r="BC891" s="8"/>
      <c r="BD891" s="8"/>
      <c r="BE891" s="8"/>
      <c r="BF891" s="8"/>
      <c r="BG891" s="8"/>
      <c r="BH891" s="8"/>
      <c r="BI891" s="8"/>
      <c r="BJ891" s="8"/>
      <c r="BK891" s="8"/>
      <c r="BL891" s="8"/>
      <c r="BM891" s="8"/>
      <c r="BN891" s="8"/>
      <c r="BO891" s="8"/>
      <c r="BP891" s="8"/>
      <c r="BQ891" s="8"/>
      <c r="BR891" s="8"/>
      <c r="BS891" s="8"/>
      <c r="BT891" s="8"/>
      <c r="BU891" s="8"/>
      <c r="BV891" s="8"/>
      <c r="BW891" s="8"/>
      <c r="BX891" s="8"/>
      <c r="BY891" s="8"/>
      <c r="BZ891" s="8"/>
      <c r="CA891" s="8"/>
      <c r="CB891" s="8"/>
      <c r="CC891" s="8"/>
      <c r="CD891" s="8"/>
      <c r="CE891" s="8"/>
      <c r="CF891" s="8"/>
      <c r="CG891" s="8"/>
      <c r="CH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  <c r="AC892" s="8"/>
      <c r="AD892" s="8"/>
      <c r="AE892" s="8"/>
      <c r="AF892" s="8"/>
      <c r="AG892" s="8"/>
      <c r="AH892" s="8"/>
      <c r="AI892" s="8"/>
      <c r="AJ892" s="8"/>
      <c r="AK892" s="8"/>
      <c r="AL892" s="8"/>
      <c r="AM892" s="8"/>
      <c r="AN892" s="8"/>
      <c r="AO892" s="8"/>
      <c r="AP892" s="8"/>
      <c r="AQ892" s="8"/>
      <c r="AR892" s="8"/>
      <c r="AS892" s="8"/>
      <c r="AT892" s="8"/>
      <c r="AU892" s="8"/>
      <c r="AV892" s="8"/>
      <c r="AW892" s="8"/>
      <c r="AX892" s="8"/>
      <c r="AY892" s="8"/>
      <c r="AZ892" s="8"/>
      <c r="BA892" s="8"/>
      <c r="BB892" s="8"/>
      <c r="BC892" s="8"/>
      <c r="BD892" s="8"/>
      <c r="BE892" s="8"/>
      <c r="BF892" s="8"/>
      <c r="BG892" s="8"/>
      <c r="BH892" s="8"/>
      <c r="BI892" s="8"/>
      <c r="BJ892" s="8"/>
      <c r="BK892" s="8"/>
      <c r="BL892" s="8"/>
      <c r="BM892" s="8"/>
      <c r="BN892" s="8"/>
      <c r="BO892" s="8"/>
      <c r="BP892" s="8"/>
      <c r="BQ892" s="8"/>
      <c r="BR892" s="8"/>
      <c r="BS892" s="8"/>
      <c r="BT892" s="8"/>
      <c r="BU892" s="8"/>
      <c r="BV892" s="8"/>
      <c r="BW892" s="8"/>
      <c r="BX892" s="8"/>
      <c r="BY892" s="8"/>
      <c r="BZ892" s="8"/>
      <c r="CA892" s="8"/>
      <c r="CB892" s="8"/>
      <c r="CC892" s="8"/>
      <c r="CD892" s="8"/>
      <c r="CE892" s="8"/>
      <c r="CF892" s="8"/>
      <c r="CG892" s="8"/>
      <c r="CH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  <c r="AC893" s="8"/>
      <c r="AD893" s="8"/>
      <c r="AE893" s="8"/>
      <c r="AF893" s="8"/>
      <c r="AG893" s="8"/>
      <c r="AH893" s="8"/>
      <c r="AI893" s="8"/>
      <c r="AJ893" s="8"/>
      <c r="AK893" s="8"/>
      <c r="AL893" s="8"/>
      <c r="AM893" s="8"/>
      <c r="AN893" s="8"/>
      <c r="AO893" s="8"/>
      <c r="AP893" s="8"/>
      <c r="AQ893" s="8"/>
      <c r="AR893" s="8"/>
      <c r="AS893" s="8"/>
      <c r="AT893" s="8"/>
      <c r="AU893" s="8"/>
      <c r="AV893" s="8"/>
      <c r="AW893" s="8"/>
      <c r="AX893" s="8"/>
      <c r="AY893" s="8"/>
      <c r="AZ893" s="8"/>
      <c r="BA893" s="8"/>
      <c r="BB893" s="8"/>
      <c r="BC893" s="8"/>
      <c r="BD893" s="8"/>
      <c r="BE893" s="8"/>
      <c r="BF893" s="8"/>
      <c r="BG893" s="8"/>
      <c r="BH893" s="8"/>
      <c r="BI893" s="8"/>
      <c r="BJ893" s="8"/>
      <c r="BK893" s="8"/>
      <c r="BL893" s="8"/>
      <c r="BM893" s="8"/>
      <c r="BN893" s="8"/>
      <c r="BO893" s="8"/>
      <c r="BP893" s="8"/>
      <c r="BQ893" s="8"/>
      <c r="BR893" s="8"/>
      <c r="BS893" s="8"/>
      <c r="BT893" s="8"/>
      <c r="BU893" s="8"/>
      <c r="BV893" s="8"/>
      <c r="BW893" s="8"/>
      <c r="BX893" s="8"/>
      <c r="BY893" s="8"/>
      <c r="BZ893" s="8"/>
      <c r="CA893" s="8"/>
      <c r="CB893" s="8"/>
      <c r="CC893" s="8"/>
      <c r="CD893" s="8"/>
      <c r="CE893" s="8"/>
      <c r="CF893" s="8"/>
      <c r="CG893" s="8"/>
      <c r="CH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  <c r="AC894" s="8"/>
      <c r="AD894" s="8"/>
      <c r="AE894" s="8"/>
      <c r="AF894" s="8"/>
      <c r="AG894" s="8"/>
      <c r="AH894" s="8"/>
      <c r="AI894" s="8"/>
      <c r="AJ894" s="8"/>
      <c r="AK894" s="8"/>
      <c r="AL894" s="8"/>
      <c r="AM894" s="8"/>
      <c r="AN894" s="8"/>
      <c r="AO894" s="8"/>
      <c r="AP894" s="8"/>
      <c r="AQ894" s="8"/>
      <c r="AR894" s="8"/>
      <c r="AS894" s="8"/>
      <c r="AT894" s="8"/>
      <c r="AU894" s="8"/>
      <c r="AV894" s="8"/>
      <c r="AW894" s="8"/>
      <c r="AX894" s="8"/>
      <c r="AY894" s="8"/>
      <c r="AZ894" s="8"/>
      <c r="BA894" s="8"/>
      <c r="BB894" s="8"/>
      <c r="BC894" s="8"/>
      <c r="BD894" s="8"/>
      <c r="BE894" s="8"/>
      <c r="BF894" s="8"/>
      <c r="BG894" s="8"/>
      <c r="BH894" s="8"/>
      <c r="BI894" s="8"/>
      <c r="BJ894" s="8"/>
      <c r="BK894" s="8"/>
      <c r="BL894" s="8"/>
      <c r="BM894" s="8"/>
      <c r="BN894" s="8"/>
      <c r="BO894" s="8"/>
      <c r="BP894" s="8"/>
      <c r="BQ894" s="8"/>
      <c r="BR894" s="8"/>
      <c r="BS894" s="8"/>
      <c r="BT894" s="8"/>
      <c r="BU894" s="8"/>
      <c r="BV894" s="8"/>
      <c r="BW894" s="8"/>
      <c r="BX894" s="8"/>
      <c r="BY894" s="8"/>
      <c r="BZ894" s="8"/>
      <c r="CA894" s="8"/>
      <c r="CB894" s="8"/>
      <c r="CC894" s="8"/>
      <c r="CD894" s="8"/>
      <c r="CE894" s="8"/>
      <c r="CF894" s="8"/>
      <c r="CG894" s="8"/>
      <c r="CH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  <c r="AC895" s="8"/>
      <c r="AD895" s="8"/>
      <c r="AE895" s="8"/>
      <c r="AF895" s="8"/>
      <c r="AG895" s="8"/>
      <c r="AH895" s="8"/>
      <c r="AI895" s="8"/>
      <c r="AJ895" s="8"/>
      <c r="AK895" s="8"/>
      <c r="AL895" s="8"/>
      <c r="AM895" s="8"/>
      <c r="AN895" s="8"/>
      <c r="AO895" s="8"/>
      <c r="AP895" s="8"/>
      <c r="AQ895" s="8"/>
      <c r="AR895" s="8"/>
      <c r="AS895" s="8"/>
      <c r="AT895" s="8"/>
      <c r="AU895" s="8"/>
      <c r="AV895" s="8"/>
      <c r="AW895" s="8"/>
      <c r="AX895" s="8"/>
      <c r="AY895" s="8"/>
      <c r="AZ895" s="8"/>
      <c r="BA895" s="8"/>
      <c r="BB895" s="8"/>
      <c r="BC895" s="8"/>
      <c r="BD895" s="8"/>
      <c r="BE895" s="8"/>
      <c r="BF895" s="8"/>
      <c r="BG895" s="8"/>
      <c r="BH895" s="8"/>
      <c r="BI895" s="8"/>
      <c r="BJ895" s="8"/>
      <c r="BK895" s="8"/>
      <c r="BL895" s="8"/>
      <c r="BM895" s="8"/>
      <c r="BN895" s="8"/>
      <c r="BO895" s="8"/>
      <c r="BP895" s="8"/>
      <c r="BQ895" s="8"/>
      <c r="BR895" s="8"/>
      <c r="BS895" s="8"/>
      <c r="BT895" s="8"/>
      <c r="BU895" s="8"/>
      <c r="BV895" s="8"/>
      <c r="BW895" s="8"/>
      <c r="BX895" s="8"/>
      <c r="BY895" s="8"/>
      <c r="BZ895" s="8"/>
      <c r="CA895" s="8"/>
      <c r="CB895" s="8"/>
      <c r="CC895" s="8"/>
      <c r="CD895" s="8"/>
      <c r="CE895" s="8"/>
      <c r="CF895" s="8"/>
      <c r="CG895" s="8"/>
      <c r="CH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  <c r="AC896" s="8"/>
      <c r="AD896" s="8"/>
      <c r="AE896" s="8"/>
      <c r="AF896" s="8"/>
      <c r="AG896" s="8"/>
      <c r="AH896" s="8"/>
      <c r="AI896" s="8"/>
      <c r="AJ896" s="8"/>
      <c r="AK896" s="8"/>
      <c r="AL896" s="8"/>
      <c r="AM896" s="8"/>
      <c r="AN896" s="8"/>
      <c r="AO896" s="8"/>
      <c r="AP896" s="8"/>
      <c r="AQ896" s="8"/>
      <c r="AR896" s="8"/>
      <c r="AS896" s="8"/>
      <c r="AT896" s="8"/>
      <c r="AU896" s="8"/>
      <c r="AV896" s="8"/>
      <c r="AW896" s="8"/>
      <c r="AX896" s="8"/>
      <c r="AY896" s="8"/>
      <c r="AZ896" s="8"/>
      <c r="BA896" s="8"/>
      <c r="BB896" s="8"/>
      <c r="BC896" s="8"/>
      <c r="BD896" s="8"/>
      <c r="BE896" s="8"/>
      <c r="BF896" s="8"/>
      <c r="BG896" s="8"/>
      <c r="BH896" s="8"/>
      <c r="BI896" s="8"/>
      <c r="BJ896" s="8"/>
      <c r="BK896" s="8"/>
      <c r="BL896" s="8"/>
      <c r="BM896" s="8"/>
      <c r="BN896" s="8"/>
      <c r="BO896" s="8"/>
      <c r="BP896" s="8"/>
      <c r="BQ896" s="8"/>
      <c r="BR896" s="8"/>
      <c r="BS896" s="8"/>
      <c r="BT896" s="8"/>
      <c r="BU896" s="8"/>
      <c r="BV896" s="8"/>
      <c r="BW896" s="8"/>
      <c r="BX896" s="8"/>
      <c r="BY896" s="8"/>
      <c r="BZ896" s="8"/>
      <c r="CA896" s="8"/>
      <c r="CB896" s="8"/>
      <c r="CC896" s="8"/>
      <c r="CD896" s="8"/>
      <c r="CE896" s="8"/>
      <c r="CF896" s="8"/>
      <c r="CG896" s="8"/>
      <c r="CH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  <c r="AC897" s="8"/>
      <c r="AD897" s="8"/>
      <c r="AE897" s="8"/>
      <c r="AF897" s="8"/>
      <c r="AG897" s="8"/>
      <c r="AH897" s="8"/>
      <c r="AI897" s="8"/>
      <c r="AJ897" s="8"/>
      <c r="AK897" s="8"/>
      <c r="AL897" s="8"/>
      <c r="AM897" s="8"/>
      <c r="AN897" s="8"/>
      <c r="AO897" s="8"/>
      <c r="AP897" s="8"/>
      <c r="AQ897" s="8"/>
      <c r="AR897" s="8"/>
      <c r="AS897" s="8"/>
      <c r="AT897" s="8"/>
      <c r="AU897" s="8"/>
      <c r="AV897" s="8"/>
      <c r="AW897" s="8"/>
      <c r="AX897" s="8"/>
      <c r="AY897" s="8"/>
      <c r="AZ897" s="8"/>
      <c r="BA897" s="8"/>
      <c r="BB897" s="8"/>
      <c r="BC897" s="8"/>
      <c r="BD897" s="8"/>
      <c r="BE897" s="8"/>
      <c r="BF897" s="8"/>
      <c r="BG897" s="8"/>
      <c r="BH897" s="8"/>
      <c r="BI897" s="8"/>
      <c r="BJ897" s="8"/>
      <c r="BK897" s="8"/>
      <c r="BL897" s="8"/>
      <c r="BM897" s="8"/>
      <c r="BN897" s="8"/>
      <c r="BO897" s="8"/>
      <c r="BP897" s="8"/>
      <c r="BQ897" s="8"/>
      <c r="BR897" s="8"/>
      <c r="BS897" s="8"/>
      <c r="BT897" s="8"/>
      <c r="BU897" s="8"/>
      <c r="BV897" s="8"/>
      <c r="BW897" s="8"/>
      <c r="BX897" s="8"/>
      <c r="BY897" s="8"/>
      <c r="BZ897" s="8"/>
      <c r="CA897" s="8"/>
      <c r="CB897" s="8"/>
      <c r="CC897" s="8"/>
      <c r="CD897" s="8"/>
      <c r="CE897" s="8"/>
      <c r="CF897" s="8"/>
      <c r="CG897" s="8"/>
      <c r="CH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  <c r="AC898" s="8"/>
      <c r="AD898" s="8"/>
      <c r="AE898" s="8"/>
      <c r="AF898" s="8"/>
      <c r="AG898" s="8"/>
      <c r="AH898" s="8"/>
      <c r="AI898" s="8"/>
      <c r="AJ898" s="8"/>
      <c r="AK898" s="8"/>
      <c r="AL898" s="8"/>
      <c r="AM898" s="8"/>
      <c r="AN898" s="8"/>
      <c r="AO898" s="8"/>
      <c r="AP898" s="8"/>
      <c r="AQ898" s="8"/>
      <c r="AR898" s="8"/>
      <c r="AS898" s="8"/>
      <c r="AT898" s="8"/>
      <c r="AU898" s="8"/>
      <c r="AV898" s="8"/>
      <c r="AW898" s="8"/>
      <c r="AX898" s="8"/>
      <c r="AY898" s="8"/>
      <c r="AZ898" s="8"/>
      <c r="BA898" s="8"/>
      <c r="BB898" s="8"/>
      <c r="BC898" s="8"/>
      <c r="BD898" s="8"/>
      <c r="BE898" s="8"/>
      <c r="BF898" s="8"/>
      <c r="BG898" s="8"/>
      <c r="BH898" s="8"/>
      <c r="BI898" s="8"/>
      <c r="BJ898" s="8"/>
      <c r="BK898" s="8"/>
      <c r="BL898" s="8"/>
      <c r="BM898" s="8"/>
      <c r="BN898" s="8"/>
      <c r="BO898" s="8"/>
      <c r="BP898" s="8"/>
      <c r="BQ898" s="8"/>
      <c r="BR898" s="8"/>
      <c r="BS898" s="8"/>
      <c r="BT898" s="8"/>
      <c r="BU898" s="8"/>
      <c r="BV898" s="8"/>
      <c r="BW898" s="8"/>
      <c r="BX898" s="8"/>
      <c r="BY898" s="8"/>
      <c r="BZ898" s="8"/>
      <c r="CA898" s="8"/>
      <c r="CB898" s="8"/>
      <c r="CC898" s="8"/>
      <c r="CD898" s="8"/>
      <c r="CE898" s="8"/>
      <c r="CF898" s="8"/>
      <c r="CG898" s="8"/>
      <c r="CH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  <c r="AC899" s="8"/>
      <c r="AD899" s="8"/>
      <c r="AE899" s="8"/>
      <c r="AF899" s="8"/>
      <c r="AG899" s="8"/>
      <c r="AH899" s="8"/>
      <c r="AI899" s="8"/>
      <c r="AJ899" s="8"/>
      <c r="AK899" s="8"/>
      <c r="AL899" s="8"/>
      <c r="AM899" s="8"/>
      <c r="AN899" s="8"/>
      <c r="AO899" s="8"/>
      <c r="AP899" s="8"/>
      <c r="AQ899" s="8"/>
      <c r="AR899" s="8"/>
      <c r="AS899" s="8"/>
      <c r="AT899" s="8"/>
      <c r="AU899" s="8"/>
      <c r="AV899" s="8"/>
      <c r="AW899" s="8"/>
      <c r="AX899" s="8"/>
      <c r="AY899" s="8"/>
      <c r="AZ899" s="8"/>
      <c r="BA899" s="8"/>
      <c r="BB899" s="8"/>
      <c r="BC899" s="8"/>
      <c r="BD899" s="8"/>
      <c r="BE899" s="8"/>
      <c r="BF899" s="8"/>
      <c r="BG899" s="8"/>
      <c r="BH899" s="8"/>
      <c r="BI899" s="8"/>
      <c r="BJ899" s="8"/>
      <c r="BK899" s="8"/>
      <c r="BL899" s="8"/>
      <c r="BM899" s="8"/>
      <c r="BN899" s="8"/>
      <c r="BO899" s="8"/>
      <c r="BP899" s="8"/>
      <c r="BQ899" s="8"/>
      <c r="BR899" s="8"/>
      <c r="BS899" s="8"/>
      <c r="BT899" s="8"/>
      <c r="BU899" s="8"/>
      <c r="BV899" s="8"/>
      <c r="BW899" s="8"/>
      <c r="BX899" s="8"/>
      <c r="BY899" s="8"/>
      <c r="BZ899" s="8"/>
      <c r="CA899" s="8"/>
      <c r="CB899" s="8"/>
      <c r="CC899" s="8"/>
      <c r="CD899" s="8"/>
      <c r="CE899" s="8"/>
      <c r="CF899" s="8"/>
      <c r="CG899" s="8"/>
      <c r="CH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  <c r="AC900" s="8"/>
      <c r="AD900" s="8"/>
      <c r="AE900" s="8"/>
      <c r="AF900" s="8"/>
      <c r="AG900" s="8"/>
      <c r="AH900" s="8"/>
      <c r="AI900" s="8"/>
      <c r="AJ900" s="8"/>
      <c r="AK900" s="8"/>
      <c r="AL900" s="8"/>
      <c r="AM900" s="8"/>
      <c r="AN900" s="8"/>
      <c r="AO900" s="8"/>
      <c r="AP900" s="8"/>
      <c r="AQ900" s="8"/>
      <c r="AR900" s="8"/>
      <c r="AS900" s="8"/>
      <c r="AT900" s="8"/>
      <c r="AU900" s="8"/>
      <c r="AV900" s="8"/>
      <c r="AW900" s="8"/>
      <c r="AX900" s="8"/>
      <c r="AY900" s="8"/>
      <c r="AZ900" s="8"/>
      <c r="BA900" s="8"/>
      <c r="BB900" s="8"/>
      <c r="BC900" s="8"/>
      <c r="BD900" s="8"/>
      <c r="BE900" s="8"/>
      <c r="BF900" s="8"/>
      <c r="BG900" s="8"/>
      <c r="BH900" s="8"/>
      <c r="BI900" s="8"/>
      <c r="BJ900" s="8"/>
      <c r="BK900" s="8"/>
      <c r="BL900" s="8"/>
      <c r="BM900" s="8"/>
      <c r="BN900" s="8"/>
      <c r="BO900" s="8"/>
      <c r="BP900" s="8"/>
      <c r="BQ900" s="8"/>
      <c r="BR900" s="8"/>
      <c r="BS900" s="8"/>
      <c r="BT900" s="8"/>
      <c r="BU900" s="8"/>
      <c r="BV900" s="8"/>
      <c r="BW900" s="8"/>
      <c r="BX900" s="8"/>
      <c r="BY900" s="8"/>
      <c r="BZ900" s="8"/>
      <c r="CA900" s="8"/>
      <c r="CB900" s="8"/>
      <c r="CC900" s="8"/>
      <c r="CD900" s="8"/>
      <c r="CE900" s="8"/>
      <c r="CF900" s="8"/>
      <c r="CG900" s="8"/>
      <c r="CH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  <c r="AC901" s="8"/>
      <c r="AD901" s="8"/>
      <c r="AE901" s="8"/>
      <c r="AF901" s="8"/>
      <c r="AG901" s="8"/>
      <c r="AH901" s="8"/>
      <c r="AI901" s="8"/>
      <c r="AJ901" s="8"/>
      <c r="AK901" s="8"/>
      <c r="AL901" s="8"/>
      <c r="AM901" s="8"/>
      <c r="AN901" s="8"/>
      <c r="AO901" s="8"/>
      <c r="AP901" s="8"/>
      <c r="AQ901" s="8"/>
      <c r="AR901" s="8"/>
      <c r="AS901" s="8"/>
      <c r="AT901" s="8"/>
      <c r="AU901" s="8"/>
      <c r="AV901" s="8"/>
      <c r="AW901" s="8"/>
      <c r="AX901" s="8"/>
      <c r="AY901" s="8"/>
      <c r="AZ901" s="8"/>
      <c r="BA901" s="8"/>
      <c r="BB901" s="8"/>
      <c r="BC901" s="8"/>
      <c r="BD901" s="8"/>
      <c r="BE901" s="8"/>
      <c r="BF901" s="8"/>
      <c r="BG901" s="8"/>
      <c r="BH901" s="8"/>
      <c r="BI901" s="8"/>
      <c r="BJ901" s="8"/>
      <c r="BK901" s="8"/>
      <c r="BL901" s="8"/>
      <c r="BM901" s="8"/>
      <c r="BN901" s="8"/>
      <c r="BO901" s="8"/>
      <c r="BP901" s="8"/>
      <c r="BQ901" s="8"/>
      <c r="BR901" s="8"/>
      <c r="BS901" s="8"/>
      <c r="BT901" s="8"/>
      <c r="BU901" s="8"/>
      <c r="BV901" s="8"/>
      <c r="BW901" s="8"/>
      <c r="BX901" s="8"/>
      <c r="BY901" s="8"/>
      <c r="BZ901" s="8"/>
      <c r="CA901" s="8"/>
      <c r="CB901" s="8"/>
      <c r="CC901" s="8"/>
      <c r="CD901" s="8"/>
      <c r="CE901" s="8"/>
      <c r="CF901" s="8"/>
      <c r="CG901" s="8"/>
      <c r="CH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  <c r="AC902" s="8"/>
      <c r="AD902" s="8"/>
      <c r="AE902" s="8"/>
      <c r="AF902" s="8"/>
      <c r="AG902" s="8"/>
      <c r="AH902" s="8"/>
      <c r="AI902" s="8"/>
      <c r="AJ902" s="8"/>
      <c r="AK902" s="8"/>
      <c r="AL902" s="8"/>
      <c r="AM902" s="8"/>
      <c r="AN902" s="8"/>
      <c r="AO902" s="8"/>
      <c r="AP902" s="8"/>
      <c r="AQ902" s="8"/>
      <c r="AR902" s="8"/>
      <c r="AS902" s="8"/>
      <c r="AT902" s="8"/>
      <c r="AU902" s="8"/>
      <c r="AV902" s="8"/>
      <c r="AW902" s="8"/>
      <c r="AX902" s="8"/>
      <c r="AY902" s="8"/>
      <c r="AZ902" s="8"/>
      <c r="BA902" s="8"/>
      <c r="BB902" s="8"/>
      <c r="BC902" s="8"/>
      <c r="BD902" s="8"/>
      <c r="BE902" s="8"/>
      <c r="BF902" s="8"/>
      <c r="BG902" s="8"/>
      <c r="BH902" s="8"/>
      <c r="BI902" s="8"/>
      <c r="BJ902" s="8"/>
      <c r="BK902" s="8"/>
      <c r="BL902" s="8"/>
      <c r="BM902" s="8"/>
      <c r="BN902" s="8"/>
      <c r="BO902" s="8"/>
      <c r="BP902" s="8"/>
      <c r="BQ902" s="8"/>
      <c r="BR902" s="8"/>
      <c r="BS902" s="8"/>
      <c r="BT902" s="8"/>
      <c r="BU902" s="8"/>
      <c r="BV902" s="8"/>
      <c r="BW902" s="8"/>
      <c r="BX902" s="8"/>
      <c r="BY902" s="8"/>
      <c r="BZ902" s="8"/>
      <c r="CA902" s="8"/>
      <c r="CB902" s="8"/>
      <c r="CC902" s="8"/>
      <c r="CD902" s="8"/>
      <c r="CE902" s="8"/>
      <c r="CF902" s="8"/>
      <c r="CG902" s="8"/>
      <c r="CH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  <c r="AC903" s="8"/>
      <c r="AD903" s="8"/>
      <c r="AE903" s="8"/>
      <c r="AF903" s="8"/>
      <c r="AG903" s="8"/>
      <c r="AH903" s="8"/>
      <c r="AI903" s="8"/>
      <c r="AJ903" s="8"/>
      <c r="AK903" s="8"/>
      <c r="AL903" s="8"/>
      <c r="AM903" s="8"/>
      <c r="AN903" s="8"/>
      <c r="AO903" s="8"/>
      <c r="AP903" s="8"/>
      <c r="AQ903" s="8"/>
      <c r="AR903" s="8"/>
      <c r="AS903" s="8"/>
      <c r="AT903" s="8"/>
      <c r="AU903" s="8"/>
      <c r="AV903" s="8"/>
      <c r="AW903" s="8"/>
      <c r="AX903" s="8"/>
      <c r="AY903" s="8"/>
      <c r="AZ903" s="8"/>
      <c r="BA903" s="8"/>
      <c r="BB903" s="8"/>
      <c r="BC903" s="8"/>
      <c r="BD903" s="8"/>
      <c r="BE903" s="8"/>
      <c r="BF903" s="8"/>
      <c r="BG903" s="8"/>
      <c r="BH903" s="8"/>
      <c r="BI903" s="8"/>
      <c r="BJ903" s="8"/>
      <c r="BK903" s="8"/>
      <c r="BL903" s="8"/>
      <c r="BM903" s="8"/>
      <c r="BN903" s="8"/>
      <c r="BO903" s="8"/>
      <c r="BP903" s="8"/>
      <c r="BQ903" s="8"/>
      <c r="BR903" s="8"/>
      <c r="BS903" s="8"/>
      <c r="BT903" s="8"/>
      <c r="BU903" s="8"/>
      <c r="BV903" s="8"/>
      <c r="BW903" s="8"/>
      <c r="BX903" s="8"/>
      <c r="BY903" s="8"/>
      <c r="BZ903" s="8"/>
      <c r="CA903" s="8"/>
      <c r="CB903" s="8"/>
      <c r="CC903" s="8"/>
      <c r="CD903" s="8"/>
      <c r="CE903" s="8"/>
      <c r="CF903" s="8"/>
      <c r="CG903" s="8"/>
      <c r="CH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  <c r="AC904" s="8"/>
      <c r="AD904" s="8"/>
      <c r="AE904" s="8"/>
      <c r="AF904" s="8"/>
      <c r="AG904" s="8"/>
      <c r="AH904" s="8"/>
      <c r="AI904" s="8"/>
      <c r="AJ904" s="8"/>
      <c r="AK904" s="8"/>
      <c r="AL904" s="8"/>
      <c r="AM904" s="8"/>
      <c r="AN904" s="8"/>
      <c r="AO904" s="8"/>
      <c r="AP904" s="8"/>
      <c r="AQ904" s="8"/>
      <c r="AR904" s="8"/>
      <c r="AS904" s="8"/>
      <c r="AT904" s="8"/>
      <c r="AU904" s="8"/>
      <c r="AV904" s="8"/>
      <c r="AW904" s="8"/>
      <c r="AX904" s="8"/>
      <c r="AY904" s="8"/>
      <c r="AZ904" s="8"/>
      <c r="BA904" s="8"/>
      <c r="BB904" s="8"/>
      <c r="BC904" s="8"/>
      <c r="BD904" s="8"/>
      <c r="BE904" s="8"/>
      <c r="BF904" s="8"/>
      <c r="BG904" s="8"/>
      <c r="BH904" s="8"/>
      <c r="BI904" s="8"/>
      <c r="BJ904" s="8"/>
      <c r="BK904" s="8"/>
      <c r="BL904" s="8"/>
      <c r="BM904" s="8"/>
      <c r="BN904" s="8"/>
      <c r="BO904" s="8"/>
      <c r="BP904" s="8"/>
      <c r="BQ904" s="8"/>
      <c r="BR904" s="8"/>
      <c r="BS904" s="8"/>
      <c r="BT904" s="8"/>
      <c r="BU904" s="8"/>
      <c r="BV904" s="8"/>
      <c r="BW904" s="8"/>
      <c r="BX904" s="8"/>
      <c r="BY904" s="8"/>
      <c r="BZ904" s="8"/>
      <c r="CA904" s="8"/>
      <c r="CB904" s="8"/>
      <c r="CC904" s="8"/>
      <c r="CD904" s="8"/>
      <c r="CE904" s="8"/>
      <c r="CF904" s="8"/>
      <c r="CG904" s="8"/>
      <c r="CH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  <c r="AC905" s="8"/>
      <c r="AD905" s="8"/>
      <c r="AE905" s="8"/>
      <c r="AF905" s="8"/>
      <c r="AG905" s="8"/>
      <c r="AH905" s="8"/>
      <c r="AI905" s="8"/>
      <c r="AJ905" s="8"/>
      <c r="AK905" s="8"/>
      <c r="AL905" s="8"/>
      <c r="AM905" s="8"/>
      <c r="AN905" s="8"/>
      <c r="AO905" s="8"/>
      <c r="AP905" s="8"/>
      <c r="AQ905" s="8"/>
      <c r="AR905" s="8"/>
      <c r="AS905" s="8"/>
      <c r="AT905" s="8"/>
      <c r="AU905" s="8"/>
      <c r="AV905" s="8"/>
      <c r="AW905" s="8"/>
      <c r="AX905" s="8"/>
      <c r="AY905" s="8"/>
      <c r="AZ905" s="8"/>
      <c r="BA905" s="8"/>
      <c r="BB905" s="8"/>
      <c r="BC905" s="8"/>
      <c r="BD905" s="8"/>
      <c r="BE905" s="8"/>
      <c r="BF905" s="8"/>
      <c r="BG905" s="8"/>
      <c r="BH905" s="8"/>
      <c r="BI905" s="8"/>
      <c r="BJ905" s="8"/>
      <c r="BK905" s="8"/>
      <c r="BL905" s="8"/>
      <c r="BM905" s="8"/>
      <c r="BN905" s="8"/>
      <c r="BO905" s="8"/>
      <c r="BP905" s="8"/>
      <c r="BQ905" s="8"/>
      <c r="BR905" s="8"/>
      <c r="BS905" s="8"/>
      <c r="BT905" s="8"/>
      <c r="BU905" s="8"/>
      <c r="BV905" s="8"/>
      <c r="BW905" s="8"/>
      <c r="BX905" s="8"/>
      <c r="BY905" s="8"/>
      <c r="BZ905" s="8"/>
      <c r="CA905" s="8"/>
      <c r="CB905" s="8"/>
      <c r="CC905" s="8"/>
      <c r="CD905" s="8"/>
      <c r="CE905" s="8"/>
      <c r="CF905" s="8"/>
      <c r="CG905" s="8"/>
      <c r="CH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  <c r="AC906" s="8"/>
      <c r="AD906" s="8"/>
      <c r="AE906" s="8"/>
      <c r="AF906" s="8"/>
      <c r="AG906" s="8"/>
      <c r="AH906" s="8"/>
      <c r="AI906" s="8"/>
      <c r="AJ906" s="8"/>
      <c r="AK906" s="8"/>
      <c r="AL906" s="8"/>
      <c r="AM906" s="8"/>
      <c r="AN906" s="8"/>
      <c r="AO906" s="8"/>
      <c r="AP906" s="8"/>
      <c r="AQ906" s="8"/>
      <c r="AR906" s="8"/>
      <c r="AS906" s="8"/>
      <c r="AT906" s="8"/>
      <c r="AU906" s="8"/>
      <c r="AV906" s="8"/>
      <c r="AW906" s="8"/>
      <c r="AX906" s="8"/>
      <c r="AY906" s="8"/>
      <c r="AZ906" s="8"/>
      <c r="BA906" s="8"/>
      <c r="BB906" s="8"/>
      <c r="BC906" s="8"/>
      <c r="BD906" s="8"/>
      <c r="BE906" s="8"/>
      <c r="BF906" s="8"/>
      <c r="BG906" s="8"/>
      <c r="BH906" s="8"/>
      <c r="BI906" s="8"/>
      <c r="BJ906" s="8"/>
      <c r="BK906" s="8"/>
      <c r="BL906" s="8"/>
      <c r="BM906" s="8"/>
      <c r="BN906" s="8"/>
      <c r="BO906" s="8"/>
      <c r="BP906" s="8"/>
      <c r="BQ906" s="8"/>
      <c r="BR906" s="8"/>
      <c r="BS906" s="8"/>
      <c r="BT906" s="8"/>
      <c r="BU906" s="8"/>
      <c r="BV906" s="8"/>
      <c r="BW906" s="8"/>
      <c r="BX906" s="8"/>
      <c r="BY906" s="8"/>
      <c r="BZ906" s="8"/>
      <c r="CA906" s="8"/>
      <c r="CB906" s="8"/>
      <c r="CC906" s="8"/>
      <c r="CD906" s="8"/>
      <c r="CE906" s="8"/>
      <c r="CF906" s="8"/>
      <c r="CG906" s="8"/>
      <c r="CH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  <c r="AC907" s="8"/>
      <c r="AD907" s="8"/>
      <c r="AE907" s="8"/>
      <c r="AF907" s="8"/>
      <c r="AG907" s="8"/>
      <c r="AH907" s="8"/>
      <c r="AI907" s="8"/>
      <c r="AJ907" s="8"/>
      <c r="AK907" s="8"/>
      <c r="AL907" s="8"/>
      <c r="AM907" s="8"/>
      <c r="AN907" s="8"/>
      <c r="AO907" s="8"/>
      <c r="AP907" s="8"/>
      <c r="AQ907" s="8"/>
      <c r="AR907" s="8"/>
      <c r="AS907" s="8"/>
      <c r="AT907" s="8"/>
      <c r="AU907" s="8"/>
      <c r="AV907" s="8"/>
      <c r="AW907" s="8"/>
      <c r="AX907" s="8"/>
      <c r="AY907" s="8"/>
      <c r="AZ907" s="8"/>
      <c r="BA907" s="8"/>
      <c r="BB907" s="8"/>
      <c r="BC907" s="8"/>
      <c r="BD907" s="8"/>
      <c r="BE907" s="8"/>
      <c r="BF907" s="8"/>
      <c r="BG907" s="8"/>
      <c r="BH907" s="8"/>
      <c r="BI907" s="8"/>
      <c r="BJ907" s="8"/>
      <c r="BK907" s="8"/>
      <c r="BL907" s="8"/>
      <c r="BM907" s="8"/>
      <c r="BN907" s="8"/>
      <c r="BO907" s="8"/>
      <c r="BP907" s="8"/>
      <c r="BQ907" s="8"/>
      <c r="BR907" s="8"/>
      <c r="BS907" s="8"/>
      <c r="BT907" s="8"/>
      <c r="BU907" s="8"/>
      <c r="BV907" s="8"/>
      <c r="BW907" s="8"/>
      <c r="BX907" s="8"/>
      <c r="BY907" s="8"/>
      <c r="BZ907" s="8"/>
      <c r="CA907" s="8"/>
      <c r="CB907" s="8"/>
      <c r="CC907" s="8"/>
      <c r="CD907" s="8"/>
      <c r="CE907" s="8"/>
      <c r="CF907" s="8"/>
      <c r="CG907" s="8"/>
      <c r="CH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  <c r="AC908" s="8"/>
      <c r="AD908" s="8"/>
      <c r="AE908" s="8"/>
      <c r="AF908" s="8"/>
      <c r="AG908" s="8"/>
      <c r="AH908" s="8"/>
      <c r="AI908" s="8"/>
      <c r="AJ908" s="8"/>
      <c r="AK908" s="8"/>
      <c r="AL908" s="8"/>
      <c r="AM908" s="8"/>
      <c r="AN908" s="8"/>
      <c r="AO908" s="8"/>
      <c r="AP908" s="8"/>
      <c r="AQ908" s="8"/>
      <c r="AR908" s="8"/>
      <c r="AS908" s="8"/>
      <c r="AT908" s="8"/>
      <c r="AU908" s="8"/>
      <c r="AV908" s="8"/>
      <c r="AW908" s="8"/>
      <c r="AX908" s="8"/>
      <c r="AY908" s="8"/>
      <c r="AZ908" s="8"/>
      <c r="BA908" s="8"/>
      <c r="BB908" s="8"/>
      <c r="BC908" s="8"/>
      <c r="BD908" s="8"/>
      <c r="BE908" s="8"/>
      <c r="BF908" s="8"/>
      <c r="BG908" s="8"/>
      <c r="BH908" s="8"/>
      <c r="BI908" s="8"/>
      <c r="BJ908" s="8"/>
      <c r="BK908" s="8"/>
      <c r="BL908" s="8"/>
      <c r="BM908" s="8"/>
      <c r="BN908" s="8"/>
      <c r="BO908" s="8"/>
      <c r="BP908" s="8"/>
      <c r="BQ908" s="8"/>
      <c r="BR908" s="8"/>
      <c r="BS908" s="8"/>
      <c r="BT908" s="8"/>
      <c r="BU908" s="8"/>
      <c r="BV908" s="8"/>
      <c r="BW908" s="8"/>
      <c r="BX908" s="8"/>
      <c r="BY908" s="8"/>
      <c r="BZ908" s="8"/>
      <c r="CA908" s="8"/>
      <c r="CB908" s="8"/>
      <c r="CC908" s="8"/>
      <c r="CD908" s="8"/>
      <c r="CE908" s="8"/>
      <c r="CF908" s="8"/>
      <c r="CG908" s="8"/>
      <c r="CH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  <c r="AC909" s="8"/>
      <c r="AD909" s="8"/>
      <c r="AE909" s="8"/>
      <c r="AF909" s="8"/>
      <c r="AG909" s="8"/>
      <c r="AH909" s="8"/>
      <c r="AI909" s="8"/>
      <c r="AJ909" s="8"/>
      <c r="AK909" s="8"/>
      <c r="AL909" s="8"/>
      <c r="AM909" s="8"/>
      <c r="AN909" s="8"/>
      <c r="AO909" s="8"/>
      <c r="AP909" s="8"/>
      <c r="AQ909" s="8"/>
      <c r="AR909" s="8"/>
      <c r="AS909" s="8"/>
      <c r="AT909" s="8"/>
      <c r="AU909" s="8"/>
      <c r="AV909" s="8"/>
      <c r="AW909" s="8"/>
      <c r="AX909" s="8"/>
      <c r="AY909" s="8"/>
      <c r="AZ909" s="8"/>
      <c r="BA909" s="8"/>
      <c r="BB909" s="8"/>
      <c r="BC909" s="8"/>
      <c r="BD909" s="8"/>
      <c r="BE909" s="8"/>
      <c r="BF909" s="8"/>
      <c r="BG909" s="8"/>
      <c r="BH909" s="8"/>
      <c r="BI909" s="8"/>
      <c r="BJ909" s="8"/>
      <c r="BK909" s="8"/>
      <c r="BL909" s="8"/>
      <c r="BM909" s="8"/>
      <c r="BN909" s="8"/>
      <c r="BO909" s="8"/>
      <c r="BP909" s="8"/>
      <c r="BQ909" s="8"/>
      <c r="BR909" s="8"/>
      <c r="BS909" s="8"/>
      <c r="BT909" s="8"/>
      <c r="BU909" s="8"/>
      <c r="BV909" s="8"/>
      <c r="BW909" s="8"/>
      <c r="BX909" s="8"/>
      <c r="BY909" s="8"/>
      <c r="BZ909" s="8"/>
      <c r="CA909" s="8"/>
      <c r="CB909" s="8"/>
      <c r="CC909" s="8"/>
      <c r="CD909" s="8"/>
      <c r="CE909" s="8"/>
      <c r="CF909" s="8"/>
      <c r="CG909" s="8"/>
      <c r="CH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  <c r="AC910" s="8"/>
      <c r="AD910" s="8"/>
      <c r="AE910" s="8"/>
      <c r="AF910" s="8"/>
      <c r="AG910" s="8"/>
      <c r="AH910" s="8"/>
      <c r="AI910" s="8"/>
      <c r="AJ910" s="8"/>
      <c r="AK910" s="8"/>
      <c r="AL910" s="8"/>
      <c r="AM910" s="8"/>
      <c r="AN910" s="8"/>
      <c r="AO910" s="8"/>
      <c r="AP910" s="8"/>
      <c r="AQ910" s="8"/>
      <c r="AR910" s="8"/>
      <c r="AS910" s="8"/>
      <c r="AT910" s="8"/>
      <c r="AU910" s="8"/>
      <c r="AV910" s="8"/>
      <c r="AW910" s="8"/>
      <c r="AX910" s="8"/>
      <c r="AY910" s="8"/>
      <c r="AZ910" s="8"/>
      <c r="BA910" s="8"/>
      <c r="BB910" s="8"/>
      <c r="BC910" s="8"/>
      <c r="BD910" s="8"/>
      <c r="BE910" s="8"/>
      <c r="BF910" s="8"/>
      <c r="BG910" s="8"/>
      <c r="BH910" s="8"/>
      <c r="BI910" s="8"/>
      <c r="BJ910" s="8"/>
      <c r="BK910" s="8"/>
      <c r="BL910" s="8"/>
      <c r="BM910" s="8"/>
      <c r="BN910" s="8"/>
      <c r="BO910" s="8"/>
      <c r="BP910" s="8"/>
      <c r="BQ910" s="8"/>
      <c r="BR910" s="8"/>
      <c r="BS910" s="8"/>
      <c r="BT910" s="8"/>
      <c r="BU910" s="8"/>
      <c r="BV910" s="8"/>
      <c r="BW910" s="8"/>
      <c r="BX910" s="8"/>
      <c r="BY910" s="8"/>
      <c r="BZ910" s="8"/>
      <c r="CA910" s="8"/>
      <c r="CB910" s="8"/>
      <c r="CC910" s="8"/>
      <c r="CD910" s="8"/>
      <c r="CE910" s="8"/>
      <c r="CF910" s="8"/>
      <c r="CG910" s="8"/>
      <c r="CH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  <c r="AC911" s="8"/>
      <c r="AD911" s="8"/>
      <c r="AE911" s="8"/>
      <c r="AF911" s="8"/>
      <c r="AG911" s="8"/>
      <c r="AH911" s="8"/>
      <c r="AI911" s="8"/>
      <c r="AJ911" s="8"/>
      <c r="AK911" s="8"/>
      <c r="AL911" s="8"/>
      <c r="AM911" s="8"/>
      <c r="AN911" s="8"/>
      <c r="AO911" s="8"/>
      <c r="AP911" s="8"/>
      <c r="AQ911" s="8"/>
      <c r="AR911" s="8"/>
      <c r="AS911" s="8"/>
      <c r="AT911" s="8"/>
      <c r="AU911" s="8"/>
      <c r="AV911" s="8"/>
      <c r="AW911" s="8"/>
      <c r="AX911" s="8"/>
      <c r="AY911" s="8"/>
      <c r="AZ911" s="8"/>
      <c r="BA911" s="8"/>
      <c r="BB911" s="8"/>
      <c r="BC911" s="8"/>
      <c r="BD911" s="8"/>
      <c r="BE911" s="8"/>
      <c r="BF911" s="8"/>
      <c r="BG911" s="8"/>
      <c r="BH911" s="8"/>
      <c r="BI911" s="8"/>
      <c r="BJ911" s="8"/>
      <c r="BK911" s="8"/>
      <c r="BL911" s="8"/>
      <c r="BM911" s="8"/>
      <c r="BN911" s="8"/>
      <c r="BO911" s="8"/>
      <c r="BP911" s="8"/>
      <c r="BQ911" s="8"/>
      <c r="BR911" s="8"/>
      <c r="BS911" s="8"/>
      <c r="BT911" s="8"/>
      <c r="BU911" s="8"/>
      <c r="BV911" s="8"/>
      <c r="BW911" s="8"/>
      <c r="BX911" s="8"/>
      <c r="BY911" s="8"/>
      <c r="BZ911" s="8"/>
      <c r="CA911" s="8"/>
      <c r="CB911" s="8"/>
      <c r="CC911" s="8"/>
      <c r="CD911" s="8"/>
      <c r="CE911" s="8"/>
      <c r="CF911" s="8"/>
      <c r="CG911" s="8"/>
      <c r="CH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  <c r="AC912" s="8"/>
      <c r="AD912" s="8"/>
      <c r="AE912" s="8"/>
      <c r="AF912" s="8"/>
      <c r="AG912" s="8"/>
      <c r="AH912" s="8"/>
      <c r="AI912" s="8"/>
      <c r="AJ912" s="8"/>
      <c r="AK912" s="8"/>
      <c r="AL912" s="8"/>
      <c r="AM912" s="8"/>
      <c r="AN912" s="8"/>
      <c r="AO912" s="8"/>
      <c r="AP912" s="8"/>
      <c r="AQ912" s="8"/>
      <c r="AR912" s="8"/>
      <c r="AS912" s="8"/>
      <c r="AT912" s="8"/>
      <c r="AU912" s="8"/>
      <c r="AV912" s="8"/>
      <c r="AW912" s="8"/>
      <c r="AX912" s="8"/>
      <c r="AY912" s="8"/>
      <c r="AZ912" s="8"/>
      <c r="BA912" s="8"/>
      <c r="BB912" s="8"/>
      <c r="BC912" s="8"/>
      <c r="BD912" s="8"/>
      <c r="BE912" s="8"/>
      <c r="BF912" s="8"/>
      <c r="BG912" s="8"/>
      <c r="BH912" s="8"/>
      <c r="BI912" s="8"/>
      <c r="BJ912" s="8"/>
      <c r="BK912" s="8"/>
      <c r="BL912" s="8"/>
      <c r="BM912" s="8"/>
      <c r="BN912" s="8"/>
      <c r="BO912" s="8"/>
      <c r="BP912" s="8"/>
      <c r="BQ912" s="8"/>
      <c r="BR912" s="8"/>
      <c r="BS912" s="8"/>
      <c r="BT912" s="8"/>
      <c r="BU912" s="8"/>
      <c r="BV912" s="8"/>
      <c r="BW912" s="8"/>
      <c r="BX912" s="8"/>
      <c r="BY912" s="8"/>
      <c r="BZ912" s="8"/>
      <c r="CA912" s="8"/>
      <c r="CB912" s="8"/>
      <c r="CC912" s="8"/>
      <c r="CD912" s="8"/>
      <c r="CE912" s="8"/>
      <c r="CF912" s="8"/>
      <c r="CG912" s="8"/>
      <c r="CH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  <c r="AC913" s="8"/>
      <c r="AD913" s="8"/>
      <c r="AE913" s="8"/>
      <c r="AF913" s="8"/>
      <c r="AG913" s="8"/>
      <c r="AH913" s="8"/>
      <c r="AI913" s="8"/>
      <c r="AJ913" s="8"/>
      <c r="AK913" s="8"/>
      <c r="AL913" s="8"/>
      <c r="AM913" s="8"/>
      <c r="AN913" s="8"/>
      <c r="AO913" s="8"/>
      <c r="AP913" s="8"/>
      <c r="AQ913" s="8"/>
      <c r="AR913" s="8"/>
      <c r="AS913" s="8"/>
      <c r="AT913" s="8"/>
      <c r="AU913" s="8"/>
      <c r="AV913" s="8"/>
      <c r="AW913" s="8"/>
      <c r="AX913" s="8"/>
      <c r="AY913" s="8"/>
      <c r="AZ913" s="8"/>
      <c r="BA913" s="8"/>
      <c r="BB913" s="8"/>
      <c r="BC913" s="8"/>
      <c r="BD913" s="8"/>
      <c r="BE913" s="8"/>
      <c r="BF913" s="8"/>
      <c r="BG913" s="8"/>
      <c r="BH913" s="8"/>
      <c r="BI913" s="8"/>
      <c r="BJ913" s="8"/>
      <c r="BK913" s="8"/>
      <c r="BL913" s="8"/>
      <c r="BM913" s="8"/>
      <c r="BN913" s="8"/>
      <c r="BO913" s="8"/>
      <c r="BP913" s="8"/>
      <c r="BQ913" s="8"/>
      <c r="BR913" s="8"/>
      <c r="BS913" s="8"/>
      <c r="BT913" s="8"/>
      <c r="BU913" s="8"/>
      <c r="BV913" s="8"/>
      <c r="BW913" s="8"/>
      <c r="BX913" s="8"/>
      <c r="BY913" s="8"/>
      <c r="BZ913" s="8"/>
      <c r="CA913" s="8"/>
      <c r="CB913" s="8"/>
      <c r="CC913" s="8"/>
      <c r="CD913" s="8"/>
      <c r="CE913" s="8"/>
      <c r="CF913" s="8"/>
      <c r="CG913" s="8"/>
      <c r="CH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  <c r="AC914" s="8"/>
      <c r="AD914" s="8"/>
      <c r="AE914" s="8"/>
      <c r="AF914" s="8"/>
      <c r="AG914" s="8"/>
      <c r="AH914" s="8"/>
      <c r="AI914" s="8"/>
      <c r="AJ914" s="8"/>
      <c r="AK914" s="8"/>
      <c r="AL914" s="8"/>
      <c r="AM914" s="8"/>
      <c r="AN914" s="8"/>
      <c r="AO914" s="8"/>
      <c r="AP914" s="8"/>
      <c r="AQ914" s="8"/>
      <c r="AR914" s="8"/>
      <c r="AS914" s="8"/>
      <c r="AT914" s="8"/>
      <c r="AU914" s="8"/>
      <c r="AV914" s="8"/>
      <c r="AW914" s="8"/>
      <c r="AX914" s="8"/>
      <c r="AY914" s="8"/>
      <c r="AZ914" s="8"/>
      <c r="BA914" s="8"/>
      <c r="BB914" s="8"/>
      <c r="BC914" s="8"/>
      <c r="BD914" s="8"/>
      <c r="BE914" s="8"/>
      <c r="BF914" s="8"/>
      <c r="BG914" s="8"/>
      <c r="BH914" s="8"/>
      <c r="BI914" s="8"/>
      <c r="BJ914" s="8"/>
      <c r="BK914" s="8"/>
      <c r="BL914" s="8"/>
      <c r="BM914" s="8"/>
      <c r="BN914" s="8"/>
      <c r="BO914" s="8"/>
      <c r="BP914" s="8"/>
      <c r="BQ914" s="8"/>
      <c r="BR914" s="8"/>
      <c r="BS914" s="8"/>
      <c r="BT914" s="8"/>
      <c r="BU914" s="8"/>
      <c r="BV914" s="8"/>
      <c r="BW914" s="8"/>
      <c r="BX914" s="8"/>
      <c r="BY914" s="8"/>
      <c r="BZ914" s="8"/>
      <c r="CA914" s="8"/>
      <c r="CB914" s="8"/>
      <c r="CC914" s="8"/>
      <c r="CD914" s="8"/>
      <c r="CE914" s="8"/>
      <c r="CF914" s="8"/>
      <c r="CG914" s="8"/>
      <c r="CH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  <c r="AC915" s="8"/>
      <c r="AD915" s="8"/>
      <c r="AE915" s="8"/>
      <c r="AF915" s="8"/>
      <c r="AG915" s="8"/>
      <c r="AH915" s="8"/>
      <c r="AI915" s="8"/>
      <c r="AJ915" s="8"/>
      <c r="AK915" s="8"/>
      <c r="AL915" s="8"/>
      <c r="AM915" s="8"/>
      <c r="AN915" s="8"/>
      <c r="AO915" s="8"/>
      <c r="AP915" s="8"/>
      <c r="AQ915" s="8"/>
      <c r="AR915" s="8"/>
      <c r="AS915" s="8"/>
      <c r="AT915" s="8"/>
      <c r="AU915" s="8"/>
      <c r="AV915" s="8"/>
      <c r="AW915" s="8"/>
      <c r="AX915" s="8"/>
      <c r="AY915" s="8"/>
      <c r="AZ915" s="8"/>
      <c r="BA915" s="8"/>
      <c r="BB915" s="8"/>
      <c r="BC915" s="8"/>
      <c r="BD915" s="8"/>
      <c r="BE915" s="8"/>
      <c r="BF915" s="8"/>
      <c r="BG915" s="8"/>
      <c r="BH915" s="8"/>
      <c r="BI915" s="8"/>
      <c r="BJ915" s="8"/>
      <c r="BK915" s="8"/>
      <c r="BL915" s="8"/>
      <c r="BM915" s="8"/>
      <c r="BN915" s="8"/>
      <c r="BO915" s="8"/>
      <c r="BP915" s="8"/>
      <c r="BQ915" s="8"/>
      <c r="BR915" s="8"/>
      <c r="BS915" s="8"/>
      <c r="BT915" s="8"/>
      <c r="BU915" s="8"/>
      <c r="BV915" s="8"/>
      <c r="BW915" s="8"/>
      <c r="BX915" s="8"/>
      <c r="BY915" s="8"/>
      <c r="BZ915" s="8"/>
      <c r="CA915" s="8"/>
      <c r="CB915" s="8"/>
      <c r="CC915" s="8"/>
      <c r="CD915" s="8"/>
      <c r="CE915" s="8"/>
      <c r="CF915" s="8"/>
      <c r="CG915" s="8"/>
      <c r="CH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  <c r="AC916" s="8"/>
      <c r="AD916" s="8"/>
      <c r="AE916" s="8"/>
      <c r="AF916" s="8"/>
      <c r="AG916" s="8"/>
      <c r="AH916" s="8"/>
      <c r="AI916" s="8"/>
      <c r="AJ916" s="8"/>
      <c r="AK916" s="8"/>
      <c r="AL916" s="8"/>
      <c r="AM916" s="8"/>
      <c r="AN916" s="8"/>
      <c r="AO916" s="8"/>
      <c r="AP916" s="8"/>
      <c r="AQ916" s="8"/>
      <c r="AR916" s="8"/>
      <c r="AS916" s="8"/>
      <c r="AT916" s="8"/>
      <c r="AU916" s="8"/>
      <c r="AV916" s="8"/>
      <c r="AW916" s="8"/>
      <c r="AX916" s="8"/>
      <c r="AY916" s="8"/>
      <c r="AZ916" s="8"/>
      <c r="BA916" s="8"/>
      <c r="BB916" s="8"/>
      <c r="BC916" s="8"/>
      <c r="BD916" s="8"/>
      <c r="BE916" s="8"/>
      <c r="BF916" s="8"/>
      <c r="BG916" s="8"/>
      <c r="BH916" s="8"/>
      <c r="BI916" s="8"/>
      <c r="BJ916" s="8"/>
      <c r="BK916" s="8"/>
      <c r="BL916" s="8"/>
      <c r="BM916" s="8"/>
      <c r="BN916" s="8"/>
      <c r="BO916" s="8"/>
      <c r="BP916" s="8"/>
      <c r="BQ916" s="8"/>
      <c r="BR916" s="8"/>
      <c r="BS916" s="8"/>
      <c r="BT916" s="8"/>
      <c r="BU916" s="8"/>
      <c r="BV916" s="8"/>
      <c r="BW916" s="8"/>
      <c r="BX916" s="8"/>
      <c r="BY916" s="8"/>
      <c r="BZ916" s="8"/>
      <c r="CA916" s="8"/>
      <c r="CB916" s="8"/>
      <c r="CC916" s="8"/>
      <c r="CD916" s="8"/>
      <c r="CE916" s="8"/>
      <c r="CF916" s="8"/>
      <c r="CG916" s="8"/>
      <c r="CH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  <c r="AC917" s="8"/>
      <c r="AD917" s="8"/>
      <c r="AE917" s="8"/>
      <c r="AF917" s="8"/>
      <c r="AG917" s="8"/>
      <c r="AH917" s="8"/>
      <c r="AI917" s="8"/>
      <c r="AJ917" s="8"/>
      <c r="AK917" s="8"/>
      <c r="AL917" s="8"/>
      <c r="AM917" s="8"/>
      <c r="AN917" s="8"/>
      <c r="AO917" s="8"/>
      <c r="AP917" s="8"/>
      <c r="AQ917" s="8"/>
      <c r="AR917" s="8"/>
      <c r="AS917" s="8"/>
      <c r="AT917" s="8"/>
      <c r="AU917" s="8"/>
      <c r="AV917" s="8"/>
      <c r="AW917" s="8"/>
      <c r="AX917" s="8"/>
      <c r="AY917" s="8"/>
      <c r="AZ917" s="8"/>
      <c r="BA917" s="8"/>
      <c r="BB917" s="8"/>
      <c r="BC917" s="8"/>
      <c r="BD917" s="8"/>
      <c r="BE917" s="8"/>
      <c r="BF917" s="8"/>
      <c r="BG917" s="8"/>
      <c r="BH917" s="8"/>
      <c r="BI917" s="8"/>
      <c r="BJ917" s="8"/>
      <c r="BK917" s="8"/>
      <c r="BL917" s="8"/>
      <c r="BM917" s="8"/>
      <c r="BN917" s="8"/>
      <c r="BO917" s="8"/>
      <c r="BP917" s="8"/>
      <c r="BQ917" s="8"/>
      <c r="BR917" s="8"/>
      <c r="BS917" s="8"/>
      <c r="BT917" s="8"/>
      <c r="BU917" s="8"/>
      <c r="BV917" s="8"/>
      <c r="BW917" s="8"/>
      <c r="BX917" s="8"/>
      <c r="BY917" s="8"/>
      <c r="BZ917" s="8"/>
      <c r="CA917" s="8"/>
      <c r="CB917" s="8"/>
      <c r="CC917" s="8"/>
      <c r="CD917" s="8"/>
      <c r="CE917" s="8"/>
      <c r="CF917" s="8"/>
      <c r="CG917" s="8"/>
      <c r="CH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  <c r="AC918" s="8"/>
      <c r="AD918" s="8"/>
      <c r="AE918" s="8"/>
      <c r="AF918" s="8"/>
      <c r="AG918" s="8"/>
      <c r="AH918" s="8"/>
      <c r="AI918" s="8"/>
      <c r="AJ918" s="8"/>
      <c r="AK918" s="8"/>
      <c r="AL918" s="8"/>
      <c r="AM918" s="8"/>
      <c r="AN918" s="8"/>
      <c r="AO918" s="8"/>
      <c r="AP918" s="8"/>
      <c r="AQ918" s="8"/>
      <c r="AR918" s="8"/>
      <c r="AS918" s="8"/>
      <c r="AT918" s="8"/>
      <c r="AU918" s="8"/>
      <c r="AV918" s="8"/>
      <c r="AW918" s="8"/>
      <c r="AX918" s="8"/>
      <c r="AY918" s="8"/>
      <c r="AZ918" s="8"/>
      <c r="BA918" s="8"/>
      <c r="BB918" s="8"/>
      <c r="BC918" s="8"/>
      <c r="BD918" s="8"/>
      <c r="BE918" s="8"/>
      <c r="BF918" s="8"/>
      <c r="BG918" s="8"/>
      <c r="BH918" s="8"/>
      <c r="BI918" s="8"/>
      <c r="BJ918" s="8"/>
      <c r="BK918" s="8"/>
      <c r="BL918" s="8"/>
      <c r="BM918" s="8"/>
      <c r="BN918" s="8"/>
      <c r="BO918" s="8"/>
      <c r="BP918" s="8"/>
      <c r="BQ918" s="8"/>
      <c r="BR918" s="8"/>
      <c r="BS918" s="8"/>
      <c r="BT918" s="8"/>
      <c r="BU918" s="8"/>
      <c r="BV918" s="8"/>
      <c r="BW918" s="8"/>
      <c r="BX918" s="8"/>
      <c r="BY918" s="8"/>
      <c r="BZ918" s="8"/>
      <c r="CA918" s="8"/>
      <c r="CB918" s="8"/>
      <c r="CC918" s="8"/>
      <c r="CD918" s="8"/>
      <c r="CE918" s="8"/>
      <c r="CF918" s="8"/>
      <c r="CG918" s="8"/>
      <c r="CH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  <c r="AC919" s="8"/>
      <c r="AD919" s="8"/>
      <c r="AE919" s="8"/>
      <c r="AF919" s="8"/>
      <c r="AG919" s="8"/>
      <c r="AH919" s="8"/>
      <c r="AI919" s="8"/>
      <c r="AJ919" s="8"/>
      <c r="AK919" s="8"/>
      <c r="AL919" s="8"/>
      <c r="AM919" s="8"/>
      <c r="AN919" s="8"/>
      <c r="AO919" s="8"/>
      <c r="AP919" s="8"/>
      <c r="AQ919" s="8"/>
      <c r="AR919" s="8"/>
      <c r="AS919" s="8"/>
      <c r="AT919" s="8"/>
      <c r="AU919" s="8"/>
      <c r="AV919" s="8"/>
      <c r="AW919" s="8"/>
      <c r="AX919" s="8"/>
      <c r="AY919" s="8"/>
      <c r="AZ919" s="8"/>
      <c r="BA919" s="8"/>
      <c r="BB919" s="8"/>
      <c r="BC919" s="8"/>
      <c r="BD919" s="8"/>
      <c r="BE919" s="8"/>
      <c r="BF919" s="8"/>
      <c r="BG919" s="8"/>
      <c r="BH919" s="8"/>
      <c r="BI919" s="8"/>
      <c r="BJ919" s="8"/>
      <c r="BK919" s="8"/>
      <c r="BL919" s="8"/>
      <c r="BM919" s="8"/>
      <c r="BN919" s="8"/>
      <c r="BO919" s="8"/>
      <c r="BP919" s="8"/>
      <c r="BQ919" s="8"/>
      <c r="BR919" s="8"/>
      <c r="BS919" s="8"/>
      <c r="BT919" s="8"/>
      <c r="BU919" s="8"/>
      <c r="BV919" s="8"/>
      <c r="BW919" s="8"/>
      <c r="BX919" s="8"/>
      <c r="BY919" s="8"/>
      <c r="BZ919" s="8"/>
      <c r="CA919" s="8"/>
      <c r="CB919" s="8"/>
      <c r="CC919" s="8"/>
      <c r="CD919" s="8"/>
      <c r="CE919" s="8"/>
      <c r="CF919" s="8"/>
      <c r="CG919" s="8"/>
      <c r="CH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  <c r="AC920" s="8"/>
      <c r="AD920" s="8"/>
      <c r="AE920" s="8"/>
      <c r="AF920" s="8"/>
      <c r="AG920" s="8"/>
      <c r="AH920" s="8"/>
      <c r="AI920" s="8"/>
      <c r="AJ920" s="8"/>
      <c r="AK920" s="8"/>
      <c r="AL920" s="8"/>
      <c r="AM920" s="8"/>
      <c r="AN920" s="8"/>
      <c r="AO920" s="8"/>
      <c r="AP920" s="8"/>
      <c r="AQ920" s="8"/>
      <c r="AR920" s="8"/>
      <c r="AS920" s="8"/>
      <c r="AT920" s="8"/>
      <c r="AU920" s="8"/>
      <c r="AV920" s="8"/>
      <c r="AW920" s="8"/>
      <c r="AX920" s="8"/>
      <c r="AY920" s="8"/>
      <c r="AZ920" s="8"/>
      <c r="BA920" s="8"/>
      <c r="BB920" s="8"/>
      <c r="BC920" s="8"/>
      <c r="BD920" s="8"/>
      <c r="BE920" s="8"/>
      <c r="BF920" s="8"/>
      <c r="BG920" s="8"/>
      <c r="BH920" s="8"/>
      <c r="BI920" s="8"/>
      <c r="BJ920" s="8"/>
      <c r="BK920" s="8"/>
      <c r="BL920" s="8"/>
      <c r="BM920" s="8"/>
      <c r="BN920" s="8"/>
      <c r="BO920" s="8"/>
      <c r="BP920" s="8"/>
      <c r="BQ920" s="8"/>
      <c r="BR920" s="8"/>
      <c r="BS920" s="8"/>
      <c r="BT920" s="8"/>
      <c r="BU920" s="8"/>
      <c r="BV920" s="8"/>
      <c r="BW920" s="8"/>
      <c r="BX920" s="8"/>
      <c r="BY920" s="8"/>
      <c r="BZ920" s="8"/>
      <c r="CA920" s="8"/>
      <c r="CB920" s="8"/>
      <c r="CC920" s="8"/>
      <c r="CD920" s="8"/>
      <c r="CE920" s="8"/>
      <c r="CF920" s="8"/>
      <c r="CG920" s="8"/>
      <c r="CH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  <c r="AC921" s="8"/>
      <c r="AD921" s="8"/>
      <c r="AE921" s="8"/>
      <c r="AF921" s="8"/>
      <c r="AG921" s="8"/>
      <c r="AH921" s="8"/>
      <c r="AI921" s="8"/>
      <c r="AJ921" s="8"/>
      <c r="AK921" s="8"/>
      <c r="AL921" s="8"/>
      <c r="AM921" s="8"/>
      <c r="AN921" s="8"/>
      <c r="AO921" s="8"/>
      <c r="AP921" s="8"/>
      <c r="AQ921" s="8"/>
      <c r="AR921" s="8"/>
      <c r="AS921" s="8"/>
      <c r="AT921" s="8"/>
      <c r="AU921" s="8"/>
      <c r="AV921" s="8"/>
      <c r="AW921" s="8"/>
      <c r="AX921" s="8"/>
      <c r="AY921" s="8"/>
      <c r="AZ921" s="8"/>
      <c r="BA921" s="8"/>
      <c r="BB921" s="8"/>
      <c r="BC921" s="8"/>
      <c r="BD921" s="8"/>
      <c r="BE921" s="8"/>
      <c r="BF921" s="8"/>
      <c r="BG921" s="8"/>
      <c r="BH921" s="8"/>
      <c r="BI921" s="8"/>
      <c r="BJ921" s="8"/>
      <c r="BK921" s="8"/>
      <c r="BL921" s="8"/>
      <c r="BM921" s="8"/>
      <c r="BN921" s="8"/>
      <c r="BO921" s="8"/>
      <c r="BP921" s="8"/>
      <c r="BQ921" s="8"/>
      <c r="BR921" s="8"/>
      <c r="BS921" s="8"/>
      <c r="BT921" s="8"/>
      <c r="BU921" s="8"/>
      <c r="BV921" s="8"/>
      <c r="BW921" s="8"/>
      <c r="BX921" s="8"/>
      <c r="BY921" s="8"/>
      <c r="BZ921" s="8"/>
      <c r="CA921" s="8"/>
      <c r="CB921" s="8"/>
      <c r="CC921" s="8"/>
      <c r="CD921" s="8"/>
      <c r="CE921" s="8"/>
      <c r="CF921" s="8"/>
      <c r="CG921" s="8"/>
      <c r="CH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  <c r="AC922" s="8"/>
      <c r="AD922" s="8"/>
      <c r="AE922" s="8"/>
      <c r="AF922" s="8"/>
      <c r="AG922" s="8"/>
      <c r="AH922" s="8"/>
      <c r="AI922" s="8"/>
      <c r="AJ922" s="8"/>
      <c r="AK922" s="8"/>
      <c r="AL922" s="8"/>
      <c r="AM922" s="8"/>
      <c r="AN922" s="8"/>
      <c r="AO922" s="8"/>
      <c r="AP922" s="8"/>
      <c r="AQ922" s="8"/>
      <c r="AR922" s="8"/>
      <c r="AS922" s="8"/>
      <c r="AT922" s="8"/>
      <c r="AU922" s="8"/>
      <c r="AV922" s="8"/>
      <c r="AW922" s="8"/>
      <c r="AX922" s="8"/>
      <c r="AY922" s="8"/>
      <c r="AZ922" s="8"/>
      <c r="BA922" s="8"/>
      <c r="BB922" s="8"/>
      <c r="BC922" s="8"/>
      <c r="BD922" s="8"/>
      <c r="BE922" s="8"/>
      <c r="BF922" s="8"/>
      <c r="BG922" s="8"/>
      <c r="BH922" s="8"/>
      <c r="BI922" s="8"/>
      <c r="BJ922" s="8"/>
      <c r="BK922" s="8"/>
      <c r="BL922" s="8"/>
      <c r="BM922" s="8"/>
      <c r="BN922" s="8"/>
      <c r="BO922" s="8"/>
      <c r="BP922" s="8"/>
      <c r="BQ922" s="8"/>
      <c r="BR922" s="8"/>
      <c r="BS922" s="8"/>
      <c r="BT922" s="8"/>
      <c r="BU922" s="8"/>
      <c r="BV922" s="8"/>
      <c r="BW922" s="8"/>
      <c r="BX922" s="8"/>
      <c r="BY922" s="8"/>
      <c r="BZ922" s="8"/>
      <c r="CA922" s="8"/>
      <c r="CB922" s="8"/>
      <c r="CC922" s="8"/>
      <c r="CD922" s="8"/>
      <c r="CE922" s="8"/>
      <c r="CF922" s="8"/>
      <c r="CG922" s="8"/>
      <c r="CH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  <c r="AC923" s="8"/>
      <c r="AD923" s="8"/>
      <c r="AE923" s="8"/>
      <c r="AF923" s="8"/>
      <c r="AG923" s="8"/>
      <c r="AH923" s="8"/>
      <c r="AI923" s="8"/>
      <c r="AJ923" s="8"/>
      <c r="AK923" s="8"/>
      <c r="AL923" s="8"/>
      <c r="AM923" s="8"/>
      <c r="AN923" s="8"/>
      <c r="AO923" s="8"/>
      <c r="AP923" s="8"/>
      <c r="AQ923" s="8"/>
      <c r="AR923" s="8"/>
      <c r="AS923" s="8"/>
      <c r="AT923" s="8"/>
      <c r="AU923" s="8"/>
      <c r="AV923" s="8"/>
      <c r="AW923" s="8"/>
      <c r="AX923" s="8"/>
      <c r="AY923" s="8"/>
      <c r="AZ923" s="8"/>
      <c r="BA923" s="8"/>
      <c r="BB923" s="8"/>
      <c r="BC923" s="8"/>
      <c r="BD923" s="8"/>
      <c r="BE923" s="8"/>
      <c r="BF923" s="8"/>
      <c r="BG923" s="8"/>
      <c r="BH923" s="8"/>
      <c r="BI923" s="8"/>
      <c r="BJ923" s="8"/>
      <c r="BK923" s="8"/>
      <c r="BL923" s="8"/>
      <c r="BM923" s="8"/>
      <c r="BN923" s="8"/>
      <c r="BO923" s="8"/>
      <c r="BP923" s="8"/>
      <c r="BQ923" s="8"/>
      <c r="BR923" s="8"/>
      <c r="BS923" s="8"/>
      <c r="BT923" s="8"/>
      <c r="BU923" s="8"/>
      <c r="BV923" s="8"/>
      <c r="BW923" s="8"/>
      <c r="BX923" s="8"/>
      <c r="BY923" s="8"/>
      <c r="BZ923" s="8"/>
      <c r="CA923" s="8"/>
      <c r="CB923" s="8"/>
      <c r="CC923" s="8"/>
      <c r="CD923" s="8"/>
      <c r="CE923" s="8"/>
      <c r="CF923" s="8"/>
      <c r="CG923" s="8"/>
      <c r="CH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  <c r="AC924" s="8"/>
      <c r="AD924" s="8"/>
      <c r="AE924" s="8"/>
      <c r="AF924" s="8"/>
      <c r="AG924" s="8"/>
      <c r="AH924" s="8"/>
      <c r="AI924" s="8"/>
      <c r="AJ924" s="8"/>
      <c r="AK924" s="8"/>
      <c r="AL924" s="8"/>
      <c r="AM924" s="8"/>
      <c r="AN924" s="8"/>
      <c r="AO924" s="8"/>
      <c r="AP924" s="8"/>
      <c r="AQ924" s="8"/>
      <c r="AR924" s="8"/>
      <c r="AS924" s="8"/>
      <c r="AT924" s="8"/>
      <c r="AU924" s="8"/>
      <c r="AV924" s="8"/>
      <c r="AW924" s="8"/>
      <c r="AX924" s="8"/>
      <c r="AY924" s="8"/>
      <c r="AZ924" s="8"/>
      <c r="BA924" s="8"/>
      <c r="BB924" s="8"/>
      <c r="BC924" s="8"/>
      <c r="BD924" s="8"/>
      <c r="BE924" s="8"/>
      <c r="BF924" s="8"/>
      <c r="BG924" s="8"/>
      <c r="BH924" s="8"/>
      <c r="BI924" s="8"/>
      <c r="BJ924" s="8"/>
      <c r="BK924" s="8"/>
      <c r="BL924" s="8"/>
      <c r="BM924" s="8"/>
      <c r="BN924" s="8"/>
      <c r="BO924" s="8"/>
      <c r="BP924" s="8"/>
      <c r="BQ924" s="8"/>
      <c r="BR924" s="8"/>
      <c r="BS924" s="8"/>
      <c r="BT924" s="8"/>
      <c r="BU924" s="8"/>
      <c r="BV924" s="8"/>
      <c r="BW924" s="8"/>
      <c r="BX924" s="8"/>
      <c r="BY924" s="8"/>
      <c r="BZ924" s="8"/>
      <c r="CA924" s="8"/>
      <c r="CB924" s="8"/>
      <c r="CC924" s="8"/>
      <c r="CD924" s="8"/>
      <c r="CE924" s="8"/>
      <c r="CF924" s="8"/>
      <c r="CG924" s="8"/>
      <c r="CH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  <c r="AC925" s="8"/>
      <c r="AD925" s="8"/>
      <c r="AE925" s="8"/>
      <c r="AF925" s="8"/>
      <c r="AG925" s="8"/>
      <c r="AH925" s="8"/>
      <c r="AI925" s="8"/>
      <c r="AJ925" s="8"/>
      <c r="AK925" s="8"/>
      <c r="AL925" s="8"/>
      <c r="AM925" s="8"/>
      <c r="AN925" s="8"/>
      <c r="AO925" s="8"/>
      <c r="AP925" s="8"/>
      <c r="AQ925" s="8"/>
      <c r="AR925" s="8"/>
      <c r="AS925" s="8"/>
      <c r="AT925" s="8"/>
      <c r="AU925" s="8"/>
      <c r="AV925" s="8"/>
      <c r="AW925" s="8"/>
      <c r="AX925" s="8"/>
      <c r="AY925" s="8"/>
      <c r="AZ925" s="8"/>
      <c r="BA925" s="8"/>
      <c r="BB925" s="8"/>
      <c r="BC925" s="8"/>
      <c r="BD925" s="8"/>
      <c r="BE925" s="8"/>
      <c r="BF925" s="8"/>
      <c r="BG925" s="8"/>
      <c r="BH925" s="8"/>
      <c r="BI925" s="8"/>
      <c r="BJ925" s="8"/>
      <c r="BK925" s="8"/>
      <c r="BL925" s="8"/>
      <c r="BM925" s="8"/>
      <c r="BN925" s="8"/>
      <c r="BO925" s="8"/>
      <c r="BP925" s="8"/>
      <c r="BQ925" s="8"/>
      <c r="BR925" s="8"/>
      <c r="BS925" s="8"/>
      <c r="BT925" s="8"/>
      <c r="BU925" s="8"/>
      <c r="BV925" s="8"/>
      <c r="BW925" s="8"/>
      <c r="BX925" s="8"/>
      <c r="BY925" s="8"/>
      <c r="BZ925" s="8"/>
      <c r="CA925" s="8"/>
      <c r="CB925" s="8"/>
      <c r="CC925" s="8"/>
      <c r="CD925" s="8"/>
      <c r="CE925" s="8"/>
      <c r="CF925" s="8"/>
      <c r="CG925" s="8"/>
      <c r="CH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  <c r="AC926" s="8"/>
      <c r="AD926" s="8"/>
      <c r="AE926" s="8"/>
      <c r="AF926" s="8"/>
      <c r="AG926" s="8"/>
      <c r="AH926" s="8"/>
      <c r="AI926" s="8"/>
      <c r="AJ926" s="8"/>
      <c r="AK926" s="8"/>
      <c r="AL926" s="8"/>
      <c r="AM926" s="8"/>
      <c r="AN926" s="8"/>
      <c r="AO926" s="8"/>
      <c r="AP926" s="8"/>
      <c r="AQ926" s="8"/>
      <c r="AR926" s="8"/>
      <c r="AS926" s="8"/>
      <c r="AT926" s="8"/>
      <c r="AU926" s="8"/>
      <c r="AV926" s="8"/>
      <c r="AW926" s="8"/>
      <c r="AX926" s="8"/>
      <c r="AY926" s="8"/>
      <c r="AZ926" s="8"/>
      <c r="BA926" s="8"/>
      <c r="BB926" s="8"/>
      <c r="BC926" s="8"/>
      <c r="BD926" s="8"/>
      <c r="BE926" s="8"/>
      <c r="BF926" s="8"/>
      <c r="BG926" s="8"/>
      <c r="BH926" s="8"/>
      <c r="BI926" s="8"/>
      <c r="BJ926" s="8"/>
      <c r="BK926" s="8"/>
      <c r="BL926" s="8"/>
      <c r="BM926" s="8"/>
      <c r="BN926" s="8"/>
      <c r="BO926" s="8"/>
      <c r="BP926" s="8"/>
      <c r="BQ926" s="8"/>
      <c r="BR926" s="8"/>
      <c r="BS926" s="8"/>
      <c r="BT926" s="8"/>
      <c r="BU926" s="8"/>
      <c r="BV926" s="8"/>
      <c r="BW926" s="8"/>
      <c r="BX926" s="8"/>
      <c r="BY926" s="8"/>
      <c r="BZ926" s="8"/>
      <c r="CA926" s="8"/>
      <c r="CB926" s="8"/>
      <c r="CC926" s="8"/>
      <c r="CD926" s="8"/>
      <c r="CE926" s="8"/>
      <c r="CF926" s="8"/>
      <c r="CG926" s="8"/>
      <c r="CH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  <c r="AC927" s="8"/>
      <c r="AD927" s="8"/>
      <c r="AE927" s="8"/>
      <c r="AF927" s="8"/>
      <c r="AG927" s="8"/>
      <c r="AH927" s="8"/>
      <c r="AI927" s="8"/>
      <c r="AJ927" s="8"/>
      <c r="AK927" s="8"/>
      <c r="AL927" s="8"/>
      <c r="AM927" s="8"/>
      <c r="AN927" s="8"/>
      <c r="AO927" s="8"/>
      <c r="AP927" s="8"/>
      <c r="AQ927" s="8"/>
      <c r="AR927" s="8"/>
      <c r="AS927" s="8"/>
      <c r="AT927" s="8"/>
      <c r="AU927" s="8"/>
      <c r="AV927" s="8"/>
      <c r="AW927" s="8"/>
      <c r="AX927" s="8"/>
      <c r="AY927" s="8"/>
      <c r="AZ927" s="8"/>
      <c r="BA927" s="8"/>
      <c r="BB927" s="8"/>
      <c r="BC927" s="8"/>
      <c r="BD927" s="8"/>
      <c r="BE927" s="8"/>
      <c r="BF927" s="8"/>
      <c r="BG927" s="8"/>
      <c r="BH927" s="8"/>
      <c r="BI927" s="8"/>
      <c r="BJ927" s="8"/>
      <c r="BK927" s="8"/>
      <c r="BL927" s="8"/>
      <c r="BM927" s="8"/>
      <c r="BN927" s="8"/>
      <c r="BO927" s="8"/>
      <c r="BP927" s="8"/>
      <c r="BQ927" s="8"/>
      <c r="BR927" s="8"/>
      <c r="BS927" s="8"/>
      <c r="BT927" s="8"/>
      <c r="BU927" s="8"/>
      <c r="BV927" s="8"/>
      <c r="BW927" s="8"/>
      <c r="BX927" s="8"/>
      <c r="BY927" s="8"/>
      <c r="BZ927" s="8"/>
      <c r="CA927" s="8"/>
      <c r="CB927" s="8"/>
      <c r="CC927" s="8"/>
      <c r="CD927" s="8"/>
      <c r="CE927" s="8"/>
      <c r="CF927" s="8"/>
      <c r="CG927" s="8"/>
      <c r="CH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  <c r="AC928" s="8"/>
      <c r="AD928" s="8"/>
      <c r="AE928" s="8"/>
      <c r="AF928" s="8"/>
      <c r="AG928" s="8"/>
      <c r="AH928" s="8"/>
      <c r="AI928" s="8"/>
      <c r="AJ928" s="8"/>
      <c r="AK928" s="8"/>
      <c r="AL928" s="8"/>
      <c r="AM928" s="8"/>
      <c r="AN928" s="8"/>
      <c r="AO928" s="8"/>
      <c r="AP928" s="8"/>
      <c r="AQ928" s="8"/>
      <c r="AR928" s="8"/>
      <c r="AS928" s="8"/>
      <c r="AT928" s="8"/>
      <c r="AU928" s="8"/>
      <c r="AV928" s="8"/>
      <c r="AW928" s="8"/>
      <c r="AX928" s="8"/>
      <c r="AY928" s="8"/>
      <c r="AZ928" s="8"/>
      <c r="BA928" s="8"/>
      <c r="BB928" s="8"/>
      <c r="BC928" s="8"/>
      <c r="BD928" s="8"/>
      <c r="BE928" s="8"/>
      <c r="BF928" s="8"/>
      <c r="BG928" s="8"/>
      <c r="BH928" s="8"/>
      <c r="BI928" s="8"/>
      <c r="BJ928" s="8"/>
      <c r="BK928" s="8"/>
      <c r="BL928" s="8"/>
      <c r="BM928" s="8"/>
      <c r="BN928" s="8"/>
      <c r="BO928" s="8"/>
      <c r="BP928" s="8"/>
      <c r="BQ928" s="8"/>
      <c r="BR928" s="8"/>
      <c r="BS928" s="8"/>
      <c r="BT928" s="8"/>
      <c r="BU928" s="8"/>
      <c r="BV928" s="8"/>
      <c r="BW928" s="8"/>
      <c r="BX928" s="8"/>
      <c r="BY928" s="8"/>
      <c r="BZ928" s="8"/>
      <c r="CA928" s="8"/>
      <c r="CB928" s="8"/>
      <c r="CC928" s="8"/>
      <c r="CD928" s="8"/>
      <c r="CE928" s="8"/>
      <c r="CF928" s="8"/>
      <c r="CG928" s="8"/>
      <c r="CH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  <c r="AC929" s="8"/>
      <c r="AD929" s="8"/>
      <c r="AE929" s="8"/>
      <c r="AF929" s="8"/>
      <c r="AG929" s="8"/>
      <c r="AH929" s="8"/>
      <c r="AI929" s="8"/>
      <c r="AJ929" s="8"/>
      <c r="AK929" s="8"/>
      <c r="AL929" s="8"/>
      <c r="AM929" s="8"/>
      <c r="AN929" s="8"/>
      <c r="AO929" s="8"/>
      <c r="AP929" s="8"/>
      <c r="AQ929" s="8"/>
      <c r="AR929" s="8"/>
      <c r="AS929" s="8"/>
      <c r="AT929" s="8"/>
      <c r="AU929" s="8"/>
      <c r="AV929" s="8"/>
      <c r="AW929" s="8"/>
      <c r="AX929" s="8"/>
      <c r="AY929" s="8"/>
      <c r="AZ929" s="8"/>
      <c r="BA929" s="8"/>
      <c r="BB929" s="8"/>
      <c r="BC929" s="8"/>
      <c r="BD929" s="8"/>
      <c r="BE929" s="8"/>
      <c r="BF929" s="8"/>
      <c r="BG929" s="8"/>
      <c r="BH929" s="8"/>
      <c r="BI929" s="8"/>
      <c r="BJ929" s="8"/>
      <c r="BK929" s="8"/>
      <c r="BL929" s="8"/>
      <c r="BM929" s="8"/>
      <c r="BN929" s="8"/>
      <c r="BO929" s="8"/>
      <c r="BP929" s="8"/>
      <c r="BQ929" s="8"/>
      <c r="BR929" s="8"/>
      <c r="BS929" s="8"/>
      <c r="BT929" s="8"/>
      <c r="BU929" s="8"/>
      <c r="BV929" s="8"/>
      <c r="BW929" s="8"/>
      <c r="BX929" s="8"/>
      <c r="BY929" s="8"/>
      <c r="BZ929" s="8"/>
      <c r="CA929" s="8"/>
      <c r="CB929" s="8"/>
      <c r="CC929" s="8"/>
      <c r="CD929" s="8"/>
      <c r="CE929" s="8"/>
      <c r="CF929" s="8"/>
      <c r="CG929" s="8"/>
      <c r="CH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  <c r="AC930" s="8"/>
      <c r="AD930" s="8"/>
      <c r="AE930" s="8"/>
      <c r="AF930" s="8"/>
      <c r="AG930" s="8"/>
      <c r="AH930" s="8"/>
      <c r="AI930" s="8"/>
      <c r="AJ930" s="8"/>
      <c r="AK930" s="8"/>
      <c r="AL930" s="8"/>
      <c r="AM930" s="8"/>
      <c r="AN930" s="8"/>
      <c r="AO930" s="8"/>
      <c r="AP930" s="8"/>
      <c r="AQ930" s="8"/>
      <c r="AR930" s="8"/>
      <c r="AS930" s="8"/>
      <c r="AT930" s="8"/>
      <c r="AU930" s="8"/>
      <c r="AV930" s="8"/>
      <c r="AW930" s="8"/>
      <c r="AX930" s="8"/>
      <c r="AY930" s="8"/>
      <c r="AZ930" s="8"/>
      <c r="BA930" s="8"/>
      <c r="BB930" s="8"/>
      <c r="BC930" s="8"/>
      <c r="BD930" s="8"/>
      <c r="BE930" s="8"/>
      <c r="BF930" s="8"/>
      <c r="BG930" s="8"/>
      <c r="BH930" s="8"/>
      <c r="BI930" s="8"/>
      <c r="BJ930" s="8"/>
      <c r="BK930" s="8"/>
      <c r="BL930" s="8"/>
      <c r="BM930" s="8"/>
      <c r="BN930" s="8"/>
      <c r="BO930" s="8"/>
      <c r="BP930" s="8"/>
      <c r="BQ930" s="8"/>
      <c r="BR930" s="8"/>
      <c r="BS930" s="8"/>
      <c r="BT930" s="8"/>
      <c r="BU930" s="8"/>
      <c r="BV930" s="8"/>
      <c r="BW930" s="8"/>
      <c r="BX930" s="8"/>
      <c r="BY930" s="8"/>
      <c r="BZ930" s="8"/>
      <c r="CA930" s="8"/>
      <c r="CB930" s="8"/>
      <c r="CC930" s="8"/>
      <c r="CD930" s="8"/>
      <c r="CE930" s="8"/>
      <c r="CF930" s="8"/>
      <c r="CG930" s="8"/>
      <c r="CH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  <c r="AC931" s="8"/>
      <c r="AD931" s="8"/>
      <c r="AE931" s="8"/>
      <c r="AF931" s="8"/>
      <c r="AG931" s="8"/>
      <c r="AH931" s="8"/>
      <c r="AI931" s="8"/>
      <c r="AJ931" s="8"/>
      <c r="AK931" s="8"/>
      <c r="AL931" s="8"/>
      <c r="AM931" s="8"/>
      <c r="AN931" s="8"/>
      <c r="AO931" s="8"/>
      <c r="AP931" s="8"/>
      <c r="AQ931" s="8"/>
      <c r="AR931" s="8"/>
      <c r="AS931" s="8"/>
      <c r="AT931" s="8"/>
      <c r="AU931" s="8"/>
      <c r="AV931" s="8"/>
      <c r="AW931" s="8"/>
      <c r="AX931" s="8"/>
      <c r="AY931" s="8"/>
      <c r="AZ931" s="8"/>
      <c r="BA931" s="8"/>
      <c r="BB931" s="8"/>
      <c r="BC931" s="8"/>
      <c r="BD931" s="8"/>
      <c r="BE931" s="8"/>
      <c r="BF931" s="8"/>
      <c r="BG931" s="8"/>
      <c r="BH931" s="8"/>
      <c r="BI931" s="8"/>
      <c r="BJ931" s="8"/>
      <c r="BK931" s="8"/>
      <c r="BL931" s="8"/>
      <c r="BM931" s="8"/>
      <c r="BN931" s="8"/>
      <c r="BO931" s="8"/>
      <c r="BP931" s="8"/>
      <c r="BQ931" s="8"/>
      <c r="BR931" s="8"/>
      <c r="BS931" s="8"/>
      <c r="BT931" s="8"/>
      <c r="BU931" s="8"/>
      <c r="BV931" s="8"/>
      <c r="BW931" s="8"/>
      <c r="BX931" s="8"/>
      <c r="BY931" s="8"/>
      <c r="BZ931" s="8"/>
      <c r="CA931" s="8"/>
      <c r="CB931" s="8"/>
      <c r="CC931" s="8"/>
      <c r="CD931" s="8"/>
      <c r="CE931" s="8"/>
      <c r="CF931" s="8"/>
      <c r="CG931" s="8"/>
      <c r="CH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  <c r="AC932" s="8"/>
      <c r="AD932" s="8"/>
      <c r="AE932" s="8"/>
      <c r="AF932" s="8"/>
      <c r="AG932" s="8"/>
      <c r="AH932" s="8"/>
      <c r="AI932" s="8"/>
      <c r="AJ932" s="8"/>
      <c r="AK932" s="8"/>
      <c r="AL932" s="8"/>
      <c r="AM932" s="8"/>
      <c r="AN932" s="8"/>
      <c r="AO932" s="8"/>
      <c r="AP932" s="8"/>
      <c r="AQ932" s="8"/>
      <c r="AR932" s="8"/>
      <c r="AS932" s="8"/>
      <c r="AT932" s="8"/>
      <c r="AU932" s="8"/>
      <c r="AV932" s="8"/>
      <c r="AW932" s="8"/>
      <c r="AX932" s="8"/>
      <c r="AY932" s="8"/>
      <c r="AZ932" s="8"/>
      <c r="BA932" s="8"/>
      <c r="BB932" s="8"/>
      <c r="BC932" s="8"/>
      <c r="BD932" s="8"/>
      <c r="BE932" s="8"/>
      <c r="BF932" s="8"/>
      <c r="BG932" s="8"/>
      <c r="BH932" s="8"/>
      <c r="BI932" s="8"/>
      <c r="BJ932" s="8"/>
      <c r="BK932" s="8"/>
      <c r="BL932" s="8"/>
      <c r="BM932" s="8"/>
      <c r="BN932" s="8"/>
      <c r="BO932" s="8"/>
      <c r="BP932" s="8"/>
      <c r="BQ932" s="8"/>
      <c r="BR932" s="8"/>
      <c r="BS932" s="8"/>
      <c r="BT932" s="8"/>
      <c r="BU932" s="8"/>
      <c r="BV932" s="8"/>
      <c r="BW932" s="8"/>
      <c r="BX932" s="8"/>
      <c r="BY932" s="8"/>
      <c r="BZ932" s="8"/>
      <c r="CA932" s="8"/>
      <c r="CB932" s="8"/>
      <c r="CC932" s="8"/>
      <c r="CD932" s="8"/>
      <c r="CE932" s="8"/>
      <c r="CF932" s="8"/>
      <c r="CG932" s="8"/>
      <c r="CH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  <c r="AC933" s="8"/>
      <c r="AD933" s="8"/>
      <c r="AE933" s="8"/>
      <c r="AF933" s="8"/>
      <c r="AG933" s="8"/>
      <c r="AH933" s="8"/>
      <c r="AI933" s="8"/>
      <c r="AJ933" s="8"/>
      <c r="AK933" s="8"/>
      <c r="AL933" s="8"/>
      <c r="AM933" s="8"/>
      <c r="AN933" s="8"/>
      <c r="AO933" s="8"/>
      <c r="AP933" s="8"/>
      <c r="AQ933" s="8"/>
      <c r="AR933" s="8"/>
      <c r="AS933" s="8"/>
      <c r="AT933" s="8"/>
      <c r="AU933" s="8"/>
      <c r="AV933" s="8"/>
      <c r="AW933" s="8"/>
      <c r="AX933" s="8"/>
      <c r="AY933" s="8"/>
      <c r="AZ933" s="8"/>
      <c r="BA933" s="8"/>
      <c r="BB933" s="8"/>
      <c r="BC933" s="8"/>
      <c r="BD933" s="8"/>
      <c r="BE933" s="8"/>
      <c r="BF933" s="8"/>
      <c r="BG933" s="8"/>
      <c r="BH933" s="8"/>
      <c r="BI933" s="8"/>
      <c r="BJ933" s="8"/>
      <c r="BK933" s="8"/>
      <c r="BL933" s="8"/>
      <c r="BM933" s="8"/>
      <c r="BN933" s="8"/>
      <c r="BO933" s="8"/>
      <c r="BP933" s="8"/>
      <c r="BQ933" s="8"/>
      <c r="BR933" s="8"/>
      <c r="BS933" s="8"/>
      <c r="BT933" s="8"/>
      <c r="BU933" s="8"/>
      <c r="BV933" s="8"/>
      <c r="BW933" s="8"/>
      <c r="BX933" s="8"/>
      <c r="BY933" s="8"/>
      <c r="BZ933" s="8"/>
      <c r="CA933" s="8"/>
      <c r="CB933" s="8"/>
      <c r="CC933" s="8"/>
      <c r="CD933" s="8"/>
      <c r="CE933" s="8"/>
      <c r="CF933" s="8"/>
      <c r="CG933" s="8"/>
      <c r="CH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  <c r="AC934" s="8"/>
      <c r="AD934" s="8"/>
      <c r="AE934" s="8"/>
      <c r="AF934" s="8"/>
      <c r="AG934" s="8"/>
      <c r="AH934" s="8"/>
      <c r="AI934" s="8"/>
      <c r="AJ934" s="8"/>
      <c r="AK934" s="8"/>
      <c r="AL934" s="8"/>
      <c r="AM934" s="8"/>
      <c r="AN934" s="8"/>
      <c r="AO934" s="8"/>
      <c r="AP934" s="8"/>
      <c r="AQ934" s="8"/>
      <c r="AR934" s="8"/>
      <c r="AS934" s="8"/>
      <c r="AT934" s="8"/>
      <c r="AU934" s="8"/>
      <c r="AV934" s="8"/>
      <c r="AW934" s="8"/>
      <c r="AX934" s="8"/>
      <c r="AY934" s="8"/>
      <c r="AZ934" s="8"/>
      <c r="BA934" s="8"/>
      <c r="BB934" s="8"/>
      <c r="BC934" s="8"/>
      <c r="BD934" s="8"/>
      <c r="BE934" s="8"/>
      <c r="BF934" s="8"/>
      <c r="BG934" s="8"/>
      <c r="BH934" s="8"/>
      <c r="BI934" s="8"/>
      <c r="BJ934" s="8"/>
      <c r="BK934" s="8"/>
      <c r="BL934" s="8"/>
      <c r="BM934" s="8"/>
      <c r="BN934" s="8"/>
      <c r="BO934" s="8"/>
      <c r="BP934" s="8"/>
      <c r="BQ934" s="8"/>
      <c r="BR934" s="8"/>
      <c r="BS934" s="8"/>
      <c r="BT934" s="8"/>
      <c r="BU934" s="8"/>
      <c r="BV934" s="8"/>
      <c r="BW934" s="8"/>
      <c r="BX934" s="8"/>
      <c r="BY934" s="8"/>
      <c r="BZ934" s="8"/>
      <c r="CA934" s="8"/>
      <c r="CB934" s="8"/>
      <c r="CC934" s="8"/>
      <c r="CD934" s="8"/>
      <c r="CE934" s="8"/>
      <c r="CF934" s="8"/>
      <c r="CG934" s="8"/>
      <c r="CH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  <c r="AC935" s="8"/>
      <c r="AD935" s="8"/>
      <c r="AE935" s="8"/>
      <c r="AF935" s="8"/>
      <c r="AG935" s="8"/>
      <c r="AH935" s="8"/>
      <c r="AI935" s="8"/>
      <c r="AJ935" s="8"/>
      <c r="AK935" s="8"/>
      <c r="AL935" s="8"/>
      <c r="AM935" s="8"/>
      <c r="AN935" s="8"/>
      <c r="AO935" s="8"/>
      <c r="AP935" s="8"/>
      <c r="AQ935" s="8"/>
      <c r="AR935" s="8"/>
      <c r="AS935" s="8"/>
      <c r="AT935" s="8"/>
      <c r="AU935" s="8"/>
      <c r="AV935" s="8"/>
      <c r="AW935" s="8"/>
      <c r="AX935" s="8"/>
      <c r="AY935" s="8"/>
      <c r="AZ935" s="8"/>
      <c r="BA935" s="8"/>
      <c r="BB935" s="8"/>
      <c r="BC935" s="8"/>
      <c r="BD935" s="8"/>
      <c r="BE935" s="8"/>
      <c r="BF935" s="8"/>
      <c r="BG935" s="8"/>
      <c r="BH935" s="8"/>
      <c r="BI935" s="8"/>
      <c r="BJ935" s="8"/>
      <c r="BK935" s="8"/>
      <c r="BL935" s="8"/>
      <c r="BM935" s="8"/>
      <c r="BN935" s="8"/>
      <c r="BO935" s="8"/>
      <c r="BP935" s="8"/>
      <c r="BQ935" s="8"/>
      <c r="BR935" s="8"/>
      <c r="BS935" s="8"/>
      <c r="BT935" s="8"/>
      <c r="BU935" s="8"/>
      <c r="BV935" s="8"/>
      <c r="BW935" s="8"/>
      <c r="BX935" s="8"/>
      <c r="BY935" s="8"/>
      <c r="BZ935" s="8"/>
      <c r="CA935" s="8"/>
      <c r="CB935" s="8"/>
      <c r="CC935" s="8"/>
      <c r="CD935" s="8"/>
      <c r="CE935" s="8"/>
      <c r="CF935" s="8"/>
      <c r="CG935" s="8"/>
      <c r="CH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  <c r="AC936" s="8"/>
      <c r="AD936" s="8"/>
      <c r="AE936" s="8"/>
      <c r="AF936" s="8"/>
      <c r="AG936" s="8"/>
      <c r="AH936" s="8"/>
      <c r="AI936" s="8"/>
      <c r="AJ936" s="8"/>
      <c r="AK936" s="8"/>
      <c r="AL936" s="8"/>
      <c r="AM936" s="8"/>
      <c r="AN936" s="8"/>
      <c r="AO936" s="8"/>
      <c r="AP936" s="8"/>
      <c r="AQ936" s="8"/>
      <c r="AR936" s="8"/>
      <c r="AS936" s="8"/>
      <c r="AT936" s="8"/>
      <c r="AU936" s="8"/>
      <c r="AV936" s="8"/>
      <c r="AW936" s="8"/>
      <c r="AX936" s="8"/>
      <c r="AY936" s="8"/>
      <c r="AZ936" s="8"/>
      <c r="BA936" s="8"/>
      <c r="BB936" s="8"/>
      <c r="BC936" s="8"/>
      <c r="BD936" s="8"/>
      <c r="BE936" s="8"/>
      <c r="BF936" s="8"/>
      <c r="BG936" s="8"/>
      <c r="BH936" s="8"/>
      <c r="BI936" s="8"/>
      <c r="BJ936" s="8"/>
      <c r="BK936" s="8"/>
      <c r="BL936" s="8"/>
      <c r="BM936" s="8"/>
      <c r="BN936" s="8"/>
      <c r="BO936" s="8"/>
      <c r="BP936" s="8"/>
      <c r="BQ936" s="8"/>
      <c r="BR936" s="8"/>
      <c r="BS936" s="8"/>
      <c r="BT936" s="8"/>
      <c r="BU936" s="8"/>
      <c r="BV936" s="8"/>
      <c r="BW936" s="8"/>
      <c r="BX936" s="8"/>
      <c r="BY936" s="8"/>
      <c r="BZ936" s="8"/>
      <c r="CA936" s="8"/>
      <c r="CB936" s="8"/>
      <c r="CC936" s="8"/>
      <c r="CD936" s="8"/>
      <c r="CE936" s="8"/>
      <c r="CF936" s="8"/>
      <c r="CG936" s="8"/>
      <c r="CH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  <c r="AC937" s="8"/>
      <c r="AD937" s="8"/>
      <c r="AE937" s="8"/>
      <c r="AF937" s="8"/>
      <c r="AG937" s="8"/>
      <c r="AH937" s="8"/>
      <c r="AI937" s="8"/>
      <c r="AJ937" s="8"/>
      <c r="AK937" s="8"/>
      <c r="AL937" s="8"/>
      <c r="AM937" s="8"/>
      <c r="AN937" s="8"/>
      <c r="AO937" s="8"/>
      <c r="AP937" s="8"/>
      <c r="AQ937" s="8"/>
      <c r="AR937" s="8"/>
      <c r="AS937" s="8"/>
      <c r="AT937" s="8"/>
      <c r="AU937" s="8"/>
      <c r="AV937" s="8"/>
      <c r="AW937" s="8"/>
      <c r="AX937" s="8"/>
      <c r="AY937" s="8"/>
      <c r="AZ937" s="8"/>
      <c r="BA937" s="8"/>
      <c r="BB937" s="8"/>
      <c r="BC937" s="8"/>
      <c r="BD937" s="8"/>
      <c r="BE937" s="8"/>
      <c r="BF937" s="8"/>
      <c r="BG937" s="8"/>
      <c r="BH937" s="8"/>
      <c r="BI937" s="8"/>
      <c r="BJ937" s="8"/>
      <c r="BK937" s="8"/>
      <c r="BL937" s="8"/>
      <c r="BM937" s="8"/>
      <c r="BN937" s="8"/>
      <c r="BO937" s="8"/>
      <c r="BP937" s="8"/>
      <c r="BQ937" s="8"/>
      <c r="BR937" s="8"/>
      <c r="BS937" s="8"/>
      <c r="BT937" s="8"/>
      <c r="BU937" s="8"/>
      <c r="BV937" s="8"/>
      <c r="BW937" s="8"/>
      <c r="BX937" s="8"/>
      <c r="BY937" s="8"/>
      <c r="BZ937" s="8"/>
      <c r="CA937" s="8"/>
      <c r="CB937" s="8"/>
      <c r="CC937" s="8"/>
      <c r="CD937" s="8"/>
      <c r="CE937" s="8"/>
      <c r="CF937" s="8"/>
      <c r="CG937" s="8"/>
      <c r="CH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  <c r="AC938" s="8"/>
      <c r="AD938" s="8"/>
      <c r="AE938" s="8"/>
      <c r="AF938" s="8"/>
      <c r="AG938" s="8"/>
      <c r="AH938" s="8"/>
      <c r="AI938" s="8"/>
      <c r="AJ938" s="8"/>
      <c r="AK938" s="8"/>
      <c r="AL938" s="8"/>
      <c r="AM938" s="8"/>
      <c r="AN938" s="8"/>
      <c r="AO938" s="8"/>
      <c r="AP938" s="8"/>
      <c r="AQ938" s="8"/>
      <c r="AR938" s="8"/>
      <c r="AS938" s="8"/>
      <c r="AT938" s="8"/>
      <c r="AU938" s="8"/>
      <c r="AV938" s="8"/>
      <c r="AW938" s="8"/>
      <c r="AX938" s="8"/>
      <c r="AY938" s="8"/>
      <c r="AZ938" s="8"/>
      <c r="BA938" s="8"/>
      <c r="BB938" s="8"/>
      <c r="BC938" s="8"/>
      <c r="BD938" s="8"/>
      <c r="BE938" s="8"/>
      <c r="BF938" s="8"/>
      <c r="BG938" s="8"/>
      <c r="BH938" s="8"/>
      <c r="BI938" s="8"/>
      <c r="BJ938" s="8"/>
      <c r="BK938" s="8"/>
      <c r="BL938" s="8"/>
      <c r="BM938" s="8"/>
      <c r="BN938" s="8"/>
      <c r="BO938" s="8"/>
      <c r="BP938" s="8"/>
      <c r="BQ938" s="8"/>
      <c r="BR938" s="8"/>
      <c r="BS938" s="8"/>
      <c r="BT938" s="8"/>
      <c r="BU938" s="8"/>
      <c r="BV938" s="8"/>
      <c r="BW938" s="8"/>
      <c r="BX938" s="8"/>
      <c r="BY938" s="8"/>
      <c r="BZ938" s="8"/>
      <c r="CA938" s="8"/>
      <c r="CB938" s="8"/>
      <c r="CC938" s="8"/>
      <c r="CD938" s="8"/>
      <c r="CE938" s="8"/>
      <c r="CF938" s="8"/>
      <c r="CG938" s="8"/>
      <c r="CH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  <c r="AB939" s="8"/>
      <c r="AC939" s="8"/>
      <c r="AD939" s="8"/>
      <c r="AE939" s="8"/>
      <c r="AF939" s="8"/>
      <c r="AG939" s="8"/>
      <c r="AH939" s="8"/>
      <c r="AI939" s="8"/>
      <c r="AJ939" s="8"/>
      <c r="AK939" s="8"/>
      <c r="AL939" s="8"/>
      <c r="AM939" s="8"/>
      <c r="AN939" s="8"/>
      <c r="AO939" s="8"/>
      <c r="AP939" s="8"/>
      <c r="AQ939" s="8"/>
      <c r="AR939" s="8"/>
      <c r="AS939" s="8"/>
      <c r="AT939" s="8"/>
      <c r="AU939" s="8"/>
      <c r="AV939" s="8"/>
      <c r="AW939" s="8"/>
      <c r="AX939" s="8"/>
      <c r="AY939" s="8"/>
      <c r="AZ939" s="8"/>
      <c r="BA939" s="8"/>
      <c r="BB939" s="8"/>
      <c r="BC939" s="8"/>
      <c r="BD939" s="8"/>
      <c r="BE939" s="8"/>
      <c r="BF939" s="8"/>
      <c r="BG939" s="8"/>
      <c r="BH939" s="8"/>
      <c r="BI939" s="8"/>
      <c r="BJ939" s="8"/>
      <c r="BK939" s="8"/>
      <c r="BL939" s="8"/>
      <c r="BM939" s="8"/>
      <c r="BN939" s="8"/>
      <c r="BO939" s="8"/>
      <c r="BP939" s="8"/>
      <c r="BQ939" s="8"/>
      <c r="BR939" s="8"/>
      <c r="BS939" s="8"/>
      <c r="BT939" s="8"/>
      <c r="BU939" s="8"/>
      <c r="BV939" s="8"/>
      <c r="BW939" s="8"/>
      <c r="BX939" s="8"/>
      <c r="BY939" s="8"/>
      <c r="BZ939" s="8"/>
      <c r="CA939" s="8"/>
      <c r="CB939" s="8"/>
      <c r="CC939" s="8"/>
      <c r="CD939" s="8"/>
      <c r="CE939" s="8"/>
      <c r="CF939" s="8"/>
      <c r="CG939" s="8"/>
      <c r="CH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  <c r="AC940" s="8"/>
      <c r="AD940" s="8"/>
      <c r="AE940" s="8"/>
      <c r="AF940" s="8"/>
      <c r="AG940" s="8"/>
      <c r="AH940" s="8"/>
      <c r="AI940" s="8"/>
      <c r="AJ940" s="8"/>
      <c r="AK940" s="8"/>
      <c r="AL940" s="8"/>
      <c r="AM940" s="8"/>
      <c r="AN940" s="8"/>
      <c r="AO940" s="8"/>
      <c r="AP940" s="8"/>
      <c r="AQ940" s="8"/>
      <c r="AR940" s="8"/>
      <c r="AS940" s="8"/>
      <c r="AT940" s="8"/>
      <c r="AU940" s="8"/>
      <c r="AV940" s="8"/>
      <c r="AW940" s="8"/>
      <c r="AX940" s="8"/>
      <c r="AY940" s="8"/>
      <c r="AZ940" s="8"/>
      <c r="BA940" s="8"/>
      <c r="BB940" s="8"/>
      <c r="BC940" s="8"/>
      <c r="BD940" s="8"/>
      <c r="BE940" s="8"/>
      <c r="BF940" s="8"/>
      <c r="BG940" s="8"/>
      <c r="BH940" s="8"/>
      <c r="BI940" s="8"/>
      <c r="BJ940" s="8"/>
      <c r="BK940" s="8"/>
      <c r="BL940" s="8"/>
      <c r="BM940" s="8"/>
      <c r="BN940" s="8"/>
      <c r="BO940" s="8"/>
      <c r="BP940" s="8"/>
      <c r="BQ940" s="8"/>
      <c r="BR940" s="8"/>
      <c r="BS940" s="8"/>
      <c r="BT940" s="8"/>
      <c r="BU940" s="8"/>
      <c r="BV940" s="8"/>
      <c r="BW940" s="8"/>
      <c r="BX940" s="8"/>
      <c r="BY940" s="8"/>
      <c r="BZ940" s="8"/>
      <c r="CA940" s="8"/>
      <c r="CB940" s="8"/>
      <c r="CC940" s="8"/>
      <c r="CD940" s="8"/>
      <c r="CE940" s="8"/>
      <c r="CF940" s="8"/>
      <c r="CG940" s="8"/>
      <c r="CH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  <c r="AB941" s="8"/>
      <c r="AC941" s="8"/>
      <c r="AD941" s="8"/>
      <c r="AE941" s="8"/>
      <c r="AF941" s="8"/>
      <c r="AG941" s="8"/>
      <c r="AH941" s="8"/>
      <c r="AI941" s="8"/>
      <c r="AJ941" s="8"/>
      <c r="AK941" s="8"/>
      <c r="AL941" s="8"/>
      <c r="AM941" s="8"/>
      <c r="AN941" s="8"/>
      <c r="AO941" s="8"/>
      <c r="AP941" s="8"/>
      <c r="AQ941" s="8"/>
      <c r="AR941" s="8"/>
      <c r="AS941" s="8"/>
      <c r="AT941" s="8"/>
      <c r="AU941" s="8"/>
      <c r="AV941" s="8"/>
      <c r="AW941" s="8"/>
      <c r="AX941" s="8"/>
      <c r="AY941" s="8"/>
      <c r="AZ941" s="8"/>
      <c r="BA941" s="8"/>
      <c r="BB941" s="8"/>
      <c r="BC941" s="8"/>
      <c r="BD941" s="8"/>
      <c r="BE941" s="8"/>
      <c r="BF941" s="8"/>
      <c r="BG941" s="8"/>
      <c r="BH941" s="8"/>
      <c r="BI941" s="8"/>
      <c r="BJ941" s="8"/>
      <c r="BK941" s="8"/>
      <c r="BL941" s="8"/>
      <c r="BM941" s="8"/>
      <c r="BN941" s="8"/>
      <c r="BO941" s="8"/>
      <c r="BP941" s="8"/>
      <c r="BQ941" s="8"/>
      <c r="BR941" s="8"/>
      <c r="BS941" s="8"/>
      <c r="BT941" s="8"/>
      <c r="BU941" s="8"/>
      <c r="BV941" s="8"/>
      <c r="BW941" s="8"/>
      <c r="BX941" s="8"/>
      <c r="BY941" s="8"/>
      <c r="BZ941" s="8"/>
      <c r="CA941" s="8"/>
      <c r="CB941" s="8"/>
      <c r="CC941" s="8"/>
      <c r="CD941" s="8"/>
      <c r="CE941" s="8"/>
      <c r="CF941" s="8"/>
      <c r="CG941" s="8"/>
      <c r="CH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  <c r="AC942" s="8"/>
      <c r="AD942" s="8"/>
      <c r="AE942" s="8"/>
      <c r="AF942" s="8"/>
      <c r="AG942" s="8"/>
      <c r="AH942" s="8"/>
      <c r="AI942" s="8"/>
      <c r="AJ942" s="8"/>
      <c r="AK942" s="8"/>
      <c r="AL942" s="8"/>
      <c r="AM942" s="8"/>
      <c r="AN942" s="8"/>
      <c r="AO942" s="8"/>
      <c r="AP942" s="8"/>
      <c r="AQ942" s="8"/>
      <c r="AR942" s="8"/>
      <c r="AS942" s="8"/>
      <c r="AT942" s="8"/>
      <c r="AU942" s="8"/>
      <c r="AV942" s="8"/>
      <c r="AW942" s="8"/>
      <c r="AX942" s="8"/>
      <c r="AY942" s="8"/>
      <c r="AZ942" s="8"/>
      <c r="BA942" s="8"/>
      <c r="BB942" s="8"/>
      <c r="BC942" s="8"/>
      <c r="BD942" s="8"/>
      <c r="BE942" s="8"/>
      <c r="BF942" s="8"/>
      <c r="BG942" s="8"/>
      <c r="BH942" s="8"/>
      <c r="BI942" s="8"/>
      <c r="BJ942" s="8"/>
      <c r="BK942" s="8"/>
      <c r="BL942" s="8"/>
      <c r="BM942" s="8"/>
      <c r="BN942" s="8"/>
      <c r="BO942" s="8"/>
      <c r="BP942" s="8"/>
      <c r="BQ942" s="8"/>
      <c r="BR942" s="8"/>
      <c r="BS942" s="8"/>
      <c r="BT942" s="8"/>
      <c r="BU942" s="8"/>
      <c r="BV942" s="8"/>
      <c r="BW942" s="8"/>
      <c r="BX942" s="8"/>
      <c r="BY942" s="8"/>
      <c r="BZ942" s="8"/>
      <c r="CA942" s="8"/>
      <c r="CB942" s="8"/>
      <c r="CC942" s="8"/>
      <c r="CD942" s="8"/>
      <c r="CE942" s="8"/>
      <c r="CF942" s="8"/>
      <c r="CG942" s="8"/>
      <c r="CH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  <c r="AB943" s="8"/>
      <c r="AC943" s="8"/>
      <c r="AD943" s="8"/>
      <c r="AE943" s="8"/>
      <c r="AF943" s="8"/>
      <c r="AG943" s="8"/>
      <c r="AH943" s="8"/>
      <c r="AI943" s="8"/>
      <c r="AJ943" s="8"/>
      <c r="AK943" s="8"/>
      <c r="AL943" s="8"/>
      <c r="AM943" s="8"/>
      <c r="AN943" s="8"/>
      <c r="AO943" s="8"/>
      <c r="AP943" s="8"/>
      <c r="AQ943" s="8"/>
      <c r="AR943" s="8"/>
      <c r="AS943" s="8"/>
      <c r="AT943" s="8"/>
      <c r="AU943" s="8"/>
      <c r="AV943" s="8"/>
      <c r="AW943" s="8"/>
      <c r="AX943" s="8"/>
      <c r="AY943" s="8"/>
      <c r="AZ943" s="8"/>
      <c r="BA943" s="8"/>
      <c r="BB943" s="8"/>
      <c r="BC943" s="8"/>
      <c r="BD943" s="8"/>
      <c r="BE943" s="8"/>
      <c r="BF943" s="8"/>
      <c r="BG943" s="8"/>
      <c r="BH943" s="8"/>
      <c r="BI943" s="8"/>
      <c r="BJ943" s="8"/>
      <c r="BK943" s="8"/>
      <c r="BL943" s="8"/>
      <c r="BM943" s="8"/>
      <c r="BN943" s="8"/>
      <c r="BO943" s="8"/>
      <c r="BP943" s="8"/>
      <c r="BQ943" s="8"/>
      <c r="BR943" s="8"/>
      <c r="BS943" s="8"/>
      <c r="BT943" s="8"/>
      <c r="BU943" s="8"/>
      <c r="BV943" s="8"/>
      <c r="BW943" s="8"/>
      <c r="BX943" s="8"/>
      <c r="BY943" s="8"/>
      <c r="BZ943" s="8"/>
      <c r="CA943" s="8"/>
      <c r="CB943" s="8"/>
      <c r="CC943" s="8"/>
      <c r="CD943" s="8"/>
      <c r="CE943" s="8"/>
      <c r="CF943" s="8"/>
      <c r="CG943" s="8"/>
      <c r="CH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/>
      <c r="AC944" s="8"/>
      <c r="AD944" s="8"/>
      <c r="AE944" s="8"/>
      <c r="AF944" s="8"/>
      <c r="AG944" s="8"/>
      <c r="AH944" s="8"/>
      <c r="AI944" s="8"/>
      <c r="AJ944" s="8"/>
      <c r="AK944" s="8"/>
      <c r="AL944" s="8"/>
      <c r="AM944" s="8"/>
      <c r="AN944" s="8"/>
      <c r="AO944" s="8"/>
      <c r="AP944" s="8"/>
      <c r="AQ944" s="8"/>
      <c r="AR944" s="8"/>
      <c r="AS944" s="8"/>
      <c r="AT944" s="8"/>
      <c r="AU944" s="8"/>
      <c r="AV944" s="8"/>
      <c r="AW944" s="8"/>
      <c r="AX944" s="8"/>
      <c r="AY944" s="8"/>
      <c r="AZ944" s="8"/>
      <c r="BA944" s="8"/>
      <c r="BB944" s="8"/>
      <c r="BC944" s="8"/>
      <c r="BD944" s="8"/>
      <c r="BE944" s="8"/>
      <c r="BF944" s="8"/>
      <c r="BG944" s="8"/>
      <c r="BH944" s="8"/>
      <c r="BI944" s="8"/>
      <c r="BJ944" s="8"/>
      <c r="BK944" s="8"/>
      <c r="BL944" s="8"/>
      <c r="BM944" s="8"/>
      <c r="BN944" s="8"/>
      <c r="BO944" s="8"/>
      <c r="BP944" s="8"/>
      <c r="BQ944" s="8"/>
      <c r="BR944" s="8"/>
      <c r="BS944" s="8"/>
      <c r="BT944" s="8"/>
      <c r="BU944" s="8"/>
      <c r="BV944" s="8"/>
      <c r="BW944" s="8"/>
      <c r="BX944" s="8"/>
      <c r="BY944" s="8"/>
      <c r="BZ944" s="8"/>
      <c r="CA944" s="8"/>
      <c r="CB944" s="8"/>
      <c r="CC944" s="8"/>
      <c r="CD944" s="8"/>
      <c r="CE944" s="8"/>
      <c r="CF944" s="8"/>
      <c r="CG944" s="8"/>
      <c r="CH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  <c r="AB945" s="8"/>
      <c r="AC945" s="8"/>
      <c r="AD945" s="8"/>
      <c r="AE945" s="8"/>
      <c r="AF945" s="8"/>
      <c r="AG945" s="8"/>
      <c r="AH945" s="8"/>
      <c r="AI945" s="8"/>
      <c r="AJ945" s="8"/>
      <c r="AK945" s="8"/>
      <c r="AL945" s="8"/>
      <c r="AM945" s="8"/>
      <c r="AN945" s="8"/>
      <c r="AO945" s="8"/>
      <c r="AP945" s="8"/>
      <c r="AQ945" s="8"/>
      <c r="AR945" s="8"/>
      <c r="AS945" s="8"/>
      <c r="AT945" s="8"/>
      <c r="AU945" s="8"/>
      <c r="AV945" s="8"/>
      <c r="AW945" s="8"/>
      <c r="AX945" s="8"/>
      <c r="AY945" s="8"/>
      <c r="AZ945" s="8"/>
      <c r="BA945" s="8"/>
      <c r="BB945" s="8"/>
      <c r="BC945" s="8"/>
      <c r="BD945" s="8"/>
      <c r="BE945" s="8"/>
      <c r="BF945" s="8"/>
      <c r="BG945" s="8"/>
      <c r="BH945" s="8"/>
      <c r="BI945" s="8"/>
      <c r="BJ945" s="8"/>
      <c r="BK945" s="8"/>
      <c r="BL945" s="8"/>
      <c r="BM945" s="8"/>
      <c r="BN945" s="8"/>
      <c r="BO945" s="8"/>
      <c r="BP945" s="8"/>
      <c r="BQ945" s="8"/>
      <c r="BR945" s="8"/>
      <c r="BS945" s="8"/>
      <c r="BT945" s="8"/>
      <c r="BU945" s="8"/>
      <c r="BV945" s="8"/>
      <c r="BW945" s="8"/>
      <c r="BX945" s="8"/>
      <c r="BY945" s="8"/>
      <c r="BZ945" s="8"/>
      <c r="CA945" s="8"/>
      <c r="CB945" s="8"/>
      <c r="CC945" s="8"/>
      <c r="CD945" s="8"/>
      <c r="CE945" s="8"/>
      <c r="CF945" s="8"/>
      <c r="CG945" s="8"/>
      <c r="CH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8"/>
      <c r="AC946" s="8"/>
      <c r="AD946" s="8"/>
      <c r="AE946" s="8"/>
      <c r="AF946" s="8"/>
      <c r="AG946" s="8"/>
      <c r="AH946" s="8"/>
      <c r="AI946" s="8"/>
      <c r="AJ946" s="8"/>
      <c r="AK946" s="8"/>
      <c r="AL946" s="8"/>
      <c r="AM946" s="8"/>
      <c r="AN946" s="8"/>
      <c r="AO946" s="8"/>
      <c r="AP946" s="8"/>
      <c r="AQ946" s="8"/>
      <c r="AR946" s="8"/>
      <c r="AS946" s="8"/>
      <c r="AT946" s="8"/>
      <c r="AU946" s="8"/>
      <c r="AV946" s="8"/>
      <c r="AW946" s="8"/>
      <c r="AX946" s="8"/>
      <c r="AY946" s="8"/>
      <c r="AZ946" s="8"/>
      <c r="BA946" s="8"/>
      <c r="BB946" s="8"/>
      <c r="BC946" s="8"/>
      <c r="BD946" s="8"/>
      <c r="BE946" s="8"/>
      <c r="BF946" s="8"/>
      <c r="BG946" s="8"/>
      <c r="BH946" s="8"/>
      <c r="BI946" s="8"/>
      <c r="BJ946" s="8"/>
      <c r="BK946" s="8"/>
      <c r="BL946" s="8"/>
      <c r="BM946" s="8"/>
      <c r="BN946" s="8"/>
      <c r="BO946" s="8"/>
      <c r="BP946" s="8"/>
      <c r="BQ946" s="8"/>
      <c r="BR946" s="8"/>
      <c r="BS946" s="8"/>
      <c r="BT946" s="8"/>
      <c r="BU946" s="8"/>
      <c r="BV946" s="8"/>
      <c r="BW946" s="8"/>
      <c r="BX946" s="8"/>
      <c r="BY946" s="8"/>
      <c r="BZ946" s="8"/>
      <c r="CA946" s="8"/>
      <c r="CB946" s="8"/>
      <c r="CC946" s="8"/>
      <c r="CD946" s="8"/>
      <c r="CE946" s="8"/>
      <c r="CF946" s="8"/>
      <c r="CG946" s="8"/>
      <c r="CH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  <c r="AB947" s="8"/>
      <c r="AC947" s="8"/>
      <c r="AD947" s="8"/>
      <c r="AE947" s="8"/>
      <c r="AF947" s="8"/>
      <c r="AG947" s="8"/>
      <c r="AH947" s="8"/>
      <c r="AI947" s="8"/>
      <c r="AJ947" s="8"/>
      <c r="AK947" s="8"/>
      <c r="AL947" s="8"/>
      <c r="AM947" s="8"/>
      <c r="AN947" s="8"/>
      <c r="AO947" s="8"/>
      <c r="AP947" s="8"/>
      <c r="AQ947" s="8"/>
      <c r="AR947" s="8"/>
      <c r="AS947" s="8"/>
      <c r="AT947" s="8"/>
      <c r="AU947" s="8"/>
      <c r="AV947" s="8"/>
      <c r="AW947" s="8"/>
      <c r="AX947" s="8"/>
      <c r="AY947" s="8"/>
      <c r="AZ947" s="8"/>
      <c r="BA947" s="8"/>
      <c r="BB947" s="8"/>
      <c r="BC947" s="8"/>
      <c r="BD947" s="8"/>
      <c r="BE947" s="8"/>
      <c r="BF947" s="8"/>
      <c r="BG947" s="8"/>
      <c r="BH947" s="8"/>
      <c r="BI947" s="8"/>
      <c r="BJ947" s="8"/>
      <c r="BK947" s="8"/>
      <c r="BL947" s="8"/>
      <c r="BM947" s="8"/>
      <c r="BN947" s="8"/>
      <c r="BO947" s="8"/>
      <c r="BP947" s="8"/>
      <c r="BQ947" s="8"/>
      <c r="BR947" s="8"/>
      <c r="BS947" s="8"/>
      <c r="BT947" s="8"/>
      <c r="BU947" s="8"/>
      <c r="BV947" s="8"/>
      <c r="BW947" s="8"/>
      <c r="BX947" s="8"/>
      <c r="BY947" s="8"/>
      <c r="BZ947" s="8"/>
      <c r="CA947" s="8"/>
      <c r="CB947" s="8"/>
      <c r="CC947" s="8"/>
      <c r="CD947" s="8"/>
      <c r="CE947" s="8"/>
      <c r="CF947" s="8"/>
      <c r="CG947" s="8"/>
      <c r="CH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  <c r="AB948" s="8"/>
      <c r="AC948" s="8"/>
      <c r="AD948" s="8"/>
      <c r="AE948" s="8"/>
      <c r="AF948" s="8"/>
      <c r="AG948" s="8"/>
      <c r="AH948" s="8"/>
      <c r="AI948" s="8"/>
      <c r="AJ948" s="8"/>
      <c r="AK948" s="8"/>
      <c r="AL948" s="8"/>
      <c r="AM948" s="8"/>
      <c r="AN948" s="8"/>
      <c r="AO948" s="8"/>
      <c r="AP948" s="8"/>
      <c r="AQ948" s="8"/>
      <c r="AR948" s="8"/>
      <c r="AS948" s="8"/>
      <c r="AT948" s="8"/>
      <c r="AU948" s="8"/>
      <c r="AV948" s="8"/>
      <c r="AW948" s="8"/>
      <c r="AX948" s="8"/>
      <c r="AY948" s="8"/>
      <c r="AZ948" s="8"/>
      <c r="BA948" s="8"/>
      <c r="BB948" s="8"/>
      <c r="BC948" s="8"/>
      <c r="BD948" s="8"/>
      <c r="BE948" s="8"/>
      <c r="BF948" s="8"/>
      <c r="BG948" s="8"/>
      <c r="BH948" s="8"/>
      <c r="BI948" s="8"/>
      <c r="BJ948" s="8"/>
      <c r="BK948" s="8"/>
      <c r="BL948" s="8"/>
      <c r="BM948" s="8"/>
      <c r="BN948" s="8"/>
      <c r="BO948" s="8"/>
      <c r="BP948" s="8"/>
      <c r="BQ948" s="8"/>
      <c r="BR948" s="8"/>
      <c r="BS948" s="8"/>
      <c r="BT948" s="8"/>
      <c r="BU948" s="8"/>
      <c r="BV948" s="8"/>
      <c r="BW948" s="8"/>
      <c r="BX948" s="8"/>
      <c r="BY948" s="8"/>
      <c r="BZ948" s="8"/>
      <c r="CA948" s="8"/>
      <c r="CB948" s="8"/>
      <c r="CC948" s="8"/>
      <c r="CD948" s="8"/>
      <c r="CE948" s="8"/>
      <c r="CF948" s="8"/>
      <c r="CG948" s="8"/>
      <c r="CH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  <c r="AB949" s="8"/>
      <c r="AC949" s="8"/>
      <c r="AD949" s="8"/>
      <c r="AE949" s="8"/>
      <c r="AF949" s="8"/>
      <c r="AG949" s="8"/>
      <c r="AH949" s="8"/>
      <c r="AI949" s="8"/>
      <c r="AJ949" s="8"/>
      <c r="AK949" s="8"/>
      <c r="AL949" s="8"/>
      <c r="AM949" s="8"/>
      <c r="AN949" s="8"/>
      <c r="AO949" s="8"/>
      <c r="AP949" s="8"/>
      <c r="AQ949" s="8"/>
      <c r="AR949" s="8"/>
      <c r="AS949" s="8"/>
      <c r="AT949" s="8"/>
      <c r="AU949" s="8"/>
      <c r="AV949" s="8"/>
      <c r="AW949" s="8"/>
      <c r="AX949" s="8"/>
      <c r="AY949" s="8"/>
      <c r="AZ949" s="8"/>
      <c r="BA949" s="8"/>
      <c r="BB949" s="8"/>
      <c r="BC949" s="8"/>
      <c r="BD949" s="8"/>
      <c r="BE949" s="8"/>
      <c r="BF949" s="8"/>
      <c r="BG949" s="8"/>
      <c r="BH949" s="8"/>
      <c r="BI949" s="8"/>
      <c r="BJ949" s="8"/>
      <c r="BK949" s="8"/>
      <c r="BL949" s="8"/>
      <c r="BM949" s="8"/>
      <c r="BN949" s="8"/>
      <c r="BO949" s="8"/>
      <c r="BP949" s="8"/>
      <c r="BQ949" s="8"/>
      <c r="BR949" s="8"/>
      <c r="BS949" s="8"/>
      <c r="BT949" s="8"/>
      <c r="BU949" s="8"/>
      <c r="BV949" s="8"/>
      <c r="BW949" s="8"/>
      <c r="BX949" s="8"/>
      <c r="BY949" s="8"/>
      <c r="BZ949" s="8"/>
      <c r="CA949" s="8"/>
      <c r="CB949" s="8"/>
      <c r="CC949" s="8"/>
      <c r="CD949" s="8"/>
      <c r="CE949" s="8"/>
      <c r="CF949" s="8"/>
      <c r="CG949" s="8"/>
      <c r="CH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8"/>
      <c r="AC950" s="8"/>
      <c r="AD950" s="8"/>
      <c r="AE950" s="8"/>
      <c r="AF950" s="8"/>
      <c r="AG950" s="8"/>
      <c r="AH950" s="8"/>
      <c r="AI950" s="8"/>
      <c r="AJ950" s="8"/>
      <c r="AK950" s="8"/>
      <c r="AL950" s="8"/>
      <c r="AM950" s="8"/>
      <c r="AN950" s="8"/>
      <c r="AO950" s="8"/>
      <c r="AP950" s="8"/>
      <c r="AQ950" s="8"/>
      <c r="AR950" s="8"/>
      <c r="AS950" s="8"/>
      <c r="AT950" s="8"/>
      <c r="AU950" s="8"/>
      <c r="AV950" s="8"/>
      <c r="AW950" s="8"/>
      <c r="AX950" s="8"/>
      <c r="AY950" s="8"/>
      <c r="AZ950" s="8"/>
      <c r="BA950" s="8"/>
      <c r="BB950" s="8"/>
      <c r="BC950" s="8"/>
      <c r="BD950" s="8"/>
      <c r="BE950" s="8"/>
      <c r="BF950" s="8"/>
      <c r="BG950" s="8"/>
      <c r="BH950" s="8"/>
      <c r="BI950" s="8"/>
      <c r="BJ950" s="8"/>
      <c r="BK950" s="8"/>
      <c r="BL950" s="8"/>
      <c r="BM950" s="8"/>
      <c r="BN950" s="8"/>
      <c r="BO950" s="8"/>
      <c r="BP950" s="8"/>
      <c r="BQ950" s="8"/>
      <c r="BR950" s="8"/>
      <c r="BS950" s="8"/>
      <c r="BT950" s="8"/>
      <c r="BU950" s="8"/>
      <c r="BV950" s="8"/>
      <c r="BW950" s="8"/>
      <c r="BX950" s="8"/>
      <c r="BY950" s="8"/>
      <c r="BZ950" s="8"/>
      <c r="CA950" s="8"/>
      <c r="CB950" s="8"/>
      <c r="CC950" s="8"/>
      <c r="CD950" s="8"/>
      <c r="CE950" s="8"/>
      <c r="CF950" s="8"/>
      <c r="CG950" s="8"/>
      <c r="CH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  <c r="AB951" s="8"/>
      <c r="AC951" s="8"/>
      <c r="AD951" s="8"/>
      <c r="AE951" s="8"/>
      <c r="AF951" s="8"/>
      <c r="AG951" s="8"/>
      <c r="AH951" s="8"/>
      <c r="AI951" s="8"/>
      <c r="AJ951" s="8"/>
      <c r="AK951" s="8"/>
      <c r="AL951" s="8"/>
      <c r="AM951" s="8"/>
      <c r="AN951" s="8"/>
      <c r="AO951" s="8"/>
      <c r="AP951" s="8"/>
      <c r="AQ951" s="8"/>
      <c r="AR951" s="8"/>
      <c r="AS951" s="8"/>
      <c r="AT951" s="8"/>
      <c r="AU951" s="8"/>
      <c r="AV951" s="8"/>
      <c r="AW951" s="8"/>
      <c r="AX951" s="8"/>
      <c r="AY951" s="8"/>
      <c r="AZ951" s="8"/>
      <c r="BA951" s="8"/>
      <c r="BB951" s="8"/>
      <c r="BC951" s="8"/>
      <c r="BD951" s="8"/>
      <c r="BE951" s="8"/>
      <c r="BF951" s="8"/>
      <c r="BG951" s="8"/>
      <c r="BH951" s="8"/>
      <c r="BI951" s="8"/>
      <c r="BJ951" s="8"/>
      <c r="BK951" s="8"/>
      <c r="BL951" s="8"/>
      <c r="BM951" s="8"/>
      <c r="BN951" s="8"/>
      <c r="BO951" s="8"/>
      <c r="BP951" s="8"/>
      <c r="BQ951" s="8"/>
      <c r="BR951" s="8"/>
      <c r="BS951" s="8"/>
      <c r="BT951" s="8"/>
      <c r="BU951" s="8"/>
      <c r="BV951" s="8"/>
      <c r="BW951" s="8"/>
      <c r="BX951" s="8"/>
      <c r="BY951" s="8"/>
      <c r="BZ951" s="8"/>
      <c r="CA951" s="8"/>
      <c r="CB951" s="8"/>
      <c r="CC951" s="8"/>
      <c r="CD951" s="8"/>
      <c r="CE951" s="8"/>
      <c r="CF951" s="8"/>
      <c r="CG951" s="8"/>
      <c r="CH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  <c r="AB952" s="8"/>
      <c r="AC952" s="8"/>
      <c r="AD952" s="8"/>
      <c r="AE952" s="8"/>
      <c r="AF952" s="8"/>
      <c r="AG952" s="8"/>
      <c r="AH952" s="8"/>
      <c r="AI952" s="8"/>
      <c r="AJ952" s="8"/>
      <c r="AK952" s="8"/>
      <c r="AL952" s="8"/>
      <c r="AM952" s="8"/>
      <c r="AN952" s="8"/>
      <c r="AO952" s="8"/>
      <c r="AP952" s="8"/>
      <c r="AQ952" s="8"/>
      <c r="AR952" s="8"/>
      <c r="AS952" s="8"/>
      <c r="AT952" s="8"/>
      <c r="AU952" s="8"/>
      <c r="AV952" s="8"/>
      <c r="AW952" s="8"/>
      <c r="AX952" s="8"/>
      <c r="AY952" s="8"/>
      <c r="AZ952" s="8"/>
      <c r="BA952" s="8"/>
      <c r="BB952" s="8"/>
      <c r="BC952" s="8"/>
      <c r="BD952" s="8"/>
      <c r="BE952" s="8"/>
      <c r="BF952" s="8"/>
      <c r="BG952" s="8"/>
      <c r="BH952" s="8"/>
      <c r="BI952" s="8"/>
      <c r="BJ952" s="8"/>
      <c r="BK952" s="8"/>
      <c r="BL952" s="8"/>
      <c r="BM952" s="8"/>
      <c r="BN952" s="8"/>
      <c r="BO952" s="8"/>
      <c r="BP952" s="8"/>
      <c r="BQ952" s="8"/>
      <c r="BR952" s="8"/>
      <c r="BS952" s="8"/>
      <c r="BT952" s="8"/>
      <c r="BU952" s="8"/>
      <c r="BV952" s="8"/>
      <c r="BW952" s="8"/>
      <c r="BX952" s="8"/>
      <c r="BY952" s="8"/>
      <c r="BZ952" s="8"/>
      <c r="CA952" s="8"/>
      <c r="CB952" s="8"/>
      <c r="CC952" s="8"/>
      <c r="CD952" s="8"/>
      <c r="CE952" s="8"/>
      <c r="CF952" s="8"/>
      <c r="CG952" s="8"/>
      <c r="CH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  <c r="AB953" s="8"/>
      <c r="AC953" s="8"/>
      <c r="AD953" s="8"/>
      <c r="AE953" s="8"/>
      <c r="AF953" s="8"/>
      <c r="AG953" s="8"/>
      <c r="AH953" s="8"/>
      <c r="AI953" s="8"/>
      <c r="AJ953" s="8"/>
      <c r="AK953" s="8"/>
      <c r="AL953" s="8"/>
      <c r="AM953" s="8"/>
      <c r="AN953" s="8"/>
      <c r="AO953" s="8"/>
      <c r="AP953" s="8"/>
      <c r="AQ953" s="8"/>
      <c r="AR953" s="8"/>
      <c r="AS953" s="8"/>
      <c r="AT953" s="8"/>
      <c r="AU953" s="8"/>
      <c r="AV953" s="8"/>
      <c r="AW953" s="8"/>
      <c r="AX953" s="8"/>
      <c r="AY953" s="8"/>
      <c r="AZ953" s="8"/>
      <c r="BA953" s="8"/>
      <c r="BB953" s="8"/>
      <c r="BC953" s="8"/>
      <c r="BD953" s="8"/>
      <c r="BE953" s="8"/>
      <c r="BF953" s="8"/>
      <c r="BG953" s="8"/>
      <c r="BH953" s="8"/>
      <c r="BI953" s="8"/>
      <c r="BJ953" s="8"/>
      <c r="BK953" s="8"/>
      <c r="BL953" s="8"/>
      <c r="BM953" s="8"/>
      <c r="BN953" s="8"/>
      <c r="BO953" s="8"/>
      <c r="BP953" s="8"/>
      <c r="BQ953" s="8"/>
      <c r="BR953" s="8"/>
      <c r="BS953" s="8"/>
      <c r="BT953" s="8"/>
      <c r="BU953" s="8"/>
      <c r="BV953" s="8"/>
      <c r="BW953" s="8"/>
      <c r="BX953" s="8"/>
      <c r="BY953" s="8"/>
      <c r="BZ953" s="8"/>
      <c r="CA953" s="8"/>
      <c r="CB953" s="8"/>
      <c r="CC953" s="8"/>
      <c r="CD953" s="8"/>
      <c r="CE953" s="8"/>
      <c r="CF953" s="8"/>
      <c r="CG953" s="8"/>
      <c r="CH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  <c r="AB954" s="8"/>
      <c r="AC954" s="8"/>
      <c r="AD954" s="8"/>
      <c r="AE954" s="8"/>
      <c r="AF954" s="8"/>
      <c r="AG954" s="8"/>
      <c r="AH954" s="8"/>
      <c r="AI954" s="8"/>
      <c r="AJ954" s="8"/>
      <c r="AK954" s="8"/>
      <c r="AL954" s="8"/>
      <c r="AM954" s="8"/>
      <c r="AN954" s="8"/>
      <c r="AO954" s="8"/>
      <c r="AP954" s="8"/>
      <c r="AQ954" s="8"/>
      <c r="AR954" s="8"/>
      <c r="AS954" s="8"/>
      <c r="AT954" s="8"/>
      <c r="AU954" s="8"/>
      <c r="AV954" s="8"/>
      <c r="AW954" s="8"/>
      <c r="AX954" s="8"/>
      <c r="AY954" s="8"/>
      <c r="AZ954" s="8"/>
      <c r="BA954" s="8"/>
      <c r="BB954" s="8"/>
      <c r="BC954" s="8"/>
      <c r="BD954" s="8"/>
      <c r="BE954" s="8"/>
      <c r="BF954" s="8"/>
      <c r="BG954" s="8"/>
      <c r="BH954" s="8"/>
      <c r="BI954" s="8"/>
      <c r="BJ954" s="8"/>
      <c r="BK954" s="8"/>
      <c r="BL954" s="8"/>
      <c r="BM954" s="8"/>
      <c r="BN954" s="8"/>
      <c r="BO954" s="8"/>
      <c r="BP954" s="8"/>
      <c r="BQ954" s="8"/>
      <c r="BR954" s="8"/>
      <c r="BS954" s="8"/>
      <c r="BT954" s="8"/>
      <c r="BU954" s="8"/>
      <c r="BV954" s="8"/>
      <c r="BW954" s="8"/>
      <c r="BX954" s="8"/>
      <c r="BY954" s="8"/>
      <c r="BZ954" s="8"/>
      <c r="CA954" s="8"/>
      <c r="CB954" s="8"/>
      <c r="CC954" s="8"/>
      <c r="CD954" s="8"/>
      <c r="CE954" s="8"/>
      <c r="CF954" s="8"/>
      <c r="CG954" s="8"/>
      <c r="CH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  <c r="AB955" s="8"/>
      <c r="AC955" s="8"/>
      <c r="AD955" s="8"/>
      <c r="AE955" s="8"/>
      <c r="AF955" s="8"/>
      <c r="AG955" s="8"/>
      <c r="AH955" s="8"/>
      <c r="AI955" s="8"/>
      <c r="AJ955" s="8"/>
      <c r="AK955" s="8"/>
      <c r="AL955" s="8"/>
      <c r="AM955" s="8"/>
      <c r="AN955" s="8"/>
      <c r="AO955" s="8"/>
      <c r="AP955" s="8"/>
      <c r="AQ955" s="8"/>
      <c r="AR955" s="8"/>
      <c r="AS955" s="8"/>
      <c r="AT955" s="8"/>
      <c r="AU955" s="8"/>
      <c r="AV955" s="8"/>
      <c r="AW955" s="8"/>
      <c r="AX955" s="8"/>
      <c r="AY955" s="8"/>
      <c r="AZ955" s="8"/>
      <c r="BA955" s="8"/>
      <c r="BB955" s="8"/>
      <c r="BC955" s="8"/>
      <c r="BD955" s="8"/>
      <c r="BE955" s="8"/>
      <c r="BF955" s="8"/>
      <c r="BG955" s="8"/>
      <c r="BH955" s="8"/>
      <c r="BI955" s="8"/>
      <c r="BJ955" s="8"/>
      <c r="BK955" s="8"/>
      <c r="BL955" s="8"/>
      <c r="BM955" s="8"/>
      <c r="BN955" s="8"/>
      <c r="BO955" s="8"/>
      <c r="BP955" s="8"/>
      <c r="BQ955" s="8"/>
      <c r="BR955" s="8"/>
      <c r="BS955" s="8"/>
      <c r="BT955" s="8"/>
      <c r="BU955" s="8"/>
      <c r="BV955" s="8"/>
      <c r="BW955" s="8"/>
      <c r="BX955" s="8"/>
      <c r="BY955" s="8"/>
      <c r="BZ955" s="8"/>
      <c r="CA955" s="8"/>
      <c r="CB955" s="8"/>
      <c r="CC955" s="8"/>
      <c r="CD955" s="8"/>
      <c r="CE955" s="8"/>
      <c r="CF955" s="8"/>
      <c r="CG955" s="8"/>
      <c r="CH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  <c r="AB956" s="8"/>
      <c r="AC956" s="8"/>
      <c r="AD956" s="8"/>
      <c r="AE956" s="8"/>
      <c r="AF956" s="8"/>
      <c r="AG956" s="8"/>
      <c r="AH956" s="8"/>
      <c r="AI956" s="8"/>
      <c r="AJ956" s="8"/>
      <c r="AK956" s="8"/>
      <c r="AL956" s="8"/>
      <c r="AM956" s="8"/>
      <c r="AN956" s="8"/>
      <c r="AO956" s="8"/>
      <c r="AP956" s="8"/>
      <c r="AQ956" s="8"/>
      <c r="AR956" s="8"/>
      <c r="AS956" s="8"/>
      <c r="AT956" s="8"/>
      <c r="AU956" s="8"/>
      <c r="AV956" s="8"/>
      <c r="AW956" s="8"/>
      <c r="AX956" s="8"/>
      <c r="AY956" s="8"/>
      <c r="AZ956" s="8"/>
      <c r="BA956" s="8"/>
      <c r="BB956" s="8"/>
      <c r="BC956" s="8"/>
      <c r="BD956" s="8"/>
      <c r="BE956" s="8"/>
      <c r="BF956" s="8"/>
      <c r="BG956" s="8"/>
      <c r="BH956" s="8"/>
      <c r="BI956" s="8"/>
      <c r="BJ956" s="8"/>
      <c r="BK956" s="8"/>
      <c r="BL956" s="8"/>
      <c r="BM956" s="8"/>
      <c r="BN956" s="8"/>
      <c r="BO956" s="8"/>
      <c r="BP956" s="8"/>
      <c r="BQ956" s="8"/>
      <c r="BR956" s="8"/>
      <c r="BS956" s="8"/>
      <c r="BT956" s="8"/>
      <c r="BU956" s="8"/>
      <c r="BV956" s="8"/>
      <c r="BW956" s="8"/>
      <c r="BX956" s="8"/>
      <c r="BY956" s="8"/>
      <c r="BZ956" s="8"/>
      <c r="CA956" s="8"/>
      <c r="CB956" s="8"/>
      <c r="CC956" s="8"/>
      <c r="CD956" s="8"/>
      <c r="CE956" s="8"/>
      <c r="CF956" s="8"/>
      <c r="CG956" s="8"/>
      <c r="CH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  <c r="AB957" s="8"/>
      <c r="AC957" s="8"/>
      <c r="AD957" s="8"/>
      <c r="AE957" s="8"/>
      <c r="AF957" s="8"/>
      <c r="AG957" s="8"/>
      <c r="AH957" s="8"/>
      <c r="AI957" s="8"/>
      <c r="AJ957" s="8"/>
      <c r="AK957" s="8"/>
      <c r="AL957" s="8"/>
      <c r="AM957" s="8"/>
      <c r="AN957" s="8"/>
      <c r="AO957" s="8"/>
      <c r="AP957" s="8"/>
      <c r="AQ957" s="8"/>
      <c r="AR957" s="8"/>
      <c r="AS957" s="8"/>
      <c r="AT957" s="8"/>
      <c r="AU957" s="8"/>
      <c r="AV957" s="8"/>
      <c r="AW957" s="8"/>
      <c r="AX957" s="8"/>
      <c r="AY957" s="8"/>
      <c r="AZ957" s="8"/>
      <c r="BA957" s="8"/>
      <c r="BB957" s="8"/>
      <c r="BC957" s="8"/>
      <c r="BD957" s="8"/>
      <c r="BE957" s="8"/>
      <c r="BF957" s="8"/>
      <c r="BG957" s="8"/>
      <c r="BH957" s="8"/>
      <c r="BI957" s="8"/>
      <c r="BJ957" s="8"/>
      <c r="BK957" s="8"/>
      <c r="BL957" s="8"/>
      <c r="BM957" s="8"/>
      <c r="BN957" s="8"/>
      <c r="BO957" s="8"/>
      <c r="BP957" s="8"/>
      <c r="BQ957" s="8"/>
      <c r="BR957" s="8"/>
      <c r="BS957" s="8"/>
      <c r="BT957" s="8"/>
      <c r="BU957" s="8"/>
      <c r="BV957" s="8"/>
      <c r="BW957" s="8"/>
      <c r="BX957" s="8"/>
      <c r="BY957" s="8"/>
      <c r="BZ957" s="8"/>
      <c r="CA957" s="8"/>
      <c r="CB957" s="8"/>
      <c r="CC957" s="8"/>
      <c r="CD957" s="8"/>
      <c r="CE957" s="8"/>
      <c r="CF957" s="8"/>
      <c r="CG957" s="8"/>
      <c r="CH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  <c r="AB958" s="8"/>
      <c r="AC958" s="8"/>
      <c r="AD958" s="8"/>
      <c r="AE958" s="8"/>
      <c r="AF958" s="8"/>
      <c r="AG958" s="8"/>
      <c r="AH958" s="8"/>
      <c r="AI958" s="8"/>
      <c r="AJ958" s="8"/>
      <c r="AK958" s="8"/>
      <c r="AL958" s="8"/>
      <c r="AM958" s="8"/>
      <c r="AN958" s="8"/>
      <c r="AO958" s="8"/>
      <c r="AP958" s="8"/>
      <c r="AQ958" s="8"/>
      <c r="AR958" s="8"/>
      <c r="AS958" s="8"/>
      <c r="AT958" s="8"/>
      <c r="AU958" s="8"/>
      <c r="AV958" s="8"/>
      <c r="AW958" s="8"/>
      <c r="AX958" s="8"/>
      <c r="AY958" s="8"/>
      <c r="AZ958" s="8"/>
      <c r="BA958" s="8"/>
      <c r="BB958" s="8"/>
      <c r="BC958" s="8"/>
      <c r="BD958" s="8"/>
      <c r="BE958" s="8"/>
      <c r="BF958" s="8"/>
      <c r="BG958" s="8"/>
      <c r="BH958" s="8"/>
      <c r="BI958" s="8"/>
      <c r="BJ958" s="8"/>
      <c r="BK958" s="8"/>
      <c r="BL958" s="8"/>
      <c r="BM958" s="8"/>
      <c r="BN958" s="8"/>
      <c r="BO958" s="8"/>
      <c r="BP958" s="8"/>
      <c r="BQ958" s="8"/>
      <c r="BR958" s="8"/>
      <c r="BS958" s="8"/>
      <c r="BT958" s="8"/>
      <c r="BU958" s="8"/>
      <c r="BV958" s="8"/>
      <c r="BW958" s="8"/>
      <c r="BX958" s="8"/>
      <c r="BY958" s="8"/>
      <c r="BZ958" s="8"/>
      <c r="CA958" s="8"/>
      <c r="CB958" s="8"/>
      <c r="CC958" s="8"/>
      <c r="CD958" s="8"/>
      <c r="CE958" s="8"/>
      <c r="CF958" s="8"/>
      <c r="CG958" s="8"/>
      <c r="CH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  <c r="AB959" s="8"/>
      <c r="AC959" s="8"/>
      <c r="AD959" s="8"/>
      <c r="AE959" s="8"/>
      <c r="AF959" s="8"/>
      <c r="AG959" s="8"/>
      <c r="AH959" s="8"/>
      <c r="AI959" s="8"/>
      <c r="AJ959" s="8"/>
      <c r="AK959" s="8"/>
      <c r="AL959" s="8"/>
      <c r="AM959" s="8"/>
      <c r="AN959" s="8"/>
      <c r="AO959" s="8"/>
      <c r="AP959" s="8"/>
      <c r="AQ959" s="8"/>
      <c r="AR959" s="8"/>
      <c r="AS959" s="8"/>
      <c r="AT959" s="8"/>
      <c r="AU959" s="8"/>
      <c r="AV959" s="8"/>
      <c r="AW959" s="8"/>
      <c r="AX959" s="8"/>
      <c r="AY959" s="8"/>
      <c r="AZ959" s="8"/>
      <c r="BA959" s="8"/>
      <c r="BB959" s="8"/>
      <c r="BC959" s="8"/>
      <c r="BD959" s="8"/>
      <c r="BE959" s="8"/>
      <c r="BF959" s="8"/>
      <c r="BG959" s="8"/>
      <c r="BH959" s="8"/>
      <c r="BI959" s="8"/>
      <c r="BJ959" s="8"/>
      <c r="BK959" s="8"/>
      <c r="BL959" s="8"/>
      <c r="BM959" s="8"/>
      <c r="BN959" s="8"/>
      <c r="BO959" s="8"/>
      <c r="BP959" s="8"/>
      <c r="BQ959" s="8"/>
      <c r="BR959" s="8"/>
      <c r="BS959" s="8"/>
      <c r="BT959" s="8"/>
      <c r="BU959" s="8"/>
      <c r="BV959" s="8"/>
      <c r="BW959" s="8"/>
      <c r="BX959" s="8"/>
      <c r="BY959" s="8"/>
      <c r="BZ959" s="8"/>
      <c r="CA959" s="8"/>
      <c r="CB959" s="8"/>
      <c r="CC959" s="8"/>
      <c r="CD959" s="8"/>
      <c r="CE959" s="8"/>
      <c r="CF959" s="8"/>
      <c r="CG959" s="8"/>
      <c r="CH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  <c r="AB960" s="8"/>
      <c r="AC960" s="8"/>
      <c r="AD960" s="8"/>
      <c r="AE960" s="8"/>
      <c r="AF960" s="8"/>
      <c r="AG960" s="8"/>
      <c r="AH960" s="8"/>
      <c r="AI960" s="8"/>
      <c r="AJ960" s="8"/>
      <c r="AK960" s="8"/>
      <c r="AL960" s="8"/>
      <c r="AM960" s="8"/>
      <c r="AN960" s="8"/>
      <c r="AO960" s="8"/>
      <c r="AP960" s="8"/>
      <c r="AQ960" s="8"/>
      <c r="AR960" s="8"/>
      <c r="AS960" s="8"/>
      <c r="AT960" s="8"/>
      <c r="AU960" s="8"/>
      <c r="AV960" s="8"/>
      <c r="AW960" s="8"/>
      <c r="AX960" s="8"/>
      <c r="AY960" s="8"/>
      <c r="AZ960" s="8"/>
      <c r="BA960" s="8"/>
      <c r="BB960" s="8"/>
      <c r="BC960" s="8"/>
      <c r="BD960" s="8"/>
      <c r="BE960" s="8"/>
      <c r="BF960" s="8"/>
      <c r="BG960" s="8"/>
      <c r="BH960" s="8"/>
      <c r="BI960" s="8"/>
      <c r="BJ960" s="8"/>
      <c r="BK960" s="8"/>
      <c r="BL960" s="8"/>
      <c r="BM960" s="8"/>
      <c r="BN960" s="8"/>
      <c r="BO960" s="8"/>
      <c r="BP960" s="8"/>
      <c r="BQ960" s="8"/>
      <c r="BR960" s="8"/>
      <c r="BS960" s="8"/>
      <c r="BT960" s="8"/>
      <c r="BU960" s="8"/>
      <c r="BV960" s="8"/>
      <c r="BW960" s="8"/>
      <c r="BX960" s="8"/>
      <c r="BY960" s="8"/>
      <c r="BZ960" s="8"/>
      <c r="CA960" s="8"/>
      <c r="CB960" s="8"/>
      <c r="CC960" s="8"/>
      <c r="CD960" s="8"/>
      <c r="CE960" s="8"/>
      <c r="CF960" s="8"/>
      <c r="CG960" s="8"/>
      <c r="CH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  <c r="AB961" s="8"/>
      <c r="AC961" s="8"/>
      <c r="AD961" s="8"/>
      <c r="AE961" s="8"/>
      <c r="AF961" s="8"/>
      <c r="AG961" s="8"/>
      <c r="AH961" s="8"/>
      <c r="AI961" s="8"/>
      <c r="AJ961" s="8"/>
      <c r="AK961" s="8"/>
      <c r="AL961" s="8"/>
      <c r="AM961" s="8"/>
      <c r="AN961" s="8"/>
      <c r="AO961" s="8"/>
      <c r="AP961" s="8"/>
      <c r="AQ961" s="8"/>
      <c r="AR961" s="8"/>
      <c r="AS961" s="8"/>
      <c r="AT961" s="8"/>
      <c r="AU961" s="8"/>
      <c r="AV961" s="8"/>
      <c r="AW961" s="8"/>
      <c r="AX961" s="8"/>
      <c r="AY961" s="8"/>
      <c r="AZ961" s="8"/>
      <c r="BA961" s="8"/>
      <c r="BB961" s="8"/>
      <c r="BC961" s="8"/>
      <c r="BD961" s="8"/>
      <c r="BE961" s="8"/>
      <c r="BF961" s="8"/>
      <c r="BG961" s="8"/>
      <c r="BH961" s="8"/>
      <c r="BI961" s="8"/>
      <c r="BJ961" s="8"/>
      <c r="BK961" s="8"/>
      <c r="BL961" s="8"/>
      <c r="BM961" s="8"/>
      <c r="BN961" s="8"/>
      <c r="BO961" s="8"/>
      <c r="BP961" s="8"/>
      <c r="BQ961" s="8"/>
      <c r="BR961" s="8"/>
      <c r="BS961" s="8"/>
      <c r="BT961" s="8"/>
      <c r="BU961" s="8"/>
      <c r="BV961" s="8"/>
      <c r="BW961" s="8"/>
      <c r="BX961" s="8"/>
      <c r="BY961" s="8"/>
      <c r="BZ961" s="8"/>
      <c r="CA961" s="8"/>
      <c r="CB961" s="8"/>
      <c r="CC961" s="8"/>
      <c r="CD961" s="8"/>
      <c r="CE961" s="8"/>
      <c r="CF961" s="8"/>
      <c r="CG961" s="8"/>
      <c r="CH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  <c r="AB962" s="8"/>
      <c r="AC962" s="8"/>
      <c r="AD962" s="8"/>
      <c r="AE962" s="8"/>
      <c r="AF962" s="8"/>
      <c r="AG962" s="8"/>
      <c r="AH962" s="8"/>
      <c r="AI962" s="8"/>
      <c r="AJ962" s="8"/>
      <c r="AK962" s="8"/>
      <c r="AL962" s="8"/>
      <c r="AM962" s="8"/>
      <c r="AN962" s="8"/>
      <c r="AO962" s="8"/>
      <c r="AP962" s="8"/>
      <c r="AQ962" s="8"/>
      <c r="AR962" s="8"/>
      <c r="AS962" s="8"/>
      <c r="AT962" s="8"/>
      <c r="AU962" s="8"/>
      <c r="AV962" s="8"/>
      <c r="AW962" s="8"/>
      <c r="AX962" s="8"/>
      <c r="AY962" s="8"/>
      <c r="AZ962" s="8"/>
      <c r="BA962" s="8"/>
      <c r="BB962" s="8"/>
      <c r="BC962" s="8"/>
      <c r="BD962" s="8"/>
      <c r="BE962" s="8"/>
      <c r="BF962" s="8"/>
      <c r="BG962" s="8"/>
      <c r="BH962" s="8"/>
      <c r="BI962" s="8"/>
      <c r="BJ962" s="8"/>
      <c r="BK962" s="8"/>
      <c r="BL962" s="8"/>
      <c r="BM962" s="8"/>
      <c r="BN962" s="8"/>
      <c r="BO962" s="8"/>
      <c r="BP962" s="8"/>
      <c r="BQ962" s="8"/>
      <c r="BR962" s="8"/>
      <c r="BS962" s="8"/>
      <c r="BT962" s="8"/>
      <c r="BU962" s="8"/>
      <c r="BV962" s="8"/>
      <c r="BW962" s="8"/>
      <c r="BX962" s="8"/>
      <c r="BY962" s="8"/>
      <c r="BZ962" s="8"/>
      <c r="CA962" s="8"/>
      <c r="CB962" s="8"/>
      <c r="CC962" s="8"/>
      <c r="CD962" s="8"/>
      <c r="CE962" s="8"/>
      <c r="CF962" s="8"/>
      <c r="CG962" s="8"/>
      <c r="CH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  <c r="AB963" s="8"/>
      <c r="AC963" s="8"/>
      <c r="AD963" s="8"/>
      <c r="AE963" s="8"/>
      <c r="AF963" s="8"/>
      <c r="AG963" s="8"/>
      <c r="AH963" s="8"/>
      <c r="AI963" s="8"/>
      <c r="AJ963" s="8"/>
      <c r="AK963" s="8"/>
      <c r="AL963" s="8"/>
      <c r="AM963" s="8"/>
      <c r="AN963" s="8"/>
      <c r="AO963" s="8"/>
      <c r="AP963" s="8"/>
      <c r="AQ963" s="8"/>
      <c r="AR963" s="8"/>
      <c r="AS963" s="8"/>
      <c r="AT963" s="8"/>
      <c r="AU963" s="8"/>
      <c r="AV963" s="8"/>
      <c r="AW963" s="8"/>
      <c r="AX963" s="8"/>
      <c r="AY963" s="8"/>
      <c r="AZ963" s="8"/>
      <c r="BA963" s="8"/>
      <c r="BB963" s="8"/>
      <c r="BC963" s="8"/>
      <c r="BD963" s="8"/>
      <c r="BE963" s="8"/>
      <c r="BF963" s="8"/>
      <c r="BG963" s="8"/>
      <c r="BH963" s="8"/>
      <c r="BI963" s="8"/>
      <c r="BJ963" s="8"/>
      <c r="BK963" s="8"/>
      <c r="BL963" s="8"/>
      <c r="BM963" s="8"/>
      <c r="BN963" s="8"/>
      <c r="BO963" s="8"/>
      <c r="BP963" s="8"/>
      <c r="BQ963" s="8"/>
      <c r="BR963" s="8"/>
      <c r="BS963" s="8"/>
      <c r="BT963" s="8"/>
      <c r="BU963" s="8"/>
      <c r="BV963" s="8"/>
      <c r="BW963" s="8"/>
      <c r="BX963" s="8"/>
      <c r="BY963" s="8"/>
      <c r="BZ963" s="8"/>
      <c r="CA963" s="8"/>
      <c r="CB963" s="8"/>
      <c r="CC963" s="8"/>
      <c r="CD963" s="8"/>
      <c r="CE963" s="8"/>
      <c r="CF963" s="8"/>
      <c r="CG963" s="8"/>
      <c r="CH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  <c r="AB964" s="8"/>
      <c r="AC964" s="8"/>
      <c r="AD964" s="8"/>
      <c r="AE964" s="8"/>
      <c r="AF964" s="8"/>
      <c r="AG964" s="8"/>
      <c r="AH964" s="8"/>
      <c r="AI964" s="8"/>
      <c r="AJ964" s="8"/>
      <c r="AK964" s="8"/>
      <c r="AL964" s="8"/>
      <c r="AM964" s="8"/>
      <c r="AN964" s="8"/>
      <c r="AO964" s="8"/>
      <c r="AP964" s="8"/>
      <c r="AQ964" s="8"/>
      <c r="AR964" s="8"/>
      <c r="AS964" s="8"/>
      <c r="AT964" s="8"/>
      <c r="AU964" s="8"/>
      <c r="AV964" s="8"/>
      <c r="AW964" s="8"/>
      <c r="AX964" s="8"/>
      <c r="AY964" s="8"/>
      <c r="AZ964" s="8"/>
      <c r="BA964" s="8"/>
      <c r="BB964" s="8"/>
      <c r="BC964" s="8"/>
      <c r="BD964" s="8"/>
      <c r="BE964" s="8"/>
      <c r="BF964" s="8"/>
      <c r="BG964" s="8"/>
      <c r="BH964" s="8"/>
      <c r="BI964" s="8"/>
      <c r="BJ964" s="8"/>
      <c r="BK964" s="8"/>
      <c r="BL964" s="8"/>
      <c r="BM964" s="8"/>
      <c r="BN964" s="8"/>
      <c r="BO964" s="8"/>
      <c r="BP964" s="8"/>
      <c r="BQ964" s="8"/>
      <c r="BR964" s="8"/>
      <c r="BS964" s="8"/>
      <c r="BT964" s="8"/>
      <c r="BU964" s="8"/>
      <c r="BV964" s="8"/>
      <c r="BW964" s="8"/>
      <c r="BX964" s="8"/>
      <c r="BY964" s="8"/>
      <c r="BZ964" s="8"/>
      <c r="CA964" s="8"/>
      <c r="CB964" s="8"/>
      <c r="CC964" s="8"/>
      <c r="CD964" s="8"/>
      <c r="CE964" s="8"/>
      <c r="CF964" s="8"/>
      <c r="CG964" s="8"/>
      <c r="CH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  <c r="AB965" s="8"/>
      <c r="AC965" s="8"/>
      <c r="AD965" s="8"/>
      <c r="AE965" s="8"/>
      <c r="AF965" s="8"/>
      <c r="AG965" s="8"/>
      <c r="AH965" s="8"/>
      <c r="AI965" s="8"/>
      <c r="AJ965" s="8"/>
      <c r="AK965" s="8"/>
      <c r="AL965" s="8"/>
      <c r="AM965" s="8"/>
      <c r="AN965" s="8"/>
      <c r="AO965" s="8"/>
      <c r="AP965" s="8"/>
      <c r="AQ965" s="8"/>
      <c r="AR965" s="8"/>
      <c r="AS965" s="8"/>
      <c r="AT965" s="8"/>
      <c r="AU965" s="8"/>
      <c r="AV965" s="8"/>
      <c r="AW965" s="8"/>
      <c r="AX965" s="8"/>
      <c r="AY965" s="8"/>
      <c r="AZ965" s="8"/>
      <c r="BA965" s="8"/>
      <c r="BB965" s="8"/>
      <c r="BC965" s="8"/>
      <c r="BD965" s="8"/>
      <c r="BE965" s="8"/>
      <c r="BF965" s="8"/>
      <c r="BG965" s="8"/>
      <c r="BH965" s="8"/>
      <c r="BI965" s="8"/>
      <c r="BJ965" s="8"/>
      <c r="BK965" s="8"/>
      <c r="BL965" s="8"/>
      <c r="BM965" s="8"/>
      <c r="BN965" s="8"/>
      <c r="BO965" s="8"/>
      <c r="BP965" s="8"/>
      <c r="BQ965" s="8"/>
      <c r="BR965" s="8"/>
      <c r="BS965" s="8"/>
      <c r="BT965" s="8"/>
      <c r="BU965" s="8"/>
      <c r="BV965" s="8"/>
      <c r="BW965" s="8"/>
      <c r="BX965" s="8"/>
      <c r="BY965" s="8"/>
      <c r="BZ965" s="8"/>
      <c r="CA965" s="8"/>
      <c r="CB965" s="8"/>
      <c r="CC965" s="8"/>
      <c r="CD965" s="8"/>
      <c r="CE965" s="8"/>
      <c r="CF965" s="8"/>
      <c r="CG965" s="8"/>
      <c r="CH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  <c r="AB966" s="8"/>
      <c r="AC966" s="8"/>
      <c r="AD966" s="8"/>
      <c r="AE966" s="8"/>
      <c r="AF966" s="8"/>
      <c r="AG966" s="8"/>
      <c r="AH966" s="8"/>
      <c r="AI966" s="8"/>
      <c r="AJ966" s="8"/>
      <c r="AK966" s="8"/>
      <c r="AL966" s="8"/>
      <c r="AM966" s="8"/>
      <c r="AN966" s="8"/>
      <c r="AO966" s="8"/>
      <c r="AP966" s="8"/>
      <c r="AQ966" s="8"/>
      <c r="AR966" s="8"/>
      <c r="AS966" s="8"/>
      <c r="AT966" s="8"/>
      <c r="AU966" s="8"/>
      <c r="AV966" s="8"/>
      <c r="AW966" s="8"/>
      <c r="AX966" s="8"/>
      <c r="AY966" s="8"/>
      <c r="AZ966" s="8"/>
      <c r="BA966" s="8"/>
      <c r="BB966" s="8"/>
      <c r="BC966" s="8"/>
      <c r="BD966" s="8"/>
      <c r="BE966" s="8"/>
      <c r="BF966" s="8"/>
      <c r="BG966" s="8"/>
      <c r="BH966" s="8"/>
      <c r="BI966" s="8"/>
      <c r="BJ966" s="8"/>
      <c r="BK966" s="8"/>
      <c r="BL966" s="8"/>
      <c r="BM966" s="8"/>
      <c r="BN966" s="8"/>
      <c r="BO966" s="8"/>
      <c r="BP966" s="8"/>
      <c r="BQ966" s="8"/>
      <c r="BR966" s="8"/>
      <c r="BS966" s="8"/>
      <c r="BT966" s="8"/>
      <c r="BU966" s="8"/>
      <c r="BV966" s="8"/>
      <c r="BW966" s="8"/>
      <c r="BX966" s="8"/>
      <c r="BY966" s="8"/>
      <c r="BZ966" s="8"/>
      <c r="CA966" s="8"/>
      <c r="CB966" s="8"/>
      <c r="CC966" s="8"/>
      <c r="CD966" s="8"/>
      <c r="CE966" s="8"/>
      <c r="CF966" s="8"/>
      <c r="CG966" s="8"/>
      <c r="CH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  <c r="AB967" s="8"/>
      <c r="AC967" s="8"/>
      <c r="AD967" s="8"/>
      <c r="AE967" s="8"/>
      <c r="AF967" s="8"/>
      <c r="AG967" s="8"/>
      <c r="AH967" s="8"/>
      <c r="AI967" s="8"/>
      <c r="AJ967" s="8"/>
      <c r="AK967" s="8"/>
      <c r="AL967" s="8"/>
      <c r="AM967" s="8"/>
      <c r="AN967" s="8"/>
      <c r="AO967" s="8"/>
      <c r="AP967" s="8"/>
      <c r="AQ967" s="8"/>
      <c r="AR967" s="8"/>
      <c r="AS967" s="8"/>
      <c r="AT967" s="8"/>
      <c r="AU967" s="8"/>
      <c r="AV967" s="8"/>
      <c r="AW967" s="8"/>
      <c r="AX967" s="8"/>
      <c r="AY967" s="8"/>
      <c r="AZ967" s="8"/>
      <c r="BA967" s="8"/>
      <c r="BB967" s="8"/>
      <c r="BC967" s="8"/>
      <c r="BD967" s="8"/>
      <c r="BE967" s="8"/>
      <c r="BF967" s="8"/>
      <c r="BG967" s="8"/>
      <c r="BH967" s="8"/>
      <c r="BI967" s="8"/>
      <c r="BJ967" s="8"/>
      <c r="BK967" s="8"/>
      <c r="BL967" s="8"/>
      <c r="BM967" s="8"/>
      <c r="BN967" s="8"/>
      <c r="BO967" s="8"/>
      <c r="BP967" s="8"/>
      <c r="BQ967" s="8"/>
      <c r="BR967" s="8"/>
      <c r="BS967" s="8"/>
      <c r="BT967" s="8"/>
      <c r="BU967" s="8"/>
      <c r="BV967" s="8"/>
      <c r="BW967" s="8"/>
      <c r="BX967" s="8"/>
      <c r="BY967" s="8"/>
      <c r="BZ967" s="8"/>
      <c r="CA967" s="8"/>
      <c r="CB967" s="8"/>
      <c r="CC967" s="8"/>
      <c r="CD967" s="8"/>
      <c r="CE967" s="8"/>
      <c r="CF967" s="8"/>
      <c r="CG967" s="8"/>
      <c r="CH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  <c r="AB968" s="8"/>
      <c r="AC968" s="8"/>
      <c r="AD968" s="8"/>
      <c r="AE968" s="8"/>
      <c r="AF968" s="8"/>
      <c r="AG968" s="8"/>
      <c r="AH968" s="8"/>
      <c r="AI968" s="8"/>
      <c r="AJ968" s="8"/>
      <c r="AK968" s="8"/>
      <c r="AL968" s="8"/>
      <c r="AM968" s="8"/>
      <c r="AN968" s="8"/>
      <c r="AO968" s="8"/>
      <c r="AP968" s="8"/>
      <c r="AQ968" s="8"/>
      <c r="AR968" s="8"/>
      <c r="AS968" s="8"/>
      <c r="AT968" s="8"/>
      <c r="AU968" s="8"/>
      <c r="AV968" s="8"/>
      <c r="AW968" s="8"/>
      <c r="AX968" s="8"/>
      <c r="AY968" s="8"/>
      <c r="AZ968" s="8"/>
      <c r="BA968" s="8"/>
      <c r="BB968" s="8"/>
      <c r="BC968" s="8"/>
      <c r="BD968" s="8"/>
      <c r="BE968" s="8"/>
      <c r="BF968" s="8"/>
      <c r="BG968" s="8"/>
      <c r="BH968" s="8"/>
      <c r="BI968" s="8"/>
      <c r="BJ968" s="8"/>
      <c r="BK968" s="8"/>
      <c r="BL968" s="8"/>
      <c r="BM968" s="8"/>
      <c r="BN968" s="8"/>
      <c r="BO968" s="8"/>
      <c r="BP968" s="8"/>
      <c r="BQ968" s="8"/>
      <c r="BR968" s="8"/>
      <c r="BS968" s="8"/>
      <c r="BT968" s="8"/>
      <c r="BU968" s="8"/>
      <c r="BV968" s="8"/>
      <c r="BW968" s="8"/>
      <c r="BX968" s="8"/>
      <c r="BY968" s="8"/>
      <c r="BZ968" s="8"/>
      <c r="CA968" s="8"/>
      <c r="CB968" s="8"/>
      <c r="CC968" s="8"/>
      <c r="CD968" s="8"/>
      <c r="CE968" s="8"/>
      <c r="CF968" s="8"/>
      <c r="CG968" s="8"/>
      <c r="CH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  <c r="AB969" s="8"/>
      <c r="AC969" s="8"/>
      <c r="AD969" s="8"/>
      <c r="AE969" s="8"/>
      <c r="AF969" s="8"/>
      <c r="AG969" s="8"/>
      <c r="AH969" s="8"/>
      <c r="AI969" s="8"/>
      <c r="AJ969" s="8"/>
      <c r="AK969" s="8"/>
      <c r="AL969" s="8"/>
      <c r="AM969" s="8"/>
      <c r="AN969" s="8"/>
      <c r="AO969" s="8"/>
      <c r="AP969" s="8"/>
      <c r="AQ969" s="8"/>
      <c r="AR969" s="8"/>
      <c r="AS969" s="8"/>
      <c r="AT969" s="8"/>
      <c r="AU969" s="8"/>
      <c r="AV969" s="8"/>
      <c r="AW969" s="8"/>
      <c r="AX969" s="8"/>
      <c r="AY969" s="8"/>
      <c r="AZ969" s="8"/>
      <c r="BA969" s="8"/>
      <c r="BB969" s="8"/>
      <c r="BC969" s="8"/>
      <c r="BD969" s="8"/>
      <c r="BE969" s="8"/>
      <c r="BF969" s="8"/>
      <c r="BG969" s="8"/>
      <c r="BH969" s="8"/>
      <c r="BI969" s="8"/>
      <c r="BJ969" s="8"/>
      <c r="BK969" s="8"/>
      <c r="BL969" s="8"/>
      <c r="BM969" s="8"/>
      <c r="BN969" s="8"/>
      <c r="BO969" s="8"/>
      <c r="BP969" s="8"/>
      <c r="BQ969" s="8"/>
      <c r="BR969" s="8"/>
      <c r="BS969" s="8"/>
      <c r="BT969" s="8"/>
      <c r="BU969" s="8"/>
      <c r="BV969" s="8"/>
      <c r="BW969" s="8"/>
      <c r="BX969" s="8"/>
      <c r="BY969" s="8"/>
      <c r="BZ969" s="8"/>
      <c r="CA969" s="8"/>
      <c r="CB969" s="8"/>
      <c r="CC969" s="8"/>
      <c r="CD969" s="8"/>
      <c r="CE969" s="8"/>
      <c r="CF969" s="8"/>
      <c r="CG969" s="8"/>
      <c r="CH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  <c r="AB970" s="8"/>
      <c r="AC970" s="8"/>
      <c r="AD970" s="8"/>
      <c r="AE970" s="8"/>
      <c r="AF970" s="8"/>
      <c r="AG970" s="8"/>
      <c r="AH970" s="8"/>
      <c r="AI970" s="8"/>
      <c r="AJ970" s="8"/>
      <c r="AK970" s="8"/>
      <c r="AL970" s="8"/>
      <c r="AM970" s="8"/>
      <c r="AN970" s="8"/>
      <c r="AO970" s="8"/>
      <c r="AP970" s="8"/>
      <c r="AQ970" s="8"/>
      <c r="AR970" s="8"/>
      <c r="AS970" s="8"/>
      <c r="AT970" s="8"/>
      <c r="AU970" s="8"/>
      <c r="AV970" s="8"/>
      <c r="AW970" s="8"/>
      <c r="AX970" s="8"/>
      <c r="AY970" s="8"/>
      <c r="AZ970" s="8"/>
      <c r="BA970" s="8"/>
      <c r="BB970" s="8"/>
      <c r="BC970" s="8"/>
      <c r="BD970" s="8"/>
      <c r="BE970" s="8"/>
      <c r="BF970" s="8"/>
      <c r="BG970" s="8"/>
      <c r="BH970" s="8"/>
      <c r="BI970" s="8"/>
      <c r="BJ970" s="8"/>
      <c r="BK970" s="8"/>
      <c r="BL970" s="8"/>
      <c r="BM970" s="8"/>
      <c r="BN970" s="8"/>
      <c r="BO970" s="8"/>
      <c r="BP970" s="8"/>
      <c r="BQ970" s="8"/>
      <c r="BR970" s="8"/>
      <c r="BS970" s="8"/>
      <c r="BT970" s="8"/>
      <c r="BU970" s="8"/>
      <c r="BV970" s="8"/>
      <c r="BW970" s="8"/>
      <c r="BX970" s="8"/>
      <c r="BY970" s="8"/>
      <c r="BZ970" s="8"/>
      <c r="CA970" s="8"/>
      <c r="CB970" s="8"/>
      <c r="CC970" s="8"/>
      <c r="CD970" s="8"/>
      <c r="CE970" s="8"/>
      <c r="CF970" s="8"/>
      <c r="CG970" s="8"/>
      <c r="CH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  <c r="AB971" s="8"/>
      <c r="AC971" s="8"/>
      <c r="AD971" s="8"/>
      <c r="AE971" s="8"/>
      <c r="AF971" s="8"/>
      <c r="AG971" s="8"/>
      <c r="AH971" s="8"/>
      <c r="AI971" s="8"/>
      <c r="AJ971" s="8"/>
      <c r="AK971" s="8"/>
      <c r="AL971" s="8"/>
      <c r="AM971" s="8"/>
      <c r="AN971" s="8"/>
      <c r="AO971" s="8"/>
      <c r="AP971" s="8"/>
      <c r="AQ971" s="8"/>
      <c r="AR971" s="8"/>
      <c r="AS971" s="8"/>
      <c r="AT971" s="8"/>
      <c r="AU971" s="8"/>
      <c r="AV971" s="8"/>
      <c r="AW971" s="8"/>
      <c r="AX971" s="8"/>
      <c r="AY971" s="8"/>
      <c r="AZ971" s="8"/>
      <c r="BA971" s="8"/>
      <c r="BB971" s="8"/>
      <c r="BC971" s="8"/>
      <c r="BD971" s="8"/>
      <c r="BE971" s="8"/>
      <c r="BF971" s="8"/>
      <c r="BG971" s="8"/>
      <c r="BH971" s="8"/>
      <c r="BI971" s="8"/>
      <c r="BJ971" s="8"/>
      <c r="BK971" s="8"/>
      <c r="BL971" s="8"/>
      <c r="BM971" s="8"/>
      <c r="BN971" s="8"/>
      <c r="BO971" s="8"/>
      <c r="BP971" s="8"/>
      <c r="BQ971" s="8"/>
      <c r="BR971" s="8"/>
      <c r="BS971" s="8"/>
      <c r="BT971" s="8"/>
      <c r="BU971" s="8"/>
      <c r="BV971" s="8"/>
      <c r="BW971" s="8"/>
      <c r="BX971" s="8"/>
      <c r="BY971" s="8"/>
      <c r="BZ971" s="8"/>
      <c r="CA971" s="8"/>
      <c r="CB971" s="8"/>
      <c r="CC971" s="8"/>
      <c r="CD971" s="8"/>
      <c r="CE971" s="8"/>
      <c r="CF971" s="8"/>
      <c r="CG971" s="8"/>
      <c r="CH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  <c r="AB972" s="8"/>
      <c r="AC972" s="8"/>
      <c r="AD972" s="8"/>
      <c r="AE972" s="8"/>
      <c r="AF972" s="8"/>
      <c r="AG972" s="8"/>
      <c r="AH972" s="8"/>
      <c r="AI972" s="8"/>
      <c r="AJ972" s="8"/>
      <c r="AK972" s="8"/>
      <c r="AL972" s="8"/>
      <c r="AM972" s="8"/>
      <c r="AN972" s="8"/>
      <c r="AO972" s="8"/>
      <c r="AP972" s="8"/>
      <c r="AQ972" s="8"/>
      <c r="AR972" s="8"/>
      <c r="AS972" s="8"/>
      <c r="AT972" s="8"/>
      <c r="AU972" s="8"/>
      <c r="AV972" s="8"/>
      <c r="AW972" s="8"/>
      <c r="AX972" s="8"/>
      <c r="AY972" s="8"/>
      <c r="AZ972" s="8"/>
      <c r="BA972" s="8"/>
      <c r="BB972" s="8"/>
      <c r="BC972" s="8"/>
      <c r="BD972" s="8"/>
      <c r="BE972" s="8"/>
      <c r="BF972" s="8"/>
      <c r="BG972" s="8"/>
      <c r="BH972" s="8"/>
      <c r="BI972" s="8"/>
      <c r="BJ972" s="8"/>
      <c r="BK972" s="8"/>
      <c r="BL972" s="8"/>
      <c r="BM972" s="8"/>
      <c r="BN972" s="8"/>
      <c r="BO972" s="8"/>
      <c r="BP972" s="8"/>
      <c r="BQ972" s="8"/>
      <c r="BR972" s="8"/>
      <c r="BS972" s="8"/>
      <c r="BT972" s="8"/>
      <c r="BU972" s="8"/>
      <c r="BV972" s="8"/>
      <c r="BW972" s="8"/>
      <c r="BX972" s="8"/>
      <c r="BY972" s="8"/>
      <c r="BZ972" s="8"/>
      <c r="CA972" s="8"/>
      <c r="CB972" s="8"/>
      <c r="CC972" s="8"/>
      <c r="CD972" s="8"/>
      <c r="CE972" s="8"/>
      <c r="CF972" s="8"/>
      <c r="CG972" s="8"/>
      <c r="CH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  <c r="AB973" s="8"/>
      <c r="AC973" s="8"/>
      <c r="AD973" s="8"/>
      <c r="AE973" s="8"/>
      <c r="AF973" s="8"/>
      <c r="AG973" s="8"/>
      <c r="AH973" s="8"/>
      <c r="AI973" s="8"/>
      <c r="AJ973" s="8"/>
      <c r="AK973" s="8"/>
      <c r="AL973" s="8"/>
      <c r="AM973" s="8"/>
      <c r="AN973" s="8"/>
      <c r="AO973" s="8"/>
      <c r="AP973" s="8"/>
      <c r="AQ973" s="8"/>
      <c r="AR973" s="8"/>
      <c r="AS973" s="8"/>
      <c r="AT973" s="8"/>
      <c r="AU973" s="8"/>
      <c r="AV973" s="8"/>
      <c r="AW973" s="8"/>
      <c r="AX973" s="8"/>
      <c r="AY973" s="8"/>
      <c r="AZ973" s="8"/>
      <c r="BA973" s="8"/>
      <c r="BB973" s="8"/>
      <c r="BC973" s="8"/>
      <c r="BD973" s="8"/>
      <c r="BE973" s="8"/>
      <c r="BF973" s="8"/>
      <c r="BG973" s="8"/>
      <c r="BH973" s="8"/>
      <c r="BI973" s="8"/>
      <c r="BJ973" s="8"/>
      <c r="BK973" s="8"/>
      <c r="BL973" s="8"/>
      <c r="BM973" s="8"/>
      <c r="BN973" s="8"/>
      <c r="BO973" s="8"/>
      <c r="BP973" s="8"/>
      <c r="BQ973" s="8"/>
      <c r="BR973" s="8"/>
      <c r="BS973" s="8"/>
      <c r="BT973" s="8"/>
      <c r="BU973" s="8"/>
      <c r="BV973" s="8"/>
      <c r="BW973" s="8"/>
      <c r="BX973" s="8"/>
      <c r="BY973" s="8"/>
      <c r="BZ973" s="8"/>
      <c r="CA973" s="8"/>
      <c r="CB973" s="8"/>
      <c r="CC973" s="8"/>
      <c r="CD973" s="8"/>
      <c r="CE973" s="8"/>
      <c r="CF973" s="8"/>
      <c r="CG973" s="8"/>
      <c r="CH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  <c r="AB974" s="8"/>
      <c r="AC974" s="8"/>
      <c r="AD974" s="8"/>
      <c r="AE974" s="8"/>
      <c r="AF974" s="8"/>
      <c r="AG974" s="8"/>
      <c r="AH974" s="8"/>
      <c r="AI974" s="8"/>
      <c r="AJ974" s="8"/>
      <c r="AK974" s="8"/>
      <c r="AL974" s="8"/>
      <c r="AM974" s="8"/>
      <c r="AN974" s="8"/>
      <c r="AO974" s="8"/>
      <c r="AP974" s="8"/>
      <c r="AQ974" s="8"/>
      <c r="AR974" s="8"/>
      <c r="AS974" s="8"/>
      <c r="AT974" s="8"/>
      <c r="AU974" s="8"/>
      <c r="AV974" s="8"/>
      <c r="AW974" s="8"/>
      <c r="AX974" s="8"/>
      <c r="AY974" s="8"/>
      <c r="AZ974" s="8"/>
      <c r="BA974" s="8"/>
      <c r="BB974" s="8"/>
      <c r="BC974" s="8"/>
      <c r="BD974" s="8"/>
      <c r="BE974" s="8"/>
      <c r="BF974" s="8"/>
      <c r="BG974" s="8"/>
      <c r="BH974" s="8"/>
      <c r="BI974" s="8"/>
      <c r="BJ974" s="8"/>
      <c r="BK974" s="8"/>
      <c r="BL974" s="8"/>
      <c r="BM974" s="8"/>
      <c r="BN974" s="8"/>
      <c r="BO974" s="8"/>
      <c r="BP974" s="8"/>
      <c r="BQ974" s="8"/>
      <c r="BR974" s="8"/>
      <c r="BS974" s="8"/>
      <c r="BT974" s="8"/>
      <c r="BU974" s="8"/>
      <c r="BV974" s="8"/>
      <c r="BW974" s="8"/>
      <c r="BX974" s="8"/>
      <c r="BY974" s="8"/>
      <c r="BZ974" s="8"/>
      <c r="CA974" s="8"/>
      <c r="CB974" s="8"/>
      <c r="CC974" s="8"/>
      <c r="CD974" s="8"/>
      <c r="CE974" s="8"/>
      <c r="CF974" s="8"/>
      <c r="CG974" s="8"/>
      <c r="CH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  <c r="AB975" s="8"/>
      <c r="AC975" s="8"/>
      <c r="AD975" s="8"/>
      <c r="AE975" s="8"/>
      <c r="AF975" s="8"/>
      <c r="AG975" s="8"/>
      <c r="AH975" s="8"/>
      <c r="AI975" s="8"/>
      <c r="AJ975" s="8"/>
      <c r="AK975" s="8"/>
      <c r="AL975" s="8"/>
      <c r="AM975" s="8"/>
      <c r="AN975" s="8"/>
      <c r="AO975" s="8"/>
      <c r="AP975" s="8"/>
      <c r="AQ975" s="8"/>
      <c r="AR975" s="8"/>
      <c r="AS975" s="8"/>
      <c r="AT975" s="8"/>
      <c r="AU975" s="8"/>
      <c r="AV975" s="8"/>
      <c r="AW975" s="8"/>
      <c r="AX975" s="8"/>
      <c r="AY975" s="8"/>
      <c r="AZ975" s="8"/>
      <c r="BA975" s="8"/>
      <c r="BB975" s="8"/>
      <c r="BC975" s="8"/>
      <c r="BD975" s="8"/>
      <c r="BE975" s="8"/>
      <c r="BF975" s="8"/>
      <c r="BG975" s="8"/>
      <c r="BH975" s="8"/>
      <c r="BI975" s="8"/>
      <c r="BJ975" s="8"/>
      <c r="BK975" s="8"/>
      <c r="BL975" s="8"/>
      <c r="BM975" s="8"/>
      <c r="BN975" s="8"/>
      <c r="BO975" s="8"/>
      <c r="BP975" s="8"/>
      <c r="BQ975" s="8"/>
      <c r="BR975" s="8"/>
      <c r="BS975" s="8"/>
      <c r="BT975" s="8"/>
      <c r="BU975" s="8"/>
      <c r="BV975" s="8"/>
      <c r="BW975" s="8"/>
      <c r="BX975" s="8"/>
      <c r="BY975" s="8"/>
      <c r="BZ975" s="8"/>
      <c r="CA975" s="8"/>
      <c r="CB975" s="8"/>
      <c r="CC975" s="8"/>
      <c r="CD975" s="8"/>
      <c r="CE975" s="8"/>
      <c r="CF975" s="8"/>
      <c r="CG975" s="8"/>
      <c r="CH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  <c r="AB976" s="8"/>
      <c r="AC976" s="8"/>
      <c r="AD976" s="8"/>
      <c r="AE976" s="8"/>
      <c r="AF976" s="8"/>
      <c r="AG976" s="8"/>
      <c r="AH976" s="8"/>
      <c r="AI976" s="8"/>
      <c r="AJ976" s="8"/>
      <c r="AK976" s="8"/>
      <c r="AL976" s="8"/>
      <c r="AM976" s="8"/>
      <c r="AN976" s="8"/>
      <c r="AO976" s="8"/>
      <c r="AP976" s="8"/>
      <c r="AQ976" s="8"/>
      <c r="AR976" s="8"/>
      <c r="AS976" s="8"/>
      <c r="AT976" s="8"/>
      <c r="AU976" s="8"/>
      <c r="AV976" s="8"/>
      <c r="AW976" s="8"/>
      <c r="AX976" s="8"/>
      <c r="AY976" s="8"/>
      <c r="AZ976" s="8"/>
      <c r="BA976" s="8"/>
      <c r="BB976" s="8"/>
      <c r="BC976" s="8"/>
      <c r="BD976" s="8"/>
      <c r="BE976" s="8"/>
      <c r="BF976" s="8"/>
      <c r="BG976" s="8"/>
      <c r="BH976" s="8"/>
      <c r="BI976" s="8"/>
      <c r="BJ976" s="8"/>
      <c r="BK976" s="8"/>
      <c r="BL976" s="8"/>
      <c r="BM976" s="8"/>
      <c r="BN976" s="8"/>
      <c r="BO976" s="8"/>
      <c r="BP976" s="8"/>
      <c r="BQ976" s="8"/>
      <c r="BR976" s="8"/>
      <c r="BS976" s="8"/>
      <c r="BT976" s="8"/>
      <c r="BU976" s="8"/>
      <c r="BV976" s="8"/>
      <c r="BW976" s="8"/>
      <c r="BX976" s="8"/>
      <c r="BY976" s="8"/>
      <c r="BZ976" s="8"/>
      <c r="CA976" s="8"/>
      <c r="CB976" s="8"/>
      <c r="CC976" s="8"/>
      <c r="CD976" s="8"/>
      <c r="CE976" s="8"/>
      <c r="CF976" s="8"/>
      <c r="CG976" s="8"/>
      <c r="CH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  <c r="AB977" s="8"/>
      <c r="AC977" s="8"/>
      <c r="AD977" s="8"/>
      <c r="AE977" s="8"/>
      <c r="AF977" s="8"/>
      <c r="AG977" s="8"/>
      <c r="AH977" s="8"/>
      <c r="AI977" s="8"/>
      <c r="AJ977" s="8"/>
      <c r="AK977" s="8"/>
      <c r="AL977" s="8"/>
      <c r="AM977" s="8"/>
      <c r="AN977" s="8"/>
      <c r="AO977" s="8"/>
      <c r="AP977" s="8"/>
      <c r="AQ977" s="8"/>
      <c r="AR977" s="8"/>
      <c r="AS977" s="8"/>
      <c r="AT977" s="8"/>
      <c r="AU977" s="8"/>
      <c r="AV977" s="8"/>
      <c r="AW977" s="8"/>
      <c r="AX977" s="8"/>
      <c r="AY977" s="8"/>
      <c r="AZ977" s="8"/>
      <c r="BA977" s="8"/>
      <c r="BB977" s="8"/>
      <c r="BC977" s="8"/>
      <c r="BD977" s="8"/>
      <c r="BE977" s="8"/>
      <c r="BF977" s="8"/>
      <c r="BG977" s="8"/>
      <c r="BH977" s="8"/>
      <c r="BI977" s="8"/>
      <c r="BJ977" s="8"/>
      <c r="BK977" s="8"/>
      <c r="BL977" s="8"/>
      <c r="BM977" s="8"/>
      <c r="BN977" s="8"/>
      <c r="BO977" s="8"/>
      <c r="BP977" s="8"/>
      <c r="BQ977" s="8"/>
      <c r="BR977" s="8"/>
      <c r="BS977" s="8"/>
      <c r="BT977" s="8"/>
      <c r="BU977" s="8"/>
      <c r="BV977" s="8"/>
      <c r="BW977" s="8"/>
      <c r="BX977" s="8"/>
      <c r="BY977" s="8"/>
      <c r="BZ977" s="8"/>
      <c r="CA977" s="8"/>
      <c r="CB977" s="8"/>
      <c r="CC977" s="8"/>
      <c r="CD977" s="8"/>
      <c r="CE977" s="8"/>
      <c r="CF977" s="8"/>
      <c r="CG977" s="8"/>
      <c r="CH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  <c r="AB978" s="8"/>
      <c r="AC978" s="8"/>
      <c r="AD978" s="8"/>
      <c r="AE978" s="8"/>
      <c r="AF978" s="8"/>
      <c r="AG978" s="8"/>
      <c r="AH978" s="8"/>
      <c r="AI978" s="8"/>
      <c r="AJ978" s="8"/>
      <c r="AK978" s="8"/>
      <c r="AL978" s="8"/>
      <c r="AM978" s="8"/>
      <c r="AN978" s="8"/>
      <c r="AO978" s="8"/>
      <c r="AP978" s="8"/>
      <c r="AQ978" s="8"/>
      <c r="AR978" s="8"/>
      <c r="AS978" s="8"/>
      <c r="AT978" s="8"/>
      <c r="AU978" s="8"/>
      <c r="AV978" s="8"/>
      <c r="AW978" s="8"/>
      <c r="AX978" s="8"/>
      <c r="AY978" s="8"/>
      <c r="AZ978" s="8"/>
      <c r="BA978" s="8"/>
      <c r="BB978" s="8"/>
      <c r="BC978" s="8"/>
      <c r="BD978" s="8"/>
      <c r="BE978" s="8"/>
      <c r="BF978" s="8"/>
      <c r="BG978" s="8"/>
      <c r="BH978" s="8"/>
      <c r="BI978" s="8"/>
      <c r="BJ978" s="8"/>
      <c r="BK978" s="8"/>
      <c r="BL978" s="8"/>
      <c r="BM978" s="8"/>
      <c r="BN978" s="8"/>
      <c r="BO978" s="8"/>
      <c r="BP978" s="8"/>
      <c r="BQ978" s="8"/>
      <c r="BR978" s="8"/>
      <c r="BS978" s="8"/>
      <c r="BT978" s="8"/>
      <c r="BU978" s="8"/>
      <c r="BV978" s="8"/>
      <c r="BW978" s="8"/>
      <c r="BX978" s="8"/>
      <c r="BY978" s="8"/>
      <c r="BZ978" s="8"/>
      <c r="CA978" s="8"/>
      <c r="CB978" s="8"/>
      <c r="CC978" s="8"/>
      <c r="CD978" s="8"/>
      <c r="CE978" s="8"/>
      <c r="CF978" s="8"/>
      <c r="CG978" s="8"/>
      <c r="CH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  <c r="AB979" s="8"/>
      <c r="AC979" s="8"/>
      <c r="AD979" s="8"/>
      <c r="AE979" s="8"/>
      <c r="AF979" s="8"/>
      <c r="AG979" s="8"/>
      <c r="AH979" s="8"/>
      <c r="AI979" s="8"/>
      <c r="AJ979" s="8"/>
      <c r="AK979" s="8"/>
      <c r="AL979" s="8"/>
      <c r="AM979" s="8"/>
      <c r="AN979" s="8"/>
      <c r="AO979" s="8"/>
      <c r="AP979" s="8"/>
      <c r="AQ979" s="8"/>
      <c r="AR979" s="8"/>
      <c r="AS979" s="8"/>
      <c r="AT979" s="8"/>
      <c r="AU979" s="8"/>
      <c r="AV979" s="8"/>
      <c r="AW979" s="8"/>
      <c r="AX979" s="8"/>
      <c r="AY979" s="8"/>
      <c r="AZ979" s="8"/>
      <c r="BA979" s="8"/>
      <c r="BB979" s="8"/>
      <c r="BC979" s="8"/>
      <c r="BD979" s="8"/>
      <c r="BE979" s="8"/>
      <c r="BF979" s="8"/>
      <c r="BG979" s="8"/>
      <c r="BH979" s="8"/>
      <c r="BI979" s="8"/>
      <c r="BJ979" s="8"/>
      <c r="BK979" s="8"/>
      <c r="BL979" s="8"/>
      <c r="BM979" s="8"/>
      <c r="BN979" s="8"/>
      <c r="BO979" s="8"/>
      <c r="BP979" s="8"/>
      <c r="BQ979" s="8"/>
      <c r="BR979" s="8"/>
      <c r="BS979" s="8"/>
      <c r="BT979" s="8"/>
      <c r="BU979" s="8"/>
      <c r="BV979" s="8"/>
      <c r="BW979" s="8"/>
      <c r="BX979" s="8"/>
      <c r="BY979" s="8"/>
      <c r="BZ979" s="8"/>
      <c r="CA979" s="8"/>
      <c r="CB979" s="8"/>
      <c r="CC979" s="8"/>
      <c r="CD979" s="8"/>
      <c r="CE979" s="8"/>
      <c r="CF979" s="8"/>
      <c r="CG979" s="8"/>
      <c r="CH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  <c r="AB980" s="8"/>
      <c r="AC980" s="8"/>
      <c r="AD980" s="8"/>
      <c r="AE980" s="8"/>
      <c r="AF980" s="8"/>
      <c r="AG980" s="8"/>
      <c r="AH980" s="8"/>
      <c r="AI980" s="8"/>
      <c r="AJ980" s="8"/>
      <c r="AK980" s="8"/>
      <c r="AL980" s="8"/>
      <c r="AM980" s="8"/>
      <c r="AN980" s="8"/>
      <c r="AO980" s="8"/>
      <c r="AP980" s="8"/>
      <c r="AQ980" s="8"/>
      <c r="AR980" s="8"/>
      <c r="AS980" s="8"/>
      <c r="AT980" s="8"/>
      <c r="AU980" s="8"/>
      <c r="AV980" s="8"/>
      <c r="AW980" s="8"/>
      <c r="AX980" s="8"/>
      <c r="AY980" s="8"/>
      <c r="AZ980" s="8"/>
      <c r="BA980" s="8"/>
      <c r="BB980" s="8"/>
      <c r="BC980" s="8"/>
      <c r="BD980" s="8"/>
      <c r="BE980" s="8"/>
      <c r="BF980" s="8"/>
      <c r="BG980" s="8"/>
      <c r="BH980" s="8"/>
      <c r="BI980" s="8"/>
      <c r="BJ980" s="8"/>
      <c r="BK980" s="8"/>
      <c r="BL980" s="8"/>
      <c r="BM980" s="8"/>
      <c r="BN980" s="8"/>
      <c r="BO980" s="8"/>
      <c r="BP980" s="8"/>
      <c r="BQ980" s="8"/>
      <c r="BR980" s="8"/>
      <c r="BS980" s="8"/>
      <c r="BT980" s="8"/>
      <c r="BU980" s="8"/>
      <c r="BV980" s="8"/>
      <c r="BW980" s="8"/>
      <c r="BX980" s="8"/>
      <c r="BY980" s="8"/>
      <c r="BZ980" s="8"/>
      <c r="CA980" s="8"/>
      <c r="CB980" s="8"/>
      <c r="CC980" s="8"/>
      <c r="CD980" s="8"/>
      <c r="CE980" s="8"/>
      <c r="CF980" s="8"/>
      <c r="CG980" s="8"/>
      <c r="CH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  <c r="AB981" s="8"/>
      <c r="AC981" s="8"/>
      <c r="AD981" s="8"/>
      <c r="AE981" s="8"/>
      <c r="AF981" s="8"/>
      <c r="AG981" s="8"/>
      <c r="AH981" s="8"/>
      <c r="AI981" s="8"/>
      <c r="AJ981" s="8"/>
      <c r="AK981" s="8"/>
      <c r="AL981" s="8"/>
      <c r="AM981" s="8"/>
      <c r="AN981" s="8"/>
      <c r="AO981" s="8"/>
      <c r="AP981" s="8"/>
      <c r="AQ981" s="8"/>
      <c r="AR981" s="8"/>
      <c r="AS981" s="8"/>
      <c r="AT981" s="8"/>
      <c r="AU981" s="8"/>
      <c r="AV981" s="8"/>
      <c r="AW981" s="8"/>
      <c r="AX981" s="8"/>
      <c r="AY981" s="8"/>
      <c r="AZ981" s="8"/>
      <c r="BA981" s="8"/>
      <c r="BB981" s="8"/>
      <c r="BC981" s="8"/>
      <c r="BD981" s="8"/>
      <c r="BE981" s="8"/>
      <c r="BF981" s="8"/>
      <c r="BG981" s="8"/>
      <c r="BH981" s="8"/>
      <c r="BI981" s="8"/>
      <c r="BJ981" s="8"/>
      <c r="BK981" s="8"/>
      <c r="BL981" s="8"/>
      <c r="BM981" s="8"/>
      <c r="BN981" s="8"/>
      <c r="BO981" s="8"/>
      <c r="BP981" s="8"/>
      <c r="BQ981" s="8"/>
      <c r="BR981" s="8"/>
      <c r="BS981" s="8"/>
      <c r="BT981" s="8"/>
      <c r="BU981" s="8"/>
      <c r="BV981" s="8"/>
      <c r="BW981" s="8"/>
      <c r="BX981" s="8"/>
      <c r="BY981" s="8"/>
      <c r="BZ981" s="8"/>
      <c r="CA981" s="8"/>
      <c r="CB981" s="8"/>
      <c r="CC981" s="8"/>
      <c r="CD981" s="8"/>
      <c r="CE981" s="8"/>
      <c r="CF981" s="8"/>
      <c r="CG981" s="8"/>
      <c r="CH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  <c r="AB982" s="8"/>
      <c r="AC982" s="8"/>
      <c r="AD982" s="8"/>
      <c r="AE982" s="8"/>
      <c r="AF982" s="8"/>
      <c r="AG982" s="8"/>
      <c r="AH982" s="8"/>
      <c r="AI982" s="8"/>
      <c r="AJ982" s="8"/>
      <c r="AK982" s="8"/>
      <c r="AL982" s="8"/>
      <c r="AM982" s="8"/>
      <c r="AN982" s="8"/>
      <c r="AO982" s="8"/>
      <c r="AP982" s="8"/>
      <c r="AQ982" s="8"/>
      <c r="AR982" s="8"/>
      <c r="AS982" s="8"/>
      <c r="AT982" s="8"/>
      <c r="AU982" s="8"/>
      <c r="AV982" s="8"/>
      <c r="AW982" s="8"/>
      <c r="AX982" s="8"/>
      <c r="AY982" s="8"/>
      <c r="AZ982" s="8"/>
      <c r="BA982" s="8"/>
      <c r="BB982" s="8"/>
      <c r="BC982" s="8"/>
      <c r="BD982" s="8"/>
      <c r="BE982" s="8"/>
      <c r="BF982" s="8"/>
      <c r="BG982" s="8"/>
      <c r="BH982" s="8"/>
      <c r="BI982" s="8"/>
      <c r="BJ982" s="8"/>
      <c r="BK982" s="8"/>
      <c r="BL982" s="8"/>
      <c r="BM982" s="8"/>
      <c r="BN982" s="8"/>
      <c r="BO982" s="8"/>
      <c r="BP982" s="8"/>
      <c r="BQ982" s="8"/>
      <c r="BR982" s="8"/>
      <c r="BS982" s="8"/>
      <c r="BT982" s="8"/>
      <c r="BU982" s="8"/>
      <c r="BV982" s="8"/>
      <c r="BW982" s="8"/>
      <c r="BX982" s="8"/>
      <c r="BY982" s="8"/>
      <c r="BZ982" s="8"/>
      <c r="CA982" s="8"/>
      <c r="CB982" s="8"/>
      <c r="CC982" s="8"/>
      <c r="CD982" s="8"/>
      <c r="CE982" s="8"/>
      <c r="CF982" s="8"/>
      <c r="CG982" s="8"/>
      <c r="CH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  <c r="AB983" s="8"/>
      <c r="AC983" s="8"/>
      <c r="AD983" s="8"/>
      <c r="AE983" s="8"/>
      <c r="AF983" s="8"/>
      <c r="AG983" s="8"/>
      <c r="AH983" s="8"/>
      <c r="AI983" s="8"/>
      <c r="AJ983" s="8"/>
      <c r="AK983" s="8"/>
      <c r="AL983" s="8"/>
      <c r="AM983" s="8"/>
      <c r="AN983" s="8"/>
      <c r="AO983" s="8"/>
      <c r="AP983" s="8"/>
      <c r="AQ983" s="8"/>
      <c r="AR983" s="8"/>
      <c r="AS983" s="8"/>
      <c r="AT983" s="8"/>
      <c r="AU983" s="8"/>
      <c r="AV983" s="8"/>
      <c r="AW983" s="8"/>
      <c r="AX983" s="8"/>
      <c r="AY983" s="8"/>
      <c r="AZ983" s="8"/>
      <c r="BA983" s="8"/>
      <c r="BB983" s="8"/>
      <c r="BC983" s="8"/>
      <c r="BD983" s="8"/>
      <c r="BE983" s="8"/>
      <c r="BF983" s="8"/>
      <c r="BG983" s="8"/>
      <c r="BH983" s="8"/>
      <c r="BI983" s="8"/>
      <c r="BJ983" s="8"/>
      <c r="BK983" s="8"/>
      <c r="BL983" s="8"/>
      <c r="BM983" s="8"/>
      <c r="BN983" s="8"/>
      <c r="BO983" s="8"/>
      <c r="BP983" s="8"/>
      <c r="BQ983" s="8"/>
      <c r="BR983" s="8"/>
      <c r="BS983" s="8"/>
      <c r="BT983" s="8"/>
      <c r="BU983" s="8"/>
      <c r="BV983" s="8"/>
      <c r="BW983" s="8"/>
      <c r="BX983" s="8"/>
      <c r="BY983" s="8"/>
      <c r="BZ983" s="8"/>
      <c r="CA983" s="8"/>
      <c r="CB983" s="8"/>
      <c r="CC983" s="8"/>
      <c r="CD983" s="8"/>
      <c r="CE983" s="8"/>
      <c r="CF983" s="8"/>
      <c r="CG983" s="8"/>
      <c r="CH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  <c r="AB984" s="8"/>
      <c r="AC984" s="8"/>
      <c r="AD984" s="8"/>
      <c r="AE984" s="8"/>
      <c r="AF984" s="8"/>
      <c r="AG984" s="8"/>
      <c r="AH984" s="8"/>
      <c r="AI984" s="8"/>
      <c r="AJ984" s="8"/>
      <c r="AK984" s="8"/>
      <c r="AL984" s="8"/>
      <c r="AM984" s="8"/>
      <c r="AN984" s="8"/>
      <c r="AO984" s="8"/>
      <c r="AP984" s="8"/>
      <c r="AQ984" s="8"/>
      <c r="AR984" s="8"/>
      <c r="AS984" s="8"/>
      <c r="AT984" s="8"/>
      <c r="AU984" s="8"/>
      <c r="AV984" s="8"/>
      <c r="AW984" s="8"/>
      <c r="AX984" s="8"/>
      <c r="AY984" s="8"/>
      <c r="AZ984" s="8"/>
      <c r="BA984" s="8"/>
      <c r="BB984" s="8"/>
      <c r="BC984" s="8"/>
      <c r="BD984" s="8"/>
      <c r="BE984" s="8"/>
      <c r="BF984" s="8"/>
      <c r="BG984" s="8"/>
      <c r="BH984" s="8"/>
      <c r="BI984" s="8"/>
      <c r="BJ984" s="8"/>
      <c r="BK984" s="8"/>
      <c r="BL984" s="8"/>
      <c r="BM984" s="8"/>
      <c r="BN984" s="8"/>
      <c r="BO984" s="8"/>
      <c r="BP984" s="8"/>
      <c r="BQ984" s="8"/>
      <c r="BR984" s="8"/>
      <c r="BS984" s="8"/>
      <c r="BT984" s="8"/>
      <c r="BU984" s="8"/>
      <c r="BV984" s="8"/>
      <c r="BW984" s="8"/>
      <c r="BX984" s="8"/>
      <c r="BY984" s="8"/>
      <c r="BZ984" s="8"/>
      <c r="CA984" s="8"/>
      <c r="CB984" s="8"/>
      <c r="CC984" s="8"/>
      <c r="CD984" s="8"/>
      <c r="CE984" s="8"/>
      <c r="CF984" s="8"/>
      <c r="CG984" s="8"/>
      <c r="CH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  <c r="AB985" s="8"/>
      <c r="AC985" s="8"/>
      <c r="AD985" s="8"/>
      <c r="AE985" s="8"/>
      <c r="AF985" s="8"/>
      <c r="AG985" s="8"/>
      <c r="AH985" s="8"/>
      <c r="AI985" s="8"/>
      <c r="AJ985" s="8"/>
      <c r="AK985" s="8"/>
      <c r="AL985" s="8"/>
      <c r="AM985" s="8"/>
      <c r="AN985" s="8"/>
      <c r="AO985" s="8"/>
      <c r="AP985" s="8"/>
      <c r="AQ985" s="8"/>
      <c r="AR985" s="8"/>
      <c r="AS985" s="8"/>
      <c r="AT985" s="8"/>
      <c r="AU985" s="8"/>
      <c r="AV985" s="8"/>
      <c r="AW985" s="8"/>
      <c r="AX985" s="8"/>
      <c r="AY985" s="8"/>
      <c r="AZ985" s="8"/>
      <c r="BA985" s="8"/>
      <c r="BB985" s="8"/>
      <c r="BC985" s="8"/>
      <c r="BD985" s="8"/>
      <c r="BE985" s="8"/>
      <c r="BF985" s="8"/>
      <c r="BG985" s="8"/>
      <c r="BH985" s="8"/>
      <c r="BI985" s="8"/>
      <c r="BJ985" s="8"/>
      <c r="BK985" s="8"/>
      <c r="BL985" s="8"/>
      <c r="BM985" s="8"/>
      <c r="BN985" s="8"/>
      <c r="BO985" s="8"/>
      <c r="BP985" s="8"/>
      <c r="BQ985" s="8"/>
      <c r="BR985" s="8"/>
      <c r="BS985" s="8"/>
      <c r="BT985" s="8"/>
      <c r="BU985" s="8"/>
      <c r="BV985" s="8"/>
      <c r="BW985" s="8"/>
      <c r="BX985" s="8"/>
      <c r="BY985" s="8"/>
      <c r="BZ985" s="8"/>
      <c r="CA985" s="8"/>
      <c r="CB985" s="8"/>
      <c r="CC985" s="8"/>
      <c r="CD985" s="8"/>
      <c r="CE985" s="8"/>
      <c r="CF985" s="8"/>
      <c r="CG985" s="8"/>
      <c r="CH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  <c r="AB986" s="8"/>
      <c r="AC986" s="8"/>
      <c r="AD986" s="8"/>
      <c r="AE986" s="8"/>
      <c r="AF986" s="8"/>
      <c r="AG986" s="8"/>
      <c r="AH986" s="8"/>
      <c r="AI986" s="8"/>
      <c r="AJ986" s="8"/>
      <c r="AK986" s="8"/>
      <c r="AL986" s="8"/>
      <c r="AM986" s="8"/>
      <c r="AN986" s="8"/>
      <c r="AO986" s="8"/>
      <c r="AP986" s="8"/>
      <c r="AQ986" s="8"/>
      <c r="AR986" s="8"/>
      <c r="AS986" s="8"/>
      <c r="AT986" s="8"/>
      <c r="AU986" s="8"/>
      <c r="AV986" s="8"/>
      <c r="AW986" s="8"/>
      <c r="AX986" s="8"/>
      <c r="AY986" s="8"/>
      <c r="AZ986" s="8"/>
      <c r="BA986" s="8"/>
      <c r="BB986" s="8"/>
      <c r="BC986" s="8"/>
      <c r="BD986" s="8"/>
      <c r="BE986" s="8"/>
      <c r="BF986" s="8"/>
      <c r="BG986" s="8"/>
      <c r="BH986" s="8"/>
      <c r="BI986" s="8"/>
      <c r="BJ986" s="8"/>
      <c r="BK986" s="8"/>
      <c r="BL986" s="8"/>
      <c r="BM986" s="8"/>
      <c r="BN986" s="8"/>
      <c r="BO986" s="8"/>
      <c r="BP986" s="8"/>
      <c r="BQ986" s="8"/>
      <c r="BR986" s="8"/>
      <c r="BS986" s="8"/>
      <c r="BT986" s="8"/>
      <c r="BU986" s="8"/>
      <c r="BV986" s="8"/>
      <c r="BW986" s="8"/>
      <c r="BX986" s="8"/>
      <c r="BY986" s="8"/>
      <c r="BZ986" s="8"/>
      <c r="CA986" s="8"/>
      <c r="CB986" s="8"/>
      <c r="CC986" s="8"/>
      <c r="CD986" s="8"/>
      <c r="CE986" s="8"/>
      <c r="CF986" s="8"/>
      <c r="CG986" s="8"/>
      <c r="CH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  <c r="AB987" s="8"/>
      <c r="AC987" s="8"/>
      <c r="AD987" s="8"/>
      <c r="AE987" s="8"/>
      <c r="AF987" s="8"/>
      <c r="AG987" s="8"/>
      <c r="AH987" s="8"/>
      <c r="AI987" s="8"/>
      <c r="AJ987" s="8"/>
      <c r="AK987" s="8"/>
      <c r="AL987" s="8"/>
      <c r="AM987" s="8"/>
      <c r="AN987" s="8"/>
      <c r="AO987" s="8"/>
      <c r="AP987" s="8"/>
      <c r="AQ987" s="8"/>
      <c r="AR987" s="8"/>
      <c r="AS987" s="8"/>
      <c r="AT987" s="8"/>
      <c r="AU987" s="8"/>
      <c r="AV987" s="8"/>
      <c r="AW987" s="8"/>
      <c r="AX987" s="8"/>
      <c r="AY987" s="8"/>
      <c r="AZ987" s="8"/>
      <c r="BA987" s="8"/>
      <c r="BB987" s="8"/>
      <c r="BC987" s="8"/>
      <c r="BD987" s="8"/>
      <c r="BE987" s="8"/>
      <c r="BF987" s="8"/>
      <c r="BG987" s="8"/>
      <c r="BH987" s="8"/>
      <c r="BI987" s="8"/>
      <c r="BJ987" s="8"/>
      <c r="BK987" s="8"/>
      <c r="BL987" s="8"/>
      <c r="BM987" s="8"/>
      <c r="BN987" s="8"/>
      <c r="BO987" s="8"/>
      <c r="BP987" s="8"/>
      <c r="BQ987" s="8"/>
      <c r="BR987" s="8"/>
      <c r="BS987" s="8"/>
      <c r="BT987" s="8"/>
      <c r="BU987" s="8"/>
      <c r="BV987" s="8"/>
      <c r="BW987" s="8"/>
      <c r="BX987" s="8"/>
      <c r="BY987" s="8"/>
      <c r="BZ987" s="8"/>
      <c r="CA987" s="8"/>
      <c r="CB987" s="8"/>
      <c r="CC987" s="8"/>
      <c r="CD987" s="8"/>
      <c r="CE987" s="8"/>
      <c r="CF987" s="8"/>
      <c r="CG987" s="8"/>
      <c r="CH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  <c r="AB988" s="8"/>
      <c r="AC988" s="8"/>
      <c r="AD988" s="8"/>
      <c r="AE988" s="8"/>
      <c r="AF988" s="8"/>
      <c r="AG988" s="8"/>
      <c r="AH988" s="8"/>
      <c r="AI988" s="8"/>
      <c r="AJ988" s="8"/>
      <c r="AK988" s="8"/>
      <c r="AL988" s="8"/>
      <c r="AM988" s="8"/>
      <c r="AN988" s="8"/>
      <c r="AO988" s="8"/>
      <c r="AP988" s="8"/>
      <c r="AQ988" s="8"/>
      <c r="AR988" s="8"/>
      <c r="AS988" s="8"/>
      <c r="AT988" s="8"/>
      <c r="AU988" s="8"/>
      <c r="AV988" s="8"/>
      <c r="AW988" s="8"/>
      <c r="AX988" s="8"/>
      <c r="AY988" s="8"/>
      <c r="AZ988" s="8"/>
      <c r="BA988" s="8"/>
      <c r="BB988" s="8"/>
      <c r="BC988" s="8"/>
      <c r="BD988" s="8"/>
      <c r="BE988" s="8"/>
      <c r="BF988" s="8"/>
      <c r="BG988" s="8"/>
      <c r="BH988" s="8"/>
      <c r="BI988" s="8"/>
      <c r="BJ988" s="8"/>
      <c r="BK988" s="8"/>
      <c r="BL988" s="8"/>
      <c r="BM988" s="8"/>
      <c r="BN988" s="8"/>
      <c r="BO988" s="8"/>
      <c r="BP988" s="8"/>
      <c r="BQ988" s="8"/>
      <c r="BR988" s="8"/>
      <c r="BS988" s="8"/>
      <c r="BT988" s="8"/>
      <c r="BU988" s="8"/>
      <c r="BV988" s="8"/>
      <c r="BW988" s="8"/>
      <c r="BX988" s="8"/>
      <c r="BY988" s="8"/>
      <c r="BZ988" s="8"/>
      <c r="CA988" s="8"/>
      <c r="CB988" s="8"/>
      <c r="CC988" s="8"/>
      <c r="CD988" s="8"/>
      <c r="CE988" s="8"/>
      <c r="CF988" s="8"/>
      <c r="CG988" s="8"/>
      <c r="CH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  <c r="AB989" s="8"/>
      <c r="AC989" s="8"/>
      <c r="AD989" s="8"/>
      <c r="AE989" s="8"/>
      <c r="AF989" s="8"/>
      <c r="AG989" s="8"/>
      <c r="AH989" s="8"/>
      <c r="AI989" s="8"/>
      <c r="AJ989" s="8"/>
      <c r="AK989" s="8"/>
      <c r="AL989" s="8"/>
      <c r="AM989" s="8"/>
      <c r="AN989" s="8"/>
      <c r="AO989" s="8"/>
      <c r="AP989" s="8"/>
      <c r="AQ989" s="8"/>
      <c r="AR989" s="8"/>
      <c r="AS989" s="8"/>
      <c r="AT989" s="8"/>
      <c r="AU989" s="8"/>
      <c r="AV989" s="8"/>
      <c r="AW989" s="8"/>
      <c r="AX989" s="8"/>
      <c r="AY989" s="8"/>
      <c r="AZ989" s="8"/>
      <c r="BA989" s="8"/>
      <c r="BB989" s="8"/>
      <c r="BC989" s="8"/>
      <c r="BD989" s="8"/>
      <c r="BE989" s="8"/>
      <c r="BF989" s="8"/>
      <c r="BG989" s="8"/>
      <c r="BH989" s="8"/>
      <c r="BI989" s="8"/>
      <c r="BJ989" s="8"/>
      <c r="BK989" s="8"/>
      <c r="BL989" s="8"/>
      <c r="BM989" s="8"/>
      <c r="BN989" s="8"/>
      <c r="BO989" s="8"/>
      <c r="BP989" s="8"/>
      <c r="BQ989" s="8"/>
      <c r="BR989" s="8"/>
      <c r="BS989" s="8"/>
      <c r="BT989" s="8"/>
      <c r="BU989" s="8"/>
      <c r="BV989" s="8"/>
      <c r="BW989" s="8"/>
      <c r="BX989" s="8"/>
      <c r="BY989" s="8"/>
      <c r="BZ989" s="8"/>
      <c r="CA989" s="8"/>
      <c r="CB989" s="8"/>
      <c r="CC989" s="8"/>
      <c r="CD989" s="8"/>
      <c r="CE989" s="8"/>
      <c r="CF989" s="8"/>
      <c r="CG989" s="8"/>
      <c r="CH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  <c r="AB990" s="8"/>
      <c r="AC990" s="8"/>
      <c r="AD990" s="8"/>
      <c r="AE990" s="8"/>
      <c r="AF990" s="8"/>
      <c r="AG990" s="8"/>
      <c r="AH990" s="8"/>
      <c r="AI990" s="8"/>
      <c r="AJ990" s="8"/>
      <c r="AK990" s="8"/>
      <c r="AL990" s="8"/>
      <c r="AM990" s="8"/>
      <c r="AN990" s="8"/>
      <c r="AO990" s="8"/>
      <c r="AP990" s="8"/>
      <c r="AQ990" s="8"/>
      <c r="AR990" s="8"/>
      <c r="AS990" s="8"/>
      <c r="AT990" s="8"/>
      <c r="AU990" s="8"/>
      <c r="AV990" s="8"/>
      <c r="AW990" s="8"/>
      <c r="AX990" s="8"/>
      <c r="AY990" s="8"/>
      <c r="AZ990" s="8"/>
      <c r="BA990" s="8"/>
      <c r="BB990" s="8"/>
      <c r="BC990" s="8"/>
      <c r="BD990" s="8"/>
      <c r="BE990" s="8"/>
      <c r="BF990" s="8"/>
      <c r="BG990" s="8"/>
      <c r="BH990" s="8"/>
      <c r="BI990" s="8"/>
      <c r="BJ990" s="8"/>
      <c r="BK990" s="8"/>
      <c r="BL990" s="8"/>
      <c r="BM990" s="8"/>
      <c r="BN990" s="8"/>
      <c r="BO990" s="8"/>
      <c r="BP990" s="8"/>
      <c r="BQ990" s="8"/>
      <c r="BR990" s="8"/>
      <c r="BS990" s="8"/>
      <c r="BT990" s="8"/>
      <c r="BU990" s="8"/>
      <c r="BV990" s="8"/>
      <c r="BW990" s="8"/>
      <c r="BX990" s="8"/>
      <c r="BY990" s="8"/>
      <c r="BZ990" s="8"/>
      <c r="CA990" s="8"/>
      <c r="CB990" s="8"/>
      <c r="CC990" s="8"/>
      <c r="CD990" s="8"/>
      <c r="CE990" s="8"/>
      <c r="CF990" s="8"/>
      <c r="CG990" s="8"/>
      <c r="CH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  <c r="AB991" s="8"/>
      <c r="AC991" s="8"/>
      <c r="AD991" s="8"/>
      <c r="AE991" s="8"/>
      <c r="AF991" s="8"/>
      <c r="AG991" s="8"/>
      <c r="AH991" s="8"/>
      <c r="AI991" s="8"/>
      <c r="AJ991" s="8"/>
      <c r="AK991" s="8"/>
      <c r="AL991" s="8"/>
      <c r="AM991" s="8"/>
      <c r="AN991" s="8"/>
      <c r="AO991" s="8"/>
      <c r="AP991" s="8"/>
      <c r="AQ991" s="8"/>
      <c r="AR991" s="8"/>
      <c r="AS991" s="8"/>
      <c r="AT991" s="8"/>
      <c r="AU991" s="8"/>
      <c r="AV991" s="8"/>
      <c r="AW991" s="8"/>
      <c r="AX991" s="8"/>
      <c r="AY991" s="8"/>
      <c r="AZ991" s="8"/>
      <c r="BA991" s="8"/>
      <c r="BB991" s="8"/>
      <c r="BC991" s="8"/>
      <c r="BD991" s="8"/>
      <c r="BE991" s="8"/>
      <c r="BF991" s="8"/>
      <c r="BG991" s="8"/>
      <c r="BH991" s="8"/>
      <c r="BI991" s="8"/>
      <c r="BJ991" s="8"/>
      <c r="BK991" s="8"/>
      <c r="BL991" s="8"/>
      <c r="BM991" s="8"/>
      <c r="BN991" s="8"/>
      <c r="BO991" s="8"/>
      <c r="BP991" s="8"/>
      <c r="BQ991" s="8"/>
      <c r="BR991" s="8"/>
      <c r="BS991" s="8"/>
      <c r="BT991" s="8"/>
      <c r="BU991" s="8"/>
      <c r="BV991" s="8"/>
      <c r="BW991" s="8"/>
      <c r="BX991" s="8"/>
      <c r="BY991" s="8"/>
      <c r="BZ991" s="8"/>
      <c r="CA991" s="8"/>
      <c r="CB991" s="8"/>
      <c r="CC991" s="8"/>
      <c r="CD991" s="8"/>
      <c r="CE991" s="8"/>
      <c r="CF991" s="8"/>
      <c r="CG991" s="8"/>
      <c r="CH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  <c r="AB992" s="8"/>
      <c r="AC992" s="8"/>
      <c r="AD992" s="8"/>
      <c r="AE992" s="8"/>
      <c r="AF992" s="8"/>
      <c r="AG992" s="8"/>
      <c r="AH992" s="8"/>
      <c r="AI992" s="8"/>
      <c r="AJ992" s="8"/>
      <c r="AK992" s="8"/>
      <c r="AL992" s="8"/>
      <c r="AM992" s="8"/>
      <c r="AN992" s="8"/>
      <c r="AO992" s="8"/>
      <c r="AP992" s="8"/>
      <c r="AQ992" s="8"/>
      <c r="AR992" s="8"/>
      <c r="AS992" s="8"/>
      <c r="AT992" s="8"/>
      <c r="AU992" s="8"/>
      <c r="AV992" s="8"/>
      <c r="AW992" s="8"/>
      <c r="AX992" s="8"/>
      <c r="AY992" s="8"/>
      <c r="AZ992" s="8"/>
      <c r="BA992" s="8"/>
      <c r="BB992" s="8"/>
      <c r="BC992" s="8"/>
      <c r="BD992" s="8"/>
      <c r="BE992" s="8"/>
      <c r="BF992" s="8"/>
      <c r="BG992" s="8"/>
      <c r="BH992" s="8"/>
      <c r="BI992" s="8"/>
      <c r="BJ992" s="8"/>
      <c r="BK992" s="8"/>
      <c r="BL992" s="8"/>
      <c r="BM992" s="8"/>
      <c r="BN992" s="8"/>
      <c r="BO992" s="8"/>
      <c r="BP992" s="8"/>
      <c r="BQ992" s="8"/>
      <c r="BR992" s="8"/>
      <c r="BS992" s="8"/>
      <c r="BT992" s="8"/>
      <c r="BU992" s="8"/>
      <c r="BV992" s="8"/>
      <c r="BW992" s="8"/>
      <c r="BX992" s="8"/>
      <c r="BY992" s="8"/>
      <c r="BZ992" s="8"/>
      <c r="CA992" s="8"/>
      <c r="CB992" s="8"/>
      <c r="CC992" s="8"/>
      <c r="CD992" s="8"/>
      <c r="CE992" s="8"/>
      <c r="CF992" s="8"/>
      <c r="CG992" s="8"/>
      <c r="CH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  <c r="AB993" s="8"/>
      <c r="AC993" s="8"/>
      <c r="AD993" s="8"/>
      <c r="AE993" s="8"/>
      <c r="AF993" s="8"/>
      <c r="AG993" s="8"/>
      <c r="AH993" s="8"/>
      <c r="AI993" s="8"/>
      <c r="AJ993" s="8"/>
      <c r="AK993" s="8"/>
      <c r="AL993" s="8"/>
      <c r="AM993" s="8"/>
      <c r="AN993" s="8"/>
      <c r="AO993" s="8"/>
      <c r="AP993" s="8"/>
      <c r="AQ993" s="8"/>
      <c r="AR993" s="8"/>
      <c r="AS993" s="8"/>
      <c r="AT993" s="8"/>
      <c r="AU993" s="8"/>
      <c r="AV993" s="8"/>
      <c r="AW993" s="8"/>
      <c r="AX993" s="8"/>
      <c r="AY993" s="8"/>
      <c r="AZ993" s="8"/>
      <c r="BA993" s="8"/>
      <c r="BB993" s="8"/>
      <c r="BC993" s="8"/>
      <c r="BD993" s="8"/>
      <c r="BE993" s="8"/>
      <c r="BF993" s="8"/>
      <c r="BG993" s="8"/>
      <c r="BH993" s="8"/>
      <c r="BI993" s="8"/>
      <c r="BJ993" s="8"/>
      <c r="BK993" s="8"/>
      <c r="BL993" s="8"/>
      <c r="BM993" s="8"/>
      <c r="BN993" s="8"/>
      <c r="BO993" s="8"/>
      <c r="BP993" s="8"/>
      <c r="BQ993" s="8"/>
      <c r="BR993" s="8"/>
      <c r="BS993" s="8"/>
      <c r="BT993" s="8"/>
      <c r="BU993" s="8"/>
      <c r="BV993" s="8"/>
      <c r="BW993" s="8"/>
      <c r="BX993" s="8"/>
      <c r="BY993" s="8"/>
      <c r="BZ993" s="8"/>
      <c r="CA993" s="8"/>
      <c r="CB993" s="8"/>
      <c r="CC993" s="8"/>
      <c r="CD993" s="8"/>
      <c r="CE993" s="8"/>
      <c r="CF993" s="8"/>
      <c r="CG993" s="8"/>
      <c r="CH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  <c r="AB994" s="8"/>
      <c r="AC994" s="8"/>
      <c r="AD994" s="8"/>
      <c r="AE994" s="8"/>
      <c r="AF994" s="8"/>
      <c r="AG994" s="8"/>
      <c r="AH994" s="8"/>
      <c r="AI994" s="8"/>
      <c r="AJ994" s="8"/>
      <c r="AK994" s="8"/>
      <c r="AL994" s="8"/>
      <c r="AM994" s="8"/>
      <c r="AN994" s="8"/>
      <c r="AO994" s="8"/>
      <c r="AP994" s="8"/>
      <c r="AQ994" s="8"/>
      <c r="AR994" s="8"/>
      <c r="AS994" s="8"/>
      <c r="AT994" s="8"/>
      <c r="AU994" s="8"/>
      <c r="AV994" s="8"/>
      <c r="AW994" s="8"/>
      <c r="AX994" s="8"/>
      <c r="AY994" s="8"/>
      <c r="AZ994" s="8"/>
      <c r="BA994" s="8"/>
      <c r="BB994" s="8"/>
      <c r="BC994" s="8"/>
      <c r="BD994" s="8"/>
      <c r="BE994" s="8"/>
      <c r="BF994" s="8"/>
      <c r="BG994" s="8"/>
      <c r="BH994" s="8"/>
      <c r="BI994" s="8"/>
      <c r="BJ994" s="8"/>
      <c r="BK994" s="8"/>
      <c r="BL994" s="8"/>
      <c r="BM994" s="8"/>
      <c r="BN994" s="8"/>
      <c r="BO994" s="8"/>
      <c r="BP994" s="8"/>
      <c r="BQ994" s="8"/>
      <c r="BR994" s="8"/>
      <c r="BS994" s="8"/>
      <c r="BT994" s="8"/>
      <c r="BU994" s="8"/>
      <c r="BV994" s="8"/>
      <c r="BW994" s="8"/>
      <c r="BX994" s="8"/>
      <c r="BY994" s="8"/>
      <c r="BZ994" s="8"/>
      <c r="CA994" s="8"/>
      <c r="CB994" s="8"/>
      <c r="CC994" s="8"/>
      <c r="CD994" s="8"/>
      <c r="CE994" s="8"/>
      <c r="CF994" s="8"/>
      <c r="CG994" s="8"/>
      <c r="CH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  <c r="AB995" s="8"/>
      <c r="AC995" s="8"/>
      <c r="AD995" s="8"/>
      <c r="AE995" s="8"/>
      <c r="AF995" s="8"/>
      <c r="AG995" s="8"/>
      <c r="AH995" s="8"/>
      <c r="AI995" s="8"/>
      <c r="AJ995" s="8"/>
      <c r="AK995" s="8"/>
      <c r="AL995" s="8"/>
      <c r="AM995" s="8"/>
      <c r="AN995" s="8"/>
      <c r="AO995" s="8"/>
      <c r="AP995" s="8"/>
      <c r="AQ995" s="8"/>
      <c r="AR995" s="8"/>
      <c r="AS995" s="8"/>
      <c r="AT995" s="8"/>
      <c r="AU995" s="8"/>
      <c r="AV995" s="8"/>
      <c r="AW995" s="8"/>
      <c r="AX995" s="8"/>
      <c r="AY995" s="8"/>
      <c r="AZ995" s="8"/>
      <c r="BA995" s="8"/>
      <c r="BB995" s="8"/>
      <c r="BC995" s="8"/>
      <c r="BD995" s="8"/>
      <c r="BE995" s="8"/>
      <c r="BF995" s="8"/>
      <c r="BG995" s="8"/>
      <c r="BH995" s="8"/>
      <c r="BI995" s="8"/>
      <c r="BJ995" s="8"/>
      <c r="BK995" s="8"/>
      <c r="BL995" s="8"/>
      <c r="BM995" s="8"/>
      <c r="BN995" s="8"/>
      <c r="BO995" s="8"/>
      <c r="BP995" s="8"/>
      <c r="BQ995" s="8"/>
      <c r="BR995" s="8"/>
      <c r="BS995" s="8"/>
      <c r="BT995" s="8"/>
      <c r="BU995" s="8"/>
      <c r="BV995" s="8"/>
      <c r="BW995" s="8"/>
      <c r="BX995" s="8"/>
      <c r="BY995" s="8"/>
      <c r="BZ995" s="8"/>
      <c r="CA995" s="8"/>
      <c r="CB995" s="8"/>
      <c r="CC995" s="8"/>
      <c r="CD995" s="8"/>
      <c r="CE995" s="8"/>
      <c r="CF995" s="8"/>
      <c r="CG995" s="8"/>
      <c r="CH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  <c r="AB996" s="8"/>
      <c r="AC996" s="8"/>
      <c r="AD996" s="8"/>
      <c r="AE996" s="8"/>
      <c r="AF996" s="8"/>
      <c r="AG996" s="8"/>
      <c r="AH996" s="8"/>
      <c r="AI996" s="8"/>
      <c r="AJ996" s="8"/>
      <c r="AK996" s="8"/>
      <c r="AL996" s="8"/>
      <c r="AM996" s="8"/>
      <c r="AN996" s="8"/>
      <c r="AO996" s="8"/>
      <c r="AP996" s="8"/>
      <c r="AQ996" s="8"/>
      <c r="AR996" s="8"/>
      <c r="AS996" s="8"/>
      <c r="AT996" s="8"/>
      <c r="AU996" s="8"/>
      <c r="AV996" s="8"/>
      <c r="AW996" s="8"/>
      <c r="AX996" s="8"/>
      <c r="AY996" s="8"/>
      <c r="AZ996" s="8"/>
      <c r="BA996" s="8"/>
      <c r="BB996" s="8"/>
      <c r="BC996" s="8"/>
      <c r="BD996" s="8"/>
      <c r="BE996" s="8"/>
      <c r="BF996" s="8"/>
      <c r="BG996" s="8"/>
      <c r="BH996" s="8"/>
      <c r="BI996" s="8"/>
      <c r="BJ996" s="8"/>
      <c r="BK996" s="8"/>
      <c r="BL996" s="8"/>
      <c r="BM996" s="8"/>
      <c r="BN996" s="8"/>
      <c r="BO996" s="8"/>
      <c r="BP996" s="8"/>
      <c r="BQ996" s="8"/>
      <c r="BR996" s="8"/>
      <c r="BS996" s="8"/>
      <c r="BT996" s="8"/>
      <c r="BU996" s="8"/>
      <c r="BV996" s="8"/>
      <c r="BW996" s="8"/>
      <c r="BX996" s="8"/>
      <c r="BY996" s="8"/>
      <c r="BZ996" s="8"/>
      <c r="CA996" s="8"/>
      <c r="CB996" s="8"/>
      <c r="CC996" s="8"/>
      <c r="CD996" s="8"/>
      <c r="CE996" s="8"/>
      <c r="CF996" s="8"/>
      <c r="CG996" s="8"/>
      <c r="CH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  <c r="AB997" s="8"/>
      <c r="AC997" s="8"/>
      <c r="AD997" s="8"/>
      <c r="AE997" s="8"/>
      <c r="AF997" s="8"/>
      <c r="AG997" s="8"/>
      <c r="AH997" s="8"/>
      <c r="AI997" s="8"/>
      <c r="AJ997" s="8"/>
      <c r="AK997" s="8"/>
      <c r="AL997" s="8"/>
      <c r="AM997" s="8"/>
      <c r="AN997" s="8"/>
      <c r="AO997" s="8"/>
      <c r="AP997" s="8"/>
      <c r="AQ997" s="8"/>
      <c r="AR997" s="8"/>
      <c r="AS997" s="8"/>
      <c r="AT997" s="8"/>
      <c r="AU997" s="8"/>
      <c r="AV997" s="8"/>
      <c r="AW997" s="8"/>
      <c r="AX997" s="8"/>
      <c r="AY997" s="8"/>
      <c r="AZ997" s="8"/>
      <c r="BA997" s="8"/>
      <c r="BB997" s="8"/>
      <c r="BC997" s="8"/>
      <c r="BD997" s="8"/>
      <c r="BE997" s="8"/>
      <c r="BF997" s="8"/>
      <c r="BG997" s="8"/>
      <c r="BH997" s="8"/>
      <c r="BI997" s="8"/>
      <c r="BJ997" s="8"/>
      <c r="BK997" s="8"/>
      <c r="BL997" s="8"/>
      <c r="BM997" s="8"/>
      <c r="BN997" s="8"/>
      <c r="BO997" s="8"/>
      <c r="BP997" s="8"/>
      <c r="BQ997" s="8"/>
      <c r="BR997" s="8"/>
      <c r="BS997" s="8"/>
      <c r="BT997" s="8"/>
      <c r="BU997" s="8"/>
      <c r="BV997" s="8"/>
      <c r="BW997" s="8"/>
      <c r="BX997" s="8"/>
      <c r="BY997" s="8"/>
      <c r="BZ997" s="8"/>
      <c r="CA997" s="8"/>
      <c r="CB997" s="8"/>
      <c r="CC997" s="8"/>
      <c r="CD997" s="8"/>
      <c r="CE997" s="8"/>
      <c r="CF997" s="8"/>
      <c r="CG997" s="8"/>
      <c r="CH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  <c r="AB998" s="8"/>
      <c r="AC998" s="8"/>
      <c r="AD998" s="8"/>
      <c r="AE998" s="8"/>
      <c r="AF998" s="8"/>
      <c r="AG998" s="8"/>
      <c r="AH998" s="8"/>
      <c r="AI998" s="8"/>
      <c r="AJ998" s="8"/>
      <c r="AK998" s="8"/>
      <c r="AL998" s="8"/>
      <c r="AM998" s="8"/>
      <c r="AN998" s="8"/>
      <c r="AO998" s="8"/>
      <c r="AP998" s="8"/>
      <c r="AQ998" s="8"/>
      <c r="AR998" s="8"/>
      <c r="AS998" s="8"/>
      <c r="AT998" s="8"/>
      <c r="AU998" s="8"/>
      <c r="AV998" s="8"/>
      <c r="AW998" s="8"/>
      <c r="AX998" s="8"/>
      <c r="AY998" s="8"/>
      <c r="AZ998" s="8"/>
      <c r="BA998" s="8"/>
      <c r="BB998" s="8"/>
      <c r="BC998" s="8"/>
      <c r="BD998" s="8"/>
      <c r="BE998" s="8"/>
      <c r="BF998" s="8"/>
      <c r="BG998" s="8"/>
      <c r="BH998" s="8"/>
      <c r="BI998" s="8"/>
      <c r="BJ998" s="8"/>
      <c r="BK998" s="8"/>
      <c r="BL998" s="8"/>
      <c r="BM998" s="8"/>
      <c r="BN998" s="8"/>
      <c r="BO998" s="8"/>
      <c r="BP998" s="8"/>
      <c r="BQ998" s="8"/>
      <c r="BR998" s="8"/>
      <c r="BS998" s="8"/>
      <c r="BT998" s="8"/>
      <c r="BU998" s="8"/>
      <c r="BV998" s="8"/>
      <c r="BW998" s="8"/>
      <c r="BX998" s="8"/>
      <c r="BY998" s="8"/>
      <c r="BZ998" s="8"/>
      <c r="CA998" s="8"/>
      <c r="CB998" s="8"/>
      <c r="CC998" s="8"/>
      <c r="CD998" s="8"/>
      <c r="CE998" s="8"/>
      <c r="CF998" s="8"/>
      <c r="CG998" s="8"/>
      <c r="CH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  <c r="AB999" s="8"/>
      <c r="AC999" s="8"/>
      <c r="AD999" s="8"/>
      <c r="AE999" s="8"/>
      <c r="AF999" s="8"/>
      <c r="AG999" s="8"/>
      <c r="AH999" s="8"/>
      <c r="AI999" s="8"/>
      <c r="AJ999" s="8"/>
      <c r="AK999" s="8"/>
      <c r="AL999" s="8"/>
      <c r="AM999" s="8"/>
      <c r="AN999" s="8"/>
      <c r="AO999" s="8"/>
      <c r="AP999" s="8"/>
      <c r="AQ999" s="8"/>
      <c r="AR999" s="8"/>
      <c r="AS999" s="8"/>
      <c r="AT999" s="8"/>
      <c r="AU999" s="8"/>
      <c r="AV999" s="8"/>
      <c r="AW999" s="8"/>
      <c r="AX999" s="8"/>
      <c r="AY999" s="8"/>
      <c r="AZ999" s="8"/>
      <c r="BA999" s="8"/>
      <c r="BB999" s="8"/>
      <c r="BC999" s="8"/>
      <c r="BD999" s="8"/>
      <c r="BE999" s="8"/>
      <c r="BF999" s="8"/>
      <c r="BG999" s="8"/>
      <c r="BH999" s="8"/>
      <c r="BI999" s="8"/>
      <c r="BJ999" s="8"/>
      <c r="BK999" s="8"/>
      <c r="BL999" s="8"/>
      <c r="BM999" s="8"/>
      <c r="BN999" s="8"/>
      <c r="BO999" s="8"/>
      <c r="BP999" s="8"/>
      <c r="BQ999" s="8"/>
      <c r="BR999" s="8"/>
      <c r="BS999" s="8"/>
      <c r="BT999" s="8"/>
      <c r="BU999" s="8"/>
      <c r="BV999" s="8"/>
      <c r="BW999" s="8"/>
      <c r="BX999" s="8"/>
      <c r="BY999" s="8"/>
      <c r="BZ999" s="8"/>
      <c r="CA999" s="8"/>
      <c r="CB999" s="8"/>
      <c r="CC999" s="8"/>
      <c r="CD999" s="8"/>
      <c r="CE999" s="8"/>
      <c r="CF999" s="8"/>
      <c r="CG999" s="8"/>
      <c r="CH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  <c r="AB1000" s="8"/>
      <c r="AC1000" s="8"/>
      <c r="AD1000" s="8"/>
      <c r="AE1000" s="8"/>
      <c r="AF1000" s="8"/>
      <c r="AG1000" s="8"/>
      <c r="AH1000" s="8"/>
      <c r="AI1000" s="8"/>
      <c r="AJ1000" s="8"/>
      <c r="AK1000" s="8"/>
      <c r="AL1000" s="8"/>
      <c r="AM1000" s="8"/>
      <c r="AN1000" s="8"/>
      <c r="AO1000" s="8"/>
      <c r="AP1000" s="8"/>
      <c r="AQ1000" s="8"/>
      <c r="AR1000" s="8"/>
      <c r="AS1000" s="8"/>
      <c r="AT1000" s="8"/>
      <c r="AU1000" s="8"/>
      <c r="AV1000" s="8"/>
      <c r="AW1000" s="8"/>
      <c r="AX1000" s="8"/>
      <c r="AY1000" s="8"/>
      <c r="AZ1000" s="8"/>
      <c r="BA1000" s="8"/>
      <c r="BB1000" s="8"/>
      <c r="BC1000" s="8"/>
      <c r="BD1000" s="8"/>
      <c r="BE1000" s="8"/>
      <c r="BF1000" s="8"/>
      <c r="BG1000" s="8"/>
      <c r="BH1000" s="8"/>
      <c r="BI1000" s="8"/>
      <c r="BJ1000" s="8"/>
      <c r="BK1000" s="8"/>
      <c r="BL1000" s="8"/>
      <c r="BM1000" s="8"/>
      <c r="BN1000" s="8"/>
      <c r="BO1000" s="8"/>
      <c r="BP1000" s="8"/>
      <c r="BQ1000" s="8"/>
      <c r="BR1000" s="8"/>
      <c r="BS1000" s="8"/>
      <c r="BT1000" s="8"/>
      <c r="BU1000" s="8"/>
      <c r="BV1000" s="8"/>
      <c r="BW1000" s="8"/>
      <c r="BX1000" s="8"/>
      <c r="BY1000" s="8"/>
      <c r="BZ1000" s="8"/>
      <c r="CA1000" s="8"/>
      <c r="CB1000" s="8"/>
      <c r="CC1000" s="8"/>
      <c r="CD1000" s="8"/>
      <c r="CE1000" s="8"/>
      <c r="CF1000" s="8"/>
      <c r="CG1000" s="8"/>
      <c r="CH1000" s="8"/>
    </row>
    <row r="1001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  <c r="AA1001" s="8"/>
      <c r="AB1001" s="8"/>
      <c r="AC1001" s="8"/>
      <c r="AD1001" s="8"/>
      <c r="AE1001" s="8"/>
      <c r="AF1001" s="8"/>
      <c r="AG1001" s="8"/>
      <c r="AH1001" s="8"/>
      <c r="AI1001" s="8"/>
      <c r="AJ1001" s="8"/>
      <c r="AK1001" s="8"/>
      <c r="AL1001" s="8"/>
      <c r="AM1001" s="8"/>
      <c r="AN1001" s="8"/>
      <c r="AO1001" s="8"/>
      <c r="AP1001" s="8"/>
      <c r="AQ1001" s="8"/>
      <c r="AR1001" s="8"/>
      <c r="AS1001" s="8"/>
      <c r="AT1001" s="8"/>
      <c r="AU1001" s="8"/>
      <c r="AV1001" s="8"/>
      <c r="AW1001" s="8"/>
      <c r="AX1001" s="8"/>
      <c r="AY1001" s="8"/>
      <c r="AZ1001" s="8"/>
      <c r="BA1001" s="8"/>
      <c r="BB1001" s="8"/>
      <c r="BC1001" s="8"/>
      <c r="BD1001" s="8"/>
      <c r="BE1001" s="8"/>
      <c r="BF1001" s="8"/>
      <c r="BG1001" s="8"/>
      <c r="BH1001" s="8"/>
      <c r="BI1001" s="8"/>
      <c r="BJ1001" s="8"/>
      <c r="BK1001" s="8"/>
      <c r="BL1001" s="8"/>
      <c r="BM1001" s="8"/>
      <c r="BN1001" s="8"/>
      <c r="BO1001" s="8"/>
      <c r="BP1001" s="8"/>
      <c r="BQ1001" s="8"/>
      <c r="BR1001" s="8"/>
      <c r="BS1001" s="8"/>
      <c r="BT1001" s="8"/>
      <c r="BU1001" s="8"/>
      <c r="BV1001" s="8"/>
      <c r="BW1001" s="8"/>
      <c r="BX1001" s="8"/>
      <c r="BY1001" s="8"/>
      <c r="BZ1001" s="8"/>
      <c r="CA1001" s="8"/>
      <c r="CB1001" s="8"/>
      <c r="CC1001" s="8"/>
      <c r="CD1001" s="8"/>
      <c r="CE1001" s="8"/>
      <c r="CF1001" s="8"/>
      <c r="CG1001" s="8"/>
      <c r="CH1001" s="8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7" width="12.63"/>
  </cols>
  <sheetData>
    <row r="1">
      <c r="A1" s="12" t="s">
        <v>195</v>
      </c>
      <c r="B1" s="12"/>
      <c r="C1" s="12"/>
      <c r="D1" s="12"/>
      <c r="E1" s="12"/>
      <c r="F1" s="12"/>
      <c r="G1" s="12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12" t="s">
        <v>24</v>
      </c>
      <c r="B2" s="12" t="s">
        <v>25</v>
      </c>
      <c r="C2" s="12" t="s">
        <v>26</v>
      </c>
      <c r="D2" s="12" t="s">
        <v>27</v>
      </c>
      <c r="E2" s="12" t="s">
        <v>28</v>
      </c>
      <c r="F2" s="12" t="s">
        <v>29</v>
      </c>
      <c r="G2" s="12" t="s">
        <v>30</v>
      </c>
      <c r="H2" s="8"/>
      <c r="I2" s="13" t="s">
        <v>211</v>
      </c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14">
        <v>1.0</v>
      </c>
      <c r="B3" s="14" t="s">
        <v>31</v>
      </c>
      <c r="C3" s="15">
        <v>1994.0</v>
      </c>
      <c r="D3" s="16" t="s">
        <v>32</v>
      </c>
      <c r="E3" s="15">
        <v>142.0</v>
      </c>
      <c r="F3" s="16" t="s">
        <v>33</v>
      </c>
      <c r="G3" s="16">
        <v>9.3</v>
      </c>
      <c r="H3" s="8"/>
      <c r="I3" s="13" t="s">
        <v>216</v>
      </c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14">
        <v>2.0</v>
      </c>
      <c r="B4" s="14" t="s">
        <v>34</v>
      </c>
      <c r="C4" s="15">
        <v>1972.0</v>
      </c>
      <c r="D4" s="16" t="s">
        <v>32</v>
      </c>
      <c r="E4" s="15">
        <v>175.0</v>
      </c>
      <c r="F4" s="16" t="s">
        <v>35</v>
      </c>
      <c r="G4" s="16">
        <v>9.2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14">
        <v>3.0</v>
      </c>
      <c r="B5" s="14" t="s">
        <v>36</v>
      </c>
      <c r="C5" s="15">
        <v>2008.0</v>
      </c>
      <c r="D5" s="16" t="s">
        <v>37</v>
      </c>
      <c r="E5" s="15">
        <v>152.0</v>
      </c>
      <c r="F5" s="16" t="s">
        <v>38</v>
      </c>
      <c r="G5" s="16">
        <v>9.0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14">
        <v>4.0</v>
      </c>
      <c r="B6" s="16" t="s">
        <v>39</v>
      </c>
      <c r="C6" s="15">
        <v>1974.0</v>
      </c>
      <c r="D6" s="16" t="s">
        <v>32</v>
      </c>
      <c r="E6" s="15">
        <v>202.0</v>
      </c>
      <c r="F6" s="16" t="s">
        <v>35</v>
      </c>
      <c r="G6" s="16">
        <v>9.0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14">
        <v>5.0</v>
      </c>
      <c r="B7" s="16" t="s">
        <v>40</v>
      </c>
      <c r="C7" s="15">
        <v>2003.0</v>
      </c>
      <c r="D7" s="16" t="s">
        <v>37</v>
      </c>
      <c r="E7" s="15">
        <v>201.0</v>
      </c>
      <c r="F7" s="16" t="s">
        <v>41</v>
      </c>
      <c r="G7" s="16">
        <v>8.9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17" t="s">
        <v>217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8" t="str">
        <f>IFERROR(__xludf.DUMMYFUNCTION("query(IMDB,""select B,D,E,G Where D is not null order by D,G desc"")"),"MOVIE_NAME")</f>
        <v>MOVIE_NAME</v>
      </c>
      <c r="B10" s="8" t="str">
        <f>IFERROR(__xludf.DUMMYFUNCTION("""COMPUTED_VALUE"""),"RATING")</f>
        <v>RATING</v>
      </c>
      <c r="C10" s="8" t="str">
        <f>IFERROR(__xludf.DUMMYFUNCTION("""COMPUTED_VALUE"""),"LENGTH")</f>
        <v>LENGTH</v>
      </c>
      <c r="D10" s="8" t="str">
        <f>IFERROR(__xludf.DUMMYFUNCTION("""COMPUTED_VALUE"""),"SCORE")</f>
        <v>SCORE</v>
      </c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8" t="str">
        <f>IFERROR(__xludf.DUMMYFUNCTION("""COMPUTED_VALUE"""),"12 Angry Men")</f>
        <v>12 Angry Men</v>
      </c>
      <c r="B11" s="8" t="str">
        <f>IFERROR(__xludf.DUMMYFUNCTION("""COMPUTED_VALUE"""),"Approved")</f>
        <v>Approved</v>
      </c>
      <c r="C11" s="8">
        <f>IFERROR(__xludf.DUMMYFUNCTION("""COMPUTED_VALUE"""),96.0)</f>
        <v>96</v>
      </c>
      <c r="D11" s="8">
        <f>IFERROR(__xludf.DUMMYFUNCTION("""COMPUTED_VALUE"""),8.9)</f>
        <v>8.9</v>
      </c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8" t="str">
        <f>IFERROR(__xludf.DUMMYFUNCTION("""COMPUTED_VALUE"""),"Witness for the Prosecution")</f>
        <v>Witness for the Prosecution</v>
      </c>
      <c r="B12" s="8" t="str">
        <f>IFERROR(__xludf.DUMMYFUNCTION("""COMPUTED_VALUE"""),"Approved")</f>
        <v>Approved</v>
      </c>
      <c r="C12" s="8">
        <f>IFERROR(__xludf.DUMMYFUNCTION("""COMPUTED_VALUE"""),116.0)</f>
        <v>116</v>
      </c>
      <c r="D12" s="8">
        <f>IFERROR(__xludf.DUMMYFUNCTION("""COMPUTED_VALUE"""),8.4)</f>
        <v>8.4</v>
      </c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8" t="str">
        <f>IFERROR(__xludf.DUMMYFUNCTION("""COMPUTED_VALUE"""),"Paths of Glory")</f>
        <v>Paths of Glory</v>
      </c>
      <c r="B13" s="8" t="str">
        <f>IFERROR(__xludf.DUMMYFUNCTION("""COMPUTED_VALUE"""),"Approved")</f>
        <v>Approved</v>
      </c>
      <c r="C13" s="8">
        <f>IFERROR(__xludf.DUMMYFUNCTION("""COMPUTED_VALUE"""),88.0)</f>
        <v>88</v>
      </c>
      <c r="D13" s="8">
        <f>IFERROR(__xludf.DUMMYFUNCTION("""COMPUTED_VALUE"""),8.4)</f>
        <v>8.4</v>
      </c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8" t="str">
        <f>IFERROR(__xludf.DUMMYFUNCTION("""COMPUTED_VALUE"""),"The Lion King")</f>
        <v>The Lion King</v>
      </c>
      <c r="B14" s="8" t="str">
        <f>IFERROR(__xludf.DUMMYFUNCTION("""COMPUTED_VALUE"""),"G")</f>
        <v>G</v>
      </c>
      <c r="C14" s="8">
        <f>IFERROR(__xludf.DUMMYFUNCTION("""COMPUTED_VALUE"""),88.0)</f>
        <v>88</v>
      </c>
      <c r="D14" s="8">
        <f>IFERROR(__xludf.DUMMYFUNCTION("""COMPUTED_VALUE"""),8.5)</f>
        <v>8.5</v>
      </c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8" t="str">
        <f>IFERROR(__xludf.DUMMYFUNCTION("""COMPUTED_VALUE"""),"Modern Times")</f>
        <v>Modern Times</v>
      </c>
      <c r="B15" s="8" t="str">
        <f>IFERROR(__xludf.DUMMYFUNCTION("""COMPUTED_VALUE"""),"G")</f>
        <v>G</v>
      </c>
      <c r="C15" s="8">
        <f>IFERROR(__xludf.DUMMYFUNCTION("""COMPUTED_VALUE"""),87.0)</f>
        <v>87</v>
      </c>
      <c r="D15" s="8">
        <f>IFERROR(__xludf.DUMMYFUNCTION("""COMPUTED_VALUE"""),8.5)</f>
        <v>8.5</v>
      </c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8" t="str">
        <f>IFERROR(__xludf.DUMMYFUNCTION("""COMPUTED_VALUE"""),"City Lights")</f>
        <v>City Lights</v>
      </c>
      <c r="B16" s="8" t="str">
        <f>IFERROR(__xludf.DUMMYFUNCTION("""COMPUTED_VALUE"""),"G")</f>
        <v>G</v>
      </c>
      <c r="C16" s="8">
        <f>IFERROR(__xludf.DUMMYFUNCTION("""COMPUTED_VALUE"""),87.0)</f>
        <v>87</v>
      </c>
      <c r="D16" s="8">
        <f>IFERROR(__xludf.DUMMYFUNCTION("""COMPUTED_VALUE"""),8.5)</f>
        <v>8.5</v>
      </c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8" t="str">
        <f>IFERROR(__xludf.DUMMYFUNCTION("""COMPUTED_VALUE"""),"WALL·E")</f>
        <v>WALL·E</v>
      </c>
      <c r="B17" s="8" t="str">
        <f>IFERROR(__xludf.DUMMYFUNCTION("""COMPUTED_VALUE"""),"G")</f>
        <v>G</v>
      </c>
      <c r="C17" s="8">
        <f>IFERROR(__xludf.DUMMYFUNCTION("""COMPUTED_VALUE"""),98.0)</f>
        <v>98</v>
      </c>
      <c r="D17" s="8">
        <f>IFERROR(__xludf.DUMMYFUNCTION("""COMPUTED_VALUE"""),8.4)</f>
        <v>8.4</v>
      </c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8" t="str">
        <f>IFERROR(__xludf.DUMMYFUNCTION("""COMPUTED_VALUE"""),"Toy Story 3")</f>
        <v>Toy Story 3</v>
      </c>
      <c r="B18" s="8" t="str">
        <f>IFERROR(__xludf.DUMMYFUNCTION("""COMPUTED_VALUE"""),"G")</f>
        <v>G</v>
      </c>
      <c r="C18" s="8">
        <f>IFERROR(__xludf.DUMMYFUNCTION("""COMPUTED_VALUE"""),103.0)</f>
        <v>103</v>
      </c>
      <c r="D18" s="8">
        <f>IFERROR(__xludf.DUMMYFUNCTION("""COMPUTED_VALUE"""),8.3)</f>
        <v>8.3</v>
      </c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8" t="str">
        <f>IFERROR(__xludf.DUMMYFUNCTION("""COMPUTED_VALUE"""),"Harakiri")</f>
        <v>Harakiri</v>
      </c>
      <c r="B19" s="8" t="str">
        <f>IFERROR(__xludf.DUMMYFUNCTION("""COMPUTED_VALUE"""),"Not Rated")</f>
        <v>Not Rated</v>
      </c>
      <c r="C19" s="8">
        <f>IFERROR(__xludf.DUMMYFUNCTION("""COMPUTED_VALUE"""),133.0)</f>
        <v>133</v>
      </c>
      <c r="D19" s="8">
        <f>IFERROR(__xludf.DUMMYFUNCTION("""COMPUTED_VALUE"""),8.6)</f>
        <v>8.6</v>
      </c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8" t="str">
        <f>IFERROR(__xludf.DUMMYFUNCTION("""COMPUTED_VALUE"""),"Seven Samurai")</f>
        <v>Seven Samurai</v>
      </c>
      <c r="B20" s="8" t="str">
        <f>IFERROR(__xludf.DUMMYFUNCTION("""COMPUTED_VALUE"""),"Not Rated")</f>
        <v>Not Rated</v>
      </c>
      <c r="C20" s="8">
        <f>IFERROR(__xludf.DUMMYFUNCTION("""COMPUTED_VALUE"""),207.0)</f>
        <v>207</v>
      </c>
      <c r="D20" s="8">
        <f>IFERROR(__xludf.DUMMYFUNCTION("""COMPUTED_VALUE"""),8.6)</f>
        <v>8.6</v>
      </c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8" t="str">
        <f>IFERROR(__xludf.DUMMYFUNCTION("""COMPUTED_VALUE"""),"Grave of the Fireflies")</f>
        <v>Grave of the Fireflies</v>
      </c>
      <c r="B21" s="8" t="str">
        <f>IFERROR(__xludf.DUMMYFUNCTION("""COMPUTED_VALUE"""),"Not Rated")</f>
        <v>Not Rated</v>
      </c>
      <c r="C21" s="8">
        <f>IFERROR(__xludf.DUMMYFUNCTION("""COMPUTED_VALUE"""),89.0)</f>
        <v>89</v>
      </c>
      <c r="D21" s="8">
        <f>IFERROR(__xludf.DUMMYFUNCTION("""COMPUTED_VALUE"""),8.5)</f>
        <v>8.5</v>
      </c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8" t="str">
        <f>IFERROR(__xludf.DUMMYFUNCTION("""COMPUTED_VALUE"""),"Anand")</f>
        <v>Anand</v>
      </c>
      <c r="B22" s="8" t="str">
        <f>IFERROR(__xludf.DUMMYFUNCTION("""COMPUTED_VALUE"""),"Not Rated")</f>
        <v>Not Rated</v>
      </c>
      <c r="C22" s="8">
        <f>IFERROR(__xludf.DUMMYFUNCTION("""COMPUTED_VALUE"""),122.0)</f>
        <v>122</v>
      </c>
      <c r="D22" s="8">
        <f>IFERROR(__xludf.DUMMYFUNCTION("""COMPUTED_VALUE"""),8.5)</f>
        <v>8.5</v>
      </c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8" t="str">
        <f>IFERROR(__xludf.DUMMYFUNCTION("""COMPUTED_VALUE"""),"Dangal")</f>
        <v>Dangal</v>
      </c>
      <c r="B23" s="8" t="str">
        <f>IFERROR(__xludf.DUMMYFUNCTION("""COMPUTED_VALUE"""),"Not Rated")</f>
        <v>Not Rated</v>
      </c>
      <c r="C23" s="8">
        <f>IFERROR(__xludf.DUMMYFUNCTION("""COMPUTED_VALUE"""),161.0)</f>
        <v>161</v>
      </c>
      <c r="D23" s="8">
        <f>IFERROR(__xludf.DUMMYFUNCTION("""COMPUTED_VALUE"""),8.4)</f>
        <v>8.4</v>
      </c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8" t="str">
        <f>IFERROR(__xludf.DUMMYFUNCTION("""COMPUTED_VALUE"""),"High and Low")</f>
        <v>High and Low</v>
      </c>
      <c r="B24" s="8" t="str">
        <f>IFERROR(__xludf.DUMMYFUNCTION("""COMPUTED_VALUE"""),"Not Rated")</f>
        <v>Not Rated</v>
      </c>
      <c r="C24" s="8">
        <f>IFERROR(__xludf.DUMMYFUNCTION("""COMPUTED_VALUE"""),143.0)</f>
        <v>143</v>
      </c>
      <c r="D24" s="8">
        <f>IFERROR(__xludf.DUMMYFUNCTION("""COMPUTED_VALUE"""),8.4)</f>
        <v>8.4</v>
      </c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8" t="str">
        <f>IFERROR(__xludf.DUMMYFUNCTION("""COMPUTED_VALUE"""),"Uri: The Surgical Strike")</f>
        <v>Uri: The Surgical Strike</v>
      </c>
      <c r="B25" s="8" t="str">
        <f>IFERROR(__xludf.DUMMYFUNCTION("""COMPUTED_VALUE"""),"Not Rated")</f>
        <v>Not Rated</v>
      </c>
      <c r="C25" s="8">
        <f>IFERROR(__xludf.DUMMYFUNCTION("""COMPUTED_VALUE"""),138.0)</f>
        <v>138</v>
      </c>
      <c r="D25" s="8">
        <f>IFERROR(__xludf.DUMMYFUNCTION("""COMPUTED_VALUE"""),8.3)</f>
        <v>8.3</v>
      </c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8" t="str">
        <f>IFERROR(__xludf.DUMMYFUNCTION("""COMPUTED_VALUE"""),"Tumbbad")</f>
        <v>Tumbbad</v>
      </c>
      <c r="B26" s="8" t="str">
        <f>IFERROR(__xludf.DUMMYFUNCTION("""COMPUTED_VALUE"""),"Not Rated")</f>
        <v>Not Rated</v>
      </c>
      <c r="C26" s="8">
        <f>IFERROR(__xludf.DUMMYFUNCTION("""COMPUTED_VALUE"""),104.0)</f>
        <v>104</v>
      </c>
      <c r="D26" s="8">
        <f>IFERROR(__xludf.DUMMYFUNCTION("""COMPUTED_VALUE"""),8.3)</f>
        <v>8.3</v>
      </c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8" t="str">
        <f>IFERROR(__xludf.DUMMYFUNCTION("""COMPUTED_VALUE"""),"Andhadhun")</f>
        <v>Andhadhun</v>
      </c>
      <c r="B27" s="8" t="str">
        <f>IFERROR(__xludf.DUMMYFUNCTION("""COMPUTED_VALUE"""),"Not Rated")</f>
        <v>Not Rated</v>
      </c>
      <c r="C27" s="8">
        <f>IFERROR(__xludf.DUMMYFUNCTION("""COMPUTED_VALUE"""),139.0)</f>
        <v>139</v>
      </c>
      <c r="D27" s="8">
        <f>IFERROR(__xludf.DUMMYFUNCTION("""COMPUTED_VALUE"""),8.3)</f>
        <v>8.3</v>
      </c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8" t="str">
        <f>IFERROR(__xludf.DUMMYFUNCTION("""COMPUTED_VALUE"""),"Drishyam")</f>
        <v>Drishyam</v>
      </c>
      <c r="B28" s="8" t="str">
        <f>IFERROR(__xludf.DUMMYFUNCTION("""COMPUTED_VALUE"""),"Not Rated")</f>
        <v>Not Rated</v>
      </c>
      <c r="C28" s="8">
        <f>IFERROR(__xludf.DUMMYFUNCTION("""COMPUTED_VALUE"""),160.0)</f>
        <v>160</v>
      </c>
      <c r="D28" s="8">
        <f>IFERROR(__xludf.DUMMYFUNCTION("""COMPUTED_VALUE"""),8.3)</f>
        <v>8.3</v>
      </c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8" t="str">
        <f>IFERROR(__xludf.DUMMYFUNCTION("""COMPUTED_VALUE"""),"Sunset Blvd.")</f>
        <v>Sunset Blvd.</v>
      </c>
      <c r="B29" s="8" t="str">
        <f>IFERROR(__xludf.DUMMYFUNCTION("""COMPUTED_VALUE"""),"Passed")</f>
        <v>Passed</v>
      </c>
      <c r="C29" s="8">
        <f>IFERROR(__xludf.DUMMYFUNCTION("""COMPUTED_VALUE"""),110.0)</f>
        <v>110</v>
      </c>
      <c r="D29" s="8">
        <f>IFERROR(__xludf.DUMMYFUNCTION("""COMPUTED_VALUE"""),8.4)</f>
        <v>8.4</v>
      </c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8" t="str">
        <f>IFERROR(__xludf.DUMMYFUNCTION("""COMPUTED_VALUE"""),"The Great Dictator")</f>
        <v>The Great Dictator</v>
      </c>
      <c r="B30" s="8" t="str">
        <f>IFERROR(__xludf.DUMMYFUNCTION("""COMPUTED_VALUE"""),"Passed")</f>
        <v>Passed</v>
      </c>
      <c r="C30" s="8">
        <f>IFERROR(__xludf.DUMMYFUNCTION("""COMPUTED_VALUE"""),125.0)</f>
        <v>125</v>
      </c>
      <c r="D30" s="8">
        <f>IFERROR(__xludf.DUMMYFUNCTION("""COMPUTED_VALUE"""),8.4)</f>
        <v>8.4</v>
      </c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8" t="str">
        <f>IFERROR(__xludf.DUMMYFUNCTION("""COMPUTED_VALUE"""),"Star Wars: Episode V - The Empire Strikes Back")</f>
        <v>Star Wars: Episode V - The Empire Strikes Back</v>
      </c>
      <c r="B31" s="8" t="str">
        <f>IFERROR(__xludf.DUMMYFUNCTION("""COMPUTED_VALUE"""),"PG")</f>
        <v>PG</v>
      </c>
      <c r="C31" s="8">
        <f>IFERROR(__xludf.DUMMYFUNCTION("""COMPUTED_VALUE"""),124.0)</f>
        <v>124</v>
      </c>
      <c r="D31" s="8">
        <f>IFERROR(__xludf.DUMMYFUNCTION("""COMPUTED_VALUE"""),8.7)</f>
        <v>8.7</v>
      </c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8" t="str">
        <f>IFERROR(__xludf.DUMMYFUNCTION("""COMPUTED_VALUE"""),"Spirited Away")</f>
        <v>Spirited Away</v>
      </c>
      <c r="B32" s="8" t="str">
        <f>IFERROR(__xludf.DUMMYFUNCTION("""COMPUTED_VALUE"""),"PG")</f>
        <v>PG</v>
      </c>
      <c r="C32" s="8">
        <f>IFERROR(__xludf.DUMMYFUNCTION("""COMPUTED_VALUE"""),125.0)</f>
        <v>125</v>
      </c>
      <c r="D32" s="8">
        <f>IFERROR(__xludf.DUMMYFUNCTION("""COMPUTED_VALUE"""),8.6)</f>
        <v>8.6</v>
      </c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8" t="str">
        <f>IFERROR(__xludf.DUMMYFUNCTION("""COMPUTED_VALUE"""),"Star Wars: Episode IV - A New Hope")</f>
        <v>Star Wars: Episode IV - A New Hope</v>
      </c>
      <c r="B33" s="8" t="str">
        <f>IFERROR(__xludf.DUMMYFUNCTION("""COMPUTED_VALUE"""),"PG")</f>
        <v>PG</v>
      </c>
      <c r="C33" s="8">
        <f>IFERROR(__xludf.DUMMYFUNCTION("""COMPUTED_VALUE"""),121.0)</f>
        <v>121</v>
      </c>
      <c r="D33" s="8">
        <f>IFERROR(__xludf.DUMMYFUNCTION("""COMPUTED_VALUE"""),8.6)</f>
        <v>8.6</v>
      </c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8" t="str">
        <f>IFERROR(__xludf.DUMMYFUNCTION("""COMPUTED_VALUE"""),"It's a Wonderful Life")</f>
        <v>It's a Wonderful Life</v>
      </c>
      <c r="B34" s="8" t="str">
        <f>IFERROR(__xludf.DUMMYFUNCTION("""COMPUTED_VALUE"""),"PG")</f>
        <v>PG</v>
      </c>
      <c r="C34" s="8">
        <f>IFERROR(__xludf.DUMMYFUNCTION("""COMPUTED_VALUE"""),130.0)</f>
        <v>130</v>
      </c>
      <c r="D34" s="8">
        <f>IFERROR(__xludf.DUMMYFUNCTION("""COMPUTED_VALUE"""),8.6)</f>
        <v>8.6</v>
      </c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8" t="str">
        <f>IFERROR(__xludf.DUMMYFUNCTION("""COMPUTED_VALUE"""),"Back to the Future")</f>
        <v>Back to the Future</v>
      </c>
      <c r="B35" s="8" t="str">
        <f>IFERROR(__xludf.DUMMYFUNCTION("""COMPUTED_VALUE"""),"PG")</f>
        <v>PG</v>
      </c>
      <c r="C35" s="8">
        <f>IFERROR(__xludf.DUMMYFUNCTION("""COMPUTED_VALUE"""),116.0)</f>
        <v>116</v>
      </c>
      <c r="D35" s="8">
        <f>IFERROR(__xludf.DUMMYFUNCTION("""COMPUTED_VALUE"""),8.5)</f>
        <v>8.5</v>
      </c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8" t="str">
        <f>IFERROR(__xludf.DUMMYFUNCTION("""COMPUTED_VALUE"""),"Casablanca")</f>
        <v>Casablanca</v>
      </c>
      <c r="B36" s="8" t="str">
        <f>IFERROR(__xludf.DUMMYFUNCTION("""COMPUTED_VALUE"""),"PG")</f>
        <v>PG</v>
      </c>
      <c r="C36" s="8">
        <f>IFERROR(__xludf.DUMMYFUNCTION("""COMPUTED_VALUE"""),102.0)</f>
        <v>102</v>
      </c>
      <c r="D36" s="8">
        <f>IFERROR(__xludf.DUMMYFUNCTION("""COMPUTED_VALUE"""),8.5)</f>
        <v>8.5</v>
      </c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8" t="str">
        <f>IFERROR(__xludf.DUMMYFUNCTION("""COMPUTED_VALUE"""),"Your Name.")</f>
        <v>Your Name.</v>
      </c>
      <c r="B37" s="8" t="str">
        <f>IFERROR(__xludf.DUMMYFUNCTION("""COMPUTED_VALUE"""),"PG")</f>
        <v>PG</v>
      </c>
      <c r="C37" s="8">
        <f>IFERROR(__xludf.DUMMYFUNCTION("""COMPUTED_VALUE"""),106.0)</f>
        <v>106</v>
      </c>
      <c r="D37" s="8">
        <f>IFERROR(__xludf.DUMMYFUNCTION("""COMPUTED_VALUE"""),8.4)</f>
        <v>8.4</v>
      </c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8" t="str">
        <f>IFERROR(__xludf.DUMMYFUNCTION("""COMPUTED_VALUE"""),"Spider-Man: Into the Spider-Verse")</f>
        <v>Spider-Man: Into the Spider-Verse</v>
      </c>
      <c r="B38" s="8" t="str">
        <f>IFERROR(__xludf.DUMMYFUNCTION("""COMPUTED_VALUE"""),"PG")</f>
        <v>PG</v>
      </c>
      <c r="C38" s="8">
        <f>IFERROR(__xludf.DUMMYFUNCTION("""COMPUTED_VALUE"""),117.0)</f>
        <v>117</v>
      </c>
      <c r="D38" s="8">
        <f>IFERROR(__xludf.DUMMYFUNCTION("""COMPUTED_VALUE"""),8.4)</f>
        <v>8.4</v>
      </c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8" t="str">
        <f>IFERROR(__xludf.DUMMYFUNCTION("""COMPUTED_VALUE"""),"Coco")</f>
        <v>Coco</v>
      </c>
      <c r="B39" s="8" t="str">
        <f>IFERROR(__xludf.DUMMYFUNCTION("""COMPUTED_VALUE"""),"PG")</f>
        <v>PG</v>
      </c>
      <c r="C39" s="8">
        <f>IFERROR(__xludf.DUMMYFUNCTION("""COMPUTED_VALUE"""),105.0)</f>
        <v>105</v>
      </c>
      <c r="D39" s="8">
        <f>IFERROR(__xludf.DUMMYFUNCTION("""COMPUTED_VALUE"""),8.4)</f>
        <v>8.4</v>
      </c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8" t="str">
        <f>IFERROR(__xludf.DUMMYFUNCTION("""COMPUTED_VALUE"""),"Taare Zameen Par")</f>
        <v>Taare Zameen Par</v>
      </c>
      <c r="B40" s="8" t="str">
        <f>IFERROR(__xludf.DUMMYFUNCTION("""COMPUTED_VALUE"""),"PG")</f>
        <v>PG</v>
      </c>
      <c r="C40" s="8">
        <f>IFERROR(__xludf.DUMMYFUNCTION("""COMPUTED_VALUE"""),165.0)</f>
        <v>165</v>
      </c>
      <c r="D40" s="8">
        <f>IFERROR(__xludf.DUMMYFUNCTION("""COMPUTED_VALUE"""),8.4)</f>
        <v>8.4</v>
      </c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8" t="str">
        <f>IFERROR(__xludf.DUMMYFUNCTION("""COMPUTED_VALUE"""),"Raiders of the Lost Ark")</f>
        <v>Raiders of the Lost Ark</v>
      </c>
      <c r="B41" s="8" t="str">
        <f>IFERROR(__xludf.DUMMYFUNCTION("""COMPUTED_VALUE"""),"PG")</f>
        <v>PG</v>
      </c>
      <c r="C41" s="8">
        <f>IFERROR(__xludf.DUMMYFUNCTION("""COMPUTED_VALUE"""),115.0)</f>
        <v>115</v>
      </c>
      <c r="D41" s="8">
        <f>IFERROR(__xludf.DUMMYFUNCTION("""COMPUTED_VALUE"""),8.4)</f>
        <v>8.4</v>
      </c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8" t="str">
        <f>IFERROR(__xludf.DUMMYFUNCTION("""COMPUTED_VALUE"""),"Dr. Strangelove or: How I Learned to Stop Worrying and Love the Bomb")</f>
        <v>Dr. Strangelove or: How I Learned to Stop Worrying and Love the Bomb</v>
      </c>
      <c r="B42" s="8" t="str">
        <f>IFERROR(__xludf.DUMMYFUNCTION("""COMPUTED_VALUE"""),"PG")</f>
        <v>PG</v>
      </c>
      <c r="C42" s="8">
        <f>IFERROR(__xludf.DUMMYFUNCTION("""COMPUTED_VALUE"""),95.0)</f>
        <v>95</v>
      </c>
      <c r="D42" s="8">
        <f>IFERROR(__xludf.DUMMYFUNCTION("""COMPUTED_VALUE"""),8.4)</f>
        <v>8.4</v>
      </c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8" t="str">
        <f>IFERROR(__xludf.DUMMYFUNCTION("""COMPUTED_VALUE"""),"Rear Window")</f>
        <v>Rear Window</v>
      </c>
      <c r="B43" s="8" t="str">
        <f>IFERROR(__xludf.DUMMYFUNCTION("""COMPUTED_VALUE"""),"PG")</f>
        <v>PG</v>
      </c>
      <c r="C43" s="8">
        <f>IFERROR(__xludf.DUMMYFUNCTION("""COMPUTED_VALUE"""),112.0)</f>
        <v>112</v>
      </c>
      <c r="D43" s="8">
        <f>IFERROR(__xludf.DUMMYFUNCTION("""COMPUTED_VALUE"""),8.4)</f>
        <v>8.4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8" t="str">
        <f>IFERROR(__xludf.DUMMYFUNCTION("""COMPUTED_VALUE"""),"The Dark Knight")</f>
        <v>The Dark Knight</v>
      </c>
      <c r="B44" s="8" t="str">
        <f>IFERROR(__xludf.DUMMYFUNCTION("""COMPUTED_VALUE"""),"PG-13")</f>
        <v>PG-13</v>
      </c>
      <c r="C44" s="8">
        <f>IFERROR(__xludf.DUMMYFUNCTION("""COMPUTED_VALUE"""),152.0)</f>
        <v>152</v>
      </c>
      <c r="D44" s="8">
        <f>IFERROR(__xludf.DUMMYFUNCTION("""COMPUTED_VALUE"""),9.0)</f>
        <v>9</v>
      </c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8" t="str">
        <f>IFERROR(__xludf.DUMMYFUNCTION("""COMPUTED_VALUE"""),"The Lord of the Rings: The Return of the King")</f>
        <v>The Lord of the Rings: The Return of the King</v>
      </c>
      <c r="B45" s="8" t="str">
        <f>IFERROR(__xludf.DUMMYFUNCTION("""COMPUTED_VALUE"""),"PG-13")</f>
        <v>PG-13</v>
      </c>
      <c r="C45" s="8">
        <f>IFERROR(__xludf.DUMMYFUNCTION("""COMPUTED_VALUE"""),201.0)</f>
        <v>201</v>
      </c>
      <c r="D45" s="8">
        <f>IFERROR(__xludf.DUMMYFUNCTION("""COMPUTED_VALUE"""),8.9)</f>
        <v>8.9</v>
      </c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8" t="str">
        <f>IFERROR(__xludf.DUMMYFUNCTION("""COMPUTED_VALUE"""),"Inception")</f>
        <v>Inception</v>
      </c>
      <c r="B46" s="8" t="str">
        <f>IFERROR(__xludf.DUMMYFUNCTION("""COMPUTED_VALUE"""),"PG-13")</f>
        <v>PG-13</v>
      </c>
      <c r="C46" s="8">
        <f>IFERROR(__xludf.DUMMYFUNCTION("""COMPUTED_VALUE"""),148.0)</f>
        <v>148</v>
      </c>
      <c r="D46" s="8">
        <f>IFERROR(__xludf.DUMMYFUNCTION("""COMPUTED_VALUE"""),8.8)</f>
        <v>8.8</v>
      </c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8" t="str">
        <f>IFERROR(__xludf.DUMMYFUNCTION("""COMPUTED_VALUE"""),"The Lord of the Rings: The Fellowship of the Ring")</f>
        <v>The Lord of the Rings: The Fellowship of the Ring</v>
      </c>
      <c r="B47" s="8" t="str">
        <f>IFERROR(__xludf.DUMMYFUNCTION("""COMPUTED_VALUE"""),"PG-13")</f>
        <v>PG-13</v>
      </c>
      <c r="C47" s="8">
        <f>IFERROR(__xludf.DUMMYFUNCTION("""COMPUTED_VALUE"""),178.0)</f>
        <v>178</v>
      </c>
      <c r="D47" s="8">
        <f>IFERROR(__xludf.DUMMYFUNCTION("""COMPUTED_VALUE"""),8.8)</f>
        <v>8.8</v>
      </c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8" t="str">
        <f>IFERROR(__xludf.DUMMYFUNCTION("""COMPUTED_VALUE"""),"Forrest Gump")</f>
        <v>Forrest Gump</v>
      </c>
      <c r="B48" s="8" t="str">
        <f>IFERROR(__xludf.DUMMYFUNCTION("""COMPUTED_VALUE"""),"PG-13")</f>
        <v>PG-13</v>
      </c>
      <c r="C48" s="8">
        <f>IFERROR(__xludf.DUMMYFUNCTION("""COMPUTED_VALUE"""),142.0)</f>
        <v>142</v>
      </c>
      <c r="D48" s="8">
        <f>IFERROR(__xludf.DUMMYFUNCTION("""COMPUTED_VALUE"""),8.8)</f>
        <v>8.8</v>
      </c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8" t="str">
        <f>IFERROR(__xludf.DUMMYFUNCTION("""COMPUTED_VALUE"""),"Hamilton")</f>
        <v>Hamilton</v>
      </c>
      <c r="B49" s="8" t="str">
        <f>IFERROR(__xludf.DUMMYFUNCTION("""COMPUTED_VALUE"""),"PG-13")</f>
        <v>PG-13</v>
      </c>
      <c r="C49" s="8">
        <f>IFERROR(__xludf.DUMMYFUNCTION("""COMPUTED_VALUE"""),160.0)</f>
        <v>160</v>
      </c>
      <c r="D49" s="8">
        <f>IFERROR(__xludf.DUMMYFUNCTION("""COMPUTED_VALUE"""),8.7)</f>
        <v>8.7</v>
      </c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8" t="str">
        <f>IFERROR(__xludf.DUMMYFUNCTION("""COMPUTED_VALUE"""),"The Lord of the Rings: The Two Towers")</f>
        <v>The Lord of the Rings: The Two Towers</v>
      </c>
      <c r="B50" s="8" t="str">
        <f>IFERROR(__xludf.DUMMYFUNCTION("""COMPUTED_VALUE"""),"PG-13")</f>
        <v>PG-13</v>
      </c>
      <c r="C50" s="8">
        <f>IFERROR(__xludf.DUMMYFUNCTION("""COMPUTED_VALUE"""),179.0)</f>
        <v>179</v>
      </c>
      <c r="D50" s="8">
        <f>IFERROR(__xludf.DUMMYFUNCTION("""COMPUTED_VALUE"""),8.7)</f>
        <v>8.7</v>
      </c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8" t="str">
        <f>IFERROR(__xludf.DUMMYFUNCTION("""COMPUTED_VALUE"""),"Interstellar")</f>
        <v>Interstellar</v>
      </c>
      <c r="B51" s="8" t="str">
        <f>IFERROR(__xludf.DUMMYFUNCTION("""COMPUTED_VALUE"""),"PG-13")</f>
        <v>PG-13</v>
      </c>
      <c r="C51" s="8">
        <f>IFERROR(__xludf.DUMMYFUNCTION("""COMPUTED_VALUE"""),169.0)</f>
        <v>169</v>
      </c>
      <c r="D51" s="8">
        <f>IFERROR(__xludf.DUMMYFUNCTION("""COMPUTED_VALUE"""),8.6)</f>
        <v>8.6</v>
      </c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8" t="str">
        <f>IFERROR(__xludf.DUMMYFUNCTION("""COMPUTED_VALUE"""),"Life Is Beautiful")</f>
        <v>Life Is Beautiful</v>
      </c>
      <c r="B52" s="8" t="str">
        <f>IFERROR(__xludf.DUMMYFUNCTION("""COMPUTED_VALUE"""),"PG-13")</f>
        <v>PG-13</v>
      </c>
      <c r="C52" s="8">
        <f>IFERROR(__xludf.DUMMYFUNCTION("""COMPUTED_VALUE"""),116.0)</f>
        <v>116</v>
      </c>
      <c r="D52" s="8">
        <f>IFERROR(__xludf.DUMMYFUNCTION("""COMPUTED_VALUE"""),8.6)</f>
        <v>8.6</v>
      </c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8" t="str">
        <f>IFERROR(__xludf.DUMMYFUNCTION("""COMPUTED_VALUE"""),"The Prestige")</f>
        <v>The Prestige</v>
      </c>
      <c r="B53" s="8" t="str">
        <f>IFERROR(__xludf.DUMMYFUNCTION("""COMPUTED_VALUE"""),"PG-13")</f>
        <v>PG-13</v>
      </c>
      <c r="C53" s="8">
        <f>IFERROR(__xludf.DUMMYFUNCTION("""COMPUTED_VALUE"""),130.0)</f>
        <v>130</v>
      </c>
      <c r="D53" s="8">
        <f>IFERROR(__xludf.DUMMYFUNCTION("""COMPUTED_VALUE"""),8.5)</f>
        <v>8.5</v>
      </c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8" t="str">
        <f>IFERROR(__xludf.DUMMYFUNCTION("""COMPUTED_VALUE"""),"Once Upon a Time in the West")</f>
        <v>Once Upon a Time in the West</v>
      </c>
      <c r="B54" s="8" t="str">
        <f>IFERROR(__xludf.DUMMYFUNCTION("""COMPUTED_VALUE"""),"PG-13")</f>
        <v>PG-13</v>
      </c>
      <c r="C54" s="8">
        <f>IFERROR(__xludf.DUMMYFUNCTION("""COMPUTED_VALUE"""),165.0)</f>
        <v>165</v>
      </c>
      <c r="D54" s="8">
        <f>IFERROR(__xludf.DUMMYFUNCTION("""COMPUTED_VALUE"""),8.5)</f>
        <v>8.5</v>
      </c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8" t="str">
        <f>IFERROR(__xludf.DUMMYFUNCTION("""COMPUTED_VALUE"""),"Avengers: Endgame")</f>
        <v>Avengers: Endgame</v>
      </c>
      <c r="B55" s="8" t="str">
        <f>IFERROR(__xludf.DUMMYFUNCTION("""COMPUTED_VALUE"""),"PG-13")</f>
        <v>PG-13</v>
      </c>
      <c r="C55" s="8">
        <f>IFERROR(__xludf.DUMMYFUNCTION("""COMPUTED_VALUE"""),181.0)</f>
        <v>181</v>
      </c>
      <c r="D55" s="8">
        <f>IFERROR(__xludf.DUMMYFUNCTION("""COMPUTED_VALUE"""),8.4)</f>
        <v>8.4</v>
      </c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8" t="str">
        <f>IFERROR(__xludf.DUMMYFUNCTION("""COMPUTED_VALUE"""),"Avengers: Infinity War")</f>
        <v>Avengers: Infinity War</v>
      </c>
      <c r="B56" s="8" t="str">
        <f>IFERROR(__xludf.DUMMYFUNCTION("""COMPUTED_VALUE"""),"PG-13")</f>
        <v>PG-13</v>
      </c>
      <c r="C56" s="8">
        <f>IFERROR(__xludf.DUMMYFUNCTION("""COMPUTED_VALUE"""),149.0)</f>
        <v>149</v>
      </c>
      <c r="D56" s="8">
        <f>IFERROR(__xludf.DUMMYFUNCTION("""COMPUTED_VALUE"""),8.4)</f>
        <v>8.4</v>
      </c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8" t="str">
        <f>IFERROR(__xludf.DUMMYFUNCTION("""COMPUTED_VALUE"""),"The Dark Knight Rises")</f>
        <v>The Dark Knight Rises</v>
      </c>
      <c r="B57" s="8" t="str">
        <f>IFERROR(__xludf.DUMMYFUNCTION("""COMPUTED_VALUE"""),"PG-13")</f>
        <v>PG-13</v>
      </c>
      <c r="C57" s="8">
        <f>IFERROR(__xludf.DUMMYFUNCTION("""COMPUTED_VALUE"""),164.0)</f>
        <v>164</v>
      </c>
      <c r="D57" s="8">
        <f>IFERROR(__xludf.DUMMYFUNCTION("""COMPUTED_VALUE"""),8.4)</f>
        <v>8.4</v>
      </c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8" t="str">
        <f>IFERROR(__xludf.DUMMYFUNCTION("""COMPUTED_VALUE"""),"3 Idiots")</f>
        <v>3 Idiots</v>
      </c>
      <c r="B58" s="8" t="str">
        <f>IFERROR(__xludf.DUMMYFUNCTION("""COMPUTED_VALUE"""),"PG-13")</f>
        <v>PG-13</v>
      </c>
      <c r="C58" s="8">
        <f>IFERROR(__xludf.DUMMYFUNCTION("""COMPUTED_VALUE"""),170.0)</f>
        <v>170</v>
      </c>
      <c r="D58" s="8">
        <f>IFERROR(__xludf.DUMMYFUNCTION("""COMPUTED_VALUE"""),8.4)</f>
        <v>8.4</v>
      </c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8" t="str">
        <f>IFERROR(__xludf.DUMMYFUNCTION("""COMPUTED_VALUE"""),"Princess Mononoke")</f>
        <v>Princess Mononoke</v>
      </c>
      <c r="B59" s="8" t="str">
        <f>IFERROR(__xludf.DUMMYFUNCTION("""COMPUTED_VALUE"""),"PG-13")</f>
        <v>PG-13</v>
      </c>
      <c r="C59" s="8">
        <f>IFERROR(__xludf.DUMMYFUNCTION("""COMPUTED_VALUE"""),134.0)</f>
        <v>134</v>
      </c>
      <c r="D59" s="8">
        <f>IFERROR(__xludf.DUMMYFUNCTION("""COMPUTED_VALUE"""),8.4)</f>
        <v>8.4</v>
      </c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8" t="str">
        <f>IFERROR(__xludf.DUMMYFUNCTION("""COMPUTED_VALUE"""),"A Separation")</f>
        <v>A Separation</v>
      </c>
      <c r="B60" s="8" t="str">
        <f>IFERROR(__xludf.DUMMYFUNCTION("""COMPUTED_VALUE"""),"PG-13")</f>
        <v>PG-13</v>
      </c>
      <c r="C60" s="8">
        <f>IFERROR(__xludf.DUMMYFUNCTION("""COMPUTED_VALUE"""),123.0)</f>
        <v>123</v>
      </c>
      <c r="D60" s="8">
        <f>IFERROR(__xludf.DUMMYFUNCTION("""COMPUTED_VALUE"""),8.3)</f>
        <v>8.3</v>
      </c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8" t="str">
        <f>IFERROR(__xludf.DUMMYFUNCTION("""COMPUTED_VALUE"""),"The Shawshank Redemption")</f>
        <v>The Shawshank Redemption</v>
      </c>
      <c r="B61" s="8" t="str">
        <f>IFERROR(__xludf.DUMMYFUNCTION("""COMPUTED_VALUE"""),"R")</f>
        <v>R</v>
      </c>
      <c r="C61" s="8">
        <f>IFERROR(__xludf.DUMMYFUNCTION("""COMPUTED_VALUE"""),142.0)</f>
        <v>142</v>
      </c>
      <c r="D61" s="8">
        <f>IFERROR(__xludf.DUMMYFUNCTION("""COMPUTED_VALUE"""),9.3)</f>
        <v>9.3</v>
      </c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8" t="str">
        <f>IFERROR(__xludf.DUMMYFUNCTION("""COMPUTED_VALUE"""),"The Godfather")</f>
        <v>The Godfather</v>
      </c>
      <c r="B62" s="8" t="str">
        <f>IFERROR(__xludf.DUMMYFUNCTION("""COMPUTED_VALUE"""),"R")</f>
        <v>R</v>
      </c>
      <c r="C62" s="8">
        <f>IFERROR(__xludf.DUMMYFUNCTION("""COMPUTED_VALUE"""),175.0)</f>
        <v>175</v>
      </c>
      <c r="D62" s="8">
        <f>IFERROR(__xludf.DUMMYFUNCTION("""COMPUTED_VALUE"""),9.2)</f>
        <v>9.2</v>
      </c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8" t="str">
        <f>IFERROR(__xludf.DUMMYFUNCTION("""COMPUTED_VALUE"""),"The Godfather: Part II")</f>
        <v>The Godfather: Part II</v>
      </c>
      <c r="B63" s="8" t="str">
        <f>IFERROR(__xludf.DUMMYFUNCTION("""COMPUTED_VALUE"""),"R")</f>
        <v>R</v>
      </c>
      <c r="C63" s="8">
        <f>IFERROR(__xludf.DUMMYFUNCTION("""COMPUTED_VALUE"""),202.0)</f>
        <v>202</v>
      </c>
      <c r="D63" s="8">
        <f>IFERROR(__xludf.DUMMYFUNCTION("""COMPUTED_VALUE"""),9.0)</f>
        <v>9</v>
      </c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8" t="str">
        <f>IFERROR(__xludf.DUMMYFUNCTION("""COMPUTED_VALUE"""),"Pulp Fiction")</f>
        <v>Pulp Fiction</v>
      </c>
      <c r="B64" s="8" t="str">
        <f>IFERROR(__xludf.DUMMYFUNCTION("""COMPUTED_VALUE"""),"R")</f>
        <v>R</v>
      </c>
      <c r="C64" s="8">
        <f>IFERROR(__xludf.DUMMYFUNCTION("""COMPUTED_VALUE"""),154.0)</f>
        <v>154</v>
      </c>
      <c r="D64" s="8">
        <f>IFERROR(__xludf.DUMMYFUNCTION("""COMPUTED_VALUE"""),8.9)</f>
        <v>8.9</v>
      </c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8" t="str">
        <f>IFERROR(__xludf.DUMMYFUNCTION("""COMPUTED_VALUE"""),"Schindler's List")</f>
        <v>Schindler's List</v>
      </c>
      <c r="B65" s="8" t="str">
        <f>IFERROR(__xludf.DUMMYFUNCTION("""COMPUTED_VALUE"""),"R")</f>
        <v>R</v>
      </c>
      <c r="C65" s="8">
        <f>IFERROR(__xludf.DUMMYFUNCTION("""COMPUTED_VALUE"""),195.0)</f>
        <v>195</v>
      </c>
      <c r="D65" s="8">
        <f>IFERROR(__xludf.DUMMYFUNCTION("""COMPUTED_VALUE"""),8.9)</f>
        <v>8.9</v>
      </c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8" t="str">
        <f>IFERROR(__xludf.DUMMYFUNCTION("""COMPUTED_VALUE"""),"Fight Club")</f>
        <v>Fight Club</v>
      </c>
      <c r="B66" s="8" t="str">
        <f>IFERROR(__xludf.DUMMYFUNCTION("""COMPUTED_VALUE"""),"R")</f>
        <v>R</v>
      </c>
      <c r="C66" s="8">
        <f>IFERROR(__xludf.DUMMYFUNCTION("""COMPUTED_VALUE"""),139.0)</f>
        <v>139</v>
      </c>
      <c r="D66" s="8">
        <f>IFERROR(__xludf.DUMMYFUNCTION("""COMPUTED_VALUE"""),8.8)</f>
        <v>8.8</v>
      </c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8" t="str">
        <f>IFERROR(__xludf.DUMMYFUNCTION("""COMPUTED_VALUE"""),"The Good, the Bad and the Ugly")</f>
        <v>The Good, the Bad and the Ugly</v>
      </c>
      <c r="B67" s="8" t="str">
        <f>IFERROR(__xludf.DUMMYFUNCTION("""COMPUTED_VALUE"""),"R")</f>
        <v>R</v>
      </c>
      <c r="C67" s="8">
        <f>IFERROR(__xludf.DUMMYFUNCTION("""COMPUTED_VALUE"""),178.0)</f>
        <v>178</v>
      </c>
      <c r="D67" s="8">
        <f>IFERROR(__xludf.DUMMYFUNCTION("""COMPUTED_VALUE"""),8.8)</f>
        <v>8.8</v>
      </c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8" t="str">
        <f>IFERROR(__xludf.DUMMYFUNCTION("""COMPUTED_VALUE"""),"The Matrix")</f>
        <v>The Matrix</v>
      </c>
      <c r="B68" s="8" t="str">
        <f>IFERROR(__xludf.DUMMYFUNCTION("""COMPUTED_VALUE"""),"R")</f>
        <v>R</v>
      </c>
      <c r="C68" s="8">
        <f>IFERROR(__xludf.DUMMYFUNCTION("""COMPUTED_VALUE"""),136.0)</f>
        <v>136</v>
      </c>
      <c r="D68" s="8">
        <f>IFERROR(__xludf.DUMMYFUNCTION("""COMPUTED_VALUE"""),8.7)</f>
        <v>8.7</v>
      </c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8" t="str">
        <f>IFERROR(__xludf.DUMMYFUNCTION("""COMPUTED_VALUE"""),"Goodfellas")</f>
        <v>Goodfellas</v>
      </c>
      <c r="B69" s="8" t="str">
        <f>IFERROR(__xludf.DUMMYFUNCTION("""COMPUTED_VALUE"""),"R")</f>
        <v>R</v>
      </c>
      <c r="C69" s="8">
        <f>IFERROR(__xludf.DUMMYFUNCTION("""COMPUTED_VALUE"""),146.0)</f>
        <v>146</v>
      </c>
      <c r="D69" s="8">
        <f>IFERROR(__xludf.DUMMYFUNCTION("""COMPUTED_VALUE"""),8.7)</f>
        <v>8.7</v>
      </c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8" t="str">
        <f>IFERROR(__xludf.DUMMYFUNCTION("""COMPUTED_VALUE"""),"One Flew Over the Cuckoo's Nest")</f>
        <v>One Flew Over the Cuckoo's Nest</v>
      </c>
      <c r="B70" s="8" t="str">
        <f>IFERROR(__xludf.DUMMYFUNCTION("""COMPUTED_VALUE"""),"R")</f>
        <v>R</v>
      </c>
      <c r="C70" s="8">
        <f>IFERROR(__xludf.DUMMYFUNCTION("""COMPUTED_VALUE"""),133.0)</f>
        <v>133</v>
      </c>
      <c r="D70" s="8">
        <f>IFERROR(__xludf.DUMMYFUNCTION("""COMPUTED_VALUE"""),8.7)</f>
        <v>8.7</v>
      </c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8" t="str">
        <f>IFERROR(__xludf.DUMMYFUNCTION("""COMPUTED_VALUE"""),"Parasite")</f>
        <v>Parasite</v>
      </c>
      <c r="B71" s="8" t="str">
        <f>IFERROR(__xludf.DUMMYFUNCTION("""COMPUTED_VALUE"""),"R")</f>
        <v>R</v>
      </c>
      <c r="C71" s="8">
        <f>IFERROR(__xludf.DUMMYFUNCTION("""COMPUTED_VALUE"""),132.0)</f>
        <v>132</v>
      </c>
      <c r="D71" s="8">
        <f>IFERROR(__xludf.DUMMYFUNCTION("""COMPUTED_VALUE"""),8.6)</f>
        <v>8.6</v>
      </c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8" t="str">
        <f>IFERROR(__xludf.DUMMYFUNCTION("""COMPUTED_VALUE"""),"City of God")</f>
        <v>City of God</v>
      </c>
      <c r="B72" s="8" t="str">
        <f>IFERROR(__xludf.DUMMYFUNCTION("""COMPUTED_VALUE"""),"R")</f>
        <v>R</v>
      </c>
      <c r="C72" s="8">
        <f>IFERROR(__xludf.DUMMYFUNCTION("""COMPUTED_VALUE"""),130.0)</f>
        <v>130</v>
      </c>
      <c r="D72" s="8">
        <f>IFERROR(__xludf.DUMMYFUNCTION("""COMPUTED_VALUE"""),8.6)</f>
        <v>8.6</v>
      </c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8" t="str">
        <f>IFERROR(__xludf.DUMMYFUNCTION("""COMPUTED_VALUE"""),"Saving Private Ryan")</f>
        <v>Saving Private Ryan</v>
      </c>
      <c r="B73" s="8" t="str">
        <f>IFERROR(__xludf.DUMMYFUNCTION("""COMPUTED_VALUE"""),"R")</f>
        <v>R</v>
      </c>
      <c r="C73" s="8">
        <f>IFERROR(__xludf.DUMMYFUNCTION("""COMPUTED_VALUE"""),169.0)</f>
        <v>169</v>
      </c>
      <c r="D73" s="8">
        <f>IFERROR(__xludf.DUMMYFUNCTION("""COMPUTED_VALUE"""),8.6)</f>
        <v>8.6</v>
      </c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8" t="str">
        <f>IFERROR(__xludf.DUMMYFUNCTION("""COMPUTED_VALUE"""),"The Green Mile")</f>
        <v>The Green Mile</v>
      </c>
      <c r="B74" s="8" t="str">
        <f>IFERROR(__xludf.DUMMYFUNCTION("""COMPUTED_VALUE"""),"R")</f>
        <v>R</v>
      </c>
      <c r="C74" s="8">
        <f>IFERROR(__xludf.DUMMYFUNCTION("""COMPUTED_VALUE"""),189.0)</f>
        <v>189</v>
      </c>
      <c r="D74" s="8">
        <f>IFERROR(__xludf.DUMMYFUNCTION("""COMPUTED_VALUE"""),8.6)</f>
        <v>8.6</v>
      </c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8" t="str">
        <f>IFERROR(__xludf.DUMMYFUNCTION("""COMPUTED_VALUE"""),"Se7en")</f>
        <v>Se7en</v>
      </c>
      <c r="B75" s="8" t="str">
        <f>IFERROR(__xludf.DUMMYFUNCTION("""COMPUTED_VALUE"""),"R")</f>
        <v>R</v>
      </c>
      <c r="C75" s="8">
        <f>IFERROR(__xludf.DUMMYFUNCTION("""COMPUTED_VALUE"""),127.0)</f>
        <v>127</v>
      </c>
      <c r="D75" s="8">
        <f>IFERROR(__xludf.DUMMYFUNCTION("""COMPUTED_VALUE"""),8.6)</f>
        <v>8.6</v>
      </c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8" t="str">
        <f>IFERROR(__xludf.DUMMYFUNCTION("""COMPUTED_VALUE"""),"The Silence of the Lambs")</f>
        <v>The Silence of the Lambs</v>
      </c>
      <c r="B76" s="8" t="str">
        <f>IFERROR(__xludf.DUMMYFUNCTION("""COMPUTED_VALUE"""),"R")</f>
        <v>R</v>
      </c>
      <c r="C76" s="8">
        <f>IFERROR(__xludf.DUMMYFUNCTION("""COMPUTED_VALUE"""),118.0)</f>
        <v>118</v>
      </c>
      <c r="D76" s="8">
        <f>IFERROR(__xludf.DUMMYFUNCTION("""COMPUTED_VALUE"""),8.6)</f>
        <v>8.6</v>
      </c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8" t="str">
        <f>IFERROR(__xludf.DUMMYFUNCTION("""COMPUTED_VALUE"""),"Joker")</f>
        <v>Joker</v>
      </c>
      <c r="B77" s="8" t="str">
        <f>IFERROR(__xludf.DUMMYFUNCTION("""COMPUTED_VALUE"""),"R")</f>
        <v>R</v>
      </c>
      <c r="C77" s="8">
        <f>IFERROR(__xludf.DUMMYFUNCTION("""COMPUTED_VALUE"""),122.0)</f>
        <v>122</v>
      </c>
      <c r="D77" s="8">
        <f>IFERROR(__xludf.DUMMYFUNCTION("""COMPUTED_VALUE"""),8.5)</f>
        <v>8.5</v>
      </c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8" t="str">
        <f>IFERROR(__xludf.DUMMYFUNCTION("""COMPUTED_VALUE"""),"Whiplash")</f>
        <v>Whiplash</v>
      </c>
      <c r="B78" s="8" t="str">
        <f>IFERROR(__xludf.DUMMYFUNCTION("""COMPUTED_VALUE"""),"R")</f>
        <v>R</v>
      </c>
      <c r="C78" s="8">
        <f>IFERROR(__xludf.DUMMYFUNCTION("""COMPUTED_VALUE"""),106.0)</f>
        <v>106</v>
      </c>
      <c r="D78" s="8">
        <f>IFERROR(__xludf.DUMMYFUNCTION("""COMPUTED_VALUE"""),8.5)</f>
        <v>8.5</v>
      </c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8" t="str">
        <f>IFERROR(__xludf.DUMMYFUNCTION("""COMPUTED_VALUE"""),"The Intouchables")</f>
        <v>The Intouchables</v>
      </c>
      <c r="B79" s="8" t="str">
        <f>IFERROR(__xludf.DUMMYFUNCTION("""COMPUTED_VALUE"""),"R")</f>
        <v>R</v>
      </c>
      <c r="C79" s="8">
        <f>IFERROR(__xludf.DUMMYFUNCTION("""COMPUTED_VALUE"""),112.0)</f>
        <v>112</v>
      </c>
      <c r="D79" s="8">
        <f>IFERROR(__xludf.DUMMYFUNCTION("""COMPUTED_VALUE"""),8.5)</f>
        <v>8.5</v>
      </c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8" t="str">
        <f>IFERROR(__xludf.DUMMYFUNCTION("""COMPUTED_VALUE"""),"The Departed")</f>
        <v>The Departed</v>
      </c>
      <c r="B80" s="8" t="str">
        <f>IFERROR(__xludf.DUMMYFUNCTION("""COMPUTED_VALUE"""),"R")</f>
        <v>R</v>
      </c>
      <c r="C80" s="8">
        <f>IFERROR(__xludf.DUMMYFUNCTION("""COMPUTED_VALUE"""),151.0)</f>
        <v>151</v>
      </c>
      <c r="D80" s="8">
        <f>IFERROR(__xludf.DUMMYFUNCTION("""COMPUTED_VALUE"""),8.5)</f>
        <v>8.5</v>
      </c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8" t="str">
        <f>IFERROR(__xludf.DUMMYFUNCTION("""COMPUTED_VALUE"""),"The Pianist")</f>
        <v>The Pianist</v>
      </c>
      <c r="B81" s="8" t="str">
        <f>IFERROR(__xludf.DUMMYFUNCTION("""COMPUTED_VALUE"""),"R")</f>
        <v>R</v>
      </c>
      <c r="C81" s="8">
        <f>IFERROR(__xludf.DUMMYFUNCTION("""COMPUTED_VALUE"""),150.0)</f>
        <v>150</v>
      </c>
      <c r="D81" s="8">
        <f>IFERROR(__xludf.DUMMYFUNCTION("""COMPUTED_VALUE"""),8.5)</f>
        <v>8.5</v>
      </c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8" t="str">
        <f>IFERROR(__xludf.DUMMYFUNCTION("""COMPUTED_VALUE"""),"Gladiator")</f>
        <v>Gladiator</v>
      </c>
      <c r="B82" s="8" t="str">
        <f>IFERROR(__xludf.DUMMYFUNCTION("""COMPUTED_VALUE"""),"R")</f>
        <v>R</v>
      </c>
      <c r="C82" s="8">
        <f>IFERROR(__xludf.DUMMYFUNCTION("""COMPUTED_VALUE"""),155.0)</f>
        <v>155</v>
      </c>
      <c r="D82" s="8">
        <f>IFERROR(__xludf.DUMMYFUNCTION("""COMPUTED_VALUE"""),8.5)</f>
        <v>8.5</v>
      </c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8" t="str">
        <f>IFERROR(__xludf.DUMMYFUNCTION("""COMPUTED_VALUE"""),"American History X")</f>
        <v>American History X</v>
      </c>
      <c r="B83" s="8" t="str">
        <f>IFERROR(__xludf.DUMMYFUNCTION("""COMPUTED_VALUE"""),"R")</f>
        <v>R</v>
      </c>
      <c r="C83" s="8">
        <f>IFERROR(__xludf.DUMMYFUNCTION("""COMPUTED_VALUE"""),119.0)</f>
        <v>119</v>
      </c>
      <c r="D83" s="8">
        <f>IFERROR(__xludf.DUMMYFUNCTION("""COMPUTED_VALUE"""),8.5)</f>
        <v>8.5</v>
      </c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8" t="str">
        <f>IFERROR(__xludf.DUMMYFUNCTION("""COMPUTED_VALUE"""),"The Usual Suspects")</f>
        <v>The Usual Suspects</v>
      </c>
      <c r="B84" s="8" t="str">
        <f>IFERROR(__xludf.DUMMYFUNCTION("""COMPUTED_VALUE"""),"R")</f>
        <v>R</v>
      </c>
      <c r="C84" s="8">
        <f>IFERROR(__xludf.DUMMYFUNCTION("""COMPUTED_VALUE"""),106.0)</f>
        <v>106</v>
      </c>
      <c r="D84" s="8">
        <f>IFERROR(__xludf.DUMMYFUNCTION("""COMPUTED_VALUE"""),8.5)</f>
        <v>8.5</v>
      </c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8" t="str">
        <f>IFERROR(__xludf.DUMMYFUNCTION("""COMPUTED_VALUE"""),"Léon: The Professional")</f>
        <v>Léon: The Professional</v>
      </c>
      <c r="B85" s="8" t="str">
        <f>IFERROR(__xludf.DUMMYFUNCTION("""COMPUTED_VALUE"""),"R")</f>
        <v>R</v>
      </c>
      <c r="C85" s="8">
        <f>IFERROR(__xludf.DUMMYFUNCTION("""COMPUTED_VALUE"""),110.0)</f>
        <v>110</v>
      </c>
      <c r="D85" s="8">
        <f>IFERROR(__xludf.DUMMYFUNCTION("""COMPUTED_VALUE"""),8.5)</f>
        <v>8.5</v>
      </c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8" t="str">
        <f>IFERROR(__xludf.DUMMYFUNCTION("""COMPUTED_VALUE"""),"Terminator 2: Judgment Day")</f>
        <v>Terminator 2: Judgment Day</v>
      </c>
      <c r="B86" s="8" t="str">
        <f>IFERROR(__xludf.DUMMYFUNCTION("""COMPUTED_VALUE"""),"R")</f>
        <v>R</v>
      </c>
      <c r="C86" s="8">
        <f>IFERROR(__xludf.DUMMYFUNCTION("""COMPUTED_VALUE"""),137.0)</f>
        <v>137</v>
      </c>
      <c r="D86" s="8">
        <f>IFERROR(__xludf.DUMMYFUNCTION("""COMPUTED_VALUE"""),8.5)</f>
        <v>8.5</v>
      </c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8" t="str">
        <f>IFERROR(__xludf.DUMMYFUNCTION("""COMPUTED_VALUE"""),"Cinema Paradiso")</f>
        <v>Cinema Paradiso</v>
      </c>
      <c r="B87" s="8" t="str">
        <f>IFERROR(__xludf.DUMMYFUNCTION("""COMPUTED_VALUE"""),"R")</f>
        <v>R</v>
      </c>
      <c r="C87" s="8">
        <f>IFERROR(__xludf.DUMMYFUNCTION("""COMPUTED_VALUE"""),155.0)</f>
        <v>155</v>
      </c>
      <c r="D87" s="8">
        <f>IFERROR(__xludf.DUMMYFUNCTION("""COMPUTED_VALUE"""),8.5)</f>
        <v>8.5</v>
      </c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8" t="str">
        <f>IFERROR(__xludf.DUMMYFUNCTION("""COMPUTED_VALUE"""),"Psycho")</f>
        <v>Psycho</v>
      </c>
      <c r="B88" s="8" t="str">
        <f>IFERROR(__xludf.DUMMYFUNCTION("""COMPUTED_VALUE"""),"R")</f>
        <v>R</v>
      </c>
      <c r="C88" s="8">
        <f>IFERROR(__xludf.DUMMYFUNCTION("""COMPUTED_VALUE"""),109.0)</f>
        <v>109</v>
      </c>
      <c r="D88" s="8">
        <f>IFERROR(__xludf.DUMMYFUNCTION("""COMPUTED_VALUE"""),8.5)</f>
        <v>8.5</v>
      </c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8" t="str">
        <f>IFERROR(__xludf.DUMMYFUNCTION("""COMPUTED_VALUE"""),"Capharnaüm")</f>
        <v>Capharnaüm</v>
      </c>
      <c r="B89" s="8" t="str">
        <f>IFERROR(__xludf.DUMMYFUNCTION("""COMPUTED_VALUE"""),"R")</f>
        <v>R</v>
      </c>
      <c r="C89" s="8">
        <f>IFERROR(__xludf.DUMMYFUNCTION("""COMPUTED_VALUE"""),126.0)</f>
        <v>126</v>
      </c>
      <c r="D89" s="8">
        <f>IFERROR(__xludf.DUMMYFUNCTION("""COMPUTED_VALUE"""),8.4)</f>
        <v>8.4</v>
      </c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8" t="str">
        <f>IFERROR(__xludf.DUMMYFUNCTION("""COMPUTED_VALUE"""),"Django Unchained")</f>
        <v>Django Unchained</v>
      </c>
      <c r="B90" s="8" t="str">
        <f>IFERROR(__xludf.DUMMYFUNCTION("""COMPUTED_VALUE"""),"R")</f>
        <v>R</v>
      </c>
      <c r="C90" s="8">
        <f>IFERROR(__xludf.DUMMYFUNCTION("""COMPUTED_VALUE"""),165.0)</f>
        <v>165</v>
      </c>
      <c r="D90" s="8">
        <f>IFERROR(__xludf.DUMMYFUNCTION("""COMPUTED_VALUE"""),8.4)</f>
        <v>8.4</v>
      </c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8" t="str">
        <f>IFERROR(__xludf.DUMMYFUNCTION("""COMPUTED_VALUE"""),"The Lives of Others")</f>
        <v>The Lives of Others</v>
      </c>
      <c r="B91" s="8" t="str">
        <f>IFERROR(__xludf.DUMMYFUNCTION("""COMPUTED_VALUE"""),"R")</f>
        <v>R</v>
      </c>
      <c r="C91" s="8">
        <f>IFERROR(__xludf.DUMMYFUNCTION("""COMPUTED_VALUE"""),137.0)</f>
        <v>137</v>
      </c>
      <c r="D91" s="8">
        <f>IFERROR(__xludf.DUMMYFUNCTION("""COMPUTED_VALUE"""),8.4)</f>
        <v>8.4</v>
      </c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8" t="str">
        <f>IFERROR(__xludf.DUMMYFUNCTION("""COMPUTED_VALUE"""),"Oldboy")</f>
        <v>Oldboy</v>
      </c>
      <c r="B92" s="8" t="str">
        <f>IFERROR(__xludf.DUMMYFUNCTION("""COMPUTED_VALUE"""),"R")</f>
        <v>R</v>
      </c>
      <c r="C92" s="8">
        <f>IFERROR(__xludf.DUMMYFUNCTION("""COMPUTED_VALUE"""),120.0)</f>
        <v>120</v>
      </c>
      <c r="D92" s="8">
        <f>IFERROR(__xludf.DUMMYFUNCTION("""COMPUTED_VALUE"""),8.4)</f>
        <v>8.4</v>
      </c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8" t="str">
        <f>IFERROR(__xludf.DUMMYFUNCTION("""COMPUTED_VALUE"""),"Memento")</f>
        <v>Memento</v>
      </c>
      <c r="B93" s="8" t="str">
        <f>IFERROR(__xludf.DUMMYFUNCTION("""COMPUTED_VALUE"""),"R")</f>
        <v>R</v>
      </c>
      <c r="C93" s="8">
        <f>IFERROR(__xludf.DUMMYFUNCTION("""COMPUTED_VALUE"""),113.0)</f>
        <v>113</v>
      </c>
      <c r="D93" s="8">
        <f>IFERROR(__xludf.DUMMYFUNCTION("""COMPUTED_VALUE"""),8.4)</f>
        <v>8.4</v>
      </c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8" t="str">
        <f>IFERROR(__xludf.DUMMYFUNCTION("""COMPUTED_VALUE"""),"Once Upon a Time in America")</f>
        <v>Once Upon a Time in America</v>
      </c>
      <c r="B94" s="8" t="str">
        <f>IFERROR(__xludf.DUMMYFUNCTION("""COMPUTED_VALUE"""),"R")</f>
        <v>R</v>
      </c>
      <c r="C94" s="8">
        <f>IFERROR(__xludf.DUMMYFUNCTION("""COMPUTED_VALUE"""),229.0)</f>
        <v>229</v>
      </c>
      <c r="D94" s="8">
        <f>IFERROR(__xludf.DUMMYFUNCTION("""COMPUTED_VALUE"""),8.4)</f>
        <v>8.4</v>
      </c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8" t="str">
        <f>IFERROR(__xludf.DUMMYFUNCTION("""COMPUTED_VALUE"""),"The Shining")</f>
        <v>The Shining</v>
      </c>
      <c r="B95" s="8" t="str">
        <f>IFERROR(__xludf.DUMMYFUNCTION("""COMPUTED_VALUE"""),"R")</f>
        <v>R</v>
      </c>
      <c r="C95" s="8">
        <f>IFERROR(__xludf.DUMMYFUNCTION("""COMPUTED_VALUE"""),146.0)</f>
        <v>146</v>
      </c>
      <c r="D95" s="8">
        <f>IFERROR(__xludf.DUMMYFUNCTION("""COMPUTED_VALUE"""),8.4)</f>
        <v>8.4</v>
      </c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8" t="str">
        <f>IFERROR(__xludf.DUMMYFUNCTION("""COMPUTED_VALUE"""),"Apocalypse Now")</f>
        <v>Apocalypse Now</v>
      </c>
      <c r="B96" s="8" t="str">
        <f>IFERROR(__xludf.DUMMYFUNCTION("""COMPUTED_VALUE"""),"R")</f>
        <v>R</v>
      </c>
      <c r="C96" s="8">
        <f>IFERROR(__xludf.DUMMYFUNCTION("""COMPUTED_VALUE"""),147.0)</f>
        <v>147</v>
      </c>
      <c r="D96" s="8">
        <f>IFERROR(__xludf.DUMMYFUNCTION("""COMPUTED_VALUE"""),8.4)</f>
        <v>8.4</v>
      </c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8" t="str">
        <f>IFERROR(__xludf.DUMMYFUNCTION("""COMPUTED_VALUE"""),"Alien")</f>
        <v>Alien</v>
      </c>
      <c r="B97" s="8" t="str">
        <f>IFERROR(__xludf.DUMMYFUNCTION("""COMPUTED_VALUE"""),"R")</f>
        <v>R</v>
      </c>
      <c r="C97" s="8">
        <f>IFERROR(__xludf.DUMMYFUNCTION("""COMPUTED_VALUE"""),117.0)</f>
        <v>117</v>
      </c>
      <c r="D97" s="8">
        <f>IFERROR(__xludf.DUMMYFUNCTION("""COMPUTED_VALUE"""),8.4)</f>
        <v>8.4</v>
      </c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8" t="str">
        <f>IFERROR(__xludf.DUMMYFUNCTION("""COMPUTED_VALUE"""),"1917")</f>
        <v>1917</v>
      </c>
      <c r="B98" s="8" t="str">
        <f>IFERROR(__xludf.DUMMYFUNCTION("""COMPUTED_VALUE"""),"R")</f>
        <v>R</v>
      </c>
      <c r="C98" s="8">
        <f>IFERROR(__xludf.DUMMYFUNCTION("""COMPUTED_VALUE"""),119.0)</f>
        <v>119</v>
      </c>
      <c r="D98" s="8">
        <f>IFERROR(__xludf.DUMMYFUNCTION("""COMPUTED_VALUE"""),8.3)</f>
        <v>8.3</v>
      </c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8" t="str">
        <f>IFERROR(__xludf.DUMMYFUNCTION("""COMPUTED_VALUE"""),"The Hunt")</f>
        <v>The Hunt</v>
      </c>
      <c r="B99" s="8" t="str">
        <f>IFERROR(__xludf.DUMMYFUNCTION("""COMPUTED_VALUE"""),"R")</f>
        <v>R</v>
      </c>
      <c r="C99" s="8">
        <f>IFERROR(__xludf.DUMMYFUNCTION("""COMPUTED_VALUE"""),115.0)</f>
        <v>115</v>
      </c>
      <c r="D99" s="8">
        <f>IFERROR(__xludf.DUMMYFUNCTION("""COMPUTED_VALUE"""),8.3)</f>
        <v>8.3</v>
      </c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8" t="str">
        <f>IFERROR(__xludf.DUMMYFUNCTION("""COMPUTED_VALUE"""),"Incendies")</f>
        <v>Incendies</v>
      </c>
      <c r="B100" s="8" t="str">
        <f>IFERROR(__xludf.DUMMYFUNCTION("""COMPUTED_VALUE"""),"R")</f>
        <v>R</v>
      </c>
      <c r="C100" s="8">
        <f>IFERROR(__xludf.DUMMYFUNCTION("""COMPUTED_VALUE"""),131.0)</f>
        <v>131</v>
      </c>
      <c r="D100" s="8">
        <f>IFERROR(__xludf.DUMMYFUNCTION("""COMPUTED_VALUE"""),8.3)</f>
        <v>8.3</v>
      </c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8" t="str">
        <f>IFERROR(__xludf.DUMMYFUNCTION("""COMPUTED_VALUE"""),"Inglourious Basterds")</f>
        <v>Inglourious Basterds</v>
      </c>
      <c r="B101" s="8" t="str">
        <f>IFERROR(__xludf.DUMMYFUNCTION("""COMPUTED_VALUE"""),"R")</f>
        <v>R</v>
      </c>
      <c r="C101" s="8">
        <f>IFERROR(__xludf.DUMMYFUNCTION("""COMPUTED_VALUE"""),153.0)</f>
        <v>153</v>
      </c>
      <c r="D101" s="8">
        <f>IFERROR(__xludf.DUMMYFUNCTION("""COMPUTED_VALUE"""),8.3)</f>
        <v>8.3</v>
      </c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8" t="str">
        <f>IFERROR(__xludf.DUMMYFUNCTION("""COMPUTED_VALUE"""),"Eternal Sunshine of the Spotless Mind")</f>
        <v>Eternal Sunshine of the Spotless Mind</v>
      </c>
      <c r="B102" s="8" t="str">
        <f>IFERROR(__xludf.DUMMYFUNCTION("""COMPUTED_VALUE"""),"R")</f>
        <v>R</v>
      </c>
      <c r="C102" s="8">
        <f>IFERROR(__xludf.DUMMYFUNCTION("""COMPUTED_VALUE"""),108.0)</f>
        <v>108</v>
      </c>
      <c r="D102" s="8">
        <f>IFERROR(__xludf.DUMMYFUNCTION("""COMPUTED_VALUE"""),8.3)</f>
        <v>8.3</v>
      </c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8" t="str">
        <f>IFERROR(__xludf.DUMMYFUNCTION("""COMPUTED_VALUE"""),"Amélie")</f>
        <v>Amélie</v>
      </c>
      <c r="B103" s="8" t="str">
        <f>IFERROR(__xludf.DUMMYFUNCTION("""COMPUTED_VALUE"""),"R")</f>
        <v>R</v>
      </c>
      <c r="C103" s="8">
        <f>IFERROR(__xludf.DUMMYFUNCTION("""COMPUTED_VALUE"""),122.0)</f>
        <v>122</v>
      </c>
      <c r="D103" s="8">
        <f>IFERROR(__xludf.DUMMYFUNCTION("""COMPUTED_VALUE"""),8.3)</f>
        <v>8.3</v>
      </c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8" t="str">
        <f>IFERROR(__xludf.DUMMYFUNCTION("""COMPUTED_VALUE"""),"Snatch")</f>
        <v>Snatch</v>
      </c>
      <c r="B104" s="8" t="str">
        <f>IFERROR(__xludf.DUMMYFUNCTION("""COMPUTED_VALUE"""),"R")</f>
        <v>R</v>
      </c>
      <c r="C104" s="8">
        <f>IFERROR(__xludf.DUMMYFUNCTION("""COMPUTED_VALUE"""),102.0)</f>
        <v>102</v>
      </c>
      <c r="D104" s="8">
        <f>IFERROR(__xludf.DUMMYFUNCTION("""COMPUTED_VALUE"""),8.3)</f>
        <v>8.3</v>
      </c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8" t="str">
        <f>IFERROR(__xludf.DUMMYFUNCTION("""COMPUTED_VALUE"""),"Requiem for a Dream")</f>
        <v>Requiem for a Dream</v>
      </c>
      <c r="B105" s="8" t="str">
        <f>IFERROR(__xludf.DUMMYFUNCTION("""COMPUTED_VALUE"""),"R")</f>
        <v>R</v>
      </c>
      <c r="C105" s="8">
        <f>IFERROR(__xludf.DUMMYFUNCTION("""COMPUTED_VALUE"""),102.0)</f>
        <v>102</v>
      </c>
      <c r="D105" s="8">
        <f>IFERROR(__xludf.DUMMYFUNCTION("""COMPUTED_VALUE"""),8.3)</f>
        <v>8.3</v>
      </c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8" t="str">
        <f>IFERROR(__xludf.DUMMYFUNCTION("""COMPUTED_VALUE"""),"American Beauty")</f>
        <v>American Beauty</v>
      </c>
      <c r="B106" s="8" t="str">
        <f>IFERROR(__xludf.DUMMYFUNCTION("""COMPUTED_VALUE"""),"R")</f>
        <v>R</v>
      </c>
      <c r="C106" s="8">
        <f>IFERROR(__xludf.DUMMYFUNCTION("""COMPUTED_VALUE"""),122.0)</f>
        <v>122</v>
      </c>
      <c r="D106" s="8">
        <f>IFERROR(__xludf.DUMMYFUNCTION("""COMPUTED_VALUE"""),8.3)</f>
        <v>8.3</v>
      </c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8" t="str">
        <f>IFERROR(__xludf.DUMMYFUNCTION("""COMPUTED_VALUE"""),"Good Will Hunting")</f>
        <v>Good Will Hunting</v>
      </c>
      <c r="B107" s="8" t="str">
        <f>IFERROR(__xludf.DUMMYFUNCTION("""COMPUTED_VALUE"""),"R")</f>
        <v>R</v>
      </c>
      <c r="C107" s="8">
        <f>IFERROR(__xludf.DUMMYFUNCTION("""COMPUTED_VALUE"""),126.0)</f>
        <v>126</v>
      </c>
      <c r="D107" s="8">
        <f>IFERROR(__xludf.DUMMYFUNCTION("""COMPUTED_VALUE"""),8.3)</f>
        <v>8.3</v>
      </c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  <row r="1001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7" width="12.63"/>
  </cols>
  <sheetData>
    <row r="1">
      <c r="A1" s="12" t="s">
        <v>195</v>
      </c>
      <c r="B1" s="12"/>
      <c r="C1" s="12"/>
      <c r="D1" s="12"/>
      <c r="E1" s="12"/>
      <c r="F1" s="12"/>
      <c r="G1" s="12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</row>
    <row r="2">
      <c r="A2" s="12" t="s">
        <v>24</v>
      </c>
      <c r="B2" s="12" t="s">
        <v>25</v>
      </c>
      <c r="C2" s="12" t="s">
        <v>26</v>
      </c>
      <c r="D2" s="12" t="s">
        <v>27</v>
      </c>
      <c r="E2" s="12" t="s">
        <v>28</v>
      </c>
      <c r="F2" s="12" t="s">
        <v>29</v>
      </c>
      <c r="G2" s="12" t="s">
        <v>30</v>
      </c>
      <c r="H2" s="8"/>
      <c r="I2" s="13" t="s">
        <v>200</v>
      </c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</row>
    <row r="3">
      <c r="A3" s="14">
        <v>1.0</v>
      </c>
      <c r="B3" s="14" t="s">
        <v>31</v>
      </c>
      <c r="C3" s="15">
        <v>1994.0</v>
      </c>
      <c r="D3" s="16" t="s">
        <v>32</v>
      </c>
      <c r="E3" s="15">
        <v>142.0</v>
      </c>
      <c r="F3" s="16" t="s">
        <v>33</v>
      </c>
      <c r="G3" s="16">
        <v>9.3</v>
      </c>
      <c r="H3" s="8"/>
      <c r="I3" s="13" t="s">
        <v>218</v>
      </c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</row>
    <row r="4">
      <c r="A4" s="14">
        <v>2.0</v>
      </c>
      <c r="B4" s="14" t="s">
        <v>34</v>
      </c>
      <c r="C4" s="15">
        <v>1972.0</v>
      </c>
      <c r="D4" s="16" t="s">
        <v>32</v>
      </c>
      <c r="E4" s="15">
        <v>175.0</v>
      </c>
      <c r="F4" s="16" t="s">
        <v>35</v>
      </c>
      <c r="G4" s="16">
        <v>9.2</v>
      </c>
      <c r="H4" s="8"/>
      <c r="I4" s="13" t="s">
        <v>219</v>
      </c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</row>
    <row r="5">
      <c r="A5" s="14">
        <v>3.0</v>
      </c>
      <c r="B5" s="14" t="s">
        <v>36</v>
      </c>
      <c r="C5" s="15">
        <v>2008.0</v>
      </c>
      <c r="D5" s="16" t="s">
        <v>37</v>
      </c>
      <c r="E5" s="15">
        <v>152.0</v>
      </c>
      <c r="F5" s="16" t="s">
        <v>38</v>
      </c>
      <c r="G5" s="16">
        <v>9.0</v>
      </c>
      <c r="H5" s="8"/>
      <c r="I5" s="13" t="s">
        <v>220</v>
      </c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</row>
    <row r="6">
      <c r="A6" s="14">
        <v>4.0</v>
      </c>
      <c r="B6" s="16" t="s">
        <v>39</v>
      </c>
      <c r="C6" s="15">
        <v>1974.0</v>
      </c>
      <c r="D6" s="16" t="s">
        <v>32</v>
      </c>
      <c r="E6" s="15">
        <v>202.0</v>
      </c>
      <c r="F6" s="16" t="s">
        <v>35</v>
      </c>
      <c r="G6" s="16">
        <v>9.0</v>
      </c>
      <c r="H6" s="8"/>
      <c r="I6" s="13" t="s">
        <v>221</v>
      </c>
      <c r="J6" s="13" t="s">
        <v>222</v>
      </c>
      <c r="K6" s="8"/>
      <c r="L6" s="13" t="s">
        <v>223</v>
      </c>
      <c r="M6" s="8"/>
      <c r="N6" s="8"/>
      <c r="O6" s="8"/>
      <c r="P6" s="13" t="s">
        <v>224</v>
      </c>
      <c r="Q6" s="8"/>
      <c r="R6" s="8"/>
      <c r="S6" s="8"/>
      <c r="T6" s="8"/>
      <c r="U6" s="8"/>
      <c r="V6" s="8"/>
      <c r="W6" s="8"/>
      <c r="X6" s="8"/>
      <c r="Y6" s="8"/>
    </row>
    <row r="7">
      <c r="A7" s="14">
        <v>5.0</v>
      </c>
      <c r="B7" s="16" t="s">
        <v>40</v>
      </c>
      <c r="C7" s="15">
        <v>2003.0</v>
      </c>
      <c r="D7" s="16" t="s">
        <v>37</v>
      </c>
      <c r="E7" s="15">
        <v>201.0</v>
      </c>
      <c r="F7" s="16" t="s">
        <v>41</v>
      </c>
      <c r="G7" s="16">
        <v>8.9</v>
      </c>
      <c r="H7" s="8"/>
      <c r="I7" s="13" t="s">
        <v>225</v>
      </c>
      <c r="J7" s="8"/>
      <c r="K7" s="13" t="s">
        <v>226</v>
      </c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</row>
    <row r="8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</row>
    <row r="9">
      <c r="A9" s="17" t="s">
        <v>21</v>
      </c>
      <c r="D9" s="20" t="s">
        <v>227</v>
      </c>
      <c r="E9" s="21">
        <v>1950.0</v>
      </c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</row>
    <row r="10">
      <c r="A10" s="8" t="str">
        <f>IFERROR(__xludf.DUMMYFUNCTION("query(IMDB,""select * where F like '%"" &amp;D9&amp; ""%'"" &amp; ""and C &gt; "" &amp;E9)"),"NO")</f>
        <v>NO</v>
      </c>
      <c r="B10" s="8" t="str">
        <f>IFERROR(__xludf.DUMMYFUNCTION("""COMPUTED_VALUE"""),"MOVIE_NAME")</f>
        <v>MOVIE_NAME</v>
      </c>
      <c r="C10" s="8" t="str">
        <f>IFERROR(__xludf.DUMMYFUNCTION("""COMPUTED_VALUE"""),"YEAR")</f>
        <v>YEAR</v>
      </c>
      <c r="D10" s="8" t="str">
        <f>IFERROR(__xludf.DUMMYFUNCTION("""COMPUTED_VALUE"""),"RATING")</f>
        <v>RATING</v>
      </c>
      <c r="E10" s="8" t="str">
        <f>IFERROR(__xludf.DUMMYFUNCTION("""COMPUTED_VALUE"""),"LENGTH")</f>
        <v>LENGTH</v>
      </c>
      <c r="F10" s="8" t="str">
        <f>IFERROR(__xludf.DUMMYFUNCTION("""COMPUTED_VALUE"""),"GENRE")</f>
        <v>GENRE</v>
      </c>
      <c r="G10" s="8" t="str">
        <f>IFERROR(__xludf.DUMMYFUNCTION("""COMPUTED_VALUE"""),"SCORE")</f>
        <v>SCORE</v>
      </c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</row>
    <row r="11">
      <c r="A11" s="8">
        <f>IFERROR(__xludf.DUMMYFUNCTION("""COMPUTED_VALUE"""),5.0)</f>
        <v>5</v>
      </c>
      <c r="B11" s="8" t="str">
        <f>IFERROR(__xludf.DUMMYFUNCTION("""COMPUTED_VALUE"""),"The Lord of the Rings: The Return of the King")</f>
        <v>The Lord of the Rings: The Return of the King</v>
      </c>
      <c r="C11" s="8">
        <f>IFERROR(__xludf.DUMMYFUNCTION("""COMPUTED_VALUE"""),2003.0)</f>
        <v>2003</v>
      </c>
      <c r="D11" s="8" t="str">
        <f>IFERROR(__xludf.DUMMYFUNCTION("""COMPUTED_VALUE"""),"PG-13")</f>
        <v>PG-13</v>
      </c>
      <c r="E11" s="8">
        <f>IFERROR(__xludf.DUMMYFUNCTION("""COMPUTED_VALUE"""),201.0)</f>
        <v>201</v>
      </c>
      <c r="F11" s="8" t="str">
        <f>IFERROR(__xludf.DUMMYFUNCTION("""COMPUTED_VALUE"""),"Action, Adventure, Drama")</f>
        <v>Action, Adventure, Drama</v>
      </c>
      <c r="G11" s="8">
        <f>IFERROR(__xludf.DUMMYFUNCTION("""COMPUTED_VALUE"""),8.9)</f>
        <v>8.9</v>
      </c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</row>
    <row r="12">
      <c r="A12" s="8">
        <f>IFERROR(__xludf.DUMMYFUNCTION("""COMPUTED_VALUE"""),9.0)</f>
        <v>9</v>
      </c>
      <c r="B12" s="8" t="str">
        <f>IFERROR(__xludf.DUMMYFUNCTION("""COMPUTED_VALUE"""),"Inception")</f>
        <v>Inception</v>
      </c>
      <c r="C12" s="8">
        <f>IFERROR(__xludf.DUMMYFUNCTION("""COMPUTED_VALUE"""),2010.0)</f>
        <v>2010</v>
      </c>
      <c r="D12" s="8" t="str">
        <f>IFERROR(__xludf.DUMMYFUNCTION("""COMPUTED_VALUE"""),"PG-13")</f>
        <v>PG-13</v>
      </c>
      <c r="E12" s="8">
        <f>IFERROR(__xludf.DUMMYFUNCTION("""COMPUTED_VALUE"""),148.0)</f>
        <v>148</v>
      </c>
      <c r="F12" s="8" t="str">
        <f>IFERROR(__xludf.DUMMYFUNCTION("""COMPUTED_VALUE"""),"Action, Adventure, Sci-Fi")</f>
        <v>Action, Adventure, Sci-Fi</v>
      </c>
      <c r="G12" s="8">
        <f>IFERROR(__xludf.DUMMYFUNCTION("""COMPUTED_VALUE"""),8.8)</f>
        <v>8.8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</row>
    <row r="13">
      <c r="A13" s="8">
        <f>IFERROR(__xludf.DUMMYFUNCTION("""COMPUTED_VALUE"""),11.0)</f>
        <v>11</v>
      </c>
      <c r="B13" s="8" t="str">
        <f>IFERROR(__xludf.DUMMYFUNCTION("""COMPUTED_VALUE"""),"The Lord of the Rings: The Fellowship of the Ring")</f>
        <v>The Lord of the Rings: The Fellowship of the Ring</v>
      </c>
      <c r="C13" s="8">
        <f>IFERROR(__xludf.DUMMYFUNCTION("""COMPUTED_VALUE"""),2001.0)</f>
        <v>2001</v>
      </c>
      <c r="D13" s="8" t="str">
        <f>IFERROR(__xludf.DUMMYFUNCTION("""COMPUTED_VALUE"""),"PG-13")</f>
        <v>PG-13</v>
      </c>
      <c r="E13" s="8">
        <f>IFERROR(__xludf.DUMMYFUNCTION("""COMPUTED_VALUE"""),178.0)</f>
        <v>178</v>
      </c>
      <c r="F13" s="8" t="str">
        <f>IFERROR(__xludf.DUMMYFUNCTION("""COMPUTED_VALUE"""),"Action, Adventure, Drama")</f>
        <v>Action, Adventure, Drama</v>
      </c>
      <c r="G13" s="8">
        <f>IFERROR(__xludf.DUMMYFUNCTION("""COMPUTED_VALUE"""),8.8)</f>
        <v>8.8</v>
      </c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</row>
    <row r="14">
      <c r="A14" s="8">
        <f>IFERROR(__xludf.DUMMYFUNCTION("""COMPUTED_VALUE"""),15.0)</f>
        <v>15</v>
      </c>
      <c r="B14" s="8" t="str">
        <f>IFERROR(__xludf.DUMMYFUNCTION("""COMPUTED_VALUE"""),"The Lord of the Rings: The Two Towers")</f>
        <v>The Lord of the Rings: The Two Towers</v>
      </c>
      <c r="C14" s="8">
        <f>IFERROR(__xludf.DUMMYFUNCTION("""COMPUTED_VALUE"""),2002.0)</f>
        <v>2002</v>
      </c>
      <c r="D14" s="8" t="str">
        <f>IFERROR(__xludf.DUMMYFUNCTION("""COMPUTED_VALUE"""),"PG-13")</f>
        <v>PG-13</v>
      </c>
      <c r="E14" s="8">
        <f>IFERROR(__xludf.DUMMYFUNCTION("""COMPUTED_VALUE"""),179.0)</f>
        <v>179</v>
      </c>
      <c r="F14" s="8" t="str">
        <f>IFERROR(__xludf.DUMMYFUNCTION("""COMPUTED_VALUE"""),"Action, Adventure, Drama")</f>
        <v>Action, Adventure, Drama</v>
      </c>
      <c r="G14" s="8">
        <f>IFERROR(__xludf.DUMMYFUNCTION("""COMPUTED_VALUE"""),8.7)</f>
        <v>8.7</v>
      </c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</row>
    <row r="15">
      <c r="A15" s="8">
        <f>IFERROR(__xludf.DUMMYFUNCTION("""COMPUTED_VALUE"""),18.0)</f>
        <v>18</v>
      </c>
      <c r="B15" s="8" t="str">
        <f>IFERROR(__xludf.DUMMYFUNCTION("""COMPUTED_VALUE"""),"Star Wars: Episode V - The Empire Strikes Back")</f>
        <v>Star Wars: Episode V - The Empire Strikes Back</v>
      </c>
      <c r="C15" s="8">
        <f>IFERROR(__xludf.DUMMYFUNCTION("""COMPUTED_VALUE"""),1980.0)</f>
        <v>1980</v>
      </c>
      <c r="D15" s="8" t="str">
        <f>IFERROR(__xludf.DUMMYFUNCTION("""COMPUTED_VALUE"""),"PG")</f>
        <v>PG</v>
      </c>
      <c r="E15" s="8">
        <f>IFERROR(__xludf.DUMMYFUNCTION("""COMPUTED_VALUE"""),124.0)</f>
        <v>124</v>
      </c>
      <c r="F15" s="8" t="str">
        <f>IFERROR(__xludf.DUMMYFUNCTION("""COMPUTED_VALUE"""),"Action, Adventure, Fantasy")</f>
        <v>Action, Adventure, Fantasy</v>
      </c>
      <c r="G15" s="8">
        <f>IFERROR(__xludf.DUMMYFUNCTION("""COMPUTED_VALUE"""),8.7)</f>
        <v>8.7</v>
      </c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</row>
    <row r="16">
      <c r="A16" s="8">
        <f>IFERROR(__xludf.DUMMYFUNCTION("""COMPUTED_VALUE"""),21.0)</f>
        <v>21</v>
      </c>
      <c r="B16" s="8" t="str">
        <f>IFERROR(__xludf.DUMMYFUNCTION("""COMPUTED_VALUE"""),"Interstellar")</f>
        <v>Interstellar</v>
      </c>
      <c r="C16" s="8">
        <f>IFERROR(__xludf.DUMMYFUNCTION("""COMPUTED_VALUE"""),2014.0)</f>
        <v>2014</v>
      </c>
      <c r="D16" s="8" t="str">
        <f>IFERROR(__xludf.DUMMYFUNCTION("""COMPUTED_VALUE"""),"PG-13")</f>
        <v>PG-13</v>
      </c>
      <c r="E16" s="8">
        <f>IFERROR(__xludf.DUMMYFUNCTION("""COMPUTED_VALUE"""),169.0)</f>
        <v>169</v>
      </c>
      <c r="F16" s="8" t="str">
        <f>IFERROR(__xludf.DUMMYFUNCTION("""COMPUTED_VALUE"""),"Adventure, Drama, Sci-Fi")</f>
        <v>Adventure, Drama, Sci-Fi</v>
      </c>
      <c r="G16" s="8">
        <f>IFERROR(__xludf.DUMMYFUNCTION("""COMPUTED_VALUE"""),8.6)</f>
        <v>8.6</v>
      </c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</row>
    <row r="17">
      <c r="A17" s="8">
        <f>IFERROR(__xludf.DUMMYFUNCTION("""COMPUTED_VALUE"""),23.0)</f>
        <v>23</v>
      </c>
      <c r="B17" s="8" t="str">
        <f>IFERROR(__xludf.DUMMYFUNCTION("""COMPUTED_VALUE"""),"Spirited Away")</f>
        <v>Spirited Away</v>
      </c>
      <c r="C17" s="8">
        <f>IFERROR(__xludf.DUMMYFUNCTION("""COMPUTED_VALUE"""),2001.0)</f>
        <v>2001</v>
      </c>
      <c r="D17" s="8" t="str">
        <f>IFERROR(__xludf.DUMMYFUNCTION("""COMPUTED_VALUE"""),"PG")</f>
        <v>PG</v>
      </c>
      <c r="E17" s="8">
        <f>IFERROR(__xludf.DUMMYFUNCTION("""COMPUTED_VALUE"""),125.0)</f>
        <v>125</v>
      </c>
      <c r="F17" s="8" t="str">
        <f>IFERROR(__xludf.DUMMYFUNCTION("""COMPUTED_VALUE"""),"Animation, Adventure, Family")</f>
        <v>Animation, Adventure, Family</v>
      </c>
      <c r="G17" s="8">
        <f>IFERROR(__xludf.DUMMYFUNCTION("""COMPUTED_VALUE"""),8.6)</f>
        <v>8.6</v>
      </c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</row>
    <row r="18">
      <c r="A18" s="8">
        <f>IFERROR(__xludf.DUMMYFUNCTION("""COMPUTED_VALUE"""),29.0)</f>
        <v>29</v>
      </c>
      <c r="B18" s="8" t="str">
        <f>IFERROR(__xludf.DUMMYFUNCTION("""COMPUTED_VALUE"""),"Star Wars: Episode IV - A New Hope")</f>
        <v>Star Wars: Episode IV - A New Hope</v>
      </c>
      <c r="C18" s="8">
        <f>IFERROR(__xludf.DUMMYFUNCTION("""COMPUTED_VALUE"""),1977.0)</f>
        <v>1977</v>
      </c>
      <c r="D18" s="8" t="str">
        <f>IFERROR(__xludf.DUMMYFUNCTION("""COMPUTED_VALUE"""),"PG")</f>
        <v>PG</v>
      </c>
      <c r="E18" s="8">
        <f>IFERROR(__xludf.DUMMYFUNCTION("""COMPUTED_VALUE"""),121.0)</f>
        <v>121</v>
      </c>
      <c r="F18" s="8" t="str">
        <f>IFERROR(__xludf.DUMMYFUNCTION("""COMPUTED_VALUE"""),"Action, Adventure, Fantasy")</f>
        <v>Action, Adventure, Fantasy</v>
      </c>
      <c r="G18" s="8">
        <f>IFERROR(__xludf.DUMMYFUNCTION("""COMPUTED_VALUE"""),8.6)</f>
        <v>8.6</v>
      </c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</row>
    <row r="19">
      <c r="A19" s="8">
        <f>IFERROR(__xludf.DUMMYFUNCTION("""COMPUTED_VALUE"""),31.0)</f>
        <v>31</v>
      </c>
      <c r="B19" s="8" t="str">
        <f>IFERROR(__xludf.DUMMYFUNCTION("""COMPUTED_VALUE"""),"Seven Samurai")</f>
        <v>Seven Samurai</v>
      </c>
      <c r="C19" s="8">
        <f>IFERROR(__xludf.DUMMYFUNCTION("""COMPUTED_VALUE"""),1954.0)</f>
        <v>1954</v>
      </c>
      <c r="D19" s="8" t="str">
        <f>IFERROR(__xludf.DUMMYFUNCTION("""COMPUTED_VALUE"""),"Not Rated")</f>
        <v>Not Rated</v>
      </c>
      <c r="E19" s="8">
        <f>IFERROR(__xludf.DUMMYFUNCTION("""COMPUTED_VALUE"""),207.0)</f>
        <v>207</v>
      </c>
      <c r="F19" s="8" t="str">
        <f>IFERROR(__xludf.DUMMYFUNCTION("""COMPUTED_VALUE"""),"Action, Adventure, Drama")</f>
        <v>Action, Adventure, Drama</v>
      </c>
      <c r="G19" s="8">
        <f>IFERROR(__xludf.DUMMYFUNCTION("""COMPUTED_VALUE"""),8.6)</f>
        <v>8.6</v>
      </c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</row>
    <row r="20">
      <c r="A20" s="8">
        <f>IFERROR(__xludf.DUMMYFUNCTION("""COMPUTED_VALUE"""),39.0)</f>
        <v>39</v>
      </c>
      <c r="B20" s="8" t="str">
        <f>IFERROR(__xludf.DUMMYFUNCTION("""COMPUTED_VALUE"""),"Gladiator")</f>
        <v>Gladiator</v>
      </c>
      <c r="C20" s="8">
        <f>IFERROR(__xludf.DUMMYFUNCTION("""COMPUTED_VALUE"""),2000.0)</f>
        <v>2000</v>
      </c>
      <c r="D20" s="8" t="str">
        <f>IFERROR(__xludf.DUMMYFUNCTION("""COMPUTED_VALUE"""),"R")</f>
        <v>R</v>
      </c>
      <c r="E20" s="8">
        <f>IFERROR(__xludf.DUMMYFUNCTION("""COMPUTED_VALUE"""),155.0)</f>
        <v>155</v>
      </c>
      <c r="F20" s="8" t="str">
        <f>IFERROR(__xludf.DUMMYFUNCTION("""COMPUTED_VALUE"""),"Action, Adventure, Drama")</f>
        <v>Action, Adventure, Drama</v>
      </c>
      <c r="G20" s="8">
        <f>IFERROR(__xludf.DUMMYFUNCTION("""COMPUTED_VALUE"""),8.5)</f>
        <v>8.5</v>
      </c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</row>
    <row r="21">
      <c r="A21" s="8">
        <f>IFERROR(__xludf.DUMMYFUNCTION("""COMPUTED_VALUE"""),43.0)</f>
        <v>43</v>
      </c>
      <c r="B21" s="8" t="str">
        <f>IFERROR(__xludf.DUMMYFUNCTION("""COMPUTED_VALUE"""),"The Lion King")</f>
        <v>The Lion King</v>
      </c>
      <c r="C21" s="8">
        <f>IFERROR(__xludf.DUMMYFUNCTION("""COMPUTED_VALUE"""),1994.0)</f>
        <v>1994</v>
      </c>
      <c r="D21" s="8" t="str">
        <f>IFERROR(__xludf.DUMMYFUNCTION("""COMPUTED_VALUE"""),"G")</f>
        <v>G</v>
      </c>
      <c r="E21" s="8">
        <f>IFERROR(__xludf.DUMMYFUNCTION("""COMPUTED_VALUE"""),88.0)</f>
        <v>88</v>
      </c>
      <c r="F21" s="8" t="str">
        <f>IFERROR(__xludf.DUMMYFUNCTION("""COMPUTED_VALUE"""),"Animation, Adventure, Drama")</f>
        <v>Animation, Adventure, Drama</v>
      </c>
      <c r="G21" s="8">
        <f>IFERROR(__xludf.DUMMYFUNCTION("""COMPUTED_VALUE"""),8.5)</f>
        <v>8.5</v>
      </c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</row>
    <row r="22">
      <c r="A22" s="8">
        <f>IFERROR(__xludf.DUMMYFUNCTION("""COMPUTED_VALUE"""),47.0)</f>
        <v>47</v>
      </c>
      <c r="B22" s="8" t="str">
        <f>IFERROR(__xludf.DUMMYFUNCTION("""COMPUTED_VALUE"""),"Back to the Future")</f>
        <v>Back to the Future</v>
      </c>
      <c r="C22" s="8">
        <f>IFERROR(__xludf.DUMMYFUNCTION("""COMPUTED_VALUE"""),1985.0)</f>
        <v>1985</v>
      </c>
      <c r="D22" s="8" t="str">
        <f>IFERROR(__xludf.DUMMYFUNCTION("""COMPUTED_VALUE"""),"PG")</f>
        <v>PG</v>
      </c>
      <c r="E22" s="8">
        <f>IFERROR(__xludf.DUMMYFUNCTION("""COMPUTED_VALUE"""),116.0)</f>
        <v>116</v>
      </c>
      <c r="F22" s="8" t="str">
        <f>IFERROR(__xludf.DUMMYFUNCTION("""COMPUTED_VALUE"""),"Adventure, Comedy, Sci-Fi")</f>
        <v>Adventure, Comedy, Sci-Fi</v>
      </c>
      <c r="G22" s="8">
        <f>IFERROR(__xludf.DUMMYFUNCTION("""COMPUTED_VALUE"""),8.5)</f>
        <v>8.5</v>
      </c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</row>
    <row r="23">
      <c r="A23" s="8">
        <f>IFERROR(__xludf.DUMMYFUNCTION("""COMPUTED_VALUE"""),58.0)</f>
        <v>58</v>
      </c>
      <c r="B23" s="8" t="str">
        <f>IFERROR(__xludf.DUMMYFUNCTION("""COMPUTED_VALUE"""),"Spider-Man: Into the Spider-Verse")</f>
        <v>Spider-Man: Into the Spider-Verse</v>
      </c>
      <c r="C23" s="8">
        <f>IFERROR(__xludf.DUMMYFUNCTION("""COMPUTED_VALUE"""),2018.0)</f>
        <v>2018</v>
      </c>
      <c r="D23" s="8" t="str">
        <f>IFERROR(__xludf.DUMMYFUNCTION("""COMPUTED_VALUE"""),"PG")</f>
        <v>PG</v>
      </c>
      <c r="E23" s="8">
        <f>IFERROR(__xludf.DUMMYFUNCTION("""COMPUTED_VALUE"""),117.0)</f>
        <v>117</v>
      </c>
      <c r="F23" s="8" t="str">
        <f>IFERROR(__xludf.DUMMYFUNCTION("""COMPUTED_VALUE"""),"Animation, Action, Adventure")</f>
        <v>Animation, Action, Adventure</v>
      </c>
      <c r="G23" s="8">
        <f>IFERROR(__xludf.DUMMYFUNCTION("""COMPUTED_VALUE"""),8.4)</f>
        <v>8.4</v>
      </c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</row>
    <row r="24">
      <c r="A24" s="8">
        <f>IFERROR(__xludf.DUMMYFUNCTION("""COMPUTED_VALUE"""),59.0)</f>
        <v>59</v>
      </c>
      <c r="B24" s="8" t="str">
        <f>IFERROR(__xludf.DUMMYFUNCTION("""COMPUTED_VALUE"""),"Avengers: Endgame")</f>
        <v>Avengers: Endgame</v>
      </c>
      <c r="C24" s="8">
        <f>IFERROR(__xludf.DUMMYFUNCTION("""COMPUTED_VALUE"""),2019.0)</f>
        <v>2019</v>
      </c>
      <c r="D24" s="8" t="str">
        <f>IFERROR(__xludf.DUMMYFUNCTION("""COMPUTED_VALUE"""),"PG-13")</f>
        <v>PG-13</v>
      </c>
      <c r="E24" s="8">
        <f>IFERROR(__xludf.DUMMYFUNCTION("""COMPUTED_VALUE"""),181.0)</f>
        <v>181</v>
      </c>
      <c r="F24" s="8" t="str">
        <f>IFERROR(__xludf.DUMMYFUNCTION("""COMPUTED_VALUE"""),"Action, Adventure, Drama")</f>
        <v>Action, Adventure, Drama</v>
      </c>
      <c r="G24" s="8">
        <f>IFERROR(__xludf.DUMMYFUNCTION("""COMPUTED_VALUE"""),8.4)</f>
        <v>8.4</v>
      </c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</row>
    <row r="25">
      <c r="A25" s="8">
        <f>IFERROR(__xludf.DUMMYFUNCTION("""COMPUTED_VALUE"""),60.0)</f>
        <v>60</v>
      </c>
      <c r="B25" s="8" t="str">
        <f>IFERROR(__xludf.DUMMYFUNCTION("""COMPUTED_VALUE"""),"Avengers: Infinity War")</f>
        <v>Avengers: Infinity War</v>
      </c>
      <c r="C25" s="8">
        <f>IFERROR(__xludf.DUMMYFUNCTION("""COMPUTED_VALUE"""),2018.0)</f>
        <v>2018</v>
      </c>
      <c r="D25" s="8" t="str">
        <f>IFERROR(__xludf.DUMMYFUNCTION("""COMPUTED_VALUE"""),"PG-13")</f>
        <v>PG-13</v>
      </c>
      <c r="E25" s="8">
        <f>IFERROR(__xludf.DUMMYFUNCTION("""COMPUTED_VALUE"""),149.0)</f>
        <v>149</v>
      </c>
      <c r="F25" s="8" t="str">
        <f>IFERROR(__xludf.DUMMYFUNCTION("""COMPUTED_VALUE"""),"Action, Adventure, Sci-Fi")</f>
        <v>Action, Adventure, Sci-Fi</v>
      </c>
      <c r="G25" s="8">
        <f>IFERROR(__xludf.DUMMYFUNCTION("""COMPUTED_VALUE"""),8.4)</f>
        <v>8.4</v>
      </c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</row>
    <row r="26">
      <c r="A26" s="8">
        <f>IFERROR(__xludf.DUMMYFUNCTION("""COMPUTED_VALUE"""),61.0)</f>
        <v>61</v>
      </c>
      <c r="B26" s="8" t="str">
        <f>IFERROR(__xludf.DUMMYFUNCTION("""COMPUTED_VALUE"""),"Coco")</f>
        <v>Coco</v>
      </c>
      <c r="C26" s="8">
        <f>IFERROR(__xludf.DUMMYFUNCTION("""COMPUTED_VALUE"""),2017.0)</f>
        <v>2017</v>
      </c>
      <c r="D26" s="8" t="str">
        <f>IFERROR(__xludf.DUMMYFUNCTION("""COMPUTED_VALUE"""),"PG")</f>
        <v>PG</v>
      </c>
      <c r="E26" s="8">
        <f>IFERROR(__xludf.DUMMYFUNCTION("""COMPUTED_VALUE"""),105.0)</f>
        <v>105</v>
      </c>
      <c r="F26" s="8" t="str">
        <f>IFERROR(__xludf.DUMMYFUNCTION("""COMPUTED_VALUE"""),"Animation, Adventure, Family")</f>
        <v>Animation, Adventure, Family</v>
      </c>
      <c r="G26" s="8">
        <f>IFERROR(__xludf.DUMMYFUNCTION("""COMPUTED_VALUE"""),8.4)</f>
        <v>8.4</v>
      </c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</row>
    <row r="27">
      <c r="A27" s="8">
        <f>IFERROR(__xludf.DUMMYFUNCTION("""COMPUTED_VALUE"""),63.0)</f>
        <v>63</v>
      </c>
      <c r="B27" s="8" t="str">
        <f>IFERROR(__xludf.DUMMYFUNCTION("""COMPUTED_VALUE"""),"The Dark Knight Rises")</f>
        <v>The Dark Knight Rises</v>
      </c>
      <c r="C27" s="8">
        <f>IFERROR(__xludf.DUMMYFUNCTION("""COMPUTED_VALUE"""),2012.0)</f>
        <v>2012</v>
      </c>
      <c r="D27" s="8" t="str">
        <f>IFERROR(__xludf.DUMMYFUNCTION("""COMPUTED_VALUE"""),"PG-13")</f>
        <v>PG-13</v>
      </c>
      <c r="E27" s="8">
        <f>IFERROR(__xludf.DUMMYFUNCTION("""COMPUTED_VALUE"""),164.0)</f>
        <v>164</v>
      </c>
      <c r="F27" s="8" t="str">
        <f>IFERROR(__xludf.DUMMYFUNCTION("""COMPUTED_VALUE"""),"Action, Adventure")</f>
        <v>Action, Adventure</v>
      </c>
      <c r="G27" s="8">
        <f>IFERROR(__xludf.DUMMYFUNCTION("""COMPUTED_VALUE"""),8.4)</f>
        <v>8.4</v>
      </c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</row>
    <row r="28">
      <c r="A28" s="8">
        <f>IFERROR(__xludf.DUMMYFUNCTION("""COMPUTED_VALUE"""),66.0)</f>
        <v>66</v>
      </c>
      <c r="B28" s="8" t="str">
        <f>IFERROR(__xludf.DUMMYFUNCTION("""COMPUTED_VALUE"""),"WALL·E")</f>
        <v>WALL·E</v>
      </c>
      <c r="C28" s="8">
        <f>IFERROR(__xludf.DUMMYFUNCTION("""COMPUTED_VALUE"""),2008.0)</f>
        <v>2008</v>
      </c>
      <c r="D28" s="8" t="str">
        <f>IFERROR(__xludf.DUMMYFUNCTION("""COMPUTED_VALUE"""),"G")</f>
        <v>G</v>
      </c>
      <c r="E28" s="8">
        <f>IFERROR(__xludf.DUMMYFUNCTION("""COMPUTED_VALUE"""),98.0)</f>
        <v>98</v>
      </c>
      <c r="F28" s="8" t="str">
        <f>IFERROR(__xludf.DUMMYFUNCTION("""COMPUTED_VALUE"""),"Animation, Adventure, Family")</f>
        <v>Animation, Adventure, Family</v>
      </c>
      <c r="G28" s="8">
        <f>IFERROR(__xludf.DUMMYFUNCTION("""COMPUTED_VALUE"""),8.4)</f>
        <v>8.4</v>
      </c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</row>
    <row r="29">
      <c r="A29" s="8">
        <f>IFERROR(__xludf.DUMMYFUNCTION("""COMPUTED_VALUE"""),70.0)</f>
        <v>70</v>
      </c>
      <c r="B29" s="8" t="str">
        <f>IFERROR(__xludf.DUMMYFUNCTION("""COMPUTED_VALUE"""),"Princess Mononoke")</f>
        <v>Princess Mononoke</v>
      </c>
      <c r="C29" s="8">
        <f>IFERROR(__xludf.DUMMYFUNCTION("""COMPUTED_VALUE"""),1997.0)</f>
        <v>1997</v>
      </c>
      <c r="D29" s="8" t="str">
        <f>IFERROR(__xludf.DUMMYFUNCTION("""COMPUTED_VALUE"""),"PG-13")</f>
        <v>PG-13</v>
      </c>
      <c r="E29" s="8">
        <f>IFERROR(__xludf.DUMMYFUNCTION("""COMPUTED_VALUE"""),134.0)</f>
        <v>134</v>
      </c>
      <c r="F29" s="8" t="str">
        <f>IFERROR(__xludf.DUMMYFUNCTION("""COMPUTED_VALUE"""),"Animation, Adventure, Fantasy")</f>
        <v>Animation, Adventure, Fantasy</v>
      </c>
      <c r="G29" s="8">
        <f>IFERROR(__xludf.DUMMYFUNCTION("""COMPUTED_VALUE"""),8.4)</f>
        <v>8.4</v>
      </c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</row>
    <row r="30">
      <c r="A30" s="8">
        <f>IFERROR(__xludf.DUMMYFUNCTION("""COMPUTED_VALUE"""),72.0)</f>
        <v>72</v>
      </c>
      <c r="B30" s="8" t="str">
        <f>IFERROR(__xludf.DUMMYFUNCTION("""COMPUTED_VALUE"""),"Raiders of the Lost Ark")</f>
        <v>Raiders of the Lost Ark</v>
      </c>
      <c r="C30" s="8">
        <f>IFERROR(__xludf.DUMMYFUNCTION("""COMPUTED_VALUE"""),1981.0)</f>
        <v>1981</v>
      </c>
      <c r="D30" s="8" t="str">
        <f>IFERROR(__xludf.DUMMYFUNCTION("""COMPUTED_VALUE"""),"PG")</f>
        <v>PG</v>
      </c>
      <c r="E30" s="8">
        <f>IFERROR(__xludf.DUMMYFUNCTION("""COMPUTED_VALUE"""),115.0)</f>
        <v>115</v>
      </c>
      <c r="F30" s="8" t="str">
        <f>IFERROR(__xludf.DUMMYFUNCTION("""COMPUTED_VALUE"""),"Action, Adventure")</f>
        <v>Action, Adventure</v>
      </c>
      <c r="G30" s="8">
        <f>IFERROR(__xludf.DUMMYFUNCTION("""COMPUTED_VALUE"""),8.4)</f>
        <v>8.4</v>
      </c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</row>
    <row r="31">
      <c r="A31" s="8">
        <f>IFERROR(__xludf.DUMMYFUNCTION("""COMPUTED_VALUE"""),93.0)</f>
        <v>93</v>
      </c>
      <c r="B31" s="8" t="str">
        <f>IFERROR(__xludf.DUMMYFUNCTION("""COMPUTED_VALUE"""),"Toy Story 3")</f>
        <v>Toy Story 3</v>
      </c>
      <c r="C31" s="8">
        <f>IFERROR(__xludf.DUMMYFUNCTION("""COMPUTED_VALUE"""),2010.0)</f>
        <v>2010</v>
      </c>
      <c r="D31" s="8" t="str">
        <f>IFERROR(__xludf.DUMMYFUNCTION("""COMPUTED_VALUE"""),"G")</f>
        <v>G</v>
      </c>
      <c r="E31" s="8">
        <f>IFERROR(__xludf.DUMMYFUNCTION("""COMPUTED_VALUE"""),103.0)</f>
        <v>103</v>
      </c>
      <c r="F31" s="8" t="str">
        <f>IFERROR(__xludf.DUMMYFUNCTION("""COMPUTED_VALUE"""),"Animation, Adventure, Comedy")</f>
        <v>Animation, Adventure, Comedy</v>
      </c>
      <c r="G31" s="8">
        <f>IFERROR(__xludf.DUMMYFUNCTION("""COMPUTED_VALUE"""),8.3)</f>
        <v>8.3</v>
      </c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</row>
    <row r="32">
      <c r="A32" s="8">
        <f>IFERROR(__xludf.DUMMYFUNCTION("""COMPUTED_VALUE"""),94.0)</f>
        <v>94</v>
      </c>
      <c r="B32" s="8" t="str">
        <f>IFERROR(__xludf.DUMMYFUNCTION("""COMPUTED_VALUE"""),"Inglourious Basterds")</f>
        <v>Inglourious Basterds</v>
      </c>
      <c r="C32" s="8">
        <f>IFERROR(__xludf.DUMMYFUNCTION("""COMPUTED_VALUE"""),2009.0)</f>
        <v>2009</v>
      </c>
      <c r="D32" s="8" t="str">
        <f>IFERROR(__xludf.DUMMYFUNCTION("""COMPUTED_VALUE"""),"R")</f>
        <v>R</v>
      </c>
      <c r="E32" s="8">
        <f>IFERROR(__xludf.DUMMYFUNCTION("""COMPUTED_VALUE"""),153.0)</f>
        <v>153</v>
      </c>
      <c r="F32" s="8" t="str">
        <f>IFERROR(__xludf.DUMMYFUNCTION("""COMPUTED_VALUE"""),"Adventure, Drama, War")</f>
        <v>Adventure, Drama, War</v>
      </c>
      <c r="G32" s="8">
        <f>IFERROR(__xludf.DUMMYFUNCTION("""COMPUTED_VALUE"""),8.3)</f>
        <v>8.3</v>
      </c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</row>
    <row r="3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</row>
    <row r="34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</row>
    <row r="3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</row>
    <row r="36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</row>
    <row r="37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</row>
    <row r="38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</row>
    <row r="39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</row>
    <row r="40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</row>
    <row r="4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</row>
    <row r="4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</row>
    <row r="4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</row>
    <row r="44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</row>
    <row r="4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</row>
    <row r="4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</row>
    <row r="47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</row>
    <row r="48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</row>
    <row r="49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</row>
    <row r="50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</row>
    <row r="5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</row>
    <row r="5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</row>
    <row r="5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</row>
    <row r="1001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</row>
  </sheetData>
  <dataValidations>
    <dataValidation type="list" allowBlank="1" sqref="E9">
      <formula1>"1900,1920,1950,1970,1995,2000,2010"</formula1>
    </dataValidation>
    <dataValidation type="list" allowBlank="1" sqref="D9">
      <formula1>"Action,Adventure,Fantasy,Drama"</formula1>
    </dataValidation>
  </dataValidation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45818E"/>
    <outlinePr summaryBelow="0" summaryRight="0"/>
  </sheetPr>
  <sheetViews>
    <sheetView workbookViewId="0"/>
  </sheetViews>
  <sheetFormatPr customHeight="1" defaultColWidth="12.63" defaultRowHeight="15.75"/>
  <cols>
    <col customWidth="1" min="1" max="7" width="12.63"/>
  </cols>
  <sheetData>
    <row r="1">
      <c r="A1" s="12" t="s">
        <v>195</v>
      </c>
      <c r="B1" s="12"/>
      <c r="C1" s="12"/>
      <c r="D1" s="12"/>
      <c r="E1" s="12"/>
      <c r="F1" s="12"/>
      <c r="G1" s="12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12" t="s">
        <v>24</v>
      </c>
      <c r="B2" s="12" t="s">
        <v>25</v>
      </c>
      <c r="C2" s="12" t="s">
        <v>26</v>
      </c>
      <c r="D2" s="12" t="s">
        <v>27</v>
      </c>
      <c r="E2" s="12" t="s">
        <v>28</v>
      </c>
      <c r="F2" s="12" t="s">
        <v>29</v>
      </c>
      <c r="G2" s="12" t="s">
        <v>30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14">
        <v>1.0</v>
      </c>
      <c r="B3" s="14" t="s">
        <v>31</v>
      </c>
      <c r="C3" s="15">
        <v>1994.0</v>
      </c>
      <c r="D3" s="16" t="s">
        <v>32</v>
      </c>
      <c r="E3" s="15">
        <v>142.0</v>
      </c>
      <c r="F3" s="16" t="s">
        <v>33</v>
      </c>
      <c r="G3" s="16">
        <v>9.3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14">
        <v>2.0</v>
      </c>
      <c r="B4" s="14" t="s">
        <v>34</v>
      </c>
      <c r="C4" s="15">
        <v>1972.0</v>
      </c>
      <c r="D4" s="16" t="s">
        <v>32</v>
      </c>
      <c r="E4" s="15">
        <v>175.0</v>
      </c>
      <c r="F4" s="16" t="s">
        <v>35</v>
      </c>
      <c r="G4" s="16">
        <v>9.2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14">
        <v>3.0</v>
      </c>
      <c r="B5" s="14" t="s">
        <v>36</v>
      </c>
      <c r="C5" s="15">
        <v>2008.0</v>
      </c>
      <c r="D5" s="16" t="s">
        <v>37</v>
      </c>
      <c r="E5" s="15">
        <v>152.0</v>
      </c>
      <c r="F5" s="16" t="s">
        <v>38</v>
      </c>
      <c r="G5" s="16">
        <v>9.0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14">
        <v>4.0</v>
      </c>
      <c r="B6" s="16" t="s">
        <v>39</v>
      </c>
      <c r="C6" s="15">
        <v>1974.0</v>
      </c>
      <c r="D6" s="16" t="s">
        <v>32</v>
      </c>
      <c r="E6" s="15">
        <v>202.0</v>
      </c>
      <c r="F6" s="16" t="s">
        <v>35</v>
      </c>
      <c r="G6" s="16">
        <v>9.0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14">
        <v>5.0</v>
      </c>
      <c r="B7" s="16" t="s">
        <v>40</v>
      </c>
      <c r="C7" s="15">
        <v>2003.0</v>
      </c>
      <c r="D7" s="16" t="s">
        <v>37</v>
      </c>
      <c r="E7" s="15">
        <v>201.0</v>
      </c>
      <c r="F7" s="16" t="s">
        <v>41</v>
      </c>
      <c r="G7" s="16">
        <v>8.9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17" t="s">
        <v>228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13" t="s">
        <v>229</v>
      </c>
      <c r="B10" s="22" t="s">
        <v>230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13" t="s">
        <v>231</v>
      </c>
      <c r="B11" s="22" t="s">
        <v>232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13" t="s">
        <v>233</v>
      </c>
      <c r="B12" s="22" t="s">
        <v>234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13" t="s">
        <v>235</v>
      </c>
      <c r="B13" s="22" t="s">
        <v>236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13" t="s">
        <v>237</v>
      </c>
      <c r="B14" s="22" t="s">
        <v>238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13" t="s">
        <v>15</v>
      </c>
      <c r="B15" s="22" t="s">
        <v>239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13" t="s">
        <v>17</v>
      </c>
      <c r="B16" s="22" t="s">
        <v>240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13" t="s">
        <v>241</v>
      </c>
      <c r="B17" s="22" t="s">
        <v>242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13" t="s">
        <v>21</v>
      </c>
      <c r="B18" s="22" t="s">
        <v>243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  <row r="1001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5.25"/>
    <col customWidth="1" min="7" max="7" width="27.38"/>
  </cols>
  <sheetData>
    <row r="1">
      <c r="A1" s="23" t="s">
        <v>244</v>
      </c>
      <c r="B1" s="11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22" t="s">
        <v>245</v>
      </c>
      <c r="B2" s="11"/>
      <c r="C2" s="8"/>
      <c r="D2" s="8"/>
      <c r="E2" s="22" t="s">
        <v>246</v>
      </c>
      <c r="F2" s="22" t="s">
        <v>247</v>
      </c>
      <c r="G2" s="22" t="s">
        <v>248</v>
      </c>
      <c r="H2" s="22" t="s">
        <v>249</v>
      </c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8">
        <f>IFERROR(__xludf.DUMMYFUNCTION("IMPORTXML(A1, ""//h3"")"),1.0)</f>
        <v>1</v>
      </c>
      <c r="B3" s="11" t="str">
        <f>IFERROR(__xludf.DUMMYFUNCTION("""COMPUTED_VALUE"""),"The Shawshank Redemption")</f>
        <v>The Shawshank Redemption</v>
      </c>
      <c r="C3" s="8">
        <f>IFERROR(__xludf.DUMMYFUNCTION("""COMPUTED_VALUE"""),-1994.0)</f>
        <v>-1994</v>
      </c>
      <c r="D3" s="8"/>
      <c r="E3" s="8" t="s">
        <v>32</v>
      </c>
      <c r="F3" s="8" t="s">
        <v>250</v>
      </c>
      <c r="G3" s="8" t="s">
        <v>251</v>
      </c>
      <c r="H3" s="8">
        <v>9.3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8">
        <f>IFERROR(__xludf.DUMMYFUNCTION("""COMPUTED_VALUE"""),2.0)</f>
        <v>2</v>
      </c>
      <c r="B4" s="11" t="str">
        <f>IFERROR(__xludf.DUMMYFUNCTION("""COMPUTED_VALUE"""),"The Godfather")</f>
        <v>The Godfather</v>
      </c>
      <c r="C4" s="8">
        <f>IFERROR(__xludf.DUMMYFUNCTION("""COMPUTED_VALUE"""),-1972.0)</f>
        <v>-1972</v>
      </c>
      <c r="D4" s="8"/>
      <c r="E4" s="8" t="s">
        <v>32</v>
      </c>
      <c r="F4" s="8" t="s">
        <v>252</v>
      </c>
      <c r="G4" s="8" t="s">
        <v>253</v>
      </c>
      <c r="H4" s="8">
        <v>9.2</v>
      </c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8">
        <f>IFERROR(__xludf.DUMMYFUNCTION("""COMPUTED_VALUE"""),3.0)</f>
        <v>3</v>
      </c>
      <c r="B5" s="11" t="str">
        <f>IFERROR(__xludf.DUMMYFUNCTION("""COMPUTED_VALUE"""),"The Dark Knight")</f>
        <v>The Dark Knight</v>
      </c>
      <c r="C5" s="8">
        <f>IFERROR(__xludf.DUMMYFUNCTION("""COMPUTED_VALUE"""),-2008.0)</f>
        <v>-2008</v>
      </c>
      <c r="D5" s="8"/>
      <c r="E5" s="8" t="s">
        <v>37</v>
      </c>
      <c r="F5" s="8" t="s">
        <v>254</v>
      </c>
      <c r="G5" s="8" t="s">
        <v>255</v>
      </c>
      <c r="H5" s="8">
        <v>9.0</v>
      </c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8">
        <f>IFERROR(__xludf.DUMMYFUNCTION("""COMPUTED_VALUE"""),4.0)</f>
        <v>4</v>
      </c>
      <c r="B6" s="11" t="str">
        <f>IFERROR(__xludf.DUMMYFUNCTION("""COMPUTED_VALUE"""),"The Godfather Part II")</f>
        <v>The Godfather Part II</v>
      </c>
      <c r="C6" s="8">
        <f>IFERROR(__xludf.DUMMYFUNCTION("""COMPUTED_VALUE"""),-1974.0)</f>
        <v>-1974</v>
      </c>
      <c r="D6" s="8"/>
      <c r="E6" s="8" t="s">
        <v>32</v>
      </c>
      <c r="F6" s="8" t="s">
        <v>256</v>
      </c>
      <c r="G6" s="8" t="s">
        <v>253</v>
      </c>
      <c r="H6" s="8">
        <v>9.0</v>
      </c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8">
        <f>IFERROR(__xludf.DUMMYFUNCTION("""COMPUTED_VALUE"""),5.0)</f>
        <v>5</v>
      </c>
      <c r="B7" s="11" t="str">
        <f>IFERROR(__xludf.DUMMYFUNCTION("""COMPUTED_VALUE"""),"Schindler's List")</f>
        <v>Schindler's List</v>
      </c>
      <c r="C7" s="8">
        <f>IFERROR(__xludf.DUMMYFUNCTION("""COMPUTED_VALUE"""),-1993.0)</f>
        <v>-1993</v>
      </c>
      <c r="D7" s="8"/>
      <c r="E7" s="8" t="s">
        <v>37</v>
      </c>
      <c r="F7" s="8" t="s">
        <v>257</v>
      </c>
      <c r="G7" s="8" t="s">
        <v>258</v>
      </c>
      <c r="H7" s="8">
        <v>8.9</v>
      </c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8">
        <f>IFERROR(__xludf.DUMMYFUNCTION("""COMPUTED_VALUE"""),6.0)</f>
        <v>6</v>
      </c>
      <c r="B8" s="11" t="str">
        <f>IFERROR(__xludf.DUMMYFUNCTION("""COMPUTED_VALUE"""),"12 Angry Men")</f>
        <v>12 Angry Men</v>
      </c>
      <c r="C8" s="8">
        <f>IFERROR(__xludf.DUMMYFUNCTION("""COMPUTED_VALUE"""),-1957.0)</f>
        <v>-1957</v>
      </c>
      <c r="D8" s="8"/>
      <c r="E8" s="8" t="s">
        <v>32</v>
      </c>
      <c r="F8" s="8" t="s">
        <v>259</v>
      </c>
      <c r="G8" s="8" t="s">
        <v>253</v>
      </c>
      <c r="H8" s="8">
        <v>8.9</v>
      </c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8">
        <f>IFERROR(__xludf.DUMMYFUNCTION("""COMPUTED_VALUE"""),7.0)</f>
        <v>7</v>
      </c>
      <c r="B9" s="11" t="str">
        <f>IFERROR(__xludf.DUMMYFUNCTION("""COMPUTED_VALUE"""),"The Lord of the Rings: The Return of the King")</f>
        <v>The Lord of the Rings: The Return of the King</v>
      </c>
      <c r="C9" s="8">
        <f>IFERROR(__xludf.DUMMYFUNCTION("""COMPUTED_VALUE"""),-2003.0)</f>
        <v>-2003</v>
      </c>
      <c r="D9" s="8"/>
      <c r="E9" s="8" t="s">
        <v>32</v>
      </c>
      <c r="F9" s="8" t="s">
        <v>260</v>
      </c>
      <c r="G9" s="8" t="s">
        <v>261</v>
      </c>
      <c r="H9" s="8">
        <v>8.9</v>
      </c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8">
        <f>IFERROR(__xludf.DUMMYFUNCTION("""COMPUTED_VALUE"""),8.0)</f>
        <v>8</v>
      </c>
      <c r="B10" s="11" t="str">
        <f>IFERROR(__xludf.DUMMYFUNCTION("""COMPUTED_VALUE"""),"Pulp Fiction")</f>
        <v>Pulp Fiction</v>
      </c>
      <c r="C10" s="8">
        <f>IFERROR(__xludf.DUMMYFUNCTION("""COMPUTED_VALUE"""),-1994.0)</f>
        <v>-1994</v>
      </c>
      <c r="D10" s="8"/>
      <c r="E10" s="8" t="s">
        <v>46</v>
      </c>
      <c r="F10" s="8" t="s">
        <v>262</v>
      </c>
      <c r="G10" s="8" t="s">
        <v>253</v>
      </c>
      <c r="H10" s="8">
        <v>8.9</v>
      </c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8">
        <f>IFERROR(__xludf.DUMMYFUNCTION("""COMPUTED_VALUE"""),9.0)</f>
        <v>9</v>
      </c>
      <c r="B11" s="11" t="str">
        <f>IFERROR(__xludf.DUMMYFUNCTION("""COMPUTED_VALUE"""),"777 Charlie")</f>
        <v>777 Charlie</v>
      </c>
      <c r="C11" s="8">
        <f>IFERROR(__xludf.DUMMYFUNCTION("""COMPUTED_VALUE"""),-2022.0)</f>
        <v>-2022</v>
      </c>
      <c r="D11" s="8"/>
      <c r="E11" s="8" t="s">
        <v>37</v>
      </c>
      <c r="F11" s="8" t="s">
        <v>263</v>
      </c>
      <c r="G11" s="8" t="s">
        <v>264</v>
      </c>
      <c r="H11" s="8">
        <v>8.8</v>
      </c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8">
        <f>IFERROR(__xludf.DUMMYFUNCTION("""COMPUTED_VALUE"""),10.0)</f>
        <v>10</v>
      </c>
      <c r="B12" s="11" t="str">
        <f>IFERROR(__xludf.DUMMYFUNCTION("""COMPUTED_VALUE"""),"The Lord of the Rings: The Fellowship of the Ring")</f>
        <v>The Lord of the Rings: The Fellowship of the Ring</v>
      </c>
      <c r="C12" s="8">
        <f>IFERROR(__xludf.DUMMYFUNCTION("""COMPUTED_VALUE"""),-2001.0)</f>
        <v>-2001</v>
      </c>
      <c r="D12" s="8"/>
      <c r="E12" s="8" t="s">
        <v>32</v>
      </c>
      <c r="F12" s="8" t="s">
        <v>265</v>
      </c>
      <c r="G12" s="8" t="s">
        <v>251</v>
      </c>
      <c r="H12" s="8">
        <v>8.8</v>
      </c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8">
        <f>IFERROR(__xludf.DUMMYFUNCTION("""COMPUTED_VALUE"""),11.0)</f>
        <v>11</v>
      </c>
      <c r="B13" s="11" t="str">
        <f>IFERROR(__xludf.DUMMYFUNCTION("""COMPUTED_VALUE"""),"Inception")</f>
        <v>Inception</v>
      </c>
      <c r="C13" s="8">
        <f>IFERROR(__xludf.DUMMYFUNCTION("""COMPUTED_VALUE"""),-2010.0)</f>
        <v>-2010</v>
      </c>
      <c r="D13" s="8"/>
      <c r="E13" s="8" t="s">
        <v>37</v>
      </c>
      <c r="F13" s="8" t="s">
        <v>266</v>
      </c>
      <c r="G13" s="8" t="s">
        <v>258</v>
      </c>
      <c r="H13" s="8">
        <v>8.8</v>
      </c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8">
        <f>IFERROR(__xludf.DUMMYFUNCTION("""COMPUTED_VALUE"""),12.0)</f>
        <v>12</v>
      </c>
      <c r="B14" s="11" t="str">
        <f>IFERROR(__xludf.DUMMYFUNCTION("""COMPUTED_VALUE"""),"Fight Club")</f>
        <v>Fight Club</v>
      </c>
      <c r="C14" s="8">
        <f>IFERROR(__xludf.DUMMYFUNCTION("""COMPUTED_VALUE"""),-1999.0)</f>
        <v>-1999</v>
      </c>
      <c r="D14" s="8"/>
      <c r="E14" s="8" t="s">
        <v>37</v>
      </c>
      <c r="F14" s="8" t="s">
        <v>250</v>
      </c>
      <c r="G14" s="8" t="s">
        <v>267</v>
      </c>
      <c r="H14" s="8">
        <v>8.8</v>
      </c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8">
        <f>IFERROR(__xludf.DUMMYFUNCTION("""COMPUTED_VALUE"""),13.0)</f>
        <v>13</v>
      </c>
      <c r="B15" s="11" t="str">
        <f>IFERROR(__xludf.DUMMYFUNCTION("""COMPUTED_VALUE"""),"Forrest Gump")</f>
        <v>Forrest Gump</v>
      </c>
      <c r="C15" s="8">
        <f>IFERROR(__xludf.DUMMYFUNCTION("""COMPUTED_VALUE"""),-1994.0)</f>
        <v>-1994</v>
      </c>
      <c r="D15" s="8"/>
      <c r="E15" s="8" t="s">
        <v>32</v>
      </c>
      <c r="F15" s="8" t="s">
        <v>266</v>
      </c>
      <c r="G15" s="8" t="s">
        <v>268</v>
      </c>
      <c r="H15" s="8">
        <v>8.8</v>
      </c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8">
        <f>IFERROR(__xludf.DUMMYFUNCTION("""COMPUTED_VALUE"""),14.0)</f>
        <v>14</v>
      </c>
      <c r="B16" s="11" t="str">
        <f>IFERROR(__xludf.DUMMYFUNCTION("""COMPUTED_VALUE"""),"The Lord of the Rings: The Two Towers")</f>
        <v>The Lord of the Rings: The Two Towers</v>
      </c>
      <c r="C16" s="8">
        <f>IFERROR(__xludf.DUMMYFUNCTION("""COMPUTED_VALUE"""),-2002.0)</f>
        <v>-2002</v>
      </c>
      <c r="D16" s="8"/>
      <c r="E16" s="8" t="s">
        <v>37</v>
      </c>
      <c r="F16" s="8" t="s">
        <v>269</v>
      </c>
      <c r="G16" s="8" t="s">
        <v>261</v>
      </c>
      <c r="H16" s="8">
        <v>8.7</v>
      </c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8">
        <f>IFERROR(__xludf.DUMMYFUNCTION("""COMPUTED_VALUE"""),15.0)</f>
        <v>15</v>
      </c>
      <c r="B17" s="11" t="str">
        <f>IFERROR(__xludf.DUMMYFUNCTION("""COMPUTED_VALUE"""),"The Good, the Bad and the Ugly")</f>
        <v>The Good, the Bad and the Ugly</v>
      </c>
      <c r="C17" s="8">
        <f>IFERROR(__xludf.DUMMYFUNCTION("""COMPUTED_VALUE"""),-1966.0)</f>
        <v>-1966</v>
      </c>
      <c r="D17" s="8"/>
      <c r="E17" s="8" t="s">
        <v>37</v>
      </c>
      <c r="F17" s="8" t="s">
        <v>270</v>
      </c>
      <c r="G17" s="8" t="s">
        <v>258</v>
      </c>
      <c r="H17" s="8">
        <v>8.7</v>
      </c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8">
        <f>IFERROR(__xludf.DUMMYFUNCTION("""COMPUTED_VALUE"""),16.0)</f>
        <v>16</v>
      </c>
      <c r="B18" s="11" t="str">
        <f>IFERROR(__xludf.DUMMYFUNCTION("""COMPUTED_VALUE"""),"Jai Bhim")</f>
        <v>Jai Bhim</v>
      </c>
      <c r="C18" s="8">
        <f>IFERROR(__xludf.DUMMYFUNCTION("""COMPUTED_VALUE"""),-2021.0)</f>
        <v>-2021</v>
      </c>
      <c r="D18" s="8"/>
      <c r="E18" s="8" t="s">
        <v>32</v>
      </c>
      <c r="F18" s="8" t="s">
        <v>271</v>
      </c>
      <c r="G18" s="8" t="s">
        <v>272</v>
      </c>
      <c r="H18" s="8">
        <v>8.7</v>
      </c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8">
        <f>IFERROR(__xludf.DUMMYFUNCTION("""COMPUTED_VALUE"""),17.0)</f>
        <v>17</v>
      </c>
      <c r="B19" s="11" t="str">
        <f>IFERROR(__xludf.DUMMYFUNCTION("""COMPUTED_VALUE"""),"Rocketry: The Nambi Effect")</f>
        <v>Rocketry: The Nambi Effect</v>
      </c>
      <c r="C19" s="8">
        <f>IFERROR(__xludf.DUMMYFUNCTION("""COMPUTED_VALUE"""),-2022.0)</f>
        <v>-2022</v>
      </c>
      <c r="D19" s="8"/>
      <c r="E19" s="8" t="s">
        <v>32</v>
      </c>
      <c r="F19" s="8" t="s">
        <v>273</v>
      </c>
      <c r="G19" s="8" t="s">
        <v>274</v>
      </c>
      <c r="H19" s="8">
        <v>8.7</v>
      </c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8">
        <f>IFERROR(__xludf.DUMMYFUNCTION("""COMPUTED_VALUE"""),18.0)</f>
        <v>18</v>
      </c>
      <c r="B20" s="11" t="str">
        <f>IFERROR(__xludf.DUMMYFUNCTION("""COMPUTED_VALUE"""),"Goodfellas")</f>
        <v>Goodfellas</v>
      </c>
      <c r="C20" s="8">
        <f>IFERROR(__xludf.DUMMYFUNCTION("""COMPUTED_VALUE"""),-1990.0)</f>
        <v>-1990</v>
      </c>
      <c r="D20" s="8"/>
      <c r="E20" s="8" t="s">
        <v>62</v>
      </c>
      <c r="F20" s="8" t="s">
        <v>275</v>
      </c>
      <c r="G20" s="8" t="s">
        <v>276</v>
      </c>
      <c r="H20" s="8">
        <v>8.7</v>
      </c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8">
        <f>IFERROR(__xludf.DUMMYFUNCTION("""COMPUTED_VALUE"""),19.0)</f>
        <v>19</v>
      </c>
      <c r="B21" s="11" t="str">
        <f>IFERROR(__xludf.DUMMYFUNCTION("""COMPUTED_VALUE"""),"One Flew Over the Cuckoo's Nest")</f>
        <v>One Flew Over the Cuckoo's Nest</v>
      </c>
      <c r="C21" s="8">
        <f>IFERROR(__xludf.DUMMYFUNCTION("""COMPUTED_VALUE"""),-1975.0)</f>
        <v>-1975</v>
      </c>
      <c r="D21" s="8"/>
      <c r="E21" s="8" t="s">
        <v>32</v>
      </c>
      <c r="F21" s="8" t="s">
        <v>277</v>
      </c>
      <c r="G21" s="8" t="s">
        <v>251</v>
      </c>
      <c r="H21" s="8">
        <v>8.7</v>
      </c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8">
        <f>IFERROR(__xludf.DUMMYFUNCTION("""COMPUTED_VALUE"""),20.0)</f>
        <v>20</v>
      </c>
      <c r="B22" s="11" t="str">
        <f>IFERROR(__xludf.DUMMYFUNCTION("""COMPUTED_VALUE"""),"The Matrix")</f>
        <v>The Matrix</v>
      </c>
      <c r="C22" s="8">
        <f>IFERROR(__xludf.DUMMYFUNCTION("""COMPUTED_VALUE"""),-1999.0)</f>
        <v>-1999</v>
      </c>
      <c r="D22" s="8"/>
      <c r="E22" s="8" t="s">
        <v>32</v>
      </c>
      <c r="F22" s="8" t="s">
        <v>278</v>
      </c>
      <c r="G22" s="8" t="s">
        <v>279</v>
      </c>
      <c r="H22" s="8">
        <v>8.6</v>
      </c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8">
        <f>IFERROR(__xludf.DUMMYFUNCTION("""COMPUTED_VALUE"""),21.0)</f>
        <v>21</v>
      </c>
      <c r="B23" s="11" t="str">
        <f>IFERROR(__xludf.DUMMYFUNCTION("""COMPUTED_VALUE"""),"Star Wars: Episode V - The Empire Strikes Back")</f>
        <v>Star Wars: Episode V - The Empire Strikes Back</v>
      </c>
      <c r="C23" s="8">
        <f>IFERROR(__xludf.DUMMYFUNCTION("""COMPUTED_VALUE"""),-1980.0)</f>
        <v>-1980</v>
      </c>
      <c r="D23" s="8"/>
      <c r="E23" s="8" t="s">
        <v>37</v>
      </c>
      <c r="F23" s="8" t="s">
        <v>280</v>
      </c>
      <c r="G23" s="8" t="s">
        <v>281</v>
      </c>
      <c r="H23" s="8">
        <v>8.6</v>
      </c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8">
        <f>IFERROR(__xludf.DUMMYFUNCTION("""COMPUTED_VALUE"""),22.0)</f>
        <v>22</v>
      </c>
      <c r="B24" s="11" t="str">
        <f>IFERROR(__xludf.DUMMYFUNCTION("""COMPUTED_VALUE"""),"Soorarai Pottru")</f>
        <v>Soorarai Pottru</v>
      </c>
      <c r="C24" s="8">
        <f>IFERROR(__xludf.DUMMYFUNCTION("""COMPUTED_VALUE"""),-2020.0)</f>
        <v>-2020</v>
      </c>
      <c r="D24" s="8"/>
      <c r="E24" s="8" t="s">
        <v>32</v>
      </c>
      <c r="F24" s="8" t="s">
        <v>282</v>
      </c>
      <c r="G24" s="8" t="s">
        <v>253</v>
      </c>
      <c r="H24" s="8">
        <v>8.6</v>
      </c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8">
        <f>IFERROR(__xludf.DUMMYFUNCTION("""COMPUTED_VALUE"""),23.0)</f>
        <v>23</v>
      </c>
      <c r="B25" s="11" t="str">
        <f>IFERROR(__xludf.DUMMYFUNCTION("""COMPUTED_VALUE"""),"Interstellar")</f>
        <v>Interstellar</v>
      </c>
      <c r="C25" s="8">
        <f>IFERROR(__xludf.DUMMYFUNCTION("""COMPUTED_VALUE"""),-2014.0)</f>
        <v>-2014</v>
      </c>
      <c r="D25" s="8"/>
      <c r="E25" s="8" t="s">
        <v>62</v>
      </c>
      <c r="F25" s="8" t="s">
        <v>283</v>
      </c>
      <c r="G25" s="8" t="s">
        <v>284</v>
      </c>
      <c r="H25" s="8">
        <v>8.6</v>
      </c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8">
        <f>IFERROR(__xludf.DUMMYFUNCTION("""COMPUTED_VALUE"""),24.0)</f>
        <v>24</v>
      </c>
      <c r="B26" s="11" t="str">
        <f>IFERROR(__xludf.DUMMYFUNCTION("""COMPUTED_VALUE"""),"The Silence of the Lambs")</f>
        <v>The Silence of the Lambs</v>
      </c>
      <c r="C26" s="8">
        <f>IFERROR(__xludf.DUMMYFUNCTION("""COMPUTED_VALUE"""),-1991.0)</f>
        <v>-1991</v>
      </c>
      <c r="D26" s="8"/>
      <c r="E26" s="8" t="s">
        <v>32</v>
      </c>
      <c r="F26" s="8" t="s">
        <v>280</v>
      </c>
      <c r="G26" s="8" t="s">
        <v>285</v>
      </c>
      <c r="H26" s="8">
        <v>8.6</v>
      </c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8">
        <f>IFERROR(__xludf.DUMMYFUNCTION("""COMPUTED_VALUE"""),25.0)</f>
        <v>25</v>
      </c>
      <c r="B27" s="11" t="str">
        <f>IFERROR(__xludf.DUMMYFUNCTION("""COMPUTED_VALUE"""),"The Green Mile")</f>
        <v>The Green Mile</v>
      </c>
      <c r="C27" s="8">
        <f>IFERROR(__xludf.DUMMYFUNCTION("""COMPUTED_VALUE"""),-1999.0)</f>
        <v>-1999</v>
      </c>
      <c r="D27" s="8"/>
      <c r="E27" s="8" t="s">
        <v>32</v>
      </c>
      <c r="F27" s="8" t="s">
        <v>286</v>
      </c>
      <c r="G27" s="8" t="s">
        <v>287</v>
      </c>
      <c r="H27" s="8">
        <v>8.6</v>
      </c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8">
        <f>IFERROR(__xludf.DUMMYFUNCTION("""COMPUTED_VALUE"""),26.0)</f>
        <v>26</v>
      </c>
      <c r="B28" s="11" t="str">
        <f>IFERROR(__xludf.DUMMYFUNCTION("""COMPUTED_VALUE"""),"Se7en")</f>
        <v>Se7en</v>
      </c>
      <c r="C28" s="8">
        <f>IFERROR(__xludf.DUMMYFUNCTION("""COMPUTED_VALUE"""),-1995.0)</f>
        <v>-1995</v>
      </c>
      <c r="D28" s="8"/>
      <c r="E28" s="8" t="s">
        <v>37</v>
      </c>
      <c r="F28" s="8" t="s">
        <v>288</v>
      </c>
      <c r="G28" s="8" t="s">
        <v>289</v>
      </c>
      <c r="H28" s="8">
        <v>8.6</v>
      </c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8">
        <f>IFERROR(__xludf.DUMMYFUNCTION("""COMPUTED_VALUE"""),27.0)</f>
        <v>27</v>
      </c>
      <c r="B29" s="11" t="str">
        <f>IFERROR(__xludf.DUMMYFUNCTION("""COMPUTED_VALUE"""),"Star Wars")</f>
        <v>Star Wars</v>
      </c>
      <c r="C29" s="8">
        <f>IFERROR(__xludf.DUMMYFUNCTION("""COMPUTED_VALUE"""),-1977.0)</f>
        <v>-1977</v>
      </c>
      <c r="D29" s="8"/>
      <c r="E29" s="8" t="s">
        <v>32</v>
      </c>
      <c r="F29" s="8" t="s">
        <v>290</v>
      </c>
      <c r="G29" s="8" t="s">
        <v>291</v>
      </c>
      <c r="H29" s="8">
        <v>8.6</v>
      </c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8">
        <f>IFERROR(__xludf.DUMMYFUNCTION("""COMPUTED_VALUE"""),28.0)</f>
        <v>28</v>
      </c>
      <c r="B30" s="11" t="str">
        <f>IFERROR(__xludf.DUMMYFUNCTION("""COMPUTED_VALUE"""),"Terminator 2: Judgment Day")</f>
        <v>Terminator 2: Judgment Day</v>
      </c>
      <c r="C30" s="8">
        <f>IFERROR(__xludf.DUMMYFUNCTION("""COMPUTED_VALUE"""),-1991.0)</f>
        <v>-1991</v>
      </c>
      <c r="D30" s="8"/>
      <c r="E30" s="8" t="s">
        <v>32</v>
      </c>
      <c r="F30" s="8" t="s">
        <v>292</v>
      </c>
      <c r="G30" s="8" t="s">
        <v>293</v>
      </c>
      <c r="H30" s="8">
        <v>8.6</v>
      </c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8">
        <f>IFERROR(__xludf.DUMMYFUNCTION("""COMPUTED_VALUE"""),29.0)</f>
        <v>29</v>
      </c>
      <c r="B31" s="11" t="str">
        <f>IFERROR(__xludf.DUMMYFUNCTION("""COMPUTED_VALUE"""),"Spirited Away")</f>
        <v>Spirited Away</v>
      </c>
      <c r="C31" s="8">
        <f>IFERROR(__xludf.DUMMYFUNCTION("""COMPUTED_VALUE"""),-2001.0)</f>
        <v>-2001</v>
      </c>
      <c r="D31" s="8"/>
      <c r="E31" s="8" t="s">
        <v>62</v>
      </c>
      <c r="F31" s="8" t="s">
        <v>294</v>
      </c>
      <c r="G31" s="8" t="s">
        <v>276</v>
      </c>
      <c r="H31" s="8">
        <v>8.6</v>
      </c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8">
        <f>IFERROR(__xludf.DUMMYFUNCTION("""COMPUTED_VALUE"""),30.0)</f>
        <v>30</v>
      </c>
      <c r="B32" s="11" t="str">
        <f>IFERROR(__xludf.DUMMYFUNCTION("""COMPUTED_VALUE"""),"Saving Private Ryan")</f>
        <v>Saving Private Ryan</v>
      </c>
      <c r="C32" s="8">
        <f>IFERROR(__xludf.DUMMYFUNCTION("""COMPUTED_VALUE"""),-1998.0)</f>
        <v>-1998</v>
      </c>
      <c r="D32" s="8"/>
      <c r="E32" s="8" t="s">
        <v>84</v>
      </c>
      <c r="F32" s="8" t="s">
        <v>277</v>
      </c>
      <c r="G32" s="8" t="s">
        <v>295</v>
      </c>
      <c r="H32" s="8">
        <v>8.6</v>
      </c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8">
        <f>IFERROR(__xludf.DUMMYFUNCTION("""COMPUTED_VALUE"""),31.0)</f>
        <v>31</v>
      </c>
      <c r="B33" s="11" t="str">
        <f>IFERROR(__xludf.DUMMYFUNCTION("""COMPUTED_VALUE"""),"City of God")</f>
        <v>City of God</v>
      </c>
      <c r="C33" s="8">
        <f>IFERROR(__xludf.DUMMYFUNCTION("""COMPUTED_VALUE"""),-2002.0)</f>
        <v>-2002</v>
      </c>
      <c r="D33" s="8"/>
      <c r="E33" s="8" t="s">
        <v>84</v>
      </c>
      <c r="F33" s="8" t="s">
        <v>296</v>
      </c>
      <c r="G33" s="8" t="s">
        <v>258</v>
      </c>
      <c r="H33" s="8">
        <v>8.6</v>
      </c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8">
        <f>IFERROR(__xludf.DUMMYFUNCTION("""COMPUTED_VALUE"""),32.0)</f>
        <v>32</v>
      </c>
      <c r="B34" s="11" t="str">
        <f>IFERROR(__xludf.DUMMYFUNCTION("""COMPUTED_VALUE"""),"Life Is Beautiful")</f>
        <v>Life Is Beautiful</v>
      </c>
      <c r="C34" s="8">
        <f>IFERROR(__xludf.DUMMYFUNCTION("""COMPUTED_VALUE"""),-1997.0)</f>
        <v>-1997</v>
      </c>
      <c r="D34" s="8"/>
      <c r="E34" s="8" t="s">
        <v>62</v>
      </c>
      <c r="F34" s="8" t="s">
        <v>282</v>
      </c>
      <c r="G34" s="8" t="s">
        <v>297</v>
      </c>
      <c r="H34" s="8">
        <v>8.6</v>
      </c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8">
        <f>IFERROR(__xludf.DUMMYFUNCTION("""COMPUTED_VALUE"""),33.0)</f>
        <v>33</v>
      </c>
      <c r="B35" s="11" t="str">
        <f>IFERROR(__xludf.DUMMYFUNCTION("""COMPUTED_VALUE"""),"It's a Wonderful Life")</f>
        <v>It's a Wonderful Life</v>
      </c>
      <c r="C35" s="8">
        <f>IFERROR(__xludf.DUMMYFUNCTION("""COMPUTED_VALUE"""),-1946.0)</f>
        <v>-1946</v>
      </c>
      <c r="D35" s="8"/>
      <c r="E35" s="8" t="s">
        <v>32</v>
      </c>
      <c r="F35" s="8" t="s">
        <v>298</v>
      </c>
      <c r="G35" s="8" t="s">
        <v>293</v>
      </c>
      <c r="H35" s="8">
        <v>8.5</v>
      </c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8">
        <f>IFERROR(__xludf.DUMMYFUNCTION("""COMPUTED_VALUE"""),34.0)</f>
        <v>34</v>
      </c>
      <c r="B36" s="11" t="str">
        <f>IFERROR(__xludf.DUMMYFUNCTION("""COMPUTED_VALUE"""),"Seven Samurai")</f>
        <v>Seven Samurai</v>
      </c>
      <c r="C36" s="8">
        <f>IFERROR(__xludf.DUMMYFUNCTION("""COMPUTED_VALUE"""),-1954.0)</f>
        <v>-1954</v>
      </c>
      <c r="D36" s="8"/>
      <c r="E36" s="8" t="s">
        <v>32</v>
      </c>
      <c r="F36" s="8" t="s">
        <v>299</v>
      </c>
      <c r="G36" s="8" t="s">
        <v>300</v>
      </c>
      <c r="H36" s="8">
        <v>8.5</v>
      </c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8">
        <f>IFERROR(__xludf.DUMMYFUNCTION("""COMPUTED_VALUE"""),35.0)</f>
        <v>35</v>
      </c>
      <c r="B37" s="11" t="str">
        <f>IFERROR(__xludf.DUMMYFUNCTION("""COMPUTED_VALUE"""),"Harakiri")</f>
        <v>Harakiri</v>
      </c>
      <c r="C37" s="8">
        <f>IFERROR(__xludf.DUMMYFUNCTION("""COMPUTED_VALUE"""),-1962.0)</f>
        <v>-1962</v>
      </c>
      <c r="D37" s="8"/>
      <c r="E37" s="8" t="s">
        <v>32</v>
      </c>
      <c r="F37" s="8" t="s">
        <v>301</v>
      </c>
      <c r="G37" s="8" t="s">
        <v>302</v>
      </c>
      <c r="H37" s="8">
        <v>8.5</v>
      </c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8">
        <f>IFERROR(__xludf.DUMMYFUNCTION("""COMPUTED_VALUE"""),36.0)</f>
        <v>36</v>
      </c>
      <c r="B38" s="11" t="str">
        <f>IFERROR(__xludf.DUMMYFUNCTION("""COMPUTED_VALUE"""),"Sita Ramam")</f>
        <v>Sita Ramam</v>
      </c>
      <c r="C38" s="8">
        <f>IFERROR(__xludf.DUMMYFUNCTION("""COMPUTED_VALUE"""),-2022.0)</f>
        <v>-2022</v>
      </c>
      <c r="D38" s="8"/>
      <c r="E38" s="8" t="s">
        <v>37</v>
      </c>
      <c r="F38" s="8" t="s">
        <v>282</v>
      </c>
      <c r="G38" s="8" t="s">
        <v>303</v>
      </c>
      <c r="H38" s="8">
        <v>8.5</v>
      </c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8">
        <f>IFERROR(__xludf.DUMMYFUNCTION("""COMPUTED_VALUE"""),37.0)</f>
        <v>37</v>
      </c>
      <c r="B39" s="11" t="str">
        <f>IFERROR(__xludf.DUMMYFUNCTION("""COMPUTED_VALUE"""),"The Departed")</f>
        <v>The Departed</v>
      </c>
      <c r="C39" s="8">
        <f>IFERROR(__xludf.DUMMYFUNCTION("""COMPUTED_VALUE"""),-2006.0)</f>
        <v>-2006</v>
      </c>
      <c r="D39" s="8"/>
      <c r="E39" s="8" t="s">
        <v>32</v>
      </c>
      <c r="F39" s="8" t="s">
        <v>304</v>
      </c>
      <c r="G39" s="8" t="s">
        <v>293</v>
      </c>
      <c r="H39" s="8">
        <v>8.5</v>
      </c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8">
        <f>IFERROR(__xludf.DUMMYFUNCTION("""COMPUTED_VALUE"""),38.0)</f>
        <v>38</v>
      </c>
      <c r="B40" s="11" t="str">
        <f>IFERROR(__xludf.DUMMYFUNCTION("""COMPUTED_VALUE"""),"Whiplash")</f>
        <v>Whiplash</v>
      </c>
      <c r="C40" s="8">
        <f>IFERROR(__xludf.DUMMYFUNCTION("""COMPUTED_VALUE"""),-2014.0)</f>
        <v>-2014</v>
      </c>
      <c r="D40" s="8"/>
      <c r="E40" s="8" t="s">
        <v>32</v>
      </c>
      <c r="F40" s="8" t="s">
        <v>305</v>
      </c>
      <c r="G40" s="8" t="s">
        <v>306</v>
      </c>
      <c r="H40" s="8">
        <v>8.5</v>
      </c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8">
        <f>IFERROR(__xludf.DUMMYFUNCTION("""COMPUTED_VALUE"""),39.0)</f>
        <v>39</v>
      </c>
      <c r="B41" s="11" t="str">
        <f>IFERROR(__xludf.DUMMYFUNCTION("""COMPUTED_VALUE"""),"Parasite")</f>
        <v>Parasite</v>
      </c>
      <c r="C41" s="8">
        <f>IFERROR(__xludf.DUMMYFUNCTION("""COMPUTED_VALUE"""),-2019.0)</f>
        <v>-2019</v>
      </c>
      <c r="D41" s="8"/>
      <c r="E41" s="8" t="s">
        <v>32</v>
      </c>
      <c r="F41" s="8" t="s">
        <v>307</v>
      </c>
      <c r="G41" s="8" t="s">
        <v>258</v>
      </c>
      <c r="H41" s="8">
        <v>8.5</v>
      </c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8">
        <f>IFERROR(__xludf.DUMMYFUNCTION("""COMPUTED_VALUE"""),40.0)</f>
        <v>40</v>
      </c>
      <c r="B42" s="11" t="str">
        <f>IFERROR(__xludf.DUMMYFUNCTION("""COMPUTED_VALUE"""),"Gladiator")</f>
        <v>Gladiator</v>
      </c>
      <c r="C42" s="8">
        <f>IFERROR(__xludf.DUMMYFUNCTION("""COMPUTED_VALUE"""),-2000.0)</f>
        <v>-2000</v>
      </c>
      <c r="D42" s="8"/>
      <c r="E42" s="8" t="s">
        <v>32</v>
      </c>
      <c r="F42" s="8" t="s">
        <v>308</v>
      </c>
      <c r="G42" s="8" t="s">
        <v>251</v>
      </c>
      <c r="H42" s="8">
        <v>8.5</v>
      </c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8">
        <f>IFERROR(__xludf.DUMMYFUNCTION("""COMPUTED_VALUE"""),41.0)</f>
        <v>41</v>
      </c>
      <c r="B43" s="11" t="str">
        <f>IFERROR(__xludf.DUMMYFUNCTION("""COMPUTED_VALUE"""),"Back to the Future")</f>
        <v>Back to the Future</v>
      </c>
      <c r="C43" s="8">
        <f>IFERROR(__xludf.DUMMYFUNCTION("""COMPUTED_VALUE"""),-1985.0)</f>
        <v>-1985</v>
      </c>
      <c r="D43" s="8"/>
      <c r="E43" s="8" t="s">
        <v>32</v>
      </c>
      <c r="F43" s="8" t="s">
        <v>299</v>
      </c>
      <c r="G43" s="8" t="s">
        <v>309</v>
      </c>
      <c r="H43" s="8">
        <v>8.5</v>
      </c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8">
        <f>IFERROR(__xludf.DUMMYFUNCTION("""COMPUTED_VALUE"""),42.0)</f>
        <v>42</v>
      </c>
      <c r="B44" s="11" t="str">
        <f>IFERROR(__xludf.DUMMYFUNCTION("""COMPUTED_VALUE"""),"The Prestige")</f>
        <v>The Prestige</v>
      </c>
      <c r="C44" s="8">
        <f>IFERROR(__xludf.DUMMYFUNCTION("""COMPUTED_VALUE"""),-2006.0)</f>
        <v>-2006</v>
      </c>
      <c r="D44" s="8"/>
      <c r="E44" s="8" t="s">
        <v>32</v>
      </c>
      <c r="F44" s="8" t="s">
        <v>310</v>
      </c>
      <c r="G44" s="8" t="s">
        <v>255</v>
      </c>
      <c r="H44" s="8">
        <v>8.5</v>
      </c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8">
        <f>IFERROR(__xludf.DUMMYFUNCTION("""COMPUTED_VALUE"""),43.0)</f>
        <v>43</v>
      </c>
      <c r="B45" s="11" t="str">
        <f>IFERROR(__xludf.DUMMYFUNCTION("""COMPUTED_VALUE"""),"Apocalypse Now")</f>
        <v>Apocalypse Now</v>
      </c>
      <c r="C45" s="8">
        <f>IFERROR(__xludf.DUMMYFUNCTION("""COMPUTED_VALUE"""),-1979.0)</f>
        <v>-1979</v>
      </c>
      <c r="D45" s="8"/>
      <c r="E45" s="8" t="s">
        <v>105</v>
      </c>
      <c r="F45" s="8" t="s">
        <v>311</v>
      </c>
      <c r="G45" s="8" t="s">
        <v>312</v>
      </c>
      <c r="H45" s="8">
        <v>8.5</v>
      </c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8">
        <f>IFERROR(__xludf.DUMMYFUNCTION("""COMPUTED_VALUE"""),44.0)</f>
        <v>44</v>
      </c>
      <c r="B46" s="11" t="str">
        <f>IFERROR(__xludf.DUMMYFUNCTION("""COMPUTED_VALUE"""),"Alien")</f>
        <v>Alien</v>
      </c>
      <c r="C46" s="8">
        <f>IFERROR(__xludf.DUMMYFUNCTION("""COMPUTED_VALUE"""),-1979.0)</f>
        <v>-1979</v>
      </c>
      <c r="D46" s="8"/>
      <c r="E46" s="8" t="s">
        <v>32</v>
      </c>
      <c r="F46" s="8" t="s">
        <v>313</v>
      </c>
      <c r="G46" s="8" t="s">
        <v>272</v>
      </c>
      <c r="H46" s="8">
        <v>8.5</v>
      </c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8">
        <f>IFERROR(__xludf.DUMMYFUNCTION("""COMPUTED_VALUE"""),45.0)</f>
        <v>45</v>
      </c>
      <c r="B47" s="11" t="str">
        <f>IFERROR(__xludf.DUMMYFUNCTION("""COMPUTED_VALUE"""),"Léon: The Professional")</f>
        <v>Léon: The Professional</v>
      </c>
      <c r="C47" s="8">
        <f>IFERROR(__xludf.DUMMYFUNCTION("""COMPUTED_VALUE"""),-1994.0)</f>
        <v>-1994</v>
      </c>
      <c r="D47" s="8"/>
      <c r="E47" s="8" t="s">
        <v>32</v>
      </c>
      <c r="F47" s="8" t="s">
        <v>307</v>
      </c>
      <c r="G47" s="8" t="s">
        <v>251</v>
      </c>
      <c r="H47" s="8">
        <v>8.5</v>
      </c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8">
        <f>IFERROR(__xludf.DUMMYFUNCTION("""COMPUTED_VALUE"""),46.0)</f>
        <v>46</v>
      </c>
      <c r="B48" s="11" t="str">
        <f>IFERROR(__xludf.DUMMYFUNCTION("""COMPUTED_VALUE"""),"The Lion King")</f>
        <v>The Lion King</v>
      </c>
      <c r="C48" s="8">
        <f>IFERROR(__xludf.DUMMYFUNCTION("""COMPUTED_VALUE"""),-1994.0)</f>
        <v>-1994</v>
      </c>
      <c r="D48" s="8"/>
      <c r="E48" s="8" t="s">
        <v>84</v>
      </c>
      <c r="F48" s="8" t="s">
        <v>314</v>
      </c>
      <c r="G48" s="8" t="s">
        <v>315</v>
      </c>
      <c r="H48" s="8">
        <v>8.5</v>
      </c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8">
        <f>IFERROR(__xludf.DUMMYFUNCTION("""COMPUTED_VALUE"""),47.0)</f>
        <v>47</v>
      </c>
      <c r="B49" s="11" t="str">
        <f>IFERROR(__xludf.DUMMYFUNCTION("""COMPUTED_VALUE"""),"The Usual Suspects")</f>
        <v>The Usual Suspects</v>
      </c>
      <c r="C49" s="8">
        <f>IFERROR(__xludf.DUMMYFUNCTION("""COMPUTED_VALUE"""),-1995.0)</f>
        <v>-1995</v>
      </c>
      <c r="D49" s="8"/>
      <c r="E49" s="8" t="s">
        <v>62</v>
      </c>
      <c r="F49" s="8" t="s">
        <v>288</v>
      </c>
      <c r="G49" s="8" t="s">
        <v>316</v>
      </c>
      <c r="H49" s="8">
        <v>8.5</v>
      </c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8">
        <f>IFERROR(__xludf.DUMMYFUNCTION("""COMPUTED_VALUE"""),48.0)</f>
        <v>48</v>
      </c>
      <c r="B50" s="11" t="str">
        <f>IFERROR(__xludf.DUMMYFUNCTION("""COMPUTED_VALUE"""),"American History X")</f>
        <v>American History X</v>
      </c>
      <c r="C50" s="8">
        <f>IFERROR(__xludf.DUMMYFUNCTION("""COMPUTED_VALUE"""),-1998.0)</f>
        <v>-1998</v>
      </c>
      <c r="D50" s="8"/>
      <c r="E50" s="8" t="s">
        <v>84</v>
      </c>
      <c r="F50" s="8" t="s">
        <v>298</v>
      </c>
      <c r="G50" s="8" t="s">
        <v>317</v>
      </c>
      <c r="H50" s="8">
        <v>8.5</v>
      </c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8">
        <f>IFERROR(__xludf.DUMMYFUNCTION("""COMPUTED_VALUE"""),49.0)</f>
        <v>49</v>
      </c>
      <c r="B51" s="11" t="str">
        <f>IFERROR(__xludf.DUMMYFUNCTION("""COMPUTED_VALUE"""),"The Pianist")</f>
        <v>The Pianist</v>
      </c>
      <c r="C51" s="8">
        <f>IFERROR(__xludf.DUMMYFUNCTION("""COMPUTED_VALUE"""),-2002.0)</f>
        <v>-2002</v>
      </c>
      <c r="D51" s="8"/>
      <c r="E51" s="8" t="s">
        <v>37</v>
      </c>
      <c r="F51" s="8" t="s">
        <v>318</v>
      </c>
      <c r="G51" s="8" t="s">
        <v>268</v>
      </c>
      <c r="H51" s="8">
        <v>8.5</v>
      </c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8">
        <f>IFERROR(__xludf.DUMMYFUNCTION("""COMPUTED_VALUE"""),50.0)</f>
        <v>50</v>
      </c>
      <c r="B52" s="11" t="str">
        <f>IFERROR(__xludf.DUMMYFUNCTION("""COMPUTED_VALUE"""),"Casablanca")</f>
        <v>Casablanca</v>
      </c>
      <c r="C52" s="8">
        <f>IFERROR(__xludf.DUMMYFUNCTION("""COMPUTED_VALUE"""),-1942.0)</f>
        <v>-1942</v>
      </c>
      <c r="D52" s="8"/>
      <c r="E52" s="8" t="s">
        <v>32</v>
      </c>
      <c r="F52" s="8" t="s">
        <v>319</v>
      </c>
      <c r="G52" s="8" t="s">
        <v>320</v>
      </c>
      <c r="H52" s="8">
        <v>8.5</v>
      </c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8">
        <f>IFERROR(__xludf.DUMMYFUNCTION("""COMPUTED_VALUE"""),51.0)</f>
        <v>51</v>
      </c>
      <c r="B53" s="11" t="str">
        <f>IFERROR(__xludf.DUMMYFUNCTION("""COMPUTED_VALUE"""),"The Intouchables")</f>
        <v>The Intouchables</v>
      </c>
      <c r="C53" s="8">
        <f>IFERROR(__xludf.DUMMYFUNCTION("""COMPUTED_VALUE"""),-2011.0)</f>
        <v>-2011</v>
      </c>
      <c r="D53" s="8"/>
      <c r="E53" s="8" t="s">
        <v>62</v>
      </c>
      <c r="F53" s="8" t="s">
        <v>321</v>
      </c>
      <c r="G53" s="8" t="s">
        <v>322</v>
      </c>
      <c r="H53" s="8">
        <v>8.5</v>
      </c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8">
        <f>IFERROR(__xludf.DUMMYFUNCTION("""COMPUTED_VALUE"""),52.0)</f>
        <v>52</v>
      </c>
      <c r="B54" s="11" t="str">
        <f>IFERROR(__xludf.DUMMYFUNCTION("""COMPUTED_VALUE"""),"Psycho")</f>
        <v>Psycho</v>
      </c>
      <c r="C54" s="8">
        <f>IFERROR(__xludf.DUMMYFUNCTION("""COMPUTED_VALUE"""),-1960.0)</f>
        <v>-1960</v>
      </c>
      <c r="D54" s="8"/>
      <c r="E54" s="8" t="s">
        <v>105</v>
      </c>
      <c r="F54" s="8" t="s">
        <v>323</v>
      </c>
      <c r="G54" s="8" t="s">
        <v>324</v>
      </c>
      <c r="H54" s="8">
        <v>8.5</v>
      </c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8">
        <f>IFERROR(__xludf.DUMMYFUNCTION("""COMPUTED_VALUE"""),53.0)</f>
        <v>53</v>
      </c>
      <c r="B55" s="11" t="str">
        <f>IFERROR(__xludf.DUMMYFUNCTION("""COMPUTED_VALUE"""),"Once Upon a Time in the West")</f>
        <v>Once Upon a Time in the West</v>
      </c>
      <c r="C55" s="8">
        <f>IFERROR(__xludf.DUMMYFUNCTION("""COMPUTED_VALUE"""),-1968.0)</f>
        <v>-1968</v>
      </c>
      <c r="D55" s="8"/>
      <c r="E55" s="8" t="s">
        <v>105</v>
      </c>
      <c r="F55" s="8" t="s">
        <v>323</v>
      </c>
      <c r="G55" s="8" t="s">
        <v>289</v>
      </c>
      <c r="H55" s="8">
        <v>8.5</v>
      </c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8">
        <f>IFERROR(__xludf.DUMMYFUNCTION("""COMPUTED_VALUE"""),54.0)</f>
        <v>54</v>
      </c>
      <c r="B56" s="11" t="str">
        <f>IFERROR(__xludf.DUMMYFUNCTION("""COMPUTED_VALUE"""),"Grave of the Fireflies")</f>
        <v>Grave of the Fireflies</v>
      </c>
      <c r="C56" s="8">
        <f>IFERROR(__xludf.DUMMYFUNCTION("""COMPUTED_VALUE"""),-1988.0)</f>
        <v>-1988</v>
      </c>
      <c r="D56" s="8"/>
      <c r="E56" s="8" t="s">
        <v>32</v>
      </c>
      <c r="F56" s="8" t="s">
        <v>325</v>
      </c>
      <c r="G56" s="8" t="s">
        <v>251</v>
      </c>
      <c r="H56" s="8">
        <v>8.4</v>
      </c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8">
        <f>IFERROR(__xludf.DUMMYFUNCTION("""COMPUTED_VALUE"""),55.0)</f>
        <v>55</v>
      </c>
      <c r="B57" s="11" t="str">
        <f>IFERROR(__xludf.DUMMYFUNCTION("""COMPUTED_VALUE"""),"Cinema Paradiso")</f>
        <v>Cinema Paradiso</v>
      </c>
      <c r="C57" s="8">
        <f>IFERROR(__xludf.DUMMYFUNCTION("""COMPUTED_VALUE"""),-1988.0)</f>
        <v>-1988</v>
      </c>
      <c r="D57" s="8"/>
      <c r="F57" s="8" t="s">
        <v>283</v>
      </c>
      <c r="G57" s="8" t="s">
        <v>261</v>
      </c>
      <c r="H57" s="8">
        <v>8.4</v>
      </c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8">
        <f>IFERROR(__xludf.DUMMYFUNCTION("""COMPUTED_VALUE"""),56.0)</f>
        <v>56</v>
      </c>
      <c r="B58" s="11" t="str">
        <f>IFERROR(__xludf.DUMMYFUNCTION("""COMPUTED_VALUE"""),"Rear Window")</f>
        <v>Rear Window</v>
      </c>
      <c r="C58" s="8">
        <f>IFERROR(__xludf.DUMMYFUNCTION("""COMPUTED_VALUE"""),-1954.0)</f>
        <v>-1954</v>
      </c>
      <c r="D58" s="8"/>
      <c r="E58" s="8" t="s">
        <v>62</v>
      </c>
      <c r="F58" s="8" t="s">
        <v>299</v>
      </c>
      <c r="G58" s="8" t="s">
        <v>326</v>
      </c>
      <c r="H58" s="8">
        <v>8.4</v>
      </c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8">
        <f>IFERROR(__xludf.DUMMYFUNCTION("""COMPUTED_VALUE"""),57.0)</f>
        <v>57</v>
      </c>
      <c r="B59" s="11" t="str">
        <f>IFERROR(__xludf.DUMMYFUNCTION("""COMPUTED_VALUE"""),"Kaithi")</f>
        <v>Kaithi</v>
      </c>
      <c r="C59" s="8">
        <f>IFERROR(__xludf.DUMMYFUNCTION("""COMPUTED_VALUE"""),-2019.0)</f>
        <v>-2019</v>
      </c>
      <c r="D59" s="8"/>
      <c r="E59" s="8" t="s">
        <v>84</v>
      </c>
      <c r="F59" s="8" t="s">
        <v>327</v>
      </c>
      <c r="G59" s="8" t="s">
        <v>328</v>
      </c>
      <c r="H59" s="8">
        <v>8.4</v>
      </c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8">
        <f>IFERROR(__xludf.DUMMYFUNCTION("""COMPUTED_VALUE"""),58.0)</f>
        <v>58</v>
      </c>
      <c r="B60" s="11" t="str">
        <f>IFERROR(__xludf.DUMMYFUNCTION("""COMPUTED_VALUE"""),"Modern Times")</f>
        <v>Modern Times</v>
      </c>
      <c r="C60" s="8">
        <f>IFERROR(__xludf.DUMMYFUNCTION("""COMPUTED_VALUE"""),-1936.0)</f>
        <v>-1936</v>
      </c>
      <c r="D60" s="8"/>
      <c r="E60" s="8" t="s">
        <v>62</v>
      </c>
      <c r="F60" s="8" t="s">
        <v>329</v>
      </c>
      <c r="G60" s="8" t="s">
        <v>330</v>
      </c>
      <c r="H60" s="8">
        <v>8.4</v>
      </c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8">
        <f>IFERROR(__xludf.DUMMYFUNCTION("""COMPUTED_VALUE"""),59.0)</f>
        <v>59</v>
      </c>
      <c r="B61" s="11" t="str">
        <f>IFERROR(__xludf.DUMMYFUNCTION("""COMPUTED_VALUE"""),"City Lights")</f>
        <v>City Lights</v>
      </c>
      <c r="C61" s="8">
        <f>IFERROR(__xludf.DUMMYFUNCTION("""COMPUTED_VALUE"""),-1931.0)</f>
        <v>-1931</v>
      </c>
      <c r="D61" s="8"/>
      <c r="E61" s="8" t="s">
        <v>37</v>
      </c>
      <c r="F61" s="8" t="s">
        <v>331</v>
      </c>
      <c r="G61" s="8" t="s">
        <v>258</v>
      </c>
      <c r="H61" s="8">
        <v>8.4</v>
      </c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8">
        <f>IFERROR(__xludf.DUMMYFUNCTION("""COMPUTED_VALUE"""),60.0)</f>
        <v>60</v>
      </c>
      <c r="B62" s="11">
        <f>IFERROR(__xludf.DUMMYFUNCTION("""COMPUTED_VALUE"""),96.0)</f>
        <v>96</v>
      </c>
      <c r="C62" s="8" t="str">
        <f>IFERROR(__xludf.DUMMYFUNCTION("""COMPUTED_VALUE"""),"(II) (2018)")</f>
        <v>(II) (2018)</v>
      </c>
      <c r="D62" s="8"/>
      <c r="E62" s="8" t="s">
        <v>37</v>
      </c>
      <c r="F62" s="8" t="s">
        <v>332</v>
      </c>
      <c r="G62" s="8" t="s">
        <v>264</v>
      </c>
      <c r="H62" s="8">
        <v>8.4</v>
      </c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8">
        <f>IFERROR(__xludf.DUMMYFUNCTION("""COMPUTED_VALUE"""),61.0)</f>
        <v>61</v>
      </c>
      <c r="B63" s="11" t="str">
        <f>IFERROR(__xludf.DUMMYFUNCTION("""COMPUTED_VALUE"""),"Avengers: Endgame")</f>
        <v>Avengers: Endgame</v>
      </c>
      <c r="C63" s="8">
        <f>IFERROR(__xludf.DUMMYFUNCTION("""COMPUTED_VALUE"""),-2019.0)</f>
        <v>-2019</v>
      </c>
      <c r="D63" s="8"/>
      <c r="E63" s="8" t="s">
        <v>62</v>
      </c>
      <c r="F63" s="8" t="s">
        <v>333</v>
      </c>
      <c r="G63" s="8" t="s">
        <v>284</v>
      </c>
      <c r="H63" s="8">
        <v>8.4</v>
      </c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8">
        <f>IFERROR(__xludf.DUMMYFUNCTION("""COMPUTED_VALUE"""),62.0)</f>
        <v>62</v>
      </c>
      <c r="B64" s="11" t="str">
        <f>IFERROR(__xludf.DUMMYFUNCTION("""COMPUTED_VALUE"""),"Joker")</f>
        <v>Joker</v>
      </c>
      <c r="C64" s="8" t="str">
        <f>IFERROR(__xludf.DUMMYFUNCTION("""COMPUTED_VALUE"""),"(I) (2019)")</f>
        <v>(I) (2019)</v>
      </c>
      <c r="D64" s="8"/>
      <c r="E64" s="8" t="s">
        <v>32</v>
      </c>
      <c r="F64" s="8" t="s">
        <v>318</v>
      </c>
      <c r="G64" s="8" t="s">
        <v>334</v>
      </c>
      <c r="H64" s="8">
        <v>8.4</v>
      </c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8">
        <f>IFERROR(__xludf.DUMMYFUNCTION("""COMPUTED_VALUE"""),63.0)</f>
        <v>63</v>
      </c>
      <c r="B65" s="11" t="str">
        <f>IFERROR(__xludf.DUMMYFUNCTION("""COMPUTED_VALUE"""),"Django Unchained")</f>
        <v>Django Unchained</v>
      </c>
      <c r="C65" s="8">
        <f>IFERROR(__xludf.DUMMYFUNCTION("""COMPUTED_VALUE"""),-2012.0)</f>
        <v>-2012</v>
      </c>
      <c r="D65" s="8"/>
      <c r="E65" s="8" t="s">
        <v>37</v>
      </c>
      <c r="F65" s="8" t="s">
        <v>335</v>
      </c>
      <c r="G65" s="8" t="s">
        <v>336</v>
      </c>
      <c r="H65" s="8">
        <v>8.4</v>
      </c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8">
        <f>IFERROR(__xludf.DUMMYFUNCTION("""COMPUTED_VALUE"""),64.0)</f>
        <v>64</v>
      </c>
      <c r="B66" s="11" t="str">
        <f>IFERROR(__xludf.DUMMYFUNCTION("""COMPUTED_VALUE"""),"Raiders of the Lost Ark")</f>
        <v>Raiders of the Lost Ark</v>
      </c>
      <c r="C66" s="8">
        <f>IFERROR(__xludf.DUMMYFUNCTION("""COMPUTED_VALUE"""),-1981.0)</f>
        <v>-1981</v>
      </c>
      <c r="D66" s="8"/>
      <c r="E66" s="8" t="s">
        <v>37</v>
      </c>
      <c r="F66" s="8" t="s">
        <v>337</v>
      </c>
      <c r="G66" s="8" t="s">
        <v>338</v>
      </c>
      <c r="H66" s="8">
        <v>8.4</v>
      </c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8">
        <f>IFERROR(__xludf.DUMMYFUNCTION("""COMPUTED_VALUE"""),65.0)</f>
        <v>65</v>
      </c>
      <c r="B67" s="11" t="str">
        <f>IFERROR(__xludf.DUMMYFUNCTION("""COMPUTED_VALUE"""),"American Beauty")</f>
        <v>American Beauty</v>
      </c>
      <c r="C67" s="8">
        <f>IFERROR(__xludf.DUMMYFUNCTION("""COMPUTED_VALUE"""),-1999.0)</f>
        <v>-1999</v>
      </c>
      <c r="D67" s="8"/>
      <c r="E67" s="8" t="s">
        <v>62</v>
      </c>
      <c r="F67" s="8" t="s">
        <v>318</v>
      </c>
      <c r="G67" s="8" t="s">
        <v>339</v>
      </c>
      <c r="H67" s="8">
        <v>8.4</v>
      </c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8">
        <f>IFERROR(__xludf.DUMMYFUNCTION("""COMPUTED_VALUE"""),66.0)</f>
        <v>66</v>
      </c>
      <c r="B68" s="11" t="str">
        <f>IFERROR(__xludf.DUMMYFUNCTION("""COMPUTED_VALUE"""),"Avengers: Infinity War")</f>
        <v>Avengers: Infinity War</v>
      </c>
      <c r="C68" s="8">
        <f>IFERROR(__xludf.DUMMYFUNCTION("""COMPUTED_VALUE"""),-2018.0)</f>
        <v>-2018</v>
      </c>
      <c r="D68" s="8"/>
      <c r="E68" s="8" t="s">
        <v>105</v>
      </c>
      <c r="F68" s="8" t="s">
        <v>340</v>
      </c>
      <c r="G68" s="8" t="s">
        <v>284</v>
      </c>
      <c r="H68" s="8">
        <v>8.4</v>
      </c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8">
        <f>IFERROR(__xludf.DUMMYFUNCTION("""COMPUTED_VALUE"""),67.0)</f>
        <v>67</v>
      </c>
      <c r="B69" s="11" t="str">
        <f>IFERROR(__xludf.DUMMYFUNCTION("""COMPUTED_VALUE"""),"Aliens")</f>
        <v>Aliens</v>
      </c>
      <c r="C69" s="8">
        <f>IFERROR(__xludf.DUMMYFUNCTION("""COMPUTED_VALUE"""),-1986.0)</f>
        <v>-1986</v>
      </c>
      <c r="D69" s="8"/>
      <c r="E69" s="8" t="s">
        <v>32</v>
      </c>
      <c r="F69" s="8" t="s">
        <v>313</v>
      </c>
      <c r="G69" s="8" t="s">
        <v>341</v>
      </c>
      <c r="H69" s="8">
        <v>8.4</v>
      </c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8">
        <f>IFERROR(__xludf.DUMMYFUNCTION("""COMPUTED_VALUE"""),68.0)</f>
        <v>68</v>
      </c>
      <c r="B70" s="11" t="str">
        <f>IFERROR(__xludf.DUMMYFUNCTION("""COMPUTED_VALUE"""),"Oldboy")</f>
        <v>Oldboy</v>
      </c>
      <c r="C70" s="8">
        <f>IFERROR(__xludf.DUMMYFUNCTION("""COMPUTED_VALUE"""),-2003.0)</f>
        <v>-2003</v>
      </c>
      <c r="D70" s="8"/>
      <c r="E70" s="8" t="s">
        <v>32</v>
      </c>
      <c r="F70" s="8" t="s">
        <v>342</v>
      </c>
      <c r="G70" s="8" t="s">
        <v>295</v>
      </c>
      <c r="H70" s="8">
        <v>8.4</v>
      </c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8">
        <f>IFERROR(__xludf.DUMMYFUNCTION("""COMPUTED_VALUE"""),69.0)</f>
        <v>69</v>
      </c>
      <c r="B71" s="11" t="str">
        <f>IFERROR(__xludf.DUMMYFUNCTION("""COMPUTED_VALUE"""),"Memento")</f>
        <v>Memento</v>
      </c>
      <c r="C71" s="8">
        <f>IFERROR(__xludf.DUMMYFUNCTION("""COMPUTED_VALUE"""),-2000.0)</f>
        <v>-2000</v>
      </c>
      <c r="D71" s="8"/>
      <c r="E71" s="8" t="s">
        <v>32</v>
      </c>
      <c r="F71" s="8" t="s">
        <v>343</v>
      </c>
      <c r="G71" s="8" t="s">
        <v>344</v>
      </c>
      <c r="H71" s="8">
        <v>8.4</v>
      </c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8">
        <f>IFERROR(__xludf.DUMMYFUNCTION("""COMPUTED_VALUE"""),70.0)</f>
        <v>70</v>
      </c>
      <c r="B72" s="11" t="str">
        <f>IFERROR(__xludf.DUMMYFUNCTION("""COMPUTED_VALUE"""),"The Dark Knight Rises")</f>
        <v>The Dark Knight Rises</v>
      </c>
      <c r="C72" s="8">
        <f>IFERROR(__xludf.DUMMYFUNCTION("""COMPUTED_VALUE"""),-2012.0)</f>
        <v>-2012</v>
      </c>
      <c r="D72" s="8"/>
      <c r="E72" s="8" t="s">
        <v>37</v>
      </c>
      <c r="F72" s="8" t="s">
        <v>345</v>
      </c>
      <c r="G72" s="8" t="s">
        <v>346</v>
      </c>
      <c r="H72" s="8">
        <v>8.4</v>
      </c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8">
        <f>IFERROR(__xludf.DUMMYFUNCTION("""COMPUTED_VALUE"""),71.0)</f>
        <v>71</v>
      </c>
      <c r="B73" s="11" t="str">
        <f>IFERROR(__xludf.DUMMYFUNCTION("""COMPUTED_VALUE"""),"The Shining")</f>
        <v>The Shining</v>
      </c>
      <c r="C73" s="8">
        <f>IFERROR(__xludf.DUMMYFUNCTION("""COMPUTED_VALUE"""),-1980.0)</f>
        <v>-1980</v>
      </c>
      <c r="D73" s="8"/>
      <c r="E73" s="8" t="s">
        <v>32</v>
      </c>
      <c r="F73" s="8" t="s">
        <v>347</v>
      </c>
      <c r="G73" s="8" t="s">
        <v>253</v>
      </c>
      <c r="H73" s="8">
        <v>8.4</v>
      </c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8">
        <f>IFERROR(__xludf.DUMMYFUNCTION("""COMPUTED_VALUE"""),72.0)</f>
        <v>72</v>
      </c>
      <c r="B74" s="11" t="str">
        <f>IFERROR(__xludf.DUMMYFUNCTION("""COMPUTED_VALUE"""),"Come and See")</f>
        <v>Come and See</v>
      </c>
      <c r="C74" s="8">
        <f>IFERROR(__xludf.DUMMYFUNCTION("""COMPUTED_VALUE"""),-1985.0)</f>
        <v>-1985</v>
      </c>
      <c r="D74" s="8"/>
      <c r="E74" s="8" t="s">
        <v>62</v>
      </c>
      <c r="F74" s="8" t="s">
        <v>348</v>
      </c>
      <c r="G74" s="8" t="s">
        <v>336</v>
      </c>
      <c r="H74" s="8">
        <v>8.4</v>
      </c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8">
        <f>IFERROR(__xludf.DUMMYFUNCTION("""COMPUTED_VALUE"""),73.0)</f>
        <v>73</v>
      </c>
      <c r="B75" s="11" t="str">
        <f>IFERROR(__xludf.DUMMYFUNCTION("""COMPUTED_VALUE"""),"Braveheart")</f>
        <v>Braveheart</v>
      </c>
      <c r="C75" s="8">
        <f>IFERROR(__xludf.DUMMYFUNCTION("""COMPUTED_VALUE"""),-1995.0)</f>
        <v>-1995</v>
      </c>
      <c r="D75" s="8"/>
      <c r="E75" s="8" t="s">
        <v>32</v>
      </c>
      <c r="F75" s="8" t="s">
        <v>273</v>
      </c>
      <c r="G75" s="8" t="s">
        <v>349</v>
      </c>
      <c r="H75" s="8">
        <v>8.4</v>
      </c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8">
        <f>IFERROR(__xludf.DUMMYFUNCTION("""COMPUTED_VALUE"""),74.0)</f>
        <v>74</v>
      </c>
      <c r="B76" s="11" t="str">
        <f>IFERROR(__xludf.DUMMYFUNCTION("""COMPUTED_VALUE"""),"Spider-Man: Into the Spider-Verse")</f>
        <v>Spider-Man: Into the Spider-Verse</v>
      </c>
      <c r="C76" s="8">
        <f>IFERROR(__xludf.DUMMYFUNCTION("""COMPUTED_VALUE"""),-2018.0)</f>
        <v>-2018</v>
      </c>
      <c r="D76" s="8"/>
      <c r="E76" s="8" t="s">
        <v>32</v>
      </c>
      <c r="F76" s="8" t="s">
        <v>350</v>
      </c>
      <c r="G76" s="8" t="s">
        <v>351</v>
      </c>
      <c r="H76" s="8">
        <v>8.4</v>
      </c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8">
        <f>IFERROR(__xludf.DUMMYFUNCTION("""COMPUTED_VALUE"""),75.0)</f>
        <v>75</v>
      </c>
      <c r="B77" s="11" t="str">
        <f>IFERROR(__xludf.DUMMYFUNCTION("""COMPUTED_VALUE"""),"Amadeus")</f>
        <v>Amadeus</v>
      </c>
      <c r="C77" s="8">
        <f>IFERROR(__xludf.DUMMYFUNCTION("""COMPUTED_VALUE"""),-1984.0)</f>
        <v>-1984</v>
      </c>
      <c r="D77" s="8"/>
      <c r="E77" s="8" t="s">
        <v>32</v>
      </c>
      <c r="F77" s="8" t="s">
        <v>329</v>
      </c>
      <c r="G77" s="8" t="s">
        <v>352</v>
      </c>
      <c r="H77" s="8">
        <v>8.4</v>
      </c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8">
        <f>IFERROR(__xludf.DUMMYFUNCTION("""COMPUTED_VALUE"""),76.0)</f>
        <v>76</v>
      </c>
      <c r="B78" s="11" t="str">
        <f>IFERROR(__xludf.DUMMYFUNCTION("""COMPUTED_VALUE"""),"Hamilton")</f>
        <v>Hamilton</v>
      </c>
      <c r="C78" s="8">
        <f>IFERROR(__xludf.DUMMYFUNCTION("""COMPUTED_VALUE"""),-2020.0)</f>
        <v>-2020</v>
      </c>
      <c r="D78" s="8"/>
      <c r="E78" s="8" t="s">
        <v>84</v>
      </c>
      <c r="F78" s="8" t="s">
        <v>353</v>
      </c>
      <c r="G78" s="8" t="s">
        <v>291</v>
      </c>
      <c r="H78" s="8">
        <v>8.4</v>
      </c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8">
        <f>IFERROR(__xludf.DUMMYFUNCTION("""COMPUTED_VALUE"""),77.0)</f>
        <v>77</v>
      </c>
      <c r="B79" s="11" t="str">
        <f>IFERROR(__xludf.DUMMYFUNCTION("""COMPUTED_VALUE"""),"Coco")</f>
        <v>Coco</v>
      </c>
      <c r="C79" s="8" t="str">
        <f>IFERROR(__xludf.DUMMYFUNCTION("""COMPUTED_VALUE"""),"(I) (2017)")</f>
        <v>(I) (2017)</v>
      </c>
      <c r="D79" s="8"/>
      <c r="E79" s="8" t="s">
        <v>62</v>
      </c>
      <c r="F79" s="8" t="s">
        <v>354</v>
      </c>
      <c r="G79" s="8" t="s">
        <v>355</v>
      </c>
      <c r="H79" s="8">
        <v>8.4</v>
      </c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8">
        <f>IFERROR(__xludf.DUMMYFUNCTION("""COMPUTED_VALUE"""),78.0)</f>
        <v>78</v>
      </c>
      <c r="B80" s="11" t="str">
        <f>IFERROR(__xludf.DUMMYFUNCTION("""COMPUTED_VALUE"""),"WALL·E")</f>
        <v>WALL·E</v>
      </c>
      <c r="C80" s="8">
        <f>IFERROR(__xludf.DUMMYFUNCTION("""COMPUTED_VALUE"""),-2008.0)</f>
        <v>-2008</v>
      </c>
      <c r="D80" s="8"/>
      <c r="E80" s="8" t="s">
        <v>46</v>
      </c>
      <c r="F80" s="8" t="s">
        <v>288</v>
      </c>
      <c r="G80" s="8" t="s">
        <v>291</v>
      </c>
      <c r="H80" s="8">
        <v>8.4</v>
      </c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8">
        <f>IFERROR(__xludf.DUMMYFUNCTION("""COMPUTED_VALUE"""),79.0)</f>
        <v>79</v>
      </c>
      <c r="B81" s="11" t="str">
        <f>IFERROR(__xludf.DUMMYFUNCTION("""COMPUTED_VALUE"""),"Your Name.")</f>
        <v>Your Name.</v>
      </c>
      <c r="C81" s="8">
        <f>IFERROR(__xludf.DUMMYFUNCTION("""COMPUTED_VALUE"""),-2016.0)</f>
        <v>-2016</v>
      </c>
      <c r="D81" s="8"/>
      <c r="E81" s="8" t="s">
        <v>46</v>
      </c>
      <c r="F81" s="8" t="s">
        <v>311</v>
      </c>
      <c r="G81" s="8" t="s">
        <v>285</v>
      </c>
      <c r="H81" s="8">
        <v>8.4</v>
      </c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8">
        <f>IFERROR(__xludf.DUMMYFUNCTION("""COMPUTED_VALUE"""),80.0)</f>
        <v>80</v>
      </c>
      <c r="B82" s="11" t="str">
        <f>IFERROR(__xludf.DUMMYFUNCTION("""COMPUTED_VALUE"""),"3 Idiots")</f>
        <v>3 Idiots</v>
      </c>
      <c r="C82" s="8">
        <f>IFERROR(__xludf.DUMMYFUNCTION("""COMPUTED_VALUE"""),-2009.0)</f>
        <v>-2009</v>
      </c>
      <c r="D82" s="8"/>
      <c r="E82" s="8" t="s">
        <v>62</v>
      </c>
      <c r="F82" s="8" t="s">
        <v>301</v>
      </c>
      <c r="G82" s="8" t="s">
        <v>344</v>
      </c>
      <c r="H82" s="8">
        <v>8.4</v>
      </c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8">
        <f>IFERROR(__xludf.DUMMYFUNCTION("""COMPUTED_VALUE"""),81.0)</f>
        <v>81</v>
      </c>
      <c r="B83" s="11" t="str">
        <f>IFERROR(__xludf.DUMMYFUNCTION("""COMPUTED_VALUE"""),"The Lives of Others")</f>
        <v>The Lives of Others</v>
      </c>
      <c r="C83" s="8">
        <f>IFERROR(__xludf.DUMMYFUNCTION("""COMPUTED_VALUE"""),-2006.0)</f>
        <v>-2006</v>
      </c>
      <c r="D83" s="8"/>
      <c r="E83" s="8" t="s">
        <v>165</v>
      </c>
      <c r="F83" s="8" t="s">
        <v>310</v>
      </c>
      <c r="G83" s="8" t="s">
        <v>356</v>
      </c>
      <c r="H83" s="8">
        <v>8.4</v>
      </c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8">
        <f>IFERROR(__xludf.DUMMYFUNCTION("""COMPUTED_VALUE"""),82.0)</f>
        <v>82</v>
      </c>
      <c r="B84" s="11" t="str">
        <f>IFERROR(__xludf.DUMMYFUNCTION("""COMPUTED_VALUE"""),"Capernaum")</f>
        <v>Capernaum</v>
      </c>
      <c r="C84" s="8">
        <f>IFERROR(__xludf.DUMMYFUNCTION("""COMPUTED_VALUE"""),-2018.0)</f>
        <v>-2018</v>
      </c>
      <c r="D84" s="8"/>
      <c r="E84" s="8" t="s">
        <v>165</v>
      </c>
      <c r="F84" s="8" t="s">
        <v>283</v>
      </c>
      <c r="G84" s="8" t="s">
        <v>357</v>
      </c>
      <c r="H84" s="8">
        <v>8.4</v>
      </c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8">
        <f>IFERROR(__xludf.DUMMYFUNCTION("""COMPUTED_VALUE"""),83.0)</f>
        <v>83</v>
      </c>
      <c r="B85" s="11" t="str">
        <f>IFERROR(__xludf.DUMMYFUNCTION("""COMPUTED_VALUE"""),"Dr. Strangelove or: How I Learned to Stop Worrying and Love the Bomb")</f>
        <v>Dr. Strangelove or: How I Learned to Stop Worrying and Love the Bomb</v>
      </c>
      <c r="C85" s="8">
        <f>IFERROR(__xludf.DUMMYFUNCTION("""COMPUTED_VALUE"""),-1964.0)</f>
        <v>-1964</v>
      </c>
      <c r="D85" s="8"/>
      <c r="E85" s="8" t="s">
        <v>32</v>
      </c>
      <c r="F85" s="8" t="s">
        <v>308</v>
      </c>
      <c r="G85" s="8" t="s">
        <v>285</v>
      </c>
      <c r="H85" s="8">
        <v>8.3</v>
      </c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8">
        <f>IFERROR(__xludf.DUMMYFUNCTION("""COMPUTED_VALUE"""),84.0)</f>
        <v>84</v>
      </c>
      <c r="B86" s="11" t="str">
        <f>IFERROR(__xludf.DUMMYFUNCTION("""COMPUTED_VALUE"""),"Princess Mononoke")</f>
        <v>Princess Mononoke</v>
      </c>
      <c r="C86" s="8">
        <f>IFERROR(__xludf.DUMMYFUNCTION("""COMPUTED_VALUE"""),-1997.0)</f>
        <v>-1997</v>
      </c>
      <c r="D86" s="8"/>
      <c r="E86" s="8" t="s">
        <v>84</v>
      </c>
      <c r="F86" s="8" t="s">
        <v>358</v>
      </c>
      <c r="G86" s="8" t="s">
        <v>359</v>
      </c>
      <c r="H86" s="8">
        <v>8.3</v>
      </c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8">
        <f>IFERROR(__xludf.DUMMYFUNCTION("""COMPUTED_VALUE"""),85.0)</f>
        <v>85</v>
      </c>
      <c r="B87" s="11" t="str">
        <f>IFERROR(__xludf.DUMMYFUNCTION("""COMPUTED_VALUE"""),"The Boat")</f>
        <v>The Boat</v>
      </c>
      <c r="C87" s="8">
        <f>IFERROR(__xludf.DUMMYFUNCTION("""COMPUTED_VALUE"""),-1981.0)</f>
        <v>-1981</v>
      </c>
      <c r="D87" s="8"/>
      <c r="E87" s="8" t="s">
        <v>84</v>
      </c>
      <c r="F87" s="8" t="s">
        <v>360</v>
      </c>
      <c r="G87" s="8" t="s">
        <v>361</v>
      </c>
      <c r="H87" s="8">
        <v>8.3</v>
      </c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8">
        <f>IFERROR(__xludf.DUMMYFUNCTION("""COMPUTED_VALUE"""),86.0)</f>
        <v>86</v>
      </c>
      <c r="B88" s="11" t="str">
        <f>IFERROR(__xludf.DUMMYFUNCTION("""COMPUTED_VALUE"""),"Sunset Blvd.")</f>
        <v>Sunset Blvd.</v>
      </c>
      <c r="C88" s="8">
        <f>IFERROR(__xludf.DUMMYFUNCTION("""COMPUTED_VALUE"""),-1950.0)</f>
        <v>-1950</v>
      </c>
      <c r="D88" s="8"/>
      <c r="E88" s="8" t="s">
        <v>84</v>
      </c>
      <c r="F88" s="8" t="s">
        <v>265</v>
      </c>
      <c r="G88" s="8" t="s">
        <v>362</v>
      </c>
      <c r="H88" s="8">
        <v>8.3</v>
      </c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8">
        <f>IFERROR(__xludf.DUMMYFUNCTION("""COMPUTED_VALUE"""),87.0)</f>
        <v>87</v>
      </c>
      <c r="B89" s="11" t="str">
        <f>IFERROR(__xludf.DUMMYFUNCTION("""COMPUTED_VALUE"""),"Paths of Glory")</f>
        <v>Paths of Glory</v>
      </c>
      <c r="C89" s="8">
        <f>IFERROR(__xludf.DUMMYFUNCTION("""COMPUTED_VALUE"""),-1957.0)</f>
        <v>-1957</v>
      </c>
      <c r="D89" s="8"/>
      <c r="E89" s="8" t="s">
        <v>84</v>
      </c>
      <c r="F89" s="8" t="s">
        <v>269</v>
      </c>
      <c r="G89" s="8" t="s">
        <v>293</v>
      </c>
      <c r="H89" s="8">
        <v>8.3</v>
      </c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8">
        <f>IFERROR(__xludf.DUMMYFUNCTION("""COMPUTED_VALUE"""),88.0)</f>
        <v>88</v>
      </c>
      <c r="B90" s="11" t="str">
        <f>IFERROR(__xludf.DUMMYFUNCTION("""COMPUTED_VALUE"""),"Witness for the Prosecution")</f>
        <v>Witness for the Prosecution</v>
      </c>
      <c r="C90" s="8">
        <f>IFERROR(__xludf.DUMMYFUNCTION("""COMPUTED_VALUE"""),-1957.0)</f>
        <v>-1957</v>
      </c>
      <c r="D90" s="8"/>
      <c r="E90" s="8" t="s">
        <v>32</v>
      </c>
      <c r="F90" s="8" t="s">
        <v>348</v>
      </c>
      <c r="G90" s="8" t="s">
        <v>251</v>
      </c>
      <c r="H90" s="8">
        <v>8.3</v>
      </c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8">
        <f>IFERROR(__xludf.DUMMYFUNCTION("""COMPUTED_VALUE"""),89.0)</f>
        <v>89</v>
      </c>
      <c r="B91" s="11" t="str">
        <f>IFERROR(__xludf.DUMMYFUNCTION("""COMPUTED_VALUE"""),"The Great Dictator")</f>
        <v>The Great Dictator</v>
      </c>
      <c r="C91" s="8">
        <f>IFERROR(__xludf.DUMMYFUNCTION("""COMPUTED_VALUE"""),-1940.0)</f>
        <v>-1940</v>
      </c>
      <c r="D91" s="8"/>
      <c r="E91" s="8" t="s">
        <v>37</v>
      </c>
      <c r="F91" s="8" t="s">
        <v>363</v>
      </c>
      <c r="G91" s="8" t="s">
        <v>364</v>
      </c>
      <c r="H91" s="8">
        <v>8.3</v>
      </c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8">
        <f>IFERROR(__xludf.DUMMYFUNCTION("""COMPUTED_VALUE"""),90.0)</f>
        <v>90</v>
      </c>
      <c r="B92" s="11" t="str">
        <f>IFERROR(__xludf.DUMMYFUNCTION("""COMPUTED_VALUE"""),"Shershaah")</f>
        <v>Shershaah</v>
      </c>
      <c r="C92" s="8">
        <f>IFERROR(__xludf.DUMMYFUNCTION("""COMPUTED_VALUE"""),-2021.0)</f>
        <v>-2021</v>
      </c>
      <c r="D92" s="8"/>
      <c r="E92" s="8" t="s">
        <v>32</v>
      </c>
      <c r="F92" s="8" t="s">
        <v>365</v>
      </c>
      <c r="G92" s="8" t="s">
        <v>351</v>
      </c>
      <c r="H92" s="8">
        <v>8.3</v>
      </c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8">
        <f>IFERROR(__xludf.DUMMYFUNCTION("""COMPUTED_VALUE"""),91.0)</f>
        <v>91</v>
      </c>
      <c r="B93" s="11" t="str">
        <f>IFERROR(__xludf.DUMMYFUNCTION("""COMPUTED_VALUE"""),"High and Low")</f>
        <v>High and Low</v>
      </c>
      <c r="C93" s="8">
        <f>IFERROR(__xludf.DUMMYFUNCTION("""COMPUTED_VALUE"""),-1963.0)</f>
        <v>-1963</v>
      </c>
      <c r="D93" s="8"/>
      <c r="F93" s="8" t="s">
        <v>278</v>
      </c>
      <c r="G93" s="8" t="s">
        <v>251</v>
      </c>
      <c r="H93" s="8">
        <v>8.3</v>
      </c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8">
        <f>IFERROR(__xludf.DUMMYFUNCTION("""COMPUTED_VALUE"""),92.0)</f>
        <v>92</v>
      </c>
      <c r="B94" s="11" t="str">
        <f>IFERROR(__xludf.DUMMYFUNCTION("""COMPUTED_VALUE"""),"Sardar Udham")</f>
        <v>Sardar Udham</v>
      </c>
      <c r="C94" s="8">
        <f>IFERROR(__xludf.DUMMYFUNCTION("""COMPUTED_VALUE"""),-2021.0)</f>
        <v>-2021</v>
      </c>
      <c r="D94" s="8"/>
      <c r="F94" s="8" t="s">
        <v>301</v>
      </c>
      <c r="G94" s="8" t="s">
        <v>339</v>
      </c>
      <c r="H94" s="8">
        <v>8.3</v>
      </c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8">
        <f>IFERROR(__xludf.DUMMYFUNCTION("""COMPUTED_VALUE"""),93.0)</f>
        <v>93</v>
      </c>
      <c r="B95" s="11" t="str">
        <f>IFERROR(__xludf.DUMMYFUNCTION("""COMPUTED_VALUE"""),"Drishyam 2")</f>
        <v>Drishyam 2</v>
      </c>
      <c r="C95" s="8">
        <f>IFERROR(__xludf.DUMMYFUNCTION("""COMPUTED_VALUE"""),-2021.0)</f>
        <v>-2021</v>
      </c>
      <c r="D95" s="8"/>
      <c r="E95" s="8" t="s">
        <v>105</v>
      </c>
      <c r="F95" s="8" t="s">
        <v>366</v>
      </c>
      <c r="G95" s="8" t="s">
        <v>367</v>
      </c>
      <c r="H95" s="8">
        <v>8.3</v>
      </c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8">
        <f>IFERROR(__xludf.DUMMYFUNCTION("""COMPUTED_VALUE"""),94.0)</f>
        <v>94</v>
      </c>
      <c r="B96" s="11" t="str">
        <f>IFERROR(__xludf.DUMMYFUNCTION("""COMPUTED_VALUE"""),"Asuran")</f>
        <v>Asuran</v>
      </c>
      <c r="C96" s="8">
        <f>IFERROR(__xludf.DUMMYFUNCTION("""COMPUTED_VALUE"""),-2019.0)</f>
        <v>-2019</v>
      </c>
      <c r="D96" s="8"/>
      <c r="E96" s="8" t="s">
        <v>32</v>
      </c>
      <c r="F96" s="8" t="s">
        <v>368</v>
      </c>
      <c r="G96" s="8" t="s">
        <v>369</v>
      </c>
      <c r="H96" s="8">
        <v>8.3</v>
      </c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8">
        <f>IFERROR(__xludf.DUMMYFUNCTION("""COMPUTED_VALUE"""),95.0)</f>
        <v>95</v>
      </c>
      <c r="B97" s="11" t="str">
        <f>IFERROR(__xludf.DUMMYFUNCTION("""COMPUTED_VALUE"""),"Top Gun: Maverick")</f>
        <v>Top Gun: Maverick</v>
      </c>
      <c r="C97" s="8">
        <f>IFERROR(__xludf.DUMMYFUNCTION("""COMPUTED_VALUE"""),-2022.0)</f>
        <v>-2022</v>
      </c>
      <c r="D97" s="8"/>
      <c r="E97" s="8" t="s">
        <v>32</v>
      </c>
      <c r="F97" s="8" t="s">
        <v>370</v>
      </c>
      <c r="G97" s="8" t="s">
        <v>371</v>
      </c>
      <c r="H97" s="8">
        <v>8.3</v>
      </c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8">
        <f>IFERROR(__xludf.DUMMYFUNCTION("""COMPUTED_VALUE"""),96.0)</f>
        <v>96</v>
      </c>
      <c r="B98" s="11" t="str">
        <f>IFERROR(__xludf.DUMMYFUNCTION("""COMPUTED_VALUE"""),"Good Will Hunting")</f>
        <v>Good Will Hunting</v>
      </c>
      <c r="C98" s="8">
        <f>IFERROR(__xludf.DUMMYFUNCTION("""COMPUTED_VALUE"""),-1997.0)</f>
        <v>-1997</v>
      </c>
      <c r="D98" s="8"/>
      <c r="E98" s="8" t="s">
        <v>32</v>
      </c>
      <c r="F98" s="8" t="s">
        <v>298</v>
      </c>
      <c r="G98" s="8" t="s">
        <v>372</v>
      </c>
      <c r="H98" s="8">
        <v>8.3</v>
      </c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8">
        <f>IFERROR(__xludf.DUMMYFUNCTION("""COMPUTED_VALUE"""),97.0)</f>
        <v>97</v>
      </c>
      <c r="B99" s="11" t="str">
        <f>IFERROR(__xludf.DUMMYFUNCTION("""COMPUTED_VALUE"""),"Scarface")</f>
        <v>Scarface</v>
      </c>
      <c r="C99" s="8">
        <f>IFERROR(__xludf.DUMMYFUNCTION("""COMPUTED_VALUE"""),-1983.0)</f>
        <v>-1983</v>
      </c>
      <c r="D99" s="8"/>
      <c r="E99" s="8" t="s">
        <v>32</v>
      </c>
      <c r="F99" s="8" t="s">
        <v>321</v>
      </c>
      <c r="G99" s="8" t="s">
        <v>373</v>
      </c>
      <c r="H99" s="8">
        <v>8.3</v>
      </c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8">
        <f>IFERROR(__xludf.DUMMYFUNCTION("""COMPUTED_VALUE"""),98.0)</f>
        <v>98</v>
      </c>
      <c r="B100" s="11" t="str">
        <f>IFERROR(__xludf.DUMMYFUNCTION("""COMPUTED_VALUE"""),"Inglourious Basterds")</f>
        <v>Inglourious Basterds</v>
      </c>
      <c r="C100" s="8">
        <f>IFERROR(__xludf.DUMMYFUNCTION("""COMPUTED_VALUE"""),-2009.0)</f>
        <v>-2009</v>
      </c>
      <c r="D100" s="8"/>
      <c r="E100" s="8" t="s">
        <v>32</v>
      </c>
      <c r="F100" s="8" t="s">
        <v>321</v>
      </c>
      <c r="G100" s="8" t="s">
        <v>251</v>
      </c>
      <c r="H100" s="8">
        <v>8.3</v>
      </c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8">
        <f>IFERROR(__xludf.DUMMYFUNCTION("""COMPUTED_VALUE"""),99.0)</f>
        <v>99</v>
      </c>
      <c r="B101" s="11" t="str">
        <f>IFERROR(__xludf.DUMMYFUNCTION("""COMPUTED_VALUE"""),"Heat")</f>
        <v>Heat</v>
      </c>
      <c r="C101" s="8">
        <f>IFERROR(__xludf.DUMMYFUNCTION("""COMPUTED_VALUE"""),-1995.0)</f>
        <v>-1995</v>
      </c>
      <c r="D101" s="8"/>
      <c r="E101" s="8" t="s">
        <v>32</v>
      </c>
      <c r="F101" s="8" t="s">
        <v>298</v>
      </c>
      <c r="G101" s="8" t="s">
        <v>251</v>
      </c>
      <c r="H101" s="8">
        <v>8.3</v>
      </c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8">
        <f>IFERROR(__xludf.DUMMYFUNCTION("""COMPUTED_VALUE"""),100.0)</f>
        <v>100</v>
      </c>
      <c r="B102" s="11" t="str">
        <f>IFERROR(__xludf.DUMMYFUNCTION("""COMPUTED_VALUE"""),"Eternal Sunshine of the Spotless Mind")</f>
        <v>Eternal Sunshine of the Spotless Mind</v>
      </c>
      <c r="C102" s="8">
        <f>IFERROR(__xludf.DUMMYFUNCTION("""COMPUTED_VALUE"""),-2004.0)</f>
        <v>-2004</v>
      </c>
      <c r="D102" s="8"/>
      <c r="E102" s="8" t="s">
        <v>32</v>
      </c>
      <c r="F102" s="8" t="s">
        <v>325</v>
      </c>
      <c r="G102" s="8" t="s">
        <v>267</v>
      </c>
      <c r="H102" s="8">
        <v>8.3</v>
      </c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8" t="str">
        <f>IFERROR(__xludf.DUMMYFUNCTION("""COMPUTED_VALUE"""),"Recently Viewed")</f>
        <v>Recently Viewed</v>
      </c>
      <c r="B103" s="11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8"/>
      <c r="B104" s="11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8"/>
      <c r="B105" s="11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8"/>
      <c r="B106" s="11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8"/>
      <c r="B107" s="11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8"/>
      <c r="B108" s="11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8"/>
      <c r="B109" s="11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8"/>
      <c r="B110" s="11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8"/>
      <c r="B111" s="11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8"/>
      <c r="B112" s="11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8"/>
      <c r="B113" s="11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8"/>
      <c r="B114" s="11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8"/>
      <c r="B115" s="11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8"/>
      <c r="B116" s="11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8"/>
      <c r="B117" s="11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8"/>
      <c r="B118" s="11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8"/>
      <c r="B119" s="11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8"/>
      <c r="B120" s="11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8"/>
      <c r="B121" s="11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8"/>
      <c r="B122" s="11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8"/>
      <c r="B123" s="11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8"/>
      <c r="B124" s="11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8"/>
      <c r="B125" s="11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8"/>
      <c r="B126" s="11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8"/>
      <c r="B127" s="11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8"/>
      <c r="B128" s="11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8"/>
      <c r="B129" s="11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8"/>
      <c r="B130" s="11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8"/>
      <c r="B131" s="11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8"/>
      <c r="B132" s="11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8"/>
      <c r="B133" s="11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8"/>
      <c r="B134" s="11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8"/>
      <c r="B135" s="11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8"/>
      <c r="B136" s="11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8"/>
      <c r="B137" s="11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8"/>
      <c r="B138" s="11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8"/>
      <c r="B139" s="11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8"/>
      <c r="B140" s="11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8"/>
      <c r="B141" s="11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8"/>
      <c r="B142" s="11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8"/>
      <c r="B143" s="11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8"/>
      <c r="B144" s="11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8"/>
      <c r="B145" s="11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8"/>
      <c r="B146" s="11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8"/>
      <c r="B147" s="11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8"/>
      <c r="B148" s="11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8"/>
      <c r="B149" s="11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8"/>
      <c r="B150" s="11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8"/>
      <c r="B151" s="11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8"/>
      <c r="B152" s="11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8"/>
      <c r="B153" s="11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8"/>
      <c r="B154" s="11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8"/>
      <c r="B155" s="11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8"/>
      <c r="B156" s="11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8"/>
      <c r="B157" s="11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8"/>
      <c r="B158" s="11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8"/>
      <c r="B159" s="11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8"/>
      <c r="B160" s="11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8"/>
      <c r="B161" s="11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8"/>
      <c r="B162" s="11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8"/>
      <c r="B163" s="11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8"/>
      <c r="B164" s="11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8"/>
      <c r="B165" s="11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8"/>
      <c r="B166" s="11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8"/>
      <c r="B167" s="11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8"/>
      <c r="B168" s="11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8"/>
      <c r="B169" s="11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8"/>
      <c r="B170" s="11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8"/>
      <c r="B171" s="11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8"/>
      <c r="B172" s="11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8"/>
      <c r="B173" s="11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8"/>
      <c r="B174" s="11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8"/>
      <c r="B175" s="11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8"/>
      <c r="B176" s="11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8"/>
      <c r="B177" s="11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8"/>
      <c r="B178" s="11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8"/>
      <c r="B179" s="11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8"/>
      <c r="B180" s="11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8"/>
      <c r="B181" s="11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8"/>
      <c r="B182" s="11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8"/>
      <c r="B183" s="11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8"/>
      <c r="B184" s="11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8"/>
      <c r="B185" s="11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8"/>
      <c r="B186" s="11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8"/>
      <c r="B187" s="11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8"/>
      <c r="B188" s="11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8"/>
      <c r="B189" s="11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8"/>
      <c r="B190" s="11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8"/>
      <c r="B191" s="11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8"/>
      <c r="B192" s="11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8"/>
      <c r="B193" s="11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8"/>
      <c r="B194" s="11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8"/>
      <c r="B195" s="11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8"/>
      <c r="B196" s="11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8"/>
      <c r="B197" s="11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8"/>
      <c r="B198" s="11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8"/>
      <c r="B199" s="11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8"/>
      <c r="B200" s="11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8"/>
      <c r="B201" s="11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8"/>
      <c r="B202" s="11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8"/>
      <c r="B203" s="11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8"/>
      <c r="B204" s="11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8"/>
      <c r="B205" s="11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8"/>
      <c r="B206" s="11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8"/>
      <c r="B207" s="11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8"/>
      <c r="B208" s="11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8"/>
      <c r="B209" s="11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8"/>
      <c r="B210" s="11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8"/>
      <c r="B211" s="11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8"/>
      <c r="B212" s="11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8"/>
      <c r="B213" s="11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8"/>
      <c r="B214" s="11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8"/>
      <c r="B215" s="11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8"/>
      <c r="B216" s="11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8"/>
      <c r="B217" s="11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8"/>
      <c r="B218" s="11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8"/>
      <c r="B219" s="11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8"/>
      <c r="B220" s="11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8"/>
      <c r="B221" s="11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8"/>
      <c r="B222" s="11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8"/>
      <c r="B223" s="11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8"/>
      <c r="B224" s="11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8"/>
      <c r="B225" s="11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8"/>
      <c r="B226" s="11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8"/>
      <c r="B227" s="11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8"/>
      <c r="B228" s="11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8"/>
      <c r="B229" s="11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8"/>
      <c r="B230" s="11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8"/>
      <c r="B231" s="11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8"/>
      <c r="B232" s="11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8"/>
      <c r="B233" s="11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8"/>
      <c r="B234" s="11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8"/>
      <c r="B235" s="11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8"/>
      <c r="B236" s="11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8"/>
      <c r="B237" s="11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8"/>
      <c r="B238" s="11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8"/>
      <c r="B239" s="11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8"/>
      <c r="B240" s="11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8"/>
      <c r="B241" s="11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8"/>
      <c r="B242" s="11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8"/>
      <c r="B243" s="11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8"/>
      <c r="B244" s="11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8"/>
      <c r="B245" s="11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8"/>
      <c r="B246" s="11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8"/>
      <c r="B247" s="11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8"/>
      <c r="B248" s="11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8"/>
      <c r="B249" s="11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8"/>
      <c r="B250" s="11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8"/>
      <c r="B251" s="11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8"/>
      <c r="B252" s="11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8"/>
      <c r="B253" s="11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8"/>
      <c r="B254" s="11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8"/>
      <c r="B255" s="11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8"/>
      <c r="B256" s="11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8"/>
      <c r="B257" s="11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8"/>
      <c r="B258" s="11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8"/>
      <c r="B259" s="11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8"/>
      <c r="B260" s="11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8"/>
      <c r="B261" s="11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8"/>
      <c r="B262" s="11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8"/>
      <c r="B263" s="11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8"/>
      <c r="B264" s="11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8"/>
      <c r="B265" s="11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8"/>
      <c r="B266" s="11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8"/>
      <c r="B267" s="11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8"/>
      <c r="B268" s="11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8"/>
      <c r="B269" s="11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8"/>
      <c r="B270" s="11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8"/>
      <c r="B271" s="11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8"/>
      <c r="B272" s="11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8"/>
      <c r="B273" s="11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8"/>
      <c r="B274" s="11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8"/>
      <c r="B275" s="11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8"/>
      <c r="B276" s="11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8"/>
      <c r="B277" s="11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8"/>
      <c r="B278" s="11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8"/>
      <c r="B279" s="11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8"/>
      <c r="B280" s="11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8"/>
      <c r="B281" s="11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8"/>
      <c r="B282" s="11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8"/>
      <c r="B283" s="11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8"/>
      <c r="B284" s="11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8"/>
      <c r="B285" s="11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8"/>
      <c r="B286" s="11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8"/>
      <c r="B287" s="11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8"/>
      <c r="B288" s="11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8"/>
      <c r="B289" s="11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8"/>
      <c r="B290" s="11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8"/>
      <c r="B291" s="11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8"/>
      <c r="B292" s="11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8"/>
      <c r="B293" s="11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8"/>
      <c r="B294" s="11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8"/>
      <c r="B295" s="11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8"/>
      <c r="B296" s="11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8"/>
      <c r="B297" s="11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8"/>
      <c r="B298" s="11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8"/>
      <c r="B299" s="11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8"/>
      <c r="B300" s="11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8"/>
      <c r="B301" s="11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8"/>
      <c r="B302" s="11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8"/>
      <c r="B303" s="11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8"/>
      <c r="B304" s="11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8"/>
      <c r="B305" s="11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8"/>
      <c r="B306" s="11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8"/>
      <c r="B307" s="11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8"/>
      <c r="B308" s="11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8"/>
      <c r="B309" s="11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8"/>
      <c r="B310" s="11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8"/>
      <c r="B311" s="11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8"/>
      <c r="B312" s="11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8"/>
      <c r="B313" s="11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8"/>
      <c r="B314" s="11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8"/>
      <c r="B315" s="11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8"/>
      <c r="B316" s="11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8"/>
      <c r="B317" s="11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8"/>
      <c r="B318" s="11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8"/>
      <c r="B319" s="11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8"/>
      <c r="B320" s="11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8"/>
      <c r="B321" s="11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8"/>
      <c r="B322" s="11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8"/>
      <c r="B323" s="11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8"/>
      <c r="B324" s="11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8"/>
      <c r="B325" s="11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8"/>
      <c r="B326" s="11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8"/>
      <c r="B327" s="11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8"/>
      <c r="B328" s="11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8"/>
      <c r="B329" s="11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8"/>
      <c r="B330" s="11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8"/>
      <c r="B331" s="11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8"/>
      <c r="B332" s="11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8"/>
      <c r="B333" s="11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8"/>
      <c r="B334" s="11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8"/>
      <c r="B335" s="11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8"/>
      <c r="B336" s="11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8"/>
      <c r="B337" s="11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8"/>
      <c r="B338" s="11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8"/>
      <c r="B339" s="11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8"/>
      <c r="B340" s="11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8"/>
      <c r="B341" s="11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8"/>
      <c r="B342" s="11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8"/>
      <c r="B343" s="11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8"/>
      <c r="B344" s="11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8"/>
      <c r="B345" s="11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8"/>
      <c r="B346" s="11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8"/>
      <c r="B347" s="11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8"/>
      <c r="B348" s="11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8"/>
      <c r="B349" s="11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8"/>
      <c r="B350" s="11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8"/>
      <c r="B351" s="11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8"/>
      <c r="B352" s="11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8"/>
      <c r="B353" s="11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8"/>
      <c r="B354" s="11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8"/>
      <c r="B355" s="11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8"/>
      <c r="B356" s="11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8"/>
      <c r="B357" s="11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8"/>
      <c r="B358" s="11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8"/>
      <c r="B359" s="11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8"/>
      <c r="B360" s="11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8"/>
      <c r="B361" s="11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8"/>
      <c r="B362" s="11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8"/>
      <c r="B363" s="11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8"/>
      <c r="B364" s="11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8"/>
      <c r="B365" s="11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8"/>
      <c r="B366" s="11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8"/>
      <c r="B367" s="11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8"/>
      <c r="B368" s="11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8"/>
      <c r="B369" s="11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8"/>
      <c r="B370" s="11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8"/>
      <c r="B371" s="11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8"/>
      <c r="B372" s="11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8"/>
      <c r="B373" s="11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8"/>
      <c r="B374" s="11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8"/>
      <c r="B375" s="11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8"/>
      <c r="B376" s="11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8"/>
      <c r="B377" s="11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8"/>
      <c r="B378" s="11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8"/>
      <c r="B379" s="11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8"/>
      <c r="B380" s="11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8"/>
      <c r="B381" s="11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8"/>
      <c r="B382" s="11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8"/>
      <c r="B383" s="11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8"/>
      <c r="B384" s="11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8"/>
      <c r="B385" s="11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8"/>
      <c r="B386" s="11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8"/>
      <c r="B387" s="11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8"/>
      <c r="B388" s="11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8"/>
      <c r="B389" s="11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8"/>
      <c r="B390" s="11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8"/>
      <c r="B391" s="11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8"/>
      <c r="B392" s="11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8"/>
      <c r="B393" s="11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8"/>
      <c r="B394" s="11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8"/>
      <c r="B395" s="11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8"/>
      <c r="B396" s="11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8"/>
      <c r="B397" s="11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8"/>
      <c r="B398" s="11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8"/>
      <c r="B399" s="11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8"/>
      <c r="B400" s="11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8"/>
      <c r="B401" s="11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8"/>
      <c r="B402" s="11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8"/>
      <c r="B403" s="11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8"/>
      <c r="B404" s="11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8"/>
      <c r="B405" s="11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8"/>
      <c r="B406" s="11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8"/>
      <c r="B407" s="11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8"/>
      <c r="B408" s="11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8"/>
      <c r="B409" s="11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8"/>
      <c r="B410" s="11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8"/>
      <c r="B411" s="11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8"/>
      <c r="B412" s="11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8"/>
      <c r="B413" s="11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8"/>
      <c r="B414" s="11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8"/>
      <c r="B415" s="11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8"/>
      <c r="B416" s="11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8"/>
      <c r="B417" s="11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8"/>
      <c r="B418" s="11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8"/>
      <c r="B419" s="11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8"/>
      <c r="B420" s="11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8"/>
      <c r="B421" s="11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8"/>
      <c r="B422" s="11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8"/>
      <c r="B423" s="11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8"/>
      <c r="B424" s="11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8"/>
      <c r="B425" s="11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8"/>
      <c r="B426" s="11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8"/>
      <c r="B427" s="11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8"/>
      <c r="B428" s="11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8"/>
      <c r="B429" s="11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8"/>
      <c r="B430" s="11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8"/>
      <c r="B431" s="11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8"/>
      <c r="B432" s="11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8"/>
      <c r="B433" s="11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8"/>
      <c r="B434" s="11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8"/>
      <c r="B435" s="11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8"/>
      <c r="B436" s="11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8"/>
      <c r="B437" s="11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8"/>
      <c r="B438" s="11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8"/>
      <c r="B439" s="11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8"/>
      <c r="B440" s="11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8"/>
      <c r="B441" s="11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8"/>
      <c r="B442" s="11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8"/>
      <c r="B443" s="11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8"/>
      <c r="B444" s="11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8"/>
      <c r="B445" s="11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8"/>
      <c r="B446" s="11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8"/>
      <c r="B447" s="11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8"/>
      <c r="B448" s="11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8"/>
      <c r="B449" s="11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8"/>
      <c r="B450" s="11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8"/>
      <c r="B451" s="11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8"/>
      <c r="B452" s="11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8"/>
      <c r="B453" s="11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8"/>
      <c r="B454" s="11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8"/>
      <c r="B455" s="11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8"/>
      <c r="B456" s="11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8"/>
      <c r="B457" s="11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8"/>
      <c r="B458" s="11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8"/>
      <c r="B459" s="11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8"/>
      <c r="B460" s="11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8"/>
      <c r="B461" s="11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8"/>
      <c r="B462" s="11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8"/>
      <c r="B463" s="11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8"/>
      <c r="B464" s="11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8"/>
      <c r="B465" s="11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8"/>
      <c r="B466" s="11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8"/>
      <c r="B467" s="11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8"/>
      <c r="B468" s="11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8"/>
      <c r="B469" s="11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8"/>
      <c r="B470" s="11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8"/>
      <c r="B471" s="11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8"/>
      <c r="B472" s="11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8"/>
      <c r="B473" s="11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8"/>
      <c r="B474" s="11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8"/>
      <c r="B475" s="11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8"/>
      <c r="B476" s="11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8"/>
      <c r="B477" s="11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8"/>
      <c r="B478" s="11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8"/>
      <c r="B479" s="11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8"/>
      <c r="B480" s="11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8"/>
      <c r="B481" s="11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8"/>
      <c r="B482" s="11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8"/>
      <c r="B483" s="11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8"/>
      <c r="B484" s="11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8"/>
      <c r="B485" s="11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8"/>
      <c r="B486" s="11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8"/>
      <c r="B487" s="11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8"/>
      <c r="B488" s="11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8"/>
      <c r="B489" s="11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8"/>
      <c r="B490" s="11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8"/>
      <c r="B491" s="11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8"/>
      <c r="B492" s="11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8"/>
      <c r="B493" s="11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8"/>
      <c r="B494" s="11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8"/>
      <c r="B495" s="11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8"/>
      <c r="B496" s="11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8"/>
      <c r="B497" s="11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8"/>
      <c r="B498" s="11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8"/>
      <c r="B499" s="11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8"/>
      <c r="B500" s="11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8"/>
      <c r="B501" s="11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8"/>
      <c r="B502" s="11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8"/>
      <c r="B503" s="11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8"/>
      <c r="B504" s="11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8"/>
      <c r="B505" s="11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8"/>
      <c r="B506" s="11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8"/>
      <c r="B507" s="11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8"/>
      <c r="B508" s="11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8"/>
      <c r="B509" s="11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8"/>
      <c r="B510" s="11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8"/>
      <c r="B511" s="11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8"/>
      <c r="B512" s="11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8"/>
      <c r="B513" s="11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8"/>
      <c r="B514" s="11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8"/>
      <c r="B515" s="11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8"/>
      <c r="B516" s="11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8"/>
      <c r="B517" s="11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8"/>
      <c r="B518" s="11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8"/>
      <c r="B519" s="11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8"/>
      <c r="B520" s="11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8"/>
      <c r="B521" s="11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8"/>
      <c r="B522" s="11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8"/>
      <c r="B523" s="11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8"/>
      <c r="B524" s="11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8"/>
      <c r="B525" s="11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8"/>
      <c r="B526" s="11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8"/>
      <c r="B527" s="11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8"/>
      <c r="B528" s="11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8"/>
      <c r="B529" s="11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8"/>
      <c r="B530" s="11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8"/>
      <c r="B531" s="11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8"/>
      <c r="B532" s="11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8"/>
      <c r="B533" s="11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8"/>
      <c r="B534" s="11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8"/>
      <c r="B535" s="11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8"/>
      <c r="B536" s="11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8"/>
      <c r="B537" s="11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8"/>
      <c r="B538" s="11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8"/>
      <c r="B539" s="11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8"/>
      <c r="B540" s="11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8"/>
      <c r="B541" s="11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8"/>
      <c r="B542" s="11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8"/>
      <c r="B543" s="11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8"/>
      <c r="B544" s="11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8"/>
      <c r="B545" s="11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8"/>
      <c r="B546" s="11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8"/>
      <c r="B547" s="11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8"/>
      <c r="B548" s="11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8"/>
      <c r="B549" s="11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8"/>
      <c r="B550" s="11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8"/>
      <c r="B551" s="11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8"/>
      <c r="B552" s="11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8"/>
      <c r="B553" s="11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8"/>
      <c r="B554" s="11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8"/>
      <c r="B555" s="11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8"/>
      <c r="B556" s="11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8"/>
      <c r="B557" s="11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8"/>
      <c r="B558" s="11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8"/>
      <c r="B559" s="11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8"/>
      <c r="B560" s="11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8"/>
      <c r="B561" s="11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8"/>
      <c r="B562" s="11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8"/>
      <c r="B563" s="11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8"/>
      <c r="B564" s="11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8"/>
      <c r="B565" s="11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8"/>
      <c r="B566" s="11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8"/>
      <c r="B567" s="11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8"/>
      <c r="B568" s="11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8"/>
      <c r="B569" s="11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8"/>
      <c r="B570" s="11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8"/>
      <c r="B571" s="11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8"/>
      <c r="B572" s="11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8"/>
      <c r="B573" s="11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8"/>
      <c r="B574" s="11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8"/>
      <c r="B575" s="11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8"/>
      <c r="B576" s="11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8"/>
      <c r="B577" s="11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8"/>
      <c r="B578" s="11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8"/>
      <c r="B579" s="11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8"/>
      <c r="B580" s="11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8"/>
      <c r="B581" s="11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8"/>
      <c r="B582" s="11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8"/>
      <c r="B583" s="11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8"/>
      <c r="B584" s="11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8"/>
      <c r="B585" s="11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8"/>
      <c r="B586" s="11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8"/>
      <c r="B587" s="11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8"/>
      <c r="B588" s="11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8"/>
      <c r="B589" s="11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8"/>
      <c r="B590" s="11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8"/>
      <c r="B591" s="11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8"/>
      <c r="B592" s="11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8"/>
      <c r="B593" s="11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8"/>
      <c r="B594" s="11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8"/>
      <c r="B595" s="11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8"/>
      <c r="B596" s="11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8"/>
      <c r="B597" s="11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8"/>
      <c r="B598" s="11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8"/>
      <c r="B599" s="11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8"/>
      <c r="B600" s="11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8"/>
      <c r="B601" s="11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8"/>
      <c r="B602" s="11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8"/>
      <c r="B603" s="11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8"/>
      <c r="B604" s="11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8"/>
      <c r="B605" s="11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8"/>
      <c r="B606" s="11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8"/>
      <c r="B607" s="11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8"/>
      <c r="B608" s="11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8"/>
      <c r="B609" s="11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8"/>
      <c r="B610" s="11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8"/>
      <c r="B611" s="11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8"/>
      <c r="B612" s="11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8"/>
      <c r="B613" s="11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8"/>
      <c r="B614" s="11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8"/>
      <c r="B615" s="11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8"/>
      <c r="B616" s="11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8"/>
      <c r="B617" s="11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8"/>
      <c r="B618" s="11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8"/>
      <c r="B619" s="11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8"/>
      <c r="B620" s="11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8"/>
      <c r="B621" s="11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8"/>
      <c r="B622" s="11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8"/>
      <c r="B623" s="11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8"/>
      <c r="B624" s="11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8"/>
      <c r="B625" s="11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8"/>
      <c r="B626" s="11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8"/>
      <c r="B627" s="11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8"/>
      <c r="B628" s="11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8"/>
      <c r="B629" s="11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8"/>
      <c r="B630" s="11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8"/>
      <c r="B631" s="11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8"/>
      <c r="B632" s="11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8"/>
      <c r="B633" s="11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8"/>
      <c r="B634" s="11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8"/>
      <c r="B635" s="11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8"/>
      <c r="B636" s="11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8"/>
      <c r="B637" s="11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8"/>
      <c r="B638" s="11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8"/>
      <c r="B639" s="11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8"/>
      <c r="B640" s="11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8"/>
      <c r="B641" s="11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8"/>
      <c r="B642" s="11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8"/>
      <c r="B643" s="11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8"/>
      <c r="B644" s="11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8"/>
      <c r="B645" s="11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8"/>
      <c r="B646" s="11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8"/>
      <c r="B647" s="11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8"/>
      <c r="B648" s="11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8"/>
      <c r="B649" s="11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8"/>
      <c r="B650" s="11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8"/>
      <c r="B651" s="11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8"/>
      <c r="B652" s="11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8"/>
      <c r="B653" s="11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8"/>
      <c r="B654" s="11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8"/>
      <c r="B655" s="11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8"/>
      <c r="B656" s="11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8"/>
      <c r="B657" s="11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8"/>
      <c r="B658" s="11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8"/>
      <c r="B659" s="11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8"/>
      <c r="B660" s="11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8"/>
      <c r="B661" s="11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8"/>
      <c r="B662" s="11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8"/>
      <c r="B663" s="11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8"/>
      <c r="B664" s="11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8"/>
      <c r="B665" s="11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8"/>
      <c r="B666" s="11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8"/>
      <c r="B667" s="11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8"/>
      <c r="B668" s="11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8"/>
      <c r="B669" s="11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8"/>
      <c r="B670" s="11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8"/>
      <c r="B671" s="11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8"/>
      <c r="B672" s="11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8"/>
      <c r="B673" s="11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8"/>
      <c r="B674" s="11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8"/>
      <c r="B675" s="11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8"/>
      <c r="B676" s="11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8"/>
      <c r="B677" s="11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8"/>
      <c r="B678" s="11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8"/>
      <c r="B679" s="11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8"/>
      <c r="B680" s="11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8"/>
      <c r="B681" s="11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8"/>
      <c r="B682" s="11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8"/>
      <c r="B683" s="11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8"/>
      <c r="B684" s="11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8"/>
      <c r="B685" s="11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8"/>
      <c r="B686" s="11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8"/>
      <c r="B687" s="11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8"/>
      <c r="B688" s="11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8"/>
      <c r="B689" s="11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8"/>
      <c r="B690" s="11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8"/>
      <c r="B691" s="11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8"/>
      <c r="B692" s="11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8"/>
      <c r="B693" s="11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8"/>
      <c r="B694" s="11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8"/>
      <c r="B695" s="11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8"/>
      <c r="B696" s="11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8"/>
      <c r="B697" s="11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8"/>
      <c r="B698" s="11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8"/>
      <c r="B699" s="11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8"/>
      <c r="B700" s="11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8"/>
      <c r="B701" s="11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8"/>
      <c r="B702" s="11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8"/>
      <c r="B703" s="11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8"/>
      <c r="B704" s="11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8"/>
      <c r="B705" s="11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8"/>
      <c r="B706" s="11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8"/>
      <c r="B707" s="11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8"/>
      <c r="B708" s="11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8"/>
      <c r="B709" s="11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8"/>
      <c r="B710" s="11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8"/>
      <c r="B711" s="11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8"/>
      <c r="B712" s="11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8"/>
      <c r="B713" s="11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8"/>
      <c r="B714" s="11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8"/>
      <c r="B715" s="11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8"/>
      <c r="B716" s="11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8"/>
      <c r="B717" s="11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8"/>
      <c r="B718" s="11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8"/>
      <c r="B719" s="11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8"/>
      <c r="B720" s="11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8"/>
      <c r="B721" s="11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8"/>
      <c r="B722" s="11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8"/>
      <c r="B723" s="11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8"/>
      <c r="B724" s="11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8"/>
      <c r="B725" s="11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8"/>
      <c r="B726" s="11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8"/>
      <c r="B727" s="11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8"/>
      <c r="B728" s="11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8"/>
      <c r="B729" s="11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8"/>
      <c r="B730" s="11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8"/>
      <c r="B731" s="11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8"/>
      <c r="B732" s="11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8"/>
      <c r="B733" s="11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8"/>
      <c r="B734" s="11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8"/>
      <c r="B735" s="11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8"/>
      <c r="B736" s="11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8"/>
      <c r="B737" s="11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8"/>
      <c r="B738" s="11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8"/>
      <c r="B739" s="11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8"/>
      <c r="B740" s="11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8"/>
      <c r="B741" s="11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8"/>
      <c r="B742" s="11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8"/>
      <c r="B743" s="11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8"/>
      <c r="B744" s="11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8"/>
      <c r="B745" s="11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8"/>
      <c r="B746" s="11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8"/>
      <c r="B747" s="11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8"/>
      <c r="B748" s="11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8"/>
      <c r="B749" s="11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8"/>
      <c r="B750" s="11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8"/>
      <c r="B751" s="11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8"/>
      <c r="B752" s="11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8"/>
      <c r="B753" s="11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8"/>
      <c r="B754" s="11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8"/>
      <c r="B755" s="11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8"/>
      <c r="B756" s="11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8"/>
      <c r="B757" s="11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8"/>
      <c r="B758" s="11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8"/>
      <c r="B759" s="11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8"/>
      <c r="B760" s="11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8"/>
      <c r="B761" s="11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8"/>
      <c r="B762" s="11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8"/>
      <c r="B763" s="11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8"/>
      <c r="B764" s="11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8"/>
      <c r="B765" s="11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8"/>
      <c r="B766" s="11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8"/>
      <c r="B767" s="11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8"/>
      <c r="B768" s="11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8"/>
      <c r="B769" s="11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8"/>
      <c r="B770" s="11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8"/>
      <c r="B771" s="11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8"/>
      <c r="B772" s="11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8"/>
      <c r="B773" s="11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8"/>
      <c r="B774" s="11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8"/>
      <c r="B775" s="11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8"/>
      <c r="B776" s="11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8"/>
      <c r="B777" s="11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8"/>
      <c r="B778" s="11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8"/>
      <c r="B779" s="11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8"/>
      <c r="B780" s="11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8"/>
      <c r="B781" s="11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8"/>
      <c r="B782" s="11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8"/>
      <c r="B783" s="11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8"/>
      <c r="B784" s="11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8"/>
      <c r="B785" s="11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8"/>
      <c r="B786" s="11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8"/>
      <c r="B787" s="11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8"/>
      <c r="B788" s="11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8"/>
      <c r="B789" s="11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8"/>
      <c r="B790" s="11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8"/>
      <c r="B791" s="11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8"/>
      <c r="B792" s="11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8"/>
      <c r="B793" s="11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8"/>
      <c r="B794" s="11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8"/>
      <c r="B795" s="11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8"/>
      <c r="B796" s="11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8"/>
      <c r="B797" s="11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8"/>
      <c r="B798" s="11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8"/>
      <c r="B799" s="11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8"/>
      <c r="B800" s="11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8"/>
      <c r="B801" s="11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8"/>
      <c r="B802" s="11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8"/>
      <c r="B803" s="11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8"/>
      <c r="B804" s="11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8"/>
      <c r="B805" s="11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8"/>
      <c r="B806" s="11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8"/>
      <c r="B807" s="11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8"/>
      <c r="B808" s="11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8"/>
      <c r="B809" s="11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8"/>
      <c r="B810" s="11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8"/>
      <c r="B811" s="11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8"/>
      <c r="B812" s="11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8"/>
      <c r="B813" s="11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8"/>
      <c r="B814" s="11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8"/>
      <c r="B815" s="11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8"/>
      <c r="B816" s="11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8"/>
      <c r="B817" s="11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8"/>
      <c r="B818" s="11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8"/>
      <c r="B819" s="11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8"/>
      <c r="B820" s="11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8"/>
      <c r="B821" s="11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8"/>
      <c r="B822" s="11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8"/>
      <c r="B823" s="11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8"/>
      <c r="B824" s="11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8"/>
      <c r="B825" s="11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8"/>
      <c r="B826" s="11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8"/>
      <c r="B827" s="11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8"/>
      <c r="B828" s="11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8"/>
      <c r="B829" s="11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8"/>
      <c r="B830" s="11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8"/>
      <c r="B831" s="11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8"/>
      <c r="B832" s="11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8"/>
      <c r="B833" s="11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8"/>
      <c r="B834" s="11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8"/>
      <c r="B835" s="11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8"/>
      <c r="B836" s="11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8"/>
      <c r="B837" s="11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8"/>
      <c r="B838" s="11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8"/>
      <c r="B839" s="11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8"/>
      <c r="B840" s="11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8"/>
      <c r="B841" s="11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8"/>
      <c r="B842" s="11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8"/>
      <c r="B843" s="11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8"/>
      <c r="B844" s="11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8"/>
      <c r="B845" s="11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8"/>
      <c r="B846" s="11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8"/>
      <c r="B847" s="11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8"/>
      <c r="B848" s="11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8"/>
      <c r="B849" s="11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8"/>
      <c r="B850" s="11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8"/>
      <c r="B851" s="11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8"/>
      <c r="B852" s="11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8"/>
      <c r="B853" s="11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8"/>
      <c r="B854" s="11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8"/>
      <c r="B855" s="11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8"/>
      <c r="B856" s="11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8"/>
      <c r="B857" s="11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8"/>
      <c r="B858" s="11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8"/>
      <c r="B859" s="11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8"/>
      <c r="B860" s="11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8"/>
      <c r="B861" s="11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8"/>
      <c r="B862" s="11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8"/>
      <c r="B863" s="11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8"/>
      <c r="B864" s="11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8"/>
      <c r="B865" s="11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8"/>
      <c r="B866" s="11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8"/>
      <c r="B867" s="11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8"/>
      <c r="B868" s="11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8"/>
      <c r="B869" s="11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8"/>
      <c r="B870" s="11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8"/>
      <c r="B871" s="11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8"/>
      <c r="B872" s="11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8"/>
      <c r="B873" s="11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8"/>
      <c r="B874" s="11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8"/>
      <c r="B875" s="11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8"/>
      <c r="B876" s="11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8"/>
      <c r="B877" s="11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8"/>
      <c r="B878" s="11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8"/>
      <c r="B879" s="11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8"/>
      <c r="B880" s="11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8"/>
      <c r="B881" s="11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8"/>
      <c r="B882" s="11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8"/>
      <c r="B883" s="11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8"/>
      <c r="B884" s="11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8"/>
      <c r="B885" s="11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8"/>
      <c r="B886" s="11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8"/>
      <c r="B887" s="11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8"/>
      <c r="B888" s="11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8"/>
      <c r="B889" s="11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8"/>
      <c r="B890" s="11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8"/>
      <c r="B891" s="11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8"/>
      <c r="B892" s="11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8"/>
      <c r="B893" s="11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8"/>
      <c r="B894" s="11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8"/>
      <c r="B895" s="11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8"/>
      <c r="B896" s="11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8"/>
      <c r="B897" s="11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8"/>
      <c r="B898" s="11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8"/>
      <c r="B899" s="11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8"/>
      <c r="B900" s="11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8"/>
      <c r="B901" s="11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8"/>
      <c r="B902" s="11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8"/>
      <c r="B903" s="11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8"/>
      <c r="B904" s="11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8"/>
      <c r="B905" s="11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8"/>
      <c r="B906" s="11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8"/>
      <c r="B907" s="11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8"/>
      <c r="B908" s="11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8"/>
      <c r="B909" s="11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8"/>
      <c r="B910" s="11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8"/>
      <c r="B911" s="11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8"/>
      <c r="B912" s="11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8"/>
      <c r="B913" s="11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8"/>
      <c r="B914" s="11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8"/>
      <c r="B915" s="11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8"/>
      <c r="B916" s="11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8"/>
      <c r="B917" s="11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8"/>
      <c r="B918" s="11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8"/>
      <c r="B919" s="11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8"/>
      <c r="B920" s="11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8"/>
      <c r="B921" s="11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8"/>
      <c r="B922" s="11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8"/>
      <c r="B923" s="11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8"/>
      <c r="B924" s="11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8"/>
      <c r="B925" s="11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8"/>
      <c r="B926" s="11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8"/>
      <c r="B927" s="11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8"/>
      <c r="B928" s="11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8"/>
      <c r="B929" s="11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8"/>
      <c r="B930" s="11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8"/>
      <c r="B931" s="11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8"/>
      <c r="B932" s="11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8"/>
      <c r="B933" s="11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8"/>
      <c r="B934" s="11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8"/>
      <c r="B935" s="11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8"/>
      <c r="B936" s="11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8"/>
      <c r="B937" s="11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8"/>
      <c r="B938" s="11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8"/>
      <c r="B939" s="11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8"/>
      <c r="B940" s="11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8"/>
      <c r="B941" s="11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8"/>
      <c r="B942" s="11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8"/>
      <c r="B943" s="11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8"/>
      <c r="B944" s="11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8"/>
      <c r="B945" s="11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8"/>
      <c r="B946" s="11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8"/>
      <c r="B947" s="11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8"/>
      <c r="B948" s="11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8"/>
      <c r="B949" s="11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8"/>
      <c r="B950" s="11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8"/>
      <c r="B951" s="11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8"/>
      <c r="B952" s="11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8"/>
      <c r="B953" s="11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8"/>
      <c r="B954" s="11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8"/>
      <c r="B955" s="11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8"/>
      <c r="B956" s="11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8"/>
      <c r="B957" s="11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8"/>
      <c r="B958" s="11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8"/>
      <c r="B959" s="11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8"/>
      <c r="B960" s="11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8"/>
      <c r="B961" s="11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8"/>
      <c r="B962" s="11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8"/>
      <c r="B963" s="11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8"/>
      <c r="B964" s="11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8"/>
      <c r="B965" s="11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8"/>
      <c r="B966" s="11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8"/>
      <c r="B967" s="11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8"/>
      <c r="B968" s="11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8"/>
      <c r="B969" s="11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8"/>
      <c r="B970" s="11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8"/>
      <c r="B971" s="11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8"/>
      <c r="B972" s="11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8"/>
      <c r="B973" s="11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8"/>
      <c r="B974" s="11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8"/>
      <c r="B975" s="11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8"/>
      <c r="B976" s="11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8"/>
      <c r="B977" s="11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8"/>
      <c r="B978" s="11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8"/>
      <c r="B979" s="11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8"/>
      <c r="B980" s="11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8"/>
      <c r="B981" s="11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8"/>
      <c r="B982" s="11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8"/>
      <c r="B983" s="11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8"/>
      <c r="B984" s="11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8"/>
      <c r="B985" s="11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8"/>
      <c r="B986" s="11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8"/>
      <c r="B987" s="11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8"/>
      <c r="B988" s="11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8"/>
      <c r="B989" s="11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8"/>
      <c r="B990" s="11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8"/>
      <c r="B991" s="11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8"/>
      <c r="B992" s="11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8"/>
      <c r="B993" s="11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8"/>
      <c r="B994" s="11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8"/>
      <c r="B995" s="11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>
      <c r="A996" s="8"/>
      <c r="B996" s="11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>
      <c r="A997" s="8"/>
      <c r="B997" s="11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>
      <c r="A998" s="8"/>
      <c r="B998" s="11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>
      <c r="A999" s="8"/>
      <c r="B999" s="11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>
      <c r="A1000" s="8"/>
      <c r="B1000" s="11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  <row r="1001">
      <c r="A1001" s="8"/>
      <c r="B1001" s="11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</row>
    <row r="1002">
      <c r="A1002" s="8"/>
      <c r="B1002" s="11"/>
      <c r="C1002" s="8"/>
      <c r="D1002" s="8"/>
      <c r="E1002" s="8"/>
      <c r="F1002" s="8"/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</row>
    <row r="1003">
      <c r="A1003" s="8"/>
      <c r="B1003" s="11"/>
      <c r="C1003" s="8"/>
      <c r="D1003" s="8"/>
      <c r="E1003" s="8"/>
      <c r="F1003" s="8"/>
      <c r="G1003" s="8"/>
      <c r="H1003" s="8"/>
      <c r="I1003" s="8"/>
      <c r="J1003" s="8"/>
      <c r="K1003" s="8"/>
      <c r="L1003" s="8"/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8"/>
    </row>
    <row r="1004">
      <c r="A1004" s="8"/>
      <c r="B1004" s="11"/>
      <c r="C1004" s="8"/>
      <c r="D1004" s="8"/>
      <c r="E1004" s="8"/>
      <c r="F1004" s="8"/>
      <c r="G1004" s="8"/>
      <c r="H1004" s="8"/>
      <c r="I1004" s="8"/>
      <c r="J1004" s="8"/>
      <c r="K1004" s="8"/>
      <c r="L1004" s="8"/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8"/>
    </row>
    <row r="1005">
      <c r="A1005" s="8"/>
      <c r="B1005" s="11"/>
      <c r="C1005" s="8"/>
      <c r="D1005" s="8"/>
      <c r="E1005" s="8"/>
      <c r="F1005" s="8"/>
      <c r="G1005" s="8"/>
      <c r="H1005" s="8"/>
      <c r="I1005" s="8"/>
      <c r="J1005" s="8"/>
      <c r="K1005" s="8"/>
      <c r="L1005" s="8"/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8"/>
    </row>
    <row r="1006">
      <c r="A1006" s="8"/>
      <c r="B1006" s="11"/>
      <c r="C1006" s="8"/>
      <c r="D1006" s="8"/>
      <c r="E1006" s="8"/>
      <c r="F1006" s="8"/>
      <c r="G1006" s="8"/>
      <c r="H1006" s="8"/>
      <c r="I1006" s="8"/>
      <c r="J1006" s="8"/>
      <c r="K1006" s="8"/>
      <c r="L1006" s="8"/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8"/>
    </row>
    <row r="1007">
      <c r="A1007" s="8"/>
      <c r="B1007" s="11"/>
      <c r="C1007" s="8"/>
      <c r="D1007" s="8"/>
      <c r="E1007" s="8"/>
      <c r="F1007" s="8"/>
      <c r="G1007" s="8"/>
      <c r="H1007" s="8"/>
      <c r="I1007" s="8"/>
      <c r="J1007" s="8"/>
      <c r="K1007" s="8"/>
      <c r="L1007" s="8"/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8"/>
    </row>
    <row r="1008">
      <c r="A1008" s="8"/>
      <c r="B1008" s="11"/>
      <c r="C1008" s="8"/>
      <c r="D1008" s="8"/>
      <c r="E1008" s="8"/>
      <c r="F1008" s="8"/>
      <c r="G1008" s="8"/>
      <c r="H1008" s="8"/>
      <c r="I1008" s="8"/>
      <c r="J1008" s="8"/>
      <c r="K1008" s="8"/>
      <c r="L1008" s="8"/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8"/>
    </row>
    <row r="1009">
      <c r="A1009" s="8"/>
      <c r="B1009" s="11"/>
      <c r="C1009" s="8"/>
      <c r="D1009" s="8"/>
      <c r="E1009" s="8"/>
      <c r="F1009" s="8"/>
      <c r="G1009" s="8"/>
      <c r="H1009" s="8"/>
      <c r="I1009" s="8"/>
      <c r="J1009" s="8"/>
      <c r="K1009" s="8"/>
      <c r="L1009" s="8"/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8"/>
    </row>
    <row r="1010">
      <c r="A1010" s="8"/>
      <c r="B1010" s="11"/>
      <c r="C1010" s="8"/>
      <c r="D1010" s="8"/>
      <c r="E1010" s="8"/>
      <c r="F1010" s="8"/>
      <c r="G1010" s="8"/>
      <c r="H1010" s="8"/>
      <c r="I1010" s="8"/>
      <c r="J1010" s="8"/>
      <c r="K1010" s="8"/>
      <c r="L1010" s="8"/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8"/>
    </row>
    <row r="1011">
      <c r="A1011" s="8"/>
      <c r="B1011" s="11"/>
      <c r="C1011" s="8"/>
      <c r="D1011" s="8"/>
      <c r="E1011" s="8"/>
      <c r="F1011" s="8"/>
      <c r="G1011" s="8"/>
      <c r="H1011" s="8"/>
      <c r="I1011" s="8"/>
      <c r="J1011" s="8"/>
      <c r="K1011" s="8"/>
      <c r="L1011" s="8"/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8"/>
    </row>
    <row r="1012">
      <c r="A1012" s="8"/>
      <c r="B1012" s="11"/>
      <c r="C1012" s="8"/>
      <c r="D1012" s="8"/>
      <c r="E1012" s="8"/>
      <c r="F1012" s="8"/>
      <c r="G1012" s="8"/>
      <c r="H1012" s="8"/>
      <c r="I1012" s="8"/>
      <c r="J1012" s="8"/>
      <c r="K1012" s="8"/>
      <c r="L1012" s="8"/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8"/>
    </row>
    <row r="1013">
      <c r="A1013" s="8"/>
      <c r="B1013" s="11"/>
      <c r="C1013" s="8"/>
      <c r="D1013" s="8"/>
      <c r="E1013" s="8"/>
      <c r="F1013" s="8"/>
      <c r="G1013" s="8"/>
      <c r="H1013" s="8"/>
      <c r="I1013" s="8"/>
      <c r="J1013" s="8"/>
      <c r="K1013" s="8"/>
      <c r="L1013" s="8"/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  <c r="Z1013" s="8"/>
    </row>
    <row r="1014">
      <c r="A1014" s="8"/>
      <c r="B1014" s="11"/>
      <c r="C1014" s="8"/>
      <c r="D1014" s="8"/>
      <c r="E1014" s="8"/>
      <c r="F1014" s="8"/>
      <c r="G1014" s="8"/>
      <c r="H1014" s="8"/>
      <c r="I1014" s="8"/>
      <c r="J1014" s="8"/>
      <c r="K1014" s="8"/>
      <c r="L1014" s="8"/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  <c r="Z1014" s="8"/>
    </row>
    <row r="1015">
      <c r="A1015" s="8"/>
      <c r="B1015" s="11"/>
      <c r="C1015" s="8"/>
      <c r="D1015" s="8"/>
      <c r="E1015" s="8"/>
      <c r="F1015" s="8"/>
      <c r="G1015" s="8"/>
      <c r="H1015" s="8"/>
      <c r="I1015" s="8"/>
      <c r="J1015" s="8"/>
      <c r="K1015" s="8"/>
      <c r="L1015" s="8"/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  <c r="Y1015" s="8"/>
      <c r="Z1015" s="8"/>
    </row>
    <row r="1016">
      <c r="A1016" s="8"/>
      <c r="B1016" s="11"/>
      <c r="C1016" s="8"/>
      <c r="D1016" s="8"/>
      <c r="E1016" s="8"/>
      <c r="F1016" s="8"/>
      <c r="G1016" s="8"/>
      <c r="H1016" s="8"/>
      <c r="I1016" s="8"/>
      <c r="J1016" s="8"/>
      <c r="K1016" s="8"/>
      <c r="L1016" s="8"/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  <c r="Y1016" s="8"/>
      <c r="Z1016" s="8"/>
    </row>
    <row r="1017">
      <c r="A1017" s="8"/>
      <c r="B1017" s="11"/>
      <c r="C1017" s="8"/>
      <c r="D1017" s="8"/>
      <c r="E1017" s="8"/>
      <c r="F1017" s="8"/>
      <c r="G1017" s="8"/>
      <c r="H1017" s="8"/>
      <c r="I1017" s="8"/>
      <c r="J1017" s="8"/>
      <c r="K1017" s="8"/>
      <c r="L1017" s="8"/>
      <c r="M1017" s="8"/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8"/>
      <c r="Y1017" s="8"/>
      <c r="Z1017" s="8"/>
    </row>
    <row r="1018">
      <c r="A1018" s="8"/>
      <c r="B1018" s="11"/>
      <c r="C1018" s="8"/>
      <c r="D1018" s="8"/>
      <c r="E1018" s="8"/>
      <c r="F1018" s="8"/>
      <c r="G1018" s="8"/>
      <c r="H1018" s="8"/>
      <c r="I1018" s="8"/>
      <c r="J1018" s="8"/>
      <c r="K1018" s="8"/>
      <c r="L1018" s="8"/>
      <c r="M1018" s="8"/>
      <c r="N1018" s="8"/>
      <c r="O1018" s="8"/>
      <c r="P1018" s="8"/>
      <c r="Q1018" s="8"/>
      <c r="R1018" s="8"/>
      <c r="S1018" s="8"/>
      <c r="T1018" s="8"/>
      <c r="U1018" s="8"/>
      <c r="V1018" s="8"/>
      <c r="W1018" s="8"/>
      <c r="X1018" s="8"/>
      <c r="Y1018" s="8"/>
      <c r="Z1018" s="8"/>
    </row>
    <row r="1019">
      <c r="A1019" s="8"/>
      <c r="B1019" s="11"/>
      <c r="C1019" s="8"/>
      <c r="D1019" s="8"/>
      <c r="E1019" s="8"/>
      <c r="F1019" s="8"/>
      <c r="G1019" s="8"/>
      <c r="H1019" s="8"/>
      <c r="I1019" s="8"/>
      <c r="J1019" s="8"/>
      <c r="K1019" s="8"/>
      <c r="L1019" s="8"/>
      <c r="M1019" s="8"/>
      <c r="N1019" s="8"/>
      <c r="O1019" s="8"/>
      <c r="P1019" s="8"/>
      <c r="Q1019" s="8"/>
      <c r="R1019" s="8"/>
      <c r="S1019" s="8"/>
      <c r="T1019" s="8"/>
      <c r="U1019" s="8"/>
      <c r="V1019" s="8"/>
      <c r="W1019" s="8"/>
      <c r="X1019" s="8"/>
      <c r="Y1019" s="8"/>
      <c r="Z1019" s="8"/>
    </row>
    <row r="1020">
      <c r="A1020" s="8"/>
      <c r="B1020" s="11"/>
      <c r="C1020" s="8"/>
      <c r="D1020" s="8"/>
      <c r="E1020" s="8"/>
      <c r="F1020" s="8"/>
      <c r="G1020" s="8"/>
      <c r="H1020" s="8"/>
      <c r="I1020" s="8"/>
      <c r="J1020" s="8"/>
      <c r="K1020" s="8"/>
      <c r="L1020" s="8"/>
      <c r="M1020" s="8"/>
      <c r="N1020" s="8"/>
      <c r="O1020" s="8"/>
      <c r="P1020" s="8"/>
      <c r="Q1020" s="8"/>
      <c r="R1020" s="8"/>
      <c r="S1020" s="8"/>
      <c r="T1020" s="8"/>
      <c r="U1020" s="8"/>
      <c r="V1020" s="8"/>
      <c r="W1020" s="8"/>
      <c r="X1020" s="8"/>
      <c r="Y1020" s="8"/>
      <c r="Z1020" s="8"/>
    </row>
    <row r="1021">
      <c r="A1021" s="8"/>
      <c r="B1021" s="11"/>
      <c r="C1021" s="8"/>
      <c r="D1021" s="8"/>
      <c r="E1021" s="8"/>
      <c r="F1021" s="8"/>
      <c r="G1021" s="8"/>
      <c r="H1021" s="8"/>
      <c r="I1021" s="8"/>
      <c r="J1021" s="8"/>
      <c r="K1021" s="8"/>
      <c r="L1021" s="8"/>
      <c r="M1021" s="8"/>
      <c r="N1021" s="8"/>
      <c r="O1021" s="8"/>
      <c r="P1021" s="8"/>
      <c r="Q1021" s="8"/>
      <c r="R1021" s="8"/>
      <c r="S1021" s="8"/>
      <c r="T1021" s="8"/>
      <c r="U1021" s="8"/>
      <c r="V1021" s="8"/>
      <c r="W1021" s="8"/>
      <c r="X1021" s="8"/>
      <c r="Y1021" s="8"/>
      <c r="Z1021" s="8"/>
    </row>
    <row r="1022">
      <c r="A1022" s="8"/>
      <c r="B1022" s="11"/>
      <c r="C1022" s="8"/>
      <c r="D1022" s="8"/>
      <c r="E1022" s="8"/>
      <c r="F1022" s="8"/>
      <c r="G1022" s="8"/>
      <c r="H1022" s="8"/>
      <c r="I1022" s="8"/>
      <c r="J1022" s="8"/>
      <c r="K1022" s="8"/>
      <c r="L1022" s="8"/>
      <c r="M1022" s="8"/>
      <c r="N1022" s="8"/>
      <c r="O1022" s="8"/>
      <c r="P1022" s="8"/>
      <c r="Q1022" s="8"/>
      <c r="R1022" s="8"/>
      <c r="S1022" s="8"/>
      <c r="T1022" s="8"/>
      <c r="U1022" s="8"/>
      <c r="V1022" s="8"/>
      <c r="W1022" s="8"/>
      <c r="X1022" s="8"/>
      <c r="Y1022" s="8"/>
      <c r="Z1022" s="8"/>
    </row>
    <row r="1023">
      <c r="A1023" s="8"/>
      <c r="B1023" s="11"/>
      <c r="C1023" s="8"/>
      <c r="D1023" s="8"/>
      <c r="E1023" s="8"/>
      <c r="F1023" s="8"/>
      <c r="G1023" s="8"/>
      <c r="H1023" s="8"/>
      <c r="I1023" s="8"/>
      <c r="J1023" s="8"/>
      <c r="K1023" s="8"/>
      <c r="L1023" s="8"/>
      <c r="M1023" s="8"/>
      <c r="N1023" s="8"/>
      <c r="O1023" s="8"/>
      <c r="P1023" s="8"/>
      <c r="Q1023" s="8"/>
      <c r="R1023" s="8"/>
      <c r="S1023" s="8"/>
      <c r="T1023" s="8"/>
      <c r="U1023" s="8"/>
      <c r="V1023" s="8"/>
      <c r="W1023" s="8"/>
      <c r="X1023" s="8"/>
      <c r="Y1023" s="8"/>
      <c r="Z1023" s="8"/>
    </row>
    <row r="1024">
      <c r="A1024" s="8"/>
      <c r="B1024" s="11"/>
      <c r="C1024" s="8"/>
      <c r="D1024" s="8"/>
      <c r="E1024" s="8"/>
      <c r="F1024" s="8"/>
      <c r="G1024" s="8"/>
      <c r="H1024" s="8"/>
      <c r="I1024" s="8"/>
      <c r="J1024" s="8"/>
      <c r="K1024" s="8"/>
      <c r="L1024" s="8"/>
      <c r="M1024" s="8"/>
      <c r="N1024" s="8"/>
      <c r="O1024" s="8"/>
      <c r="P1024" s="8"/>
      <c r="Q1024" s="8"/>
      <c r="R1024" s="8"/>
      <c r="S1024" s="8"/>
      <c r="T1024" s="8"/>
      <c r="U1024" s="8"/>
      <c r="V1024" s="8"/>
      <c r="W1024" s="8"/>
      <c r="X1024" s="8"/>
      <c r="Y1024" s="8"/>
      <c r="Z1024" s="8"/>
    </row>
    <row r="1025">
      <c r="A1025" s="8"/>
      <c r="B1025" s="11"/>
      <c r="C1025" s="8"/>
      <c r="D1025" s="8"/>
      <c r="E1025" s="8"/>
      <c r="F1025" s="8"/>
      <c r="G1025" s="8"/>
      <c r="H1025" s="8"/>
      <c r="I1025" s="8"/>
      <c r="J1025" s="8"/>
      <c r="K1025" s="8"/>
      <c r="L1025" s="8"/>
      <c r="M1025" s="8"/>
      <c r="N1025" s="8"/>
      <c r="O1025" s="8"/>
      <c r="P1025" s="8"/>
      <c r="Q1025" s="8"/>
      <c r="R1025" s="8"/>
      <c r="S1025" s="8"/>
      <c r="T1025" s="8"/>
      <c r="U1025" s="8"/>
      <c r="V1025" s="8"/>
      <c r="W1025" s="8"/>
      <c r="X1025" s="8"/>
      <c r="Y1025" s="8"/>
      <c r="Z1025" s="8"/>
    </row>
    <row r="1026">
      <c r="A1026" s="8"/>
      <c r="B1026" s="11"/>
      <c r="C1026" s="8"/>
      <c r="D1026" s="8"/>
      <c r="E1026" s="8"/>
      <c r="F1026" s="8"/>
      <c r="G1026" s="8"/>
      <c r="H1026" s="8"/>
      <c r="I1026" s="8"/>
      <c r="J1026" s="8"/>
      <c r="K1026" s="8"/>
      <c r="L1026" s="8"/>
      <c r="M1026" s="8"/>
      <c r="N1026" s="8"/>
      <c r="O1026" s="8"/>
      <c r="P1026" s="8"/>
      <c r="Q1026" s="8"/>
      <c r="R1026" s="8"/>
      <c r="S1026" s="8"/>
      <c r="T1026" s="8"/>
      <c r="U1026" s="8"/>
      <c r="V1026" s="8"/>
      <c r="W1026" s="8"/>
      <c r="X1026" s="8"/>
      <c r="Y1026" s="8"/>
      <c r="Z1026" s="8"/>
    </row>
    <row r="1027">
      <c r="A1027" s="8"/>
      <c r="B1027" s="11"/>
      <c r="C1027" s="8"/>
      <c r="D1027" s="8"/>
      <c r="E1027" s="8"/>
      <c r="F1027" s="8"/>
      <c r="G1027" s="8"/>
      <c r="H1027" s="8"/>
      <c r="I1027" s="8"/>
      <c r="J1027" s="8"/>
      <c r="K1027" s="8"/>
      <c r="L1027" s="8"/>
      <c r="M1027" s="8"/>
      <c r="N1027" s="8"/>
      <c r="O1027" s="8"/>
      <c r="P1027" s="8"/>
      <c r="Q1027" s="8"/>
      <c r="R1027" s="8"/>
      <c r="S1027" s="8"/>
      <c r="T1027" s="8"/>
      <c r="U1027" s="8"/>
      <c r="V1027" s="8"/>
      <c r="W1027" s="8"/>
      <c r="X1027" s="8"/>
      <c r="Y1027" s="8"/>
      <c r="Z1027" s="8"/>
    </row>
    <row r="1028">
      <c r="A1028" s="8"/>
      <c r="B1028" s="11"/>
      <c r="C1028" s="8"/>
      <c r="D1028" s="8"/>
      <c r="E1028" s="8"/>
      <c r="F1028" s="8"/>
      <c r="G1028" s="8"/>
      <c r="H1028" s="8"/>
      <c r="I1028" s="8"/>
      <c r="J1028" s="8"/>
      <c r="K1028" s="8"/>
      <c r="L1028" s="8"/>
      <c r="M1028" s="8"/>
      <c r="N1028" s="8"/>
      <c r="O1028" s="8"/>
      <c r="P1028" s="8"/>
      <c r="Q1028" s="8"/>
      <c r="R1028" s="8"/>
      <c r="S1028" s="8"/>
      <c r="T1028" s="8"/>
      <c r="U1028" s="8"/>
      <c r="V1028" s="8"/>
      <c r="W1028" s="8"/>
      <c r="X1028" s="8"/>
      <c r="Y1028" s="8"/>
      <c r="Z1028" s="8"/>
    </row>
    <row r="1029">
      <c r="A1029" s="8"/>
      <c r="B1029" s="11"/>
      <c r="C1029" s="8"/>
      <c r="D1029" s="8"/>
      <c r="E1029" s="8"/>
      <c r="F1029" s="8"/>
      <c r="G1029" s="8"/>
      <c r="H1029" s="8"/>
      <c r="I1029" s="8"/>
      <c r="J1029" s="8"/>
      <c r="K1029" s="8"/>
      <c r="L1029" s="8"/>
      <c r="M1029" s="8"/>
      <c r="N1029" s="8"/>
      <c r="O1029" s="8"/>
      <c r="P1029" s="8"/>
      <c r="Q1029" s="8"/>
      <c r="R1029" s="8"/>
      <c r="S1029" s="8"/>
      <c r="T1029" s="8"/>
      <c r="U1029" s="8"/>
      <c r="V1029" s="8"/>
      <c r="W1029" s="8"/>
      <c r="X1029" s="8"/>
      <c r="Y1029" s="8"/>
      <c r="Z1029" s="8"/>
    </row>
    <row r="1030">
      <c r="A1030" s="8"/>
      <c r="B1030" s="11"/>
      <c r="C1030" s="8"/>
      <c r="D1030" s="8"/>
      <c r="E1030" s="8"/>
      <c r="F1030" s="8"/>
      <c r="G1030" s="8"/>
      <c r="H1030" s="8"/>
      <c r="I1030" s="8"/>
      <c r="J1030" s="8"/>
      <c r="K1030" s="8"/>
      <c r="L1030" s="8"/>
      <c r="M1030" s="8"/>
      <c r="N1030" s="8"/>
      <c r="O1030" s="8"/>
      <c r="P1030" s="8"/>
      <c r="Q1030" s="8"/>
      <c r="R1030" s="8"/>
      <c r="S1030" s="8"/>
      <c r="T1030" s="8"/>
      <c r="U1030" s="8"/>
      <c r="V1030" s="8"/>
      <c r="W1030" s="8"/>
      <c r="X1030" s="8"/>
      <c r="Y1030" s="8"/>
      <c r="Z1030" s="8"/>
    </row>
    <row r="1031">
      <c r="A1031" s="8"/>
      <c r="B1031" s="11"/>
      <c r="C1031" s="8"/>
      <c r="D1031" s="8"/>
      <c r="E1031" s="8"/>
      <c r="F1031" s="8"/>
      <c r="G1031" s="8"/>
      <c r="H1031" s="8"/>
      <c r="I1031" s="8"/>
      <c r="J1031" s="8"/>
      <c r="K1031" s="8"/>
      <c r="L1031" s="8"/>
      <c r="M1031" s="8"/>
      <c r="N1031" s="8"/>
      <c r="O1031" s="8"/>
      <c r="P1031" s="8"/>
      <c r="Q1031" s="8"/>
      <c r="R1031" s="8"/>
      <c r="S1031" s="8"/>
      <c r="T1031" s="8"/>
      <c r="U1031" s="8"/>
      <c r="V1031" s="8"/>
      <c r="W1031" s="8"/>
      <c r="X1031" s="8"/>
      <c r="Y1031" s="8"/>
      <c r="Z1031" s="8"/>
    </row>
    <row r="1032">
      <c r="A1032" s="8"/>
      <c r="B1032" s="11"/>
      <c r="C1032" s="8"/>
      <c r="D1032" s="8"/>
      <c r="E1032" s="8"/>
      <c r="F1032" s="8"/>
      <c r="G1032" s="8"/>
      <c r="H1032" s="8"/>
      <c r="I1032" s="8"/>
      <c r="J1032" s="8"/>
      <c r="K1032" s="8"/>
      <c r="L1032" s="8"/>
      <c r="M1032" s="8"/>
      <c r="N1032" s="8"/>
      <c r="O1032" s="8"/>
      <c r="P1032" s="8"/>
      <c r="Q1032" s="8"/>
      <c r="R1032" s="8"/>
      <c r="S1032" s="8"/>
      <c r="T1032" s="8"/>
      <c r="U1032" s="8"/>
      <c r="V1032" s="8"/>
      <c r="W1032" s="8"/>
      <c r="X1032" s="8"/>
      <c r="Y1032" s="8"/>
      <c r="Z1032" s="8"/>
    </row>
    <row r="1033">
      <c r="A1033" s="8"/>
      <c r="B1033" s="11"/>
      <c r="C1033" s="8"/>
      <c r="D1033" s="8"/>
      <c r="E1033" s="8"/>
      <c r="F1033" s="8"/>
      <c r="G1033" s="8"/>
      <c r="H1033" s="8"/>
      <c r="I1033" s="8"/>
      <c r="J1033" s="8"/>
      <c r="K1033" s="8"/>
      <c r="L1033" s="8"/>
      <c r="M1033" s="8"/>
      <c r="N1033" s="8"/>
      <c r="O1033" s="8"/>
      <c r="P1033" s="8"/>
      <c r="Q1033" s="8"/>
      <c r="R1033" s="8"/>
      <c r="S1033" s="8"/>
      <c r="T1033" s="8"/>
      <c r="U1033" s="8"/>
      <c r="V1033" s="8"/>
      <c r="W1033" s="8"/>
      <c r="X1033" s="8"/>
      <c r="Y1033" s="8"/>
      <c r="Z1033" s="8"/>
    </row>
    <row r="1034">
      <c r="A1034" s="8"/>
      <c r="B1034" s="11"/>
      <c r="C1034" s="8"/>
      <c r="D1034" s="8"/>
      <c r="E1034" s="8"/>
      <c r="F1034" s="8"/>
      <c r="G1034" s="8"/>
      <c r="H1034" s="8"/>
      <c r="I1034" s="8"/>
      <c r="J1034" s="8"/>
      <c r="K1034" s="8"/>
      <c r="L1034" s="8"/>
      <c r="M1034" s="8"/>
      <c r="N1034" s="8"/>
      <c r="O1034" s="8"/>
      <c r="P1034" s="8"/>
      <c r="Q1034" s="8"/>
      <c r="R1034" s="8"/>
      <c r="S1034" s="8"/>
      <c r="T1034" s="8"/>
      <c r="U1034" s="8"/>
      <c r="V1034" s="8"/>
      <c r="W1034" s="8"/>
      <c r="X1034" s="8"/>
      <c r="Y1034" s="8"/>
      <c r="Z1034" s="8"/>
    </row>
    <row r="1035">
      <c r="A1035" s="8"/>
      <c r="B1035" s="11"/>
      <c r="C1035" s="8"/>
      <c r="D1035" s="8"/>
      <c r="E1035" s="8"/>
      <c r="F1035" s="8"/>
      <c r="G1035" s="8"/>
      <c r="H1035" s="8"/>
      <c r="I1035" s="8"/>
      <c r="J1035" s="8"/>
      <c r="K1035" s="8"/>
      <c r="L1035" s="8"/>
      <c r="M1035" s="8"/>
      <c r="N1035" s="8"/>
      <c r="O1035" s="8"/>
      <c r="P1035" s="8"/>
      <c r="Q1035" s="8"/>
      <c r="R1035" s="8"/>
      <c r="S1035" s="8"/>
      <c r="T1035" s="8"/>
      <c r="U1035" s="8"/>
      <c r="V1035" s="8"/>
      <c r="W1035" s="8"/>
      <c r="X1035" s="8"/>
      <c r="Y1035" s="8"/>
      <c r="Z1035" s="8"/>
    </row>
    <row r="1036">
      <c r="A1036" s="8"/>
      <c r="B1036" s="11"/>
      <c r="C1036" s="8"/>
      <c r="D1036" s="8"/>
      <c r="E1036" s="8"/>
      <c r="F1036" s="8"/>
      <c r="G1036" s="8"/>
      <c r="H1036" s="8"/>
      <c r="I1036" s="8"/>
      <c r="J1036" s="8"/>
      <c r="K1036" s="8"/>
      <c r="L1036" s="8"/>
      <c r="M1036" s="8"/>
      <c r="N1036" s="8"/>
      <c r="O1036" s="8"/>
      <c r="P1036" s="8"/>
      <c r="Q1036" s="8"/>
      <c r="R1036" s="8"/>
      <c r="S1036" s="8"/>
      <c r="T1036" s="8"/>
      <c r="U1036" s="8"/>
      <c r="V1036" s="8"/>
      <c r="W1036" s="8"/>
      <c r="X1036" s="8"/>
      <c r="Y1036" s="8"/>
      <c r="Z1036" s="8"/>
    </row>
    <row r="1037">
      <c r="A1037" s="8"/>
      <c r="B1037" s="11"/>
      <c r="C1037" s="8"/>
      <c r="D1037" s="8"/>
      <c r="E1037" s="8"/>
      <c r="F1037" s="8"/>
      <c r="G1037" s="8"/>
      <c r="H1037" s="8"/>
      <c r="I1037" s="8"/>
      <c r="J1037" s="8"/>
      <c r="K1037" s="8"/>
      <c r="L1037" s="8"/>
      <c r="M1037" s="8"/>
      <c r="N1037" s="8"/>
      <c r="O1037" s="8"/>
      <c r="P1037" s="8"/>
      <c r="Q1037" s="8"/>
      <c r="R1037" s="8"/>
      <c r="S1037" s="8"/>
      <c r="T1037" s="8"/>
      <c r="U1037" s="8"/>
      <c r="V1037" s="8"/>
      <c r="W1037" s="8"/>
      <c r="X1037" s="8"/>
      <c r="Y1037" s="8"/>
      <c r="Z1037" s="8"/>
    </row>
    <row r="1038">
      <c r="A1038" s="8"/>
      <c r="B1038" s="11"/>
      <c r="C1038" s="8"/>
      <c r="D1038" s="8"/>
      <c r="E1038" s="8"/>
      <c r="F1038" s="8"/>
      <c r="G1038" s="8"/>
      <c r="H1038" s="8"/>
      <c r="I1038" s="8"/>
      <c r="J1038" s="8"/>
      <c r="K1038" s="8"/>
      <c r="L1038" s="8"/>
      <c r="M1038" s="8"/>
      <c r="N1038" s="8"/>
      <c r="O1038" s="8"/>
      <c r="P1038" s="8"/>
      <c r="Q1038" s="8"/>
      <c r="R1038" s="8"/>
      <c r="S1038" s="8"/>
      <c r="T1038" s="8"/>
      <c r="U1038" s="8"/>
      <c r="V1038" s="8"/>
      <c r="W1038" s="8"/>
      <c r="X1038" s="8"/>
      <c r="Y1038" s="8"/>
      <c r="Z1038" s="8"/>
    </row>
    <row r="1039">
      <c r="A1039" s="8"/>
      <c r="B1039" s="11"/>
      <c r="C1039" s="8"/>
      <c r="D1039" s="8"/>
      <c r="E1039" s="8"/>
      <c r="F1039" s="8"/>
      <c r="G1039" s="8"/>
      <c r="H1039" s="8"/>
      <c r="I1039" s="8"/>
      <c r="J1039" s="8"/>
      <c r="K1039" s="8"/>
      <c r="L1039" s="8"/>
      <c r="M1039" s="8"/>
      <c r="N1039" s="8"/>
      <c r="O1039" s="8"/>
      <c r="P1039" s="8"/>
      <c r="Q1039" s="8"/>
      <c r="R1039" s="8"/>
      <c r="S1039" s="8"/>
      <c r="T1039" s="8"/>
      <c r="U1039" s="8"/>
      <c r="V1039" s="8"/>
      <c r="W1039" s="8"/>
      <c r="X1039" s="8"/>
      <c r="Y1039" s="8"/>
      <c r="Z1039" s="8"/>
    </row>
    <row r="1040">
      <c r="A1040" s="8"/>
      <c r="B1040" s="11"/>
      <c r="C1040" s="8"/>
      <c r="D1040" s="8"/>
      <c r="E1040" s="8"/>
      <c r="F1040" s="8"/>
      <c r="G1040" s="8"/>
      <c r="H1040" s="8"/>
      <c r="I1040" s="8"/>
      <c r="J1040" s="8"/>
      <c r="K1040" s="8"/>
      <c r="L1040" s="8"/>
      <c r="M1040" s="8"/>
      <c r="N1040" s="8"/>
      <c r="O1040" s="8"/>
      <c r="P1040" s="8"/>
      <c r="Q1040" s="8"/>
      <c r="R1040" s="8"/>
      <c r="S1040" s="8"/>
      <c r="T1040" s="8"/>
      <c r="U1040" s="8"/>
      <c r="V1040" s="8"/>
      <c r="W1040" s="8"/>
      <c r="X1040" s="8"/>
      <c r="Y1040" s="8"/>
      <c r="Z1040" s="8"/>
    </row>
    <row r="1041">
      <c r="A1041" s="8"/>
      <c r="B1041" s="11"/>
      <c r="C1041" s="8"/>
      <c r="D1041" s="8"/>
      <c r="E1041" s="8"/>
      <c r="F1041" s="8"/>
      <c r="G1041" s="8"/>
      <c r="H1041" s="8"/>
      <c r="I1041" s="8"/>
      <c r="J1041" s="8"/>
      <c r="K1041" s="8"/>
      <c r="L1041" s="8"/>
      <c r="M1041" s="8"/>
      <c r="N1041" s="8"/>
      <c r="O1041" s="8"/>
      <c r="P1041" s="8"/>
      <c r="Q1041" s="8"/>
      <c r="R1041" s="8"/>
      <c r="S1041" s="8"/>
      <c r="T1041" s="8"/>
      <c r="U1041" s="8"/>
      <c r="V1041" s="8"/>
      <c r="W1041" s="8"/>
      <c r="X1041" s="8"/>
      <c r="Y1041" s="8"/>
      <c r="Z1041" s="8"/>
    </row>
    <row r="1042">
      <c r="A1042" s="8"/>
      <c r="B1042" s="11"/>
      <c r="C1042" s="8"/>
      <c r="D1042" s="8"/>
      <c r="E1042" s="8"/>
      <c r="F1042" s="8"/>
      <c r="G1042" s="8"/>
      <c r="H1042" s="8"/>
      <c r="I1042" s="8"/>
      <c r="J1042" s="8"/>
      <c r="K1042" s="8"/>
      <c r="L1042" s="8"/>
      <c r="M1042" s="8"/>
      <c r="N1042" s="8"/>
      <c r="O1042" s="8"/>
      <c r="P1042" s="8"/>
      <c r="Q1042" s="8"/>
      <c r="R1042" s="8"/>
      <c r="S1042" s="8"/>
      <c r="T1042" s="8"/>
      <c r="U1042" s="8"/>
      <c r="V1042" s="8"/>
      <c r="W1042" s="8"/>
      <c r="X1042" s="8"/>
      <c r="Y1042" s="8"/>
      <c r="Z1042" s="8"/>
    </row>
    <row r="1043">
      <c r="A1043" s="8"/>
      <c r="B1043" s="11"/>
      <c r="C1043" s="8"/>
      <c r="D1043" s="8"/>
      <c r="E1043" s="8"/>
      <c r="F1043" s="8"/>
      <c r="G1043" s="8"/>
      <c r="H1043" s="8"/>
      <c r="I1043" s="8"/>
      <c r="J1043" s="8"/>
      <c r="K1043" s="8"/>
      <c r="L1043" s="8"/>
      <c r="M1043" s="8"/>
      <c r="N1043" s="8"/>
      <c r="O1043" s="8"/>
      <c r="P1043" s="8"/>
      <c r="Q1043" s="8"/>
      <c r="R1043" s="8"/>
      <c r="S1043" s="8"/>
      <c r="T1043" s="8"/>
      <c r="U1043" s="8"/>
      <c r="V1043" s="8"/>
      <c r="W1043" s="8"/>
      <c r="X1043" s="8"/>
      <c r="Y1043" s="8"/>
      <c r="Z1043" s="8"/>
    </row>
    <row r="1044">
      <c r="A1044" s="8"/>
      <c r="B1044" s="11"/>
      <c r="C1044" s="8"/>
      <c r="D1044" s="8"/>
      <c r="E1044" s="8"/>
      <c r="F1044" s="8"/>
      <c r="G1044" s="8"/>
      <c r="H1044" s="8"/>
      <c r="I1044" s="8"/>
      <c r="J1044" s="8"/>
      <c r="K1044" s="8"/>
      <c r="L1044" s="8"/>
      <c r="M1044" s="8"/>
      <c r="N1044" s="8"/>
      <c r="O1044" s="8"/>
      <c r="P1044" s="8"/>
      <c r="Q1044" s="8"/>
      <c r="R1044" s="8"/>
      <c r="S1044" s="8"/>
      <c r="T1044" s="8"/>
      <c r="U1044" s="8"/>
      <c r="V1044" s="8"/>
      <c r="W1044" s="8"/>
      <c r="X1044" s="8"/>
      <c r="Y1044" s="8"/>
      <c r="Z1044" s="8"/>
    </row>
    <row r="1045">
      <c r="A1045" s="8"/>
      <c r="B1045" s="11"/>
      <c r="C1045" s="8"/>
      <c r="D1045" s="8"/>
      <c r="E1045" s="8"/>
      <c r="F1045" s="8"/>
      <c r="G1045" s="8"/>
      <c r="H1045" s="8"/>
      <c r="I1045" s="8"/>
      <c r="J1045" s="8"/>
      <c r="K1045" s="8"/>
      <c r="L1045" s="8"/>
      <c r="M1045" s="8"/>
      <c r="N1045" s="8"/>
      <c r="O1045" s="8"/>
      <c r="P1045" s="8"/>
      <c r="Q1045" s="8"/>
      <c r="R1045" s="8"/>
      <c r="S1045" s="8"/>
      <c r="T1045" s="8"/>
      <c r="U1045" s="8"/>
      <c r="V1045" s="8"/>
      <c r="W1045" s="8"/>
      <c r="X1045" s="8"/>
      <c r="Y1045" s="8"/>
      <c r="Z1045" s="8"/>
    </row>
    <row r="1046">
      <c r="A1046" s="8"/>
      <c r="B1046" s="11"/>
      <c r="C1046" s="8"/>
      <c r="D1046" s="8"/>
      <c r="E1046" s="8"/>
      <c r="F1046" s="8"/>
      <c r="G1046" s="8"/>
      <c r="H1046" s="8"/>
      <c r="I1046" s="8"/>
      <c r="J1046" s="8"/>
      <c r="K1046" s="8"/>
      <c r="L1046" s="8"/>
      <c r="M1046" s="8"/>
      <c r="N1046" s="8"/>
      <c r="O1046" s="8"/>
      <c r="P1046" s="8"/>
      <c r="Q1046" s="8"/>
      <c r="R1046" s="8"/>
      <c r="S1046" s="8"/>
      <c r="T1046" s="8"/>
      <c r="U1046" s="8"/>
      <c r="V1046" s="8"/>
      <c r="W1046" s="8"/>
      <c r="X1046" s="8"/>
      <c r="Y1046" s="8"/>
      <c r="Z1046" s="8"/>
    </row>
    <row r="1047">
      <c r="A1047" s="8"/>
      <c r="B1047" s="11"/>
      <c r="C1047" s="8"/>
      <c r="D1047" s="8"/>
      <c r="E1047" s="8"/>
      <c r="F1047" s="8"/>
      <c r="G1047" s="8"/>
      <c r="H1047" s="8"/>
      <c r="I1047" s="8"/>
      <c r="J1047" s="8"/>
      <c r="K1047" s="8"/>
      <c r="L1047" s="8"/>
      <c r="M1047" s="8"/>
      <c r="N1047" s="8"/>
      <c r="O1047" s="8"/>
      <c r="P1047" s="8"/>
      <c r="Q1047" s="8"/>
      <c r="R1047" s="8"/>
      <c r="S1047" s="8"/>
      <c r="T1047" s="8"/>
      <c r="U1047" s="8"/>
      <c r="V1047" s="8"/>
      <c r="W1047" s="8"/>
      <c r="X1047" s="8"/>
      <c r="Y1047" s="8"/>
      <c r="Z1047" s="8"/>
    </row>
    <row r="1048">
      <c r="A1048" s="8"/>
      <c r="B1048" s="11"/>
      <c r="C1048" s="8"/>
      <c r="D1048" s="8"/>
      <c r="E1048" s="8"/>
      <c r="F1048" s="8"/>
      <c r="G1048" s="8"/>
      <c r="H1048" s="8"/>
      <c r="I1048" s="8"/>
      <c r="J1048" s="8"/>
      <c r="K1048" s="8"/>
      <c r="L1048" s="8"/>
      <c r="M1048" s="8"/>
      <c r="N1048" s="8"/>
      <c r="O1048" s="8"/>
      <c r="P1048" s="8"/>
      <c r="Q1048" s="8"/>
      <c r="R1048" s="8"/>
      <c r="S1048" s="8"/>
      <c r="T1048" s="8"/>
      <c r="U1048" s="8"/>
      <c r="V1048" s="8"/>
      <c r="W1048" s="8"/>
      <c r="X1048" s="8"/>
      <c r="Y1048" s="8"/>
      <c r="Z1048" s="8"/>
    </row>
    <row r="1049">
      <c r="A1049" s="8"/>
      <c r="B1049" s="11"/>
      <c r="C1049" s="8"/>
      <c r="D1049" s="8"/>
      <c r="E1049" s="8"/>
      <c r="F1049" s="8"/>
      <c r="G1049" s="8"/>
      <c r="H1049" s="8"/>
      <c r="I1049" s="8"/>
      <c r="J1049" s="8"/>
      <c r="K1049" s="8"/>
      <c r="L1049" s="8"/>
      <c r="M1049" s="8"/>
      <c r="N1049" s="8"/>
      <c r="O1049" s="8"/>
      <c r="P1049" s="8"/>
      <c r="Q1049" s="8"/>
      <c r="R1049" s="8"/>
      <c r="S1049" s="8"/>
      <c r="T1049" s="8"/>
      <c r="U1049" s="8"/>
      <c r="V1049" s="8"/>
      <c r="W1049" s="8"/>
      <c r="X1049" s="8"/>
      <c r="Y1049" s="8"/>
      <c r="Z1049" s="8"/>
    </row>
    <row r="1050">
      <c r="A1050" s="8"/>
      <c r="B1050" s="11"/>
      <c r="C1050" s="8"/>
      <c r="D1050" s="8"/>
      <c r="E1050" s="8"/>
      <c r="F1050" s="8"/>
      <c r="G1050" s="8"/>
      <c r="H1050" s="8"/>
      <c r="I1050" s="8"/>
      <c r="J1050" s="8"/>
      <c r="K1050" s="8"/>
      <c r="L1050" s="8"/>
      <c r="M1050" s="8"/>
      <c r="N1050" s="8"/>
      <c r="O1050" s="8"/>
      <c r="P1050" s="8"/>
      <c r="Q1050" s="8"/>
      <c r="R1050" s="8"/>
      <c r="S1050" s="8"/>
      <c r="T1050" s="8"/>
      <c r="U1050" s="8"/>
      <c r="V1050" s="8"/>
      <c r="W1050" s="8"/>
      <c r="X1050" s="8"/>
      <c r="Y1050" s="8"/>
      <c r="Z1050" s="8"/>
    </row>
    <row r="1051">
      <c r="A1051" s="8"/>
      <c r="B1051" s="11"/>
      <c r="C1051" s="8"/>
      <c r="D1051" s="8"/>
      <c r="E1051" s="8"/>
      <c r="F1051" s="8"/>
      <c r="G1051" s="8"/>
      <c r="H1051" s="8"/>
      <c r="I1051" s="8"/>
      <c r="J1051" s="8"/>
      <c r="K1051" s="8"/>
      <c r="L1051" s="8"/>
      <c r="M1051" s="8"/>
      <c r="N1051" s="8"/>
      <c r="O1051" s="8"/>
      <c r="P1051" s="8"/>
      <c r="Q1051" s="8"/>
      <c r="R1051" s="8"/>
      <c r="S1051" s="8"/>
      <c r="T1051" s="8"/>
      <c r="U1051" s="8"/>
      <c r="V1051" s="8"/>
      <c r="W1051" s="8"/>
      <c r="X1051" s="8"/>
      <c r="Y1051" s="8"/>
      <c r="Z1051" s="8"/>
    </row>
    <row r="1052">
      <c r="A1052" s="8"/>
      <c r="B1052" s="11"/>
      <c r="C1052" s="8"/>
      <c r="D1052" s="8"/>
      <c r="E1052" s="8"/>
      <c r="F1052" s="8"/>
      <c r="G1052" s="8"/>
      <c r="H1052" s="8"/>
      <c r="I1052" s="8"/>
      <c r="J1052" s="8"/>
      <c r="K1052" s="8"/>
      <c r="L1052" s="8"/>
      <c r="M1052" s="8"/>
      <c r="N1052" s="8"/>
      <c r="O1052" s="8"/>
      <c r="P1052" s="8"/>
      <c r="Q1052" s="8"/>
      <c r="R1052" s="8"/>
      <c r="S1052" s="8"/>
      <c r="T1052" s="8"/>
      <c r="U1052" s="8"/>
      <c r="V1052" s="8"/>
      <c r="W1052" s="8"/>
      <c r="X1052" s="8"/>
      <c r="Y1052" s="8"/>
      <c r="Z1052" s="8"/>
    </row>
    <row r="1053">
      <c r="A1053" s="8"/>
      <c r="B1053" s="11"/>
      <c r="C1053" s="8"/>
      <c r="D1053" s="8"/>
      <c r="E1053" s="8"/>
      <c r="F1053" s="8"/>
      <c r="G1053" s="8"/>
      <c r="H1053" s="8"/>
      <c r="I1053" s="8"/>
      <c r="J1053" s="8"/>
      <c r="K1053" s="8"/>
      <c r="L1053" s="8"/>
      <c r="M1053" s="8"/>
      <c r="N1053" s="8"/>
      <c r="O1053" s="8"/>
      <c r="P1053" s="8"/>
      <c r="Q1053" s="8"/>
      <c r="R1053" s="8"/>
      <c r="S1053" s="8"/>
      <c r="T1053" s="8"/>
      <c r="U1053" s="8"/>
      <c r="V1053" s="8"/>
      <c r="W1053" s="8"/>
      <c r="X1053" s="8"/>
      <c r="Y1053" s="8"/>
      <c r="Z1053" s="8"/>
    </row>
    <row r="1054">
      <c r="A1054" s="8"/>
      <c r="B1054" s="11"/>
      <c r="C1054" s="8"/>
      <c r="D1054" s="8"/>
      <c r="E1054" s="8"/>
      <c r="F1054" s="8"/>
      <c r="G1054" s="8"/>
      <c r="H1054" s="8"/>
      <c r="I1054" s="8"/>
      <c r="J1054" s="8"/>
      <c r="K1054" s="8"/>
      <c r="L1054" s="8"/>
      <c r="M1054" s="8"/>
      <c r="N1054" s="8"/>
      <c r="O1054" s="8"/>
      <c r="P1054" s="8"/>
      <c r="Q1054" s="8"/>
      <c r="R1054" s="8"/>
      <c r="S1054" s="8"/>
      <c r="T1054" s="8"/>
      <c r="U1054" s="8"/>
      <c r="V1054" s="8"/>
      <c r="W1054" s="8"/>
      <c r="X1054" s="8"/>
      <c r="Y1054" s="8"/>
      <c r="Z1054" s="8"/>
    </row>
    <row r="1055">
      <c r="A1055" s="8"/>
      <c r="B1055" s="11"/>
      <c r="C1055" s="8"/>
      <c r="D1055" s="8"/>
      <c r="E1055" s="8"/>
      <c r="F1055" s="8"/>
      <c r="G1055" s="8"/>
      <c r="H1055" s="8"/>
      <c r="I1055" s="8"/>
      <c r="J1055" s="8"/>
      <c r="K1055" s="8"/>
      <c r="L1055" s="8"/>
      <c r="M1055" s="8"/>
      <c r="N1055" s="8"/>
      <c r="O1055" s="8"/>
      <c r="P1055" s="8"/>
      <c r="Q1055" s="8"/>
      <c r="R1055" s="8"/>
      <c r="S1055" s="8"/>
      <c r="T1055" s="8"/>
      <c r="U1055" s="8"/>
      <c r="V1055" s="8"/>
      <c r="W1055" s="8"/>
      <c r="X1055" s="8"/>
      <c r="Y1055" s="8"/>
      <c r="Z1055" s="8"/>
    </row>
    <row r="1056">
      <c r="A1056" s="8"/>
      <c r="B1056" s="11"/>
      <c r="C1056" s="8"/>
      <c r="D1056" s="8"/>
      <c r="E1056" s="8"/>
      <c r="F1056" s="8"/>
      <c r="G1056" s="8"/>
      <c r="H1056" s="8"/>
      <c r="I1056" s="8"/>
      <c r="J1056" s="8"/>
      <c r="K1056" s="8"/>
      <c r="L1056" s="8"/>
      <c r="M1056" s="8"/>
      <c r="N1056" s="8"/>
      <c r="O1056" s="8"/>
      <c r="P1056" s="8"/>
      <c r="Q1056" s="8"/>
      <c r="R1056" s="8"/>
      <c r="S1056" s="8"/>
      <c r="T1056" s="8"/>
      <c r="U1056" s="8"/>
      <c r="V1056" s="8"/>
      <c r="W1056" s="8"/>
      <c r="X1056" s="8"/>
      <c r="Y1056" s="8"/>
      <c r="Z1056" s="8"/>
    </row>
    <row r="1057">
      <c r="A1057" s="8"/>
      <c r="B1057" s="11"/>
      <c r="C1057" s="8"/>
      <c r="D1057" s="8"/>
      <c r="E1057" s="8"/>
      <c r="F1057" s="8"/>
      <c r="G1057" s="8"/>
      <c r="H1057" s="8"/>
      <c r="I1057" s="8"/>
      <c r="J1057" s="8"/>
      <c r="K1057" s="8"/>
      <c r="L1057" s="8"/>
      <c r="M1057" s="8"/>
      <c r="N1057" s="8"/>
      <c r="O1057" s="8"/>
      <c r="P1057" s="8"/>
      <c r="Q1057" s="8"/>
      <c r="R1057" s="8"/>
      <c r="S1057" s="8"/>
      <c r="T1057" s="8"/>
      <c r="U1057" s="8"/>
      <c r="V1057" s="8"/>
      <c r="W1057" s="8"/>
      <c r="X1057" s="8"/>
      <c r="Y1057" s="8"/>
      <c r="Z1057" s="8"/>
    </row>
    <row r="1058">
      <c r="A1058" s="8"/>
      <c r="B1058" s="11"/>
      <c r="C1058" s="8"/>
      <c r="D1058" s="8"/>
      <c r="E1058" s="8"/>
      <c r="F1058" s="8"/>
      <c r="G1058" s="8"/>
      <c r="H1058" s="8"/>
      <c r="I1058" s="8"/>
      <c r="J1058" s="8"/>
      <c r="K1058" s="8"/>
      <c r="L1058" s="8"/>
      <c r="M1058" s="8"/>
      <c r="N1058" s="8"/>
      <c r="O1058" s="8"/>
      <c r="P1058" s="8"/>
      <c r="Q1058" s="8"/>
      <c r="R1058" s="8"/>
      <c r="S1058" s="8"/>
      <c r="T1058" s="8"/>
      <c r="U1058" s="8"/>
      <c r="V1058" s="8"/>
      <c r="W1058" s="8"/>
      <c r="X1058" s="8"/>
      <c r="Y1058" s="8"/>
      <c r="Z1058" s="8"/>
    </row>
    <row r="1059">
      <c r="A1059" s="8"/>
      <c r="B1059" s="11"/>
      <c r="C1059" s="8"/>
      <c r="D1059" s="8"/>
      <c r="E1059" s="8"/>
      <c r="F1059" s="8"/>
      <c r="G1059" s="8"/>
      <c r="H1059" s="8"/>
      <c r="I1059" s="8"/>
      <c r="J1059" s="8"/>
      <c r="K1059" s="8"/>
      <c r="L1059" s="8"/>
      <c r="M1059" s="8"/>
      <c r="N1059" s="8"/>
      <c r="O1059" s="8"/>
      <c r="P1059" s="8"/>
      <c r="Q1059" s="8"/>
      <c r="R1059" s="8"/>
      <c r="S1059" s="8"/>
      <c r="T1059" s="8"/>
      <c r="U1059" s="8"/>
      <c r="V1059" s="8"/>
      <c r="W1059" s="8"/>
      <c r="X1059" s="8"/>
      <c r="Y1059" s="8"/>
      <c r="Z1059" s="8"/>
    </row>
    <row r="1060">
      <c r="A1060" s="8"/>
      <c r="B1060" s="11"/>
      <c r="C1060" s="8"/>
      <c r="D1060" s="8"/>
      <c r="E1060" s="8"/>
      <c r="F1060" s="8"/>
      <c r="G1060" s="8"/>
      <c r="H1060" s="8"/>
      <c r="I1060" s="8"/>
      <c r="J1060" s="8"/>
      <c r="K1060" s="8"/>
      <c r="L1060" s="8"/>
      <c r="M1060" s="8"/>
      <c r="N1060" s="8"/>
      <c r="O1060" s="8"/>
      <c r="P1060" s="8"/>
      <c r="Q1060" s="8"/>
      <c r="R1060" s="8"/>
      <c r="S1060" s="8"/>
      <c r="T1060" s="8"/>
      <c r="U1060" s="8"/>
      <c r="V1060" s="8"/>
      <c r="W1060" s="8"/>
      <c r="X1060" s="8"/>
      <c r="Y1060" s="8"/>
      <c r="Z1060" s="8"/>
    </row>
    <row r="1061">
      <c r="A1061" s="8"/>
      <c r="B1061" s="11"/>
      <c r="C1061" s="8"/>
      <c r="D1061" s="8"/>
      <c r="E1061" s="8"/>
      <c r="F1061" s="8"/>
      <c r="G1061" s="8"/>
      <c r="H1061" s="8"/>
      <c r="I1061" s="8"/>
      <c r="J1061" s="8"/>
      <c r="K1061" s="8"/>
      <c r="L1061" s="8"/>
      <c r="M1061" s="8"/>
      <c r="N1061" s="8"/>
      <c r="O1061" s="8"/>
      <c r="P1061" s="8"/>
      <c r="Q1061" s="8"/>
      <c r="R1061" s="8"/>
      <c r="S1061" s="8"/>
      <c r="T1061" s="8"/>
      <c r="U1061" s="8"/>
      <c r="V1061" s="8"/>
      <c r="W1061" s="8"/>
      <c r="X1061" s="8"/>
      <c r="Y1061" s="8"/>
      <c r="Z1061" s="8"/>
    </row>
    <row r="1062">
      <c r="A1062" s="8"/>
      <c r="B1062" s="11"/>
      <c r="C1062" s="8"/>
      <c r="D1062" s="8"/>
      <c r="E1062" s="8"/>
      <c r="F1062" s="8"/>
      <c r="G1062" s="8"/>
      <c r="H1062" s="8"/>
      <c r="I1062" s="8"/>
      <c r="J1062" s="8"/>
      <c r="K1062" s="8"/>
      <c r="L1062" s="8"/>
      <c r="M1062" s="8"/>
      <c r="N1062" s="8"/>
      <c r="O1062" s="8"/>
      <c r="P1062" s="8"/>
      <c r="Q1062" s="8"/>
      <c r="R1062" s="8"/>
      <c r="S1062" s="8"/>
      <c r="T1062" s="8"/>
      <c r="U1062" s="8"/>
      <c r="V1062" s="8"/>
      <c r="W1062" s="8"/>
      <c r="X1062" s="8"/>
      <c r="Y1062" s="8"/>
      <c r="Z1062" s="8"/>
    </row>
    <row r="1063">
      <c r="A1063" s="8"/>
      <c r="B1063" s="11"/>
      <c r="C1063" s="8"/>
      <c r="D1063" s="8"/>
      <c r="E1063" s="8"/>
      <c r="F1063" s="8"/>
      <c r="G1063" s="8"/>
      <c r="H1063" s="8"/>
      <c r="I1063" s="8"/>
      <c r="J1063" s="8"/>
      <c r="K1063" s="8"/>
      <c r="L1063" s="8"/>
      <c r="M1063" s="8"/>
      <c r="N1063" s="8"/>
      <c r="O1063" s="8"/>
      <c r="P1063" s="8"/>
      <c r="Q1063" s="8"/>
      <c r="R1063" s="8"/>
      <c r="S1063" s="8"/>
      <c r="T1063" s="8"/>
      <c r="U1063" s="8"/>
      <c r="V1063" s="8"/>
      <c r="W1063" s="8"/>
      <c r="X1063" s="8"/>
      <c r="Y1063" s="8"/>
      <c r="Z1063" s="8"/>
    </row>
    <row r="1064">
      <c r="A1064" s="8"/>
      <c r="B1064" s="11"/>
      <c r="C1064" s="8"/>
      <c r="D1064" s="8"/>
      <c r="E1064" s="8"/>
      <c r="F1064" s="8"/>
      <c r="G1064" s="8"/>
      <c r="H1064" s="8"/>
      <c r="I1064" s="8"/>
      <c r="J1064" s="8"/>
      <c r="K1064" s="8"/>
      <c r="L1064" s="8"/>
      <c r="M1064" s="8"/>
      <c r="N1064" s="8"/>
      <c r="O1064" s="8"/>
      <c r="P1064" s="8"/>
      <c r="Q1064" s="8"/>
      <c r="R1064" s="8"/>
      <c r="S1064" s="8"/>
      <c r="T1064" s="8"/>
      <c r="U1064" s="8"/>
      <c r="V1064" s="8"/>
      <c r="W1064" s="8"/>
      <c r="X1064" s="8"/>
      <c r="Y1064" s="8"/>
      <c r="Z1064" s="8"/>
    </row>
    <row r="1065">
      <c r="A1065" s="8"/>
      <c r="B1065" s="11"/>
      <c r="C1065" s="8"/>
      <c r="D1065" s="8"/>
      <c r="E1065" s="8"/>
      <c r="F1065" s="8"/>
      <c r="G1065" s="8"/>
      <c r="H1065" s="8"/>
      <c r="I1065" s="8"/>
      <c r="J1065" s="8"/>
      <c r="K1065" s="8"/>
      <c r="L1065" s="8"/>
      <c r="M1065" s="8"/>
      <c r="N1065" s="8"/>
      <c r="O1065" s="8"/>
      <c r="P1065" s="8"/>
      <c r="Q1065" s="8"/>
      <c r="R1065" s="8"/>
      <c r="S1065" s="8"/>
      <c r="T1065" s="8"/>
      <c r="U1065" s="8"/>
      <c r="V1065" s="8"/>
      <c r="W1065" s="8"/>
      <c r="X1065" s="8"/>
      <c r="Y1065" s="8"/>
      <c r="Z1065" s="8"/>
    </row>
    <row r="1066">
      <c r="A1066" s="8"/>
      <c r="B1066" s="11"/>
      <c r="C1066" s="8"/>
      <c r="D1066" s="8"/>
      <c r="E1066" s="8"/>
      <c r="F1066" s="8"/>
      <c r="G1066" s="8"/>
      <c r="H1066" s="8"/>
      <c r="I1066" s="8"/>
      <c r="J1066" s="8"/>
      <c r="K1066" s="8"/>
      <c r="L1066" s="8"/>
      <c r="M1066" s="8"/>
      <c r="N1066" s="8"/>
      <c r="O1066" s="8"/>
      <c r="P1066" s="8"/>
      <c r="Q1066" s="8"/>
      <c r="R1066" s="8"/>
      <c r="S1066" s="8"/>
      <c r="T1066" s="8"/>
      <c r="U1066" s="8"/>
      <c r="V1066" s="8"/>
      <c r="W1066" s="8"/>
      <c r="X1066" s="8"/>
      <c r="Y1066" s="8"/>
      <c r="Z1066" s="8"/>
    </row>
    <row r="1067">
      <c r="A1067" s="8"/>
      <c r="B1067" s="11"/>
      <c r="C1067" s="8"/>
      <c r="D1067" s="8"/>
      <c r="E1067" s="8"/>
      <c r="F1067" s="8"/>
      <c r="G1067" s="8"/>
      <c r="H1067" s="8"/>
      <c r="I1067" s="8"/>
      <c r="J1067" s="8"/>
      <c r="K1067" s="8"/>
      <c r="L1067" s="8"/>
      <c r="M1067" s="8"/>
      <c r="N1067" s="8"/>
      <c r="O1067" s="8"/>
      <c r="P1067" s="8"/>
      <c r="Q1067" s="8"/>
      <c r="R1067" s="8"/>
      <c r="S1067" s="8"/>
      <c r="T1067" s="8"/>
      <c r="U1067" s="8"/>
      <c r="V1067" s="8"/>
      <c r="W1067" s="8"/>
      <c r="X1067" s="8"/>
      <c r="Y1067" s="8"/>
      <c r="Z1067" s="8"/>
    </row>
    <row r="1068">
      <c r="A1068" s="8"/>
      <c r="B1068" s="11"/>
      <c r="C1068" s="8"/>
      <c r="D1068" s="8"/>
      <c r="E1068" s="8"/>
      <c r="F1068" s="8"/>
      <c r="G1068" s="8"/>
      <c r="H1068" s="8"/>
      <c r="I1068" s="8"/>
      <c r="J1068" s="8"/>
      <c r="K1068" s="8"/>
      <c r="L1068" s="8"/>
      <c r="M1068" s="8"/>
      <c r="N1068" s="8"/>
      <c r="O1068" s="8"/>
      <c r="P1068" s="8"/>
      <c r="Q1068" s="8"/>
      <c r="R1068" s="8"/>
      <c r="S1068" s="8"/>
      <c r="T1068" s="8"/>
      <c r="U1068" s="8"/>
      <c r="V1068" s="8"/>
      <c r="W1068" s="8"/>
      <c r="X1068" s="8"/>
      <c r="Y1068" s="8"/>
      <c r="Z1068" s="8"/>
    </row>
    <row r="1069">
      <c r="A1069" s="8"/>
      <c r="B1069" s="11"/>
      <c r="C1069" s="8"/>
      <c r="D1069" s="8"/>
      <c r="E1069" s="8"/>
      <c r="F1069" s="8"/>
      <c r="G1069" s="8"/>
      <c r="H1069" s="8"/>
      <c r="I1069" s="8"/>
      <c r="J1069" s="8"/>
      <c r="K1069" s="8"/>
      <c r="L1069" s="8"/>
      <c r="M1069" s="8"/>
      <c r="N1069" s="8"/>
      <c r="O1069" s="8"/>
      <c r="P1069" s="8"/>
      <c r="Q1069" s="8"/>
      <c r="R1069" s="8"/>
      <c r="S1069" s="8"/>
      <c r="T1069" s="8"/>
      <c r="U1069" s="8"/>
      <c r="V1069" s="8"/>
      <c r="W1069" s="8"/>
      <c r="X1069" s="8"/>
      <c r="Y1069" s="8"/>
      <c r="Z1069" s="8"/>
    </row>
    <row r="1070">
      <c r="A1070" s="8"/>
      <c r="B1070" s="11"/>
      <c r="C1070" s="8"/>
      <c r="D1070" s="8"/>
      <c r="E1070" s="8"/>
      <c r="F1070" s="8"/>
      <c r="G1070" s="8"/>
      <c r="H1070" s="8"/>
      <c r="I1070" s="8"/>
      <c r="J1070" s="8"/>
      <c r="K1070" s="8"/>
      <c r="L1070" s="8"/>
      <c r="M1070" s="8"/>
      <c r="N1070" s="8"/>
      <c r="O1070" s="8"/>
      <c r="P1070" s="8"/>
      <c r="Q1070" s="8"/>
      <c r="R1070" s="8"/>
      <c r="S1070" s="8"/>
      <c r="T1070" s="8"/>
      <c r="U1070" s="8"/>
      <c r="V1070" s="8"/>
      <c r="W1070" s="8"/>
      <c r="X1070" s="8"/>
      <c r="Y1070" s="8"/>
      <c r="Z1070" s="8"/>
    </row>
    <row r="1071">
      <c r="A1071" s="8"/>
      <c r="B1071" s="11"/>
      <c r="C1071" s="8"/>
      <c r="D1071" s="8"/>
      <c r="E1071" s="8"/>
      <c r="F1071" s="8"/>
      <c r="G1071" s="8"/>
      <c r="H1071" s="8"/>
      <c r="I1071" s="8"/>
      <c r="J1071" s="8"/>
      <c r="K1071" s="8"/>
      <c r="L1071" s="8"/>
      <c r="M1071" s="8"/>
      <c r="N1071" s="8"/>
      <c r="O1071" s="8"/>
      <c r="P1071" s="8"/>
      <c r="Q1071" s="8"/>
      <c r="R1071" s="8"/>
      <c r="S1071" s="8"/>
      <c r="T1071" s="8"/>
      <c r="U1071" s="8"/>
      <c r="V1071" s="8"/>
      <c r="W1071" s="8"/>
      <c r="X1071" s="8"/>
      <c r="Y1071" s="8"/>
      <c r="Z1071" s="8"/>
    </row>
    <row r="1072">
      <c r="A1072" s="8"/>
      <c r="B1072" s="11"/>
      <c r="C1072" s="8"/>
      <c r="D1072" s="8"/>
      <c r="E1072" s="8"/>
      <c r="F1072" s="8"/>
      <c r="G1072" s="8"/>
      <c r="H1072" s="8"/>
      <c r="I1072" s="8"/>
      <c r="J1072" s="8"/>
      <c r="K1072" s="8"/>
      <c r="L1072" s="8"/>
      <c r="M1072" s="8"/>
      <c r="N1072" s="8"/>
      <c r="O1072" s="8"/>
      <c r="P1072" s="8"/>
      <c r="Q1072" s="8"/>
      <c r="R1072" s="8"/>
      <c r="S1072" s="8"/>
      <c r="T1072" s="8"/>
      <c r="U1072" s="8"/>
      <c r="V1072" s="8"/>
      <c r="W1072" s="8"/>
      <c r="X1072" s="8"/>
      <c r="Y1072" s="8"/>
      <c r="Z1072" s="8"/>
    </row>
    <row r="1073">
      <c r="A1073" s="8"/>
      <c r="B1073" s="11"/>
      <c r="C1073" s="8"/>
      <c r="D1073" s="8"/>
      <c r="E1073" s="8"/>
      <c r="F1073" s="8"/>
      <c r="G1073" s="8"/>
      <c r="H1073" s="8"/>
      <c r="I1073" s="8"/>
      <c r="J1073" s="8"/>
      <c r="K1073" s="8"/>
      <c r="L1073" s="8"/>
      <c r="M1073" s="8"/>
      <c r="N1073" s="8"/>
      <c r="O1073" s="8"/>
      <c r="P1073" s="8"/>
      <c r="Q1073" s="8"/>
      <c r="R1073" s="8"/>
      <c r="S1073" s="8"/>
      <c r="T1073" s="8"/>
      <c r="U1073" s="8"/>
      <c r="V1073" s="8"/>
      <c r="W1073" s="8"/>
      <c r="X1073" s="8"/>
      <c r="Y1073" s="8"/>
      <c r="Z1073" s="8"/>
    </row>
    <row r="1074">
      <c r="A1074" s="8"/>
      <c r="B1074" s="11"/>
      <c r="C1074" s="8"/>
      <c r="D1074" s="8"/>
      <c r="E1074" s="8"/>
      <c r="F1074" s="8"/>
      <c r="G1074" s="8"/>
      <c r="H1074" s="8"/>
      <c r="I1074" s="8"/>
      <c r="J1074" s="8"/>
      <c r="K1074" s="8"/>
      <c r="L1074" s="8"/>
      <c r="M1074" s="8"/>
      <c r="N1074" s="8"/>
      <c r="O1074" s="8"/>
      <c r="P1074" s="8"/>
      <c r="Q1074" s="8"/>
      <c r="R1074" s="8"/>
      <c r="S1074" s="8"/>
      <c r="T1074" s="8"/>
      <c r="U1074" s="8"/>
      <c r="V1074" s="8"/>
      <c r="W1074" s="8"/>
      <c r="X1074" s="8"/>
      <c r="Y1074" s="8"/>
      <c r="Z1074" s="8"/>
    </row>
    <row r="1075">
      <c r="A1075" s="8"/>
      <c r="B1075" s="11"/>
      <c r="C1075" s="8"/>
      <c r="D1075" s="8"/>
      <c r="E1075" s="8"/>
      <c r="F1075" s="8"/>
      <c r="G1075" s="8"/>
      <c r="H1075" s="8"/>
      <c r="I1075" s="8"/>
      <c r="J1075" s="8"/>
      <c r="K1075" s="8"/>
      <c r="L1075" s="8"/>
      <c r="M1075" s="8"/>
      <c r="N1075" s="8"/>
      <c r="O1075" s="8"/>
      <c r="P1075" s="8"/>
      <c r="Q1075" s="8"/>
      <c r="R1075" s="8"/>
      <c r="S1075" s="8"/>
      <c r="T1075" s="8"/>
      <c r="U1075" s="8"/>
      <c r="V1075" s="8"/>
      <c r="W1075" s="8"/>
      <c r="X1075" s="8"/>
      <c r="Y1075" s="8"/>
      <c r="Z1075" s="8"/>
    </row>
    <row r="1076">
      <c r="A1076" s="8"/>
      <c r="B1076" s="11"/>
      <c r="C1076" s="8"/>
      <c r="D1076" s="8"/>
      <c r="E1076" s="8"/>
      <c r="F1076" s="8"/>
      <c r="G1076" s="8"/>
      <c r="H1076" s="8"/>
      <c r="I1076" s="8"/>
      <c r="J1076" s="8"/>
      <c r="K1076" s="8"/>
      <c r="L1076" s="8"/>
      <c r="M1076" s="8"/>
      <c r="N1076" s="8"/>
      <c r="O1076" s="8"/>
      <c r="P1076" s="8"/>
      <c r="Q1076" s="8"/>
      <c r="R1076" s="8"/>
      <c r="S1076" s="8"/>
      <c r="T1076" s="8"/>
      <c r="U1076" s="8"/>
      <c r="V1076" s="8"/>
      <c r="W1076" s="8"/>
      <c r="X1076" s="8"/>
      <c r="Y1076" s="8"/>
      <c r="Z1076" s="8"/>
    </row>
    <row r="1077">
      <c r="A1077" s="8"/>
      <c r="B1077" s="11"/>
      <c r="C1077" s="8"/>
      <c r="D1077" s="8"/>
      <c r="E1077" s="8"/>
      <c r="F1077" s="8"/>
      <c r="G1077" s="8"/>
      <c r="H1077" s="8"/>
      <c r="I1077" s="8"/>
      <c r="J1077" s="8"/>
      <c r="K1077" s="8"/>
      <c r="L1077" s="8"/>
      <c r="M1077" s="8"/>
      <c r="N1077" s="8"/>
      <c r="O1077" s="8"/>
      <c r="P1077" s="8"/>
      <c r="Q1077" s="8"/>
      <c r="R1077" s="8"/>
      <c r="S1077" s="8"/>
      <c r="T1077" s="8"/>
      <c r="U1077" s="8"/>
      <c r="V1077" s="8"/>
      <c r="W1077" s="8"/>
      <c r="X1077" s="8"/>
      <c r="Y1077" s="8"/>
      <c r="Z1077" s="8"/>
    </row>
    <row r="1078">
      <c r="A1078" s="8"/>
      <c r="B1078" s="11"/>
      <c r="C1078" s="8"/>
      <c r="D1078" s="8"/>
      <c r="E1078" s="8"/>
      <c r="F1078" s="8"/>
      <c r="G1078" s="8"/>
      <c r="H1078" s="8"/>
      <c r="I1078" s="8"/>
      <c r="J1078" s="8"/>
      <c r="K1078" s="8"/>
      <c r="L1078" s="8"/>
      <c r="M1078" s="8"/>
      <c r="N1078" s="8"/>
      <c r="O1078" s="8"/>
      <c r="P1078" s="8"/>
      <c r="Q1078" s="8"/>
      <c r="R1078" s="8"/>
      <c r="S1078" s="8"/>
      <c r="T1078" s="8"/>
      <c r="U1078" s="8"/>
      <c r="V1078" s="8"/>
      <c r="W1078" s="8"/>
      <c r="X1078" s="8"/>
      <c r="Y1078" s="8"/>
      <c r="Z1078" s="8"/>
    </row>
    <row r="1079">
      <c r="A1079" s="8"/>
      <c r="B1079" s="11"/>
      <c r="C1079" s="8"/>
      <c r="D1079" s="8"/>
      <c r="E1079" s="8"/>
      <c r="F1079" s="8"/>
      <c r="G1079" s="8"/>
      <c r="H1079" s="8"/>
      <c r="I1079" s="8"/>
      <c r="J1079" s="8"/>
      <c r="K1079" s="8"/>
      <c r="L1079" s="8"/>
      <c r="M1079" s="8"/>
      <c r="N1079" s="8"/>
      <c r="O1079" s="8"/>
      <c r="P1079" s="8"/>
      <c r="Q1079" s="8"/>
      <c r="R1079" s="8"/>
      <c r="S1079" s="8"/>
      <c r="T1079" s="8"/>
      <c r="U1079" s="8"/>
      <c r="V1079" s="8"/>
      <c r="W1079" s="8"/>
      <c r="X1079" s="8"/>
      <c r="Y1079" s="8"/>
      <c r="Z1079" s="8"/>
    </row>
    <row r="1080">
      <c r="A1080" s="8"/>
      <c r="B1080" s="11"/>
      <c r="C1080" s="8"/>
      <c r="D1080" s="8"/>
      <c r="E1080" s="8"/>
      <c r="F1080" s="8"/>
      <c r="G1080" s="8"/>
      <c r="H1080" s="8"/>
      <c r="I1080" s="8"/>
      <c r="J1080" s="8"/>
      <c r="K1080" s="8"/>
      <c r="L1080" s="8"/>
      <c r="M1080" s="8"/>
      <c r="N1080" s="8"/>
      <c r="O1080" s="8"/>
      <c r="P1080" s="8"/>
      <c r="Q1080" s="8"/>
      <c r="R1080" s="8"/>
      <c r="S1080" s="8"/>
      <c r="T1080" s="8"/>
      <c r="U1080" s="8"/>
      <c r="V1080" s="8"/>
      <c r="W1080" s="8"/>
      <c r="X1080" s="8"/>
      <c r="Y1080" s="8"/>
      <c r="Z1080" s="8"/>
    </row>
    <row r="1081">
      <c r="A1081" s="8"/>
      <c r="B1081" s="11"/>
      <c r="C1081" s="8"/>
      <c r="D1081" s="8"/>
      <c r="E1081" s="8"/>
      <c r="F1081" s="8"/>
      <c r="G1081" s="8"/>
      <c r="H1081" s="8"/>
      <c r="I1081" s="8"/>
      <c r="J1081" s="8"/>
      <c r="K1081" s="8"/>
      <c r="L1081" s="8"/>
      <c r="M1081" s="8"/>
      <c r="N1081" s="8"/>
      <c r="O1081" s="8"/>
      <c r="P1081" s="8"/>
      <c r="Q1081" s="8"/>
      <c r="R1081" s="8"/>
      <c r="S1081" s="8"/>
      <c r="T1081" s="8"/>
      <c r="U1081" s="8"/>
      <c r="V1081" s="8"/>
      <c r="W1081" s="8"/>
      <c r="X1081" s="8"/>
      <c r="Y1081" s="8"/>
      <c r="Z1081" s="8"/>
    </row>
    <row r="1082">
      <c r="A1082" s="8"/>
      <c r="B1082" s="11"/>
      <c r="C1082" s="8"/>
      <c r="D1082" s="8"/>
      <c r="E1082" s="8"/>
      <c r="F1082" s="8"/>
      <c r="G1082" s="8"/>
      <c r="H1082" s="8"/>
      <c r="I1082" s="8"/>
      <c r="J1082" s="8"/>
      <c r="K1082" s="8"/>
      <c r="L1082" s="8"/>
      <c r="M1082" s="8"/>
      <c r="N1082" s="8"/>
      <c r="O1082" s="8"/>
      <c r="P1082" s="8"/>
      <c r="Q1082" s="8"/>
      <c r="R1082" s="8"/>
      <c r="S1082" s="8"/>
      <c r="T1082" s="8"/>
      <c r="U1082" s="8"/>
      <c r="V1082" s="8"/>
      <c r="W1082" s="8"/>
      <c r="X1082" s="8"/>
      <c r="Y1082" s="8"/>
      <c r="Z1082" s="8"/>
    </row>
    <row r="1083">
      <c r="A1083" s="8"/>
      <c r="B1083" s="11"/>
      <c r="C1083" s="8"/>
      <c r="D1083" s="8"/>
      <c r="E1083" s="8"/>
      <c r="F1083" s="8"/>
      <c r="G1083" s="8"/>
      <c r="H1083" s="8"/>
      <c r="I1083" s="8"/>
      <c r="J1083" s="8"/>
      <c r="K1083" s="8"/>
      <c r="L1083" s="8"/>
      <c r="M1083" s="8"/>
      <c r="N1083" s="8"/>
      <c r="O1083" s="8"/>
      <c r="P1083" s="8"/>
      <c r="Q1083" s="8"/>
      <c r="R1083" s="8"/>
      <c r="S1083" s="8"/>
      <c r="T1083" s="8"/>
      <c r="U1083" s="8"/>
      <c r="V1083" s="8"/>
      <c r="W1083" s="8"/>
      <c r="X1083" s="8"/>
      <c r="Y1083" s="8"/>
      <c r="Z1083" s="8"/>
    </row>
    <row r="1084">
      <c r="A1084" s="8"/>
      <c r="B1084" s="11"/>
      <c r="C1084" s="8"/>
      <c r="D1084" s="8"/>
      <c r="E1084" s="8"/>
      <c r="F1084" s="8"/>
      <c r="G1084" s="8"/>
      <c r="H1084" s="8"/>
      <c r="I1084" s="8"/>
      <c r="J1084" s="8"/>
      <c r="K1084" s="8"/>
      <c r="L1084" s="8"/>
      <c r="M1084" s="8"/>
      <c r="N1084" s="8"/>
      <c r="O1084" s="8"/>
      <c r="P1084" s="8"/>
      <c r="Q1084" s="8"/>
      <c r="R1084" s="8"/>
      <c r="S1084" s="8"/>
      <c r="T1084" s="8"/>
      <c r="U1084" s="8"/>
      <c r="V1084" s="8"/>
      <c r="W1084" s="8"/>
      <c r="X1084" s="8"/>
      <c r="Y1084" s="8"/>
      <c r="Z1084" s="8"/>
    </row>
    <row r="1085">
      <c r="A1085" s="8"/>
      <c r="B1085" s="11"/>
      <c r="C1085" s="8"/>
      <c r="D1085" s="8"/>
      <c r="E1085" s="8"/>
      <c r="F1085" s="8"/>
      <c r="G1085" s="8"/>
      <c r="H1085" s="8"/>
      <c r="I1085" s="8"/>
      <c r="J1085" s="8"/>
      <c r="K1085" s="8"/>
      <c r="L1085" s="8"/>
      <c r="M1085" s="8"/>
      <c r="N1085" s="8"/>
      <c r="O1085" s="8"/>
      <c r="P1085" s="8"/>
      <c r="Q1085" s="8"/>
      <c r="R1085" s="8"/>
      <c r="S1085" s="8"/>
      <c r="T1085" s="8"/>
      <c r="U1085" s="8"/>
      <c r="V1085" s="8"/>
      <c r="W1085" s="8"/>
      <c r="X1085" s="8"/>
      <c r="Y1085" s="8"/>
      <c r="Z1085" s="8"/>
    </row>
    <row r="1086">
      <c r="A1086" s="8"/>
      <c r="B1086" s="11"/>
      <c r="C1086" s="8"/>
      <c r="D1086" s="8"/>
      <c r="E1086" s="8"/>
      <c r="F1086" s="8"/>
      <c r="G1086" s="8"/>
      <c r="H1086" s="8"/>
      <c r="I1086" s="8"/>
      <c r="J1086" s="8"/>
      <c r="K1086" s="8"/>
      <c r="L1086" s="8"/>
      <c r="M1086" s="8"/>
      <c r="N1086" s="8"/>
      <c r="O1086" s="8"/>
      <c r="P1086" s="8"/>
      <c r="Q1086" s="8"/>
      <c r="R1086" s="8"/>
      <c r="S1086" s="8"/>
      <c r="T1086" s="8"/>
      <c r="U1086" s="8"/>
      <c r="V1086" s="8"/>
      <c r="W1086" s="8"/>
      <c r="X1086" s="8"/>
      <c r="Y1086" s="8"/>
      <c r="Z1086" s="8"/>
    </row>
    <row r="1087">
      <c r="A1087" s="8"/>
      <c r="B1087" s="11"/>
      <c r="C1087" s="8"/>
      <c r="D1087" s="8"/>
      <c r="E1087" s="8"/>
      <c r="F1087" s="8"/>
      <c r="G1087" s="8"/>
      <c r="H1087" s="8"/>
      <c r="I1087" s="8"/>
      <c r="J1087" s="8"/>
      <c r="K1087" s="8"/>
      <c r="L1087" s="8"/>
      <c r="M1087" s="8"/>
      <c r="N1087" s="8"/>
      <c r="O1087" s="8"/>
      <c r="P1087" s="8"/>
      <c r="Q1087" s="8"/>
      <c r="R1087" s="8"/>
      <c r="S1087" s="8"/>
      <c r="T1087" s="8"/>
      <c r="U1087" s="8"/>
      <c r="V1087" s="8"/>
      <c r="W1087" s="8"/>
      <c r="X1087" s="8"/>
      <c r="Y1087" s="8"/>
      <c r="Z1087" s="8"/>
    </row>
    <row r="1088">
      <c r="A1088" s="8"/>
      <c r="B1088" s="11"/>
      <c r="C1088" s="8"/>
      <c r="D1088" s="8"/>
      <c r="E1088" s="8"/>
      <c r="F1088" s="8"/>
      <c r="G1088" s="8"/>
      <c r="H1088" s="8"/>
      <c r="I1088" s="8"/>
      <c r="J1088" s="8"/>
      <c r="K1088" s="8"/>
      <c r="L1088" s="8"/>
      <c r="M1088" s="8"/>
      <c r="N1088" s="8"/>
      <c r="O1088" s="8"/>
      <c r="P1088" s="8"/>
      <c r="Q1088" s="8"/>
      <c r="R1088" s="8"/>
      <c r="S1088" s="8"/>
      <c r="T1088" s="8"/>
      <c r="U1088" s="8"/>
      <c r="V1088" s="8"/>
      <c r="W1088" s="8"/>
      <c r="X1088" s="8"/>
      <c r="Y1088" s="8"/>
      <c r="Z1088" s="8"/>
    </row>
    <row r="1089">
      <c r="A1089" s="8"/>
      <c r="B1089" s="11"/>
      <c r="C1089" s="8"/>
      <c r="D1089" s="8"/>
      <c r="E1089" s="8"/>
      <c r="F1089" s="8"/>
      <c r="G1089" s="8"/>
      <c r="H1089" s="8"/>
      <c r="I1089" s="8"/>
      <c r="J1089" s="8"/>
      <c r="K1089" s="8"/>
      <c r="L1089" s="8"/>
      <c r="M1089" s="8"/>
      <c r="N1089" s="8"/>
      <c r="O1089" s="8"/>
      <c r="P1089" s="8"/>
      <c r="Q1089" s="8"/>
      <c r="R1089" s="8"/>
      <c r="S1089" s="8"/>
      <c r="T1089" s="8"/>
      <c r="U1089" s="8"/>
      <c r="V1089" s="8"/>
      <c r="W1089" s="8"/>
      <c r="X1089" s="8"/>
      <c r="Y1089" s="8"/>
      <c r="Z1089" s="8"/>
    </row>
    <row r="1090">
      <c r="A1090" s="8"/>
      <c r="B1090" s="11"/>
      <c r="C1090" s="8"/>
      <c r="D1090" s="8"/>
      <c r="E1090" s="8"/>
      <c r="F1090" s="8"/>
      <c r="G1090" s="8"/>
      <c r="H1090" s="8"/>
      <c r="I1090" s="8"/>
      <c r="J1090" s="8"/>
      <c r="K1090" s="8"/>
      <c r="L1090" s="8"/>
      <c r="M1090" s="8"/>
      <c r="N1090" s="8"/>
      <c r="O1090" s="8"/>
      <c r="P1090" s="8"/>
      <c r="Q1090" s="8"/>
      <c r="R1090" s="8"/>
      <c r="S1090" s="8"/>
      <c r="T1090" s="8"/>
      <c r="U1090" s="8"/>
      <c r="V1090" s="8"/>
      <c r="W1090" s="8"/>
      <c r="X1090" s="8"/>
      <c r="Y1090" s="8"/>
      <c r="Z1090" s="8"/>
    </row>
    <row r="1091">
      <c r="A1091" s="8"/>
      <c r="B1091" s="11"/>
      <c r="C1091" s="8"/>
      <c r="D1091" s="8"/>
      <c r="E1091" s="8"/>
      <c r="F1091" s="8"/>
      <c r="G1091" s="8"/>
      <c r="H1091" s="8"/>
      <c r="I1091" s="8"/>
      <c r="J1091" s="8"/>
      <c r="K1091" s="8"/>
      <c r="L1091" s="8"/>
      <c r="M1091" s="8"/>
      <c r="N1091" s="8"/>
      <c r="O1091" s="8"/>
      <c r="P1091" s="8"/>
      <c r="Q1091" s="8"/>
      <c r="R1091" s="8"/>
      <c r="S1091" s="8"/>
      <c r="T1091" s="8"/>
      <c r="U1091" s="8"/>
      <c r="V1091" s="8"/>
      <c r="W1091" s="8"/>
      <c r="X1091" s="8"/>
      <c r="Y1091" s="8"/>
      <c r="Z1091" s="8"/>
    </row>
    <row r="1092">
      <c r="A1092" s="8"/>
      <c r="B1092" s="11"/>
      <c r="C1092" s="8"/>
      <c r="D1092" s="8"/>
      <c r="E1092" s="8"/>
      <c r="F1092" s="8"/>
      <c r="G1092" s="8"/>
      <c r="H1092" s="8"/>
      <c r="I1092" s="8"/>
      <c r="J1092" s="8"/>
      <c r="K1092" s="8"/>
      <c r="L1092" s="8"/>
      <c r="M1092" s="8"/>
      <c r="N1092" s="8"/>
      <c r="O1092" s="8"/>
      <c r="P1092" s="8"/>
      <c r="Q1092" s="8"/>
      <c r="R1092" s="8"/>
      <c r="S1092" s="8"/>
      <c r="T1092" s="8"/>
      <c r="U1092" s="8"/>
      <c r="V1092" s="8"/>
      <c r="W1092" s="8"/>
      <c r="X1092" s="8"/>
      <c r="Y1092" s="8"/>
      <c r="Z1092" s="8"/>
    </row>
    <row r="1093">
      <c r="A1093" s="8"/>
      <c r="B1093" s="11"/>
      <c r="C1093" s="8"/>
      <c r="D1093" s="8"/>
      <c r="E1093" s="8"/>
      <c r="F1093" s="8"/>
      <c r="G1093" s="8"/>
      <c r="H1093" s="8"/>
      <c r="I1093" s="8"/>
      <c r="J1093" s="8"/>
      <c r="K1093" s="8"/>
      <c r="L1093" s="8"/>
      <c r="M1093" s="8"/>
      <c r="N1093" s="8"/>
      <c r="O1093" s="8"/>
      <c r="P1093" s="8"/>
      <c r="Q1093" s="8"/>
      <c r="R1093" s="8"/>
      <c r="S1093" s="8"/>
      <c r="T1093" s="8"/>
      <c r="U1093" s="8"/>
      <c r="V1093" s="8"/>
      <c r="W1093" s="8"/>
      <c r="X1093" s="8"/>
      <c r="Y1093" s="8"/>
      <c r="Z1093" s="8"/>
    </row>
    <row r="1094">
      <c r="A1094" s="8"/>
      <c r="B1094" s="11"/>
      <c r="C1094" s="8"/>
      <c r="D1094" s="8"/>
      <c r="E1094" s="8"/>
      <c r="F1094" s="8"/>
      <c r="G1094" s="8"/>
      <c r="H1094" s="8"/>
      <c r="I1094" s="8"/>
      <c r="J1094" s="8"/>
      <c r="K1094" s="8"/>
      <c r="L1094" s="8"/>
      <c r="M1094" s="8"/>
      <c r="N1094" s="8"/>
      <c r="O1094" s="8"/>
      <c r="P1094" s="8"/>
      <c r="Q1094" s="8"/>
      <c r="R1094" s="8"/>
      <c r="S1094" s="8"/>
      <c r="T1094" s="8"/>
      <c r="U1094" s="8"/>
      <c r="V1094" s="8"/>
      <c r="W1094" s="8"/>
      <c r="X1094" s="8"/>
      <c r="Y1094" s="8"/>
      <c r="Z1094" s="8"/>
    </row>
    <row r="1095">
      <c r="A1095" s="8"/>
      <c r="B1095" s="11"/>
      <c r="C1095" s="8"/>
      <c r="D1095" s="8"/>
      <c r="E1095" s="8"/>
      <c r="F1095" s="8"/>
      <c r="G1095" s="8"/>
      <c r="H1095" s="8"/>
      <c r="I1095" s="8"/>
      <c r="J1095" s="8"/>
      <c r="K1095" s="8"/>
      <c r="L1095" s="8"/>
      <c r="M1095" s="8"/>
      <c r="N1095" s="8"/>
      <c r="O1095" s="8"/>
      <c r="P1095" s="8"/>
      <c r="Q1095" s="8"/>
      <c r="R1095" s="8"/>
      <c r="S1095" s="8"/>
      <c r="T1095" s="8"/>
      <c r="U1095" s="8"/>
      <c r="V1095" s="8"/>
      <c r="W1095" s="8"/>
      <c r="X1095" s="8"/>
      <c r="Y1095" s="8"/>
      <c r="Z1095" s="8"/>
    </row>
    <row r="1096">
      <c r="A1096" s="8"/>
      <c r="B1096" s="11"/>
      <c r="C1096" s="8"/>
      <c r="D1096" s="8"/>
      <c r="E1096" s="8"/>
      <c r="F1096" s="8"/>
      <c r="G1096" s="8"/>
      <c r="H1096" s="8"/>
      <c r="I1096" s="8"/>
      <c r="J1096" s="8"/>
      <c r="K1096" s="8"/>
      <c r="L1096" s="8"/>
      <c r="M1096" s="8"/>
      <c r="N1096" s="8"/>
      <c r="O1096" s="8"/>
      <c r="P1096" s="8"/>
      <c r="Q1096" s="8"/>
      <c r="R1096" s="8"/>
      <c r="S1096" s="8"/>
      <c r="T1096" s="8"/>
      <c r="U1096" s="8"/>
      <c r="V1096" s="8"/>
      <c r="W1096" s="8"/>
      <c r="X1096" s="8"/>
      <c r="Y1096" s="8"/>
      <c r="Z1096" s="8"/>
    </row>
    <row r="1097">
      <c r="A1097" s="8"/>
      <c r="B1097" s="11"/>
      <c r="C1097" s="8"/>
      <c r="D1097" s="8"/>
      <c r="E1097" s="8"/>
      <c r="F1097" s="8"/>
      <c r="G1097" s="8"/>
      <c r="H1097" s="8"/>
      <c r="I1097" s="8"/>
      <c r="J1097" s="8"/>
      <c r="K1097" s="8"/>
      <c r="L1097" s="8"/>
      <c r="M1097" s="8"/>
      <c r="N1097" s="8"/>
      <c r="O1097" s="8"/>
      <c r="P1097" s="8"/>
      <c r="Q1097" s="8"/>
      <c r="R1097" s="8"/>
      <c r="S1097" s="8"/>
      <c r="T1097" s="8"/>
      <c r="U1097" s="8"/>
      <c r="V1097" s="8"/>
      <c r="W1097" s="8"/>
      <c r="X1097" s="8"/>
      <c r="Y1097" s="8"/>
      <c r="Z1097" s="8"/>
    </row>
    <row r="1098">
      <c r="A1098" s="8"/>
      <c r="B1098" s="11"/>
      <c r="C1098" s="8"/>
      <c r="D1098" s="8"/>
      <c r="E1098" s="8"/>
      <c r="F1098" s="8"/>
      <c r="G1098" s="8"/>
      <c r="H1098" s="8"/>
      <c r="I1098" s="8"/>
      <c r="J1098" s="8"/>
      <c r="K1098" s="8"/>
      <c r="L1098" s="8"/>
      <c r="M1098" s="8"/>
      <c r="N1098" s="8"/>
      <c r="O1098" s="8"/>
      <c r="P1098" s="8"/>
      <c r="Q1098" s="8"/>
      <c r="R1098" s="8"/>
      <c r="S1098" s="8"/>
      <c r="T1098" s="8"/>
      <c r="U1098" s="8"/>
      <c r="V1098" s="8"/>
      <c r="W1098" s="8"/>
      <c r="X1098" s="8"/>
      <c r="Y1098" s="8"/>
      <c r="Z1098" s="8"/>
    </row>
    <row r="1099">
      <c r="A1099" s="8"/>
      <c r="B1099" s="11"/>
      <c r="C1099" s="8"/>
      <c r="D1099" s="8"/>
      <c r="E1099" s="8"/>
      <c r="F1099" s="8"/>
      <c r="G1099" s="8"/>
      <c r="H1099" s="8"/>
      <c r="I1099" s="8"/>
      <c r="J1099" s="8"/>
      <c r="K1099" s="8"/>
      <c r="L1099" s="8"/>
      <c r="M1099" s="8"/>
      <c r="N1099" s="8"/>
      <c r="O1099" s="8"/>
      <c r="P1099" s="8"/>
      <c r="Q1099" s="8"/>
      <c r="R1099" s="8"/>
      <c r="S1099" s="8"/>
      <c r="T1099" s="8"/>
      <c r="U1099" s="8"/>
      <c r="V1099" s="8"/>
      <c r="W1099" s="8"/>
      <c r="X1099" s="8"/>
      <c r="Y1099" s="8"/>
      <c r="Z1099" s="8"/>
    </row>
    <row r="1100">
      <c r="A1100" s="8"/>
      <c r="B1100" s="11"/>
      <c r="C1100" s="8"/>
      <c r="D1100" s="8"/>
      <c r="E1100" s="8"/>
      <c r="F1100" s="8"/>
      <c r="G1100" s="8"/>
      <c r="H1100" s="8"/>
      <c r="I1100" s="8"/>
      <c r="J1100" s="8"/>
      <c r="K1100" s="8"/>
      <c r="L1100" s="8"/>
      <c r="M1100" s="8"/>
      <c r="N1100" s="8"/>
      <c r="O1100" s="8"/>
      <c r="P1100" s="8"/>
      <c r="Q1100" s="8"/>
      <c r="R1100" s="8"/>
      <c r="S1100" s="8"/>
      <c r="T1100" s="8"/>
      <c r="U1100" s="8"/>
      <c r="V1100" s="8"/>
      <c r="W1100" s="8"/>
      <c r="X1100" s="8"/>
      <c r="Y1100" s="8"/>
      <c r="Z1100" s="8"/>
    </row>
    <row r="1101">
      <c r="A1101" s="8"/>
      <c r="B1101" s="11"/>
      <c r="C1101" s="8"/>
      <c r="D1101" s="8"/>
      <c r="E1101" s="8"/>
      <c r="F1101" s="8"/>
      <c r="G1101" s="8"/>
      <c r="H1101" s="8"/>
      <c r="I1101" s="8"/>
      <c r="J1101" s="8"/>
      <c r="K1101" s="8"/>
      <c r="L1101" s="8"/>
      <c r="M1101" s="8"/>
      <c r="N1101" s="8"/>
      <c r="O1101" s="8"/>
      <c r="P1101" s="8"/>
      <c r="Q1101" s="8"/>
      <c r="R1101" s="8"/>
      <c r="S1101" s="8"/>
      <c r="T1101" s="8"/>
      <c r="U1101" s="8"/>
      <c r="V1101" s="8"/>
      <c r="W1101" s="8"/>
      <c r="X1101" s="8"/>
      <c r="Y1101" s="8"/>
      <c r="Z1101" s="8"/>
    </row>
    <row r="1102">
      <c r="A1102" s="8"/>
      <c r="B1102" s="11"/>
      <c r="C1102" s="8"/>
      <c r="D1102" s="8"/>
      <c r="E1102" s="8"/>
      <c r="F1102" s="8"/>
      <c r="G1102" s="8"/>
      <c r="H1102" s="8"/>
      <c r="I1102" s="8"/>
      <c r="J1102" s="8"/>
      <c r="K1102" s="8"/>
      <c r="L1102" s="8"/>
      <c r="M1102" s="8"/>
      <c r="N1102" s="8"/>
      <c r="O1102" s="8"/>
      <c r="P1102" s="8"/>
      <c r="Q1102" s="8"/>
      <c r="R1102" s="8"/>
      <c r="S1102" s="8"/>
      <c r="T1102" s="8"/>
      <c r="U1102" s="8"/>
      <c r="V1102" s="8"/>
      <c r="W1102" s="8"/>
      <c r="X1102" s="8"/>
      <c r="Y1102" s="8"/>
      <c r="Z1102" s="8"/>
    </row>
    <row r="1103">
      <c r="A1103" s="8"/>
      <c r="B1103" s="11"/>
      <c r="C1103" s="8"/>
      <c r="D1103" s="8"/>
      <c r="E1103" s="8"/>
      <c r="F1103" s="8"/>
      <c r="G1103" s="8"/>
      <c r="H1103" s="8"/>
      <c r="I1103" s="8"/>
      <c r="J1103" s="8"/>
      <c r="K1103" s="8"/>
      <c r="L1103" s="8"/>
      <c r="M1103" s="8"/>
      <c r="N1103" s="8"/>
      <c r="O1103" s="8"/>
      <c r="P1103" s="8"/>
      <c r="Q1103" s="8"/>
      <c r="R1103" s="8"/>
      <c r="S1103" s="8"/>
      <c r="T1103" s="8"/>
      <c r="U1103" s="8"/>
      <c r="V1103" s="8"/>
      <c r="W1103" s="8"/>
      <c r="X1103" s="8"/>
      <c r="Y1103" s="8"/>
      <c r="Z1103" s="8"/>
    </row>
    <row r="1104">
      <c r="A1104" s="8"/>
      <c r="B1104" s="11"/>
      <c r="C1104" s="8"/>
      <c r="D1104" s="8"/>
      <c r="E1104" s="8"/>
      <c r="F1104" s="8"/>
      <c r="G1104" s="8"/>
      <c r="H1104" s="8"/>
      <c r="I1104" s="8"/>
      <c r="J1104" s="8"/>
      <c r="K1104" s="8"/>
      <c r="L1104" s="8"/>
      <c r="M1104" s="8"/>
      <c r="N1104" s="8"/>
      <c r="O1104" s="8"/>
      <c r="P1104" s="8"/>
      <c r="Q1104" s="8"/>
      <c r="R1104" s="8"/>
      <c r="S1104" s="8"/>
      <c r="T1104" s="8"/>
      <c r="U1104" s="8"/>
      <c r="V1104" s="8"/>
      <c r="W1104" s="8"/>
      <c r="X1104" s="8"/>
      <c r="Y1104" s="8"/>
      <c r="Z1104" s="8"/>
    </row>
    <row r="1105">
      <c r="A1105" s="8"/>
      <c r="B1105" s="11"/>
      <c r="C1105" s="8"/>
      <c r="D1105" s="8"/>
      <c r="E1105" s="8"/>
      <c r="F1105" s="8"/>
      <c r="G1105" s="8"/>
      <c r="H1105" s="8"/>
      <c r="I1105" s="8"/>
      <c r="J1105" s="8"/>
      <c r="K1105" s="8"/>
      <c r="L1105" s="8"/>
      <c r="M1105" s="8"/>
      <c r="N1105" s="8"/>
      <c r="O1105" s="8"/>
      <c r="P1105" s="8"/>
      <c r="Q1105" s="8"/>
      <c r="R1105" s="8"/>
      <c r="S1105" s="8"/>
      <c r="T1105" s="8"/>
      <c r="U1105" s="8"/>
      <c r="V1105" s="8"/>
      <c r="W1105" s="8"/>
      <c r="X1105" s="8"/>
      <c r="Y1105" s="8"/>
      <c r="Z1105" s="8"/>
    </row>
    <row r="1106">
      <c r="A1106" s="8"/>
      <c r="B1106" s="11"/>
      <c r="C1106" s="8"/>
      <c r="D1106" s="8"/>
      <c r="E1106" s="8"/>
      <c r="F1106" s="8"/>
      <c r="G1106" s="8"/>
      <c r="H1106" s="8"/>
      <c r="I1106" s="8"/>
      <c r="J1106" s="8"/>
      <c r="K1106" s="8"/>
      <c r="L1106" s="8"/>
      <c r="M1106" s="8"/>
      <c r="N1106" s="8"/>
      <c r="O1106" s="8"/>
      <c r="P1106" s="8"/>
      <c r="Q1106" s="8"/>
      <c r="R1106" s="8"/>
      <c r="S1106" s="8"/>
      <c r="T1106" s="8"/>
      <c r="U1106" s="8"/>
      <c r="V1106" s="8"/>
      <c r="W1106" s="8"/>
      <c r="X1106" s="8"/>
      <c r="Y1106" s="8"/>
      <c r="Z1106" s="8"/>
    </row>
    <row r="1107">
      <c r="A1107" s="8"/>
      <c r="B1107" s="11"/>
      <c r="C1107" s="8"/>
      <c r="D1107" s="8"/>
      <c r="E1107" s="8"/>
      <c r="F1107" s="8"/>
      <c r="G1107" s="8"/>
      <c r="H1107" s="8"/>
      <c r="I1107" s="8"/>
      <c r="J1107" s="8"/>
      <c r="K1107" s="8"/>
      <c r="L1107" s="8"/>
      <c r="M1107" s="8"/>
      <c r="N1107" s="8"/>
      <c r="O1107" s="8"/>
      <c r="P1107" s="8"/>
      <c r="Q1107" s="8"/>
      <c r="R1107" s="8"/>
      <c r="S1107" s="8"/>
      <c r="T1107" s="8"/>
      <c r="U1107" s="8"/>
      <c r="V1107" s="8"/>
      <c r="W1107" s="8"/>
      <c r="X1107" s="8"/>
      <c r="Y1107" s="8"/>
      <c r="Z1107" s="8"/>
    </row>
    <row r="1108">
      <c r="A1108" s="8"/>
      <c r="B1108" s="11"/>
      <c r="C1108" s="8"/>
      <c r="D1108" s="8"/>
      <c r="E1108" s="8"/>
      <c r="F1108" s="8"/>
      <c r="G1108" s="8"/>
      <c r="H1108" s="8"/>
      <c r="I1108" s="8"/>
      <c r="J1108" s="8"/>
      <c r="K1108" s="8"/>
      <c r="L1108" s="8"/>
      <c r="M1108" s="8"/>
      <c r="N1108" s="8"/>
      <c r="O1108" s="8"/>
      <c r="P1108" s="8"/>
      <c r="Q1108" s="8"/>
      <c r="R1108" s="8"/>
      <c r="S1108" s="8"/>
      <c r="T1108" s="8"/>
      <c r="U1108" s="8"/>
      <c r="V1108" s="8"/>
      <c r="W1108" s="8"/>
      <c r="X1108" s="8"/>
      <c r="Y1108" s="8"/>
      <c r="Z1108" s="8"/>
    </row>
    <row r="1109">
      <c r="A1109" s="8"/>
      <c r="B1109" s="11"/>
      <c r="C1109" s="8"/>
      <c r="D1109" s="8"/>
      <c r="E1109" s="8"/>
      <c r="F1109" s="8"/>
      <c r="G1109" s="8"/>
      <c r="H1109" s="8"/>
      <c r="I1109" s="8"/>
      <c r="J1109" s="8"/>
      <c r="K1109" s="8"/>
      <c r="L1109" s="8"/>
      <c r="M1109" s="8"/>
      <c r="N1109" s="8"/>
      <c r="O1109" s="8"/>
      <c r="P1109" s="8"/>
      <c r="Q1109" s="8"/>
      <c r="R1109" s="8"/>
      <c r="S1109" s="8"/>
      <c r="T1109" s="8"/>
      <c r="U1109" s="8"/>
      <c r="V1109" s="8"/>
      <c r="W1109" s="8"/>
      <c r="X1109" s="8"/>
      <c r="Y1109" s="8"/>
      <c r="Z1109" s="8"/>
    </row>
    <row r="1110">
      <c r="A1110" s="8"/>
      <c r="B1110" s="11"/>
      <c r="C1110" s="8"/>
      <c r="D1110" s="8"/>
      <c r="E1110" s="8"/>
      <c r="F1110" s="8"/>
      <c r="G1110" s="8"/>
      <c r="H1110" s="8"/>
      <c r="I1110" s="8"/>
      <c r="J1110" s="8"/>
      <c r="K1110" s="8"/>
      <c r="L1110" s="8"/>
      <c r="M1110" s="8"/>
      <c r="N1110" s="8"/>
      <c r="O1110" s="8"/>
      <c r="P1110" s="8"/>
      <c r="Q1110" s="8"/>
      <c r="R1110" s="8"/>
      <c r="S1110" s="8"/>
      <c r="T1110" s="8"/>
      <c r="U1110" s="8"/>
      <c r="V1110" s="8"/>
      <c r="W1110" s="8"/>
      <c r="X1110" s="8"/>
      <c r="Y1110" s="8"/>
      <c r="Z1110" s="8"/>
    </row>
    <row r="1111">
      <c r="A1111" s="8"/>
      <c r="B1111" s="11"/>
      <c r="C1111" s="8"/>
      <c r="D1111" s="8"/>
      <c r="E1111" s="8"/>
      <c r="F1111" s="8"/>
      <c r="G1111" s="8"/>
      <c r="H1111" s="8"/>
      <c r="I1111" s="8"/>
      <c r="J1111" s="8"/>
      <c r="K1111" s="8"/>
      <c r="L1111" s="8"/>
      <c r="M1111" s="8"/>
      <c r="N1111" s="8"/>
      <c r="O1111" s="8"/>
      <c r="P1111" s="8"/>
      <c r="Q1111" s="8"/>
      <c r="R1111" s="8"/>
      <c r="S1111" s="8"/>
      <c r="T1111" s="8"/>
      <c r="U1111" s="8"/>
      <c r="V1111" s="8"/>
      <c r="W1111" s="8"/>
      <c r="X1111" s="8"/>
      <c r="Y1111" s="8"/>
      <c r="Z1111" s="8"/>
    </row>
    <row r="1112">
      <c r="A1112" s="8"/>
      <c r="B1112" s="11"/>
      <c r="C1112" s="8"/>
      <c r="D1112" s="8"/>
      <c r="E1112" s="8"/>
      <c r="F1112" s="8"/>
      <c r="G1112" s="8"/>
      <c r="H1112" s="8"/>
      <c r="I1112" s="8"/>
      <c r="J1112" s="8"/>
      <c r="K1112" s="8"/>
      <c r="L1112" s="8"/>
      <c r="M1112" s="8"/>
      <c r="N1112" s="8"/>
      <c r="O1112" s="8"/>
      <c r="P1112" s="8"/>
      <c r="Q1112" s="8"/>
      <c r="R1112" s="8"/>
      <c r="S1112" s="8"/>
      <c r="T1112" s="8"/>
      <c r="U1112" s="8"/>
      <c r="V1112" s="8"/>
      <c r="W1112" s="8"/>
      <c r="X1112" s="8"/>
      <c r="Y1112" s="8"/>
      <c r="Z1112" s="8"/>
    </row>
    <row r="1113">
      <c r="A1113" s="8"/>
      <c r="B1113" s="11"/>
      <c r="C1113" s="8"/>
      <c r="D1113" s="8"/>
      <c r="E1113" s="8"/>
      <c r="F1113" s="8"/>
      <c r="G1113" s="8"/>
      <c r="H1113" s="8"/>
      <c r="I1113" s="8"/>
      <c r="J1113" s="8"/>
      <c r="K1113" s="8"/>
      <c r="L1113" s="8"/>
      <c r="M1113" s="8"/>
      <c r="N1113" s="8"/>
      <c r="O1113" s="8"/>
      <c r="P1113" s="8"/>
      <c r="Q1113" s="8"/>
      <c r="R1113" s="8"/>
      <c r="S1113" s="8"/>
      <c r="T1113" s="8"/>
      <c r="U1113" s="8"/>
      <c r="V1113" s="8"/>
      <c r="W1113" s="8"/>
      <c r="X1113" s="8"/>
      <c r="Y1113" s="8"/>
      <c r="Z1113" s="8"/>
    </row>
    <row r="1114">
      <c r="A1114" s="8"/>
      <c r="B1114" s="11"/>
      <c r="C1114" s="8"/>
      <c r="D1114" s="8"/>
      <c r="E1114" s="8"/>
      <c r="F1114" s="8"/>
      <c r="G1114" s="8"/>
      <c r="H1114" s="8"/>
      <c r="I1114" s="8"/>
      <c r="J1114" s="8"/>
      <c r="K1114" s="8"/>
      <c r="L1114" s="8"/>
      <c r="M1114" s="8"/>
      <c r="N1114" s="8"/>
      <c r="O1114" s="8"/>
      <c r="P1114" s="8"/>
      <c r="Q1114" s="8"/>
      <c r="R1114" s="8"/>
      <c r="S1114" s="8"/>
      <c r="T1114" s="8"/>
      <c r="U1114" s="8"/>
      <c r="V1114" s="8"/>
      <c r="W1114" s="8"/>
      <c r="X1114" s="8"/>
      <c r="Y1114" s="8"/>
      <c r="Z1114" s="8"/>
    </row>
    <row r="1115">
      <c r="A1115" s="8"/>
      <c r="B1115" s="11"/>
      <c r="C1115" s="8"/>
      <c r="D1115" s="8"/>
      <c r="E1115" s="8"/>
      <c r="F1115" s="8"/>
      <c r="G1115" s="8"/>
      <c r="H1115" s="8"/>
      <c r="I1115" s="8"/>
      <c r="J1115" s="8"/>
      <c r="K1115" s="8"/>
      <c r="L1115" s="8"/>
      <c r="M1115" s="8"/>
      <c r="N1115" s="8"/>
      <c r="O1115" s="8"/>
      <c r="P1115" s="8"/>
      <c r="Q1115" s="8"/>
      <c r="R1115" s="8"/>
      <c r="S1115" s="8"/>
      <c r="T1115" s="8"/>
      <c r="U1115" s="8"/>
      <c r="V1115" s="8"/>
      <c r="W1115" s="8"/>
      <c r="X1115" s="8"/>
      <c r="Y1115" s="8"/>
      <c r="Z1115" s="8"/>
    </row>
    <row r="1116">
      <c r="A1116" s="8"/>
      <c r="B1116" s="11"/>
      <c r="C1116" s="8"/>
      <c r="D1116" s="8"/>
      <c r="E1116" s="8"/>
      <c r="F1116" s="8"/>
      <c r="G1116" s="8"/>
      <c r="H1116" s="8"/>
      <c r="I1116" s="8"/>
      <c r="J1116" s="8"/>
      <c r="K1116" s="8"/>
      <c r="L1116" s="8"/>
      <c r="M1116" s="8"/>
      <c r="N1116" s="8"/>
      <c r="O1116" s="8"/>
      <c r="P1116" s="8"/>
      <c r="Q1116" s="8"/>
      <c r="R1116" s="8"/>
      <c r="S1116" s="8"/>
      <c r="T1116" s="8"/>
      <c r="U1116" s="8"/>
      <c r="V1116" s="8"/>
      <c r="W1116" s="8"/>
      <c r="X1116" s="8"/>
      <c r="Y1116" s="8"/>
      <c r="Z1116" s="8"/>
    </row>
    <row r="1117">
      <c r="A1117" s="8"/>
      <c r="B1117" s="11"/>
      <c r="C1117" s="8"/>
      <c r="D1117" s="8"/>
      <c r="E1117" s="8"/>
      <c r="F1117" s="8"/>
      <c r="G1117" s="8"/>
      <c r="H1117" s="8"/>
      <c r="I1117" s="8"/>
      <c r="J1117" s="8"/>
      <c r="K1117" s="8"/>
      <c r="L1117" s="8"/>
      <c r="M1117" s="8"/>
      <c r="N1117" s="8"/>
      <c r="O1117" s="8"/>
      <c r="P1117" s="8"/>
      <c r="Q1117" s="8"/>
      <c r="R1117" s="8"/>
      <c r="S1117" s="8"/>
      <c r="T1117" s="8"/>
      <c r="U1117" s="8"/>
      <c r="V1117" s="8"/>
      <c r="W1117" s="8"/>
      <c r="X1117" s="8"/>
      <c r="Y1117" s="8"/>
      <c r="Z1117" s="8"/>
    </row>
    <row r="1118">
      <c r="A1118" s="8"/>
      <c r="B1118" s="11"/>
      <c r="C1118" s="8"/>
      <c r="D1118" s="8"/>
      <c r="E1118" s="8"/>
      <c r="F1118" s="8"/>
      <c r="G1118" s="8"/>
      <c r="H1118" s="8"/>
      <c r="I1118" s="8"/>
      <c r="J1118" s="8"/>
      <c r="K1118" s="8"/>
      <c r="L1118" s="8"/>
      <c r="M1118" s="8"/>
      <c r="N1118" s="8"/>
      <c r="O1118" s="8"/>
      <c r="P1118" s="8"/>
      <c r="Q1118" s="8"/>
      <c r="R1118" s="8"/>
      <c r="S1118" s="8"/>
      <c r="T1118" s="8"/>
      <c r="U1118" s="8"/>
      <c r="V1118" s="8"/>
      <c r="W1118" s="8"/>
      <c r="X1118" s="8"/>
      <c r="Y1118" s="8"/>
      <c r="Z1118" s="8"/>
    </row>
    <row r="1119">
      <c r="A1119" s="8"/>
      <c r="B1119" s="11"/>
      <c r="C1119" s="8"/>
      <c r="D1119" s="8"/>
      <c r="E1119" s="8"/>
      <c r="F1119" s="8"/>
      <c r="G1119" s="8"/>
      <c r="H1119" s="8"/>
      <c r="I1119" s="8"/>
      <c r="J1119" s="8"/>
      <c r="K1119" s="8"/>
      <c r="L1119" s="8"/>
      <c r="M1119" s="8"/>
      <c r="N1119" s="8"/>
      <c r="O1119" s="8"/>
      <c r="P1119" s="8"/>
      <c r="Q1119" s="8"/>
      <c r="R1119" s="8"/>
      <c r="S1119" s="8"/>
      <c r="T1119" s="8"/>
      <c r="U1119" s="8"/>
      <c r="V1119" s="8"/>
      <c r="W1119" s="8"/>
      <c r="X1119" s="8"/>
      <c r="Y1119" s="8"/>
      <c r="Z1119" s="8"/>
    </row>
    <row r="1120">
      <c r="A1120" s="8"/>
      <c r="B1120" s="11"/>
      <c r="C1120" s="8"/>
      <c r="D1120" s="8"/>
      <c r="E1120" s="8"/>
      <c r="F1120" s="8"/>
      <c r="G1120" s="8"/>
      <c r="H1120" s="8"/>
      <c r="I1120" s="8"/>
      <c r="J1120" s="8"/>
      <c r="K1120" s="8"/>
      <c r="L1120" s="8"/>
      <c r="M1120" s="8"/>
      <c r="N1120" s="8"/>
      <c r="O1120" s="8"/>
      <c r="P1120" s="8"/>
      <c r="Q1120" s="8"/>
      <c r="R1120" s="8"/>
      <c r="S1120" s="8"/>
      <c r="T1120" s="8"/>
      <c r="U1120" s="8"/>
      <c r="V1120" s="8"/>
      <c r="W1120" s="8"/>
      <c r="X1120" s="8"/>
      <c r="Y1120" s="8"/>
      <c r="Z1120" s="8"/>
    </row>
    <row r="1121">
      <c r="A1121" s="8"/>
      <c r="B1121" s="11"/>
      <c r="C1121" s="8"/>
      <c r="D1121" s="8"/>
      <c r="E1121" s="8"/>
      <c r="F1121" s="8"/>
      <c r="G1121" s="8"/>
      <c r="H1121" s="8"/>
      <c r="I1121" s="8"/>
      <c r="J1121" s="8"/>
      <c r="K1121" s="8"/>
      <c r="L1121" s="8"/>
      <c r="M1121" s="8"/>
      <c r="N1121" s="8"/>
      <c r="O1121" s="8"/>
      <c r="P1121" s="8"/>
      <c r="Q1121" s="8"/>
      <c r="R1121" s="8"/>
      <c r="S1121" s="8"/>
      <c r="T1121" s="8"/>
      <c r="U1121" s="8"/>
      <c r="V1121" s="8"/>
      <c r="W1121" s="8"/>
      <c r="X1121" s="8"/>
      <c r="Y1121" s="8"/>
      <c r="Z1121" s="8"/>
    </row>
    <row r="1122">
      <c r="A1122" s="8"/>
      <c r="B1122" s="11"/>
      <c r="C1122" s="8"/>
      <c r="D1122" s="8"/>
      <c r="E1122" s="8"/>
      <c r="F1122" s="8"/>
      <c r="G1122" s="8"/>
      <c r="H1122" s="8"/>
      <c r="I1122" s="8"/>
      <c r="J1122" s="8"/>
      <c r="K1122" s="8"/>
      <c r="L1122" s="8"/>
      <c r="M1122" s="8"/>
      <c r="N1122" s="8"/>
      <c r="O1122" s="8"/>
      <c r="P1122" s="8"/>
      <c r="Q1122" s="8"/>
      <c r="R1122" s="8"/>
      <c r="S1122" s="8"/>
      <c r="T1122" s="8"/>
      <c r="U1122" s="8"/>
      <c r="V1122" s="8"/>
      <c r="W1122" s="8"/>
      <c r="X1122" s="8"/>
      <c r="Y1122" s="8"/>
      <c r="Z1122" s="8"/>
    </row>
    <row r="1123">
      <c r="A1123" s="8"/>
      <c r="B1123" s="11"/>
      <c r="C1123" s="8"/>
      <c r="D1123" s="8"/>
      <c r="E1123" s="8"/>
      <c r="F1123" s="8"/>
      <c r="G1123" s="8"/>
      <c r="H1123" s="8"/>
      <c r="I1123" s="8"/>
      <c r="J1123" s="8"/>
      <c r="K1123" s="8"/>
      <c r="L1123" s="8"/>
      <c r="M1123" s="8"/>
      <c r="N1123" s="8"/>
      <c r="O1123" s="8"/>
      <c r="P1123" s="8"/>
      <c r="Q1123" s="8"/>
      <c r="R1123" s="8"/>
      <c r="S1123" s="8"/>
      <c r="T1123" s="8"/>
      <c r="U1123" s="8"/>
      <c r="V1123" s="8"/>
      <c r="W1123" s="8"/>
      <c r="X1123" s="8"/>
      <c r="Y1123" s="8"/>
      <c r="Z1123" s="8"/>
    </row>
    <row r="1124">
      <c r="A1124" s="8"/>
      <c r="B1124" s="11"/>
      <c r="C1124" s="8"/>
      <c r="D1124" s="8"/>
      <c r="E1124" s="8"/>
      <c r="F1124" s="8"/>
      <c r="G1124" s="8"/>
      <c r="H1124" s="8"/>
      <c r="I1124" s="8"/>
      <c r="J1124" s="8"/>
      <c r="K1124" s="8"/>
      <c r="L1124" s="8"/>
      <c r="M1124" s="8"/>
      <c r="N1124" s="8"/>
      <c r="O1124" s="8"/>
      <c r="P1124" s="8"/>
      <c r="Q1124" s="8"/>
      <c r="R1124" s="8"/>
      <c r="S1124" s="8"/>
      <c r="T1124" s="8"/>
      <c r="U1124" s="8"/>
      <c r="V1124" s="8"/>
      <c r="W1124" s="8"/>
      <c r="X1124" s="8"/>
      <c r="Y1124" s="8"/>
      <c r="Z1124" s="8"/>
    </row>
    <row r="1125">
      <c r="A1125" s="8"/>
      <c r="B1125" s="11"/>
      <c r="C1125" s="8"/>
      <c r="D1125" s="8"/>
      <c r="E1125" s="8"/>
      <c r="F1125" s="8"/>
      <c r="G1125" s="8"/>
      <c r="H1125" s="8"/>
      <c r="I1125" s="8"/>
      <c r="J1125" s="8"/>
      <c r="K1125" s="8"/>
      <c r="L1125" s="8"/>
      <c r="M1125" s="8"/>
      <c r="N1125" s="8"/>
      <c r="O1125" s="8"/>
      <c r="P1125" s="8"/>
      <c r="Q1125" s="8"/>
      <c r="R1125" s="8"/>
      <c r="S1125" s="8"/>
      <c r="T1125" s="8"/>
      <c r="U1125" s="8"/>
      <c r="V1125" s="8"/>
      <c r="W1125" s="8"/>
      <c r="X1125" s="8"/>
      <c r="Y1125" s="8"/>
      <c r="Z1125" s="8"/>
    </row>
    <row r="1126">
      <c r="A1126" s="8"/>
      <c r="B1126" s="11"/>
      <c r="C1126" s="8"/>
      <c r="D1126" s="8"/>
      <c r="E1126" s="8"/>
      <c r="F1126" s="8"/>
      <c r="G1126" s="8"/>
      <c r="H1126" s="8"/>
      <c r="I1126" s="8"/>
      <c r="J1126" s="8"/>
      <c r="K1126" s="8"/>
      <c r="L1126" s="8"/>
      <c r="M1126" s="8"/>
      <c r="N1126" s="8"/>
      <c r="O1126" s="8"/>
      <c r="P1126" s="8"/>
      <c r="Q1126" s="8"/>
      <c r="R1126" s="8"/>
      <c r="S1126" s="8"/>
      <c r="T1126" s="8"/>
      <c r="U1126" s="8"/>
      <c r="V1126" s="8"/>
      <c r="W1126" s="8"/>
      <c r="X1126" s="8"/>
      <c r="Y1126" s="8"/>
      <c r="Z1126" s="8"/>
    </row>
    <row r="1127">
      <c r="A1127" s="8"/>
      <c r="B1127" s="11"/>
      <c r="C1127" s="8"/>
      <c r="D1127" s="8"/>
      <c r="E1127" s="8"/>
      <c r="F1127" s="8"/>
      <c r="G1127" s="8"/>
      <c r="H1127" s="8"/>
      <c r="I1127" s="8"/>
      <c r="J1127" s="8"/>
      <c r="K1127" s="8"/>
      <c r="L1127" s="8"/>
      <c r="M1127" s="8"/>
      <c r="N1127" s="8"/>
      <c r="O1127" s="8"/>
      <c r="P1127" s="8"/>
      <c r="Q1127" s="8"/>
      <c r="R1127" s="8"/>
      <c r="S1127" s="8"/>
      <c r="T1127" s="8"/>
      <c r="U1127" s="8"/>
      <c r="V1127" s="8"/>
      <c r="W1127" s="8"/>
      <c r="X1127" s="8"/>
      <c r="Y1127" s="8"/>
      <c r="Z1127" s="8"/>
    </row>
    <row r="1128">
      <c r="A1128" s="8"/>
      <c r="B1128" s="11"/>
      <c r="C1128" s="8"/>
      <c r="D1128" s="8"/>
      <c r="E1128" s="8"/>
      <c r="F1128" s="8"/>
      <c r="G1128" s="8"/>
      <c r="H1128" s="8"/>
      <c r="I1128" s="8"/>
      <c r="J1128" s="8"/>
      <c r="K1128" s="8"/>
      <c r="L1128" s="8"/>
      <c r="M1128" s="8"/>
      <c r="N1128" s="8"/>
      <c r="O1128" s="8"/>
      <c r="P1128" s="8"/>
      <c r="Q1128" s="8"/>
      <c r="R1128" s="8"/>
      <c r="S1128" s="8"/>
      <c r="T1128" s="8"/>
      <c r="U1128" s="8"/>
      <c r="V1128" s="8"/>
      <c r="W1128" s="8"/>
      <c r="X1128" s="8"/>
      <c r="Y1128" s="8"/>
      <c r="Z1128" s="8"/>
    </row>
    <row r="1129">
      <c r="A1129" s="8"/>
      <c r="B1129" s="11"/>
      <c r="C1129" s="8"/>
      <c r="D1129" s="8"/>
      <c r="E1129" s="8"/>
      <c r="F1129" s="8"/>
      <c r="G1129" s="8"/>
      <c r="H1129" s="8"/>
      <c r="I1129" s="8"/>
      <c r="J1129" s="8"/>
      <c r="K1129" s="8"/>
      <c r="L1129" s="8"/>
      <c r="M1129" s="8"/>
      <c r="N1129" s="8"/>
      <c r="O1129" s="8"/>
      <c r="P1129" s="8"/>
      <c r="Q1129" s="8"/>
      <c r="R1129" s="8"/>
      <c r="S1129" s="8"/>
      <c r="T1129" s="8"/>
      <c r="U1129" s="8"/>
      <c r="V1129" s="8"/>
      <c r="W1129" s="8"/>
      <c r="X1129" s="8"/>
      <c r="Y1129" s="8"/>
      <c r="Z1129" s="8"/>
    </row>
    <row r="1130">
      <c r="A1130" s="8"/>
      <c r="B1130" s="11"/>
      <c r="C1130" s="8"/>
      <c r="D1130" s="8"/>
      <c r="E1130" s="8"/>
      <c r="F1130" s="8"/>
      <c r="G1130" s="8"/>
      <c r="H1130" s="8"/>
      <c r="I1130" s="8"/>
      <c r="J1130" s="8"/>
      <c r="K1130" s="8"/>
      <c r="L1130" s="8"/>
      <c r="M1130" s="8"/>
      <c r="N1130" s="8"/>
      <c r="O1130" s="8"/>
      <c r="P1130" s="8"/>
      <c r="Q1130" s="8"/>
      <c r="R1130" s="8"/>
      <c r="S1130" s="8"/>
      <c r="T1130" s="8"/>
      <c r="U1130" s="8"/>
      <c r="V1130" s="8"/>
      <c r="W1130" s="8"/>
      <c r="X1130" s="8"/>
      <c r="Y1130" s="8"/>
      <c r="Z1130" s="8"/>
    </row>
    <row r="1131">
      <c r="A1131" s="8"/>
      <c r="B1131" s="11"/>
      <c r="C1131" s="8"/>
      <c r="D1131" s="8"/>
      <c r="E1131" s="8"/>
      <c r="F1131" s="8"/>
      <c r="G1131" s="8"/>
      <c r="H1131" s="8"/>
      <c r="I1131" s="8"/>
      <c r="J1131" s="8"/>
      <c r="K1131" s="8"/>
      <c r="L1131" s="8"/>
      <c r="M1131" s="8"/>
      <c r="N1131" s="8"/>
      <c r="O1131" s="8"/>
      <c r="P1131" s="8"/>
      <c r="Q1131" s="8"/>
      <c r="R1131" s="8"/>
      <c r="S1131" s="8"/>
      <c r="T1131" s="8"/>
      <c r="U1131" s="8"/>
      <c r="V1131" s="8"/>
      <c r="W1131" s="8"/>
      <c r="X1131" s="8"/>
      <c r="Y1131" s="8"/>
      <c r="Z1131" s="8"/>
    </row>
    <row r="1132">
      <c r="A1132" s="8"/>
      <c r="B1132" s="11"/>
      <c r="C1132" s="8"/>
      <c r="D1132" s="8"/>
      <c r="E1132" s="8"/>
      <c r="F1132" s="8"/>
      <c r="G1132" s="8"/>
      <c r="H1132" s="8"/>
      <c r="I1132" s="8"/>
      <c r="J1132" s="8"/>
      <c r="K1132" s="8"/>
      <c r="L1132" s="8"/>
      <c r="M1132" s="8"/>
      <c r="N1132" s="8"/>
      <c r="O1132" s="8"/>
      <c r="P1132" s="8"/>
      <c r="Q1132" s="8"/>
      <c r="R1132" s="8"/>
      <c r="S1132" s="8"/>
      <c r="T1132" s="8"/>
      <c r="U1132" s="8"/>
      <c r="V1132" s="8"/>
      <c r="W1132" s="8"/>
      <c r="X1132" s="8"/>
      <c r="Y1132" s="8"/>
      <c r="Z1132" s="8"/>
    </row>
    <row r="1133">
      <c r="A1133" s="8"/>
      <c r="B1133" s="11"/>
      <c r="C1133" s="8"/>
      <c r="D1133" s="8"/>
      <c r="E1133" s="8"/>
      <c r="F1133" s="8"/>
      <c r="G1133" s="8"/>
      <c r="H1133" s="8"/>
      <c r="I1133" s="8"/>
      <c r="J1133" s="8"/>
      <c r="K1133" s="8"/>
      <c r="L1133" s="8"/>
      <c r="M1133" s="8"/>
      <c r="N1133" s="8"/>
      <c r="O1133" s="8"/>
      <c r="P1133" s="8"/>
      <c r="Q1133" s="8"/>
      <c r="R1133" s="8"/>
      <c r="S1133" s="8"/>
      <c r="T1133" s="8"/>
      <c r="U1133" s="8"/>
      <c r="V1133" s="8"/>
      <c r="W1133" s="8"/>
      <c r="X1133" s="8"/>
      <c r="Y1133" s="8"/>
      <c r="Z1133" s="8"/>
    </row>
    <row r="1134">
      <c r="A1134" s="8"/>
      <c r="B1134" s="11"/>
      <c r="C1134" s="8"/>
      <c r="D1134" s="8"/>
      <c r="E1134" s="8"/>
      <c r="F1134" s="8"/>
      <c r="G1134" s="8"/>
      <c r="H1134" s="8"/>
      <c r="I1134" s="8"/>
      <c r="J1134" s="8"/>
      <c r="K1134" s="8"/>
      <c r="L1134" s="8"/>
      <c r="M1134" s="8"/>
      <c r="N1134" s="8"/>
      <c r="O1134" s="8"/>
      <c r="P1134" s="8"/>
      <c r="Q1134" s="8"/>
      <c r="R1134" s="8"/>
      <c r="S1134" s="8"/>
      <c r="T1134" s="8"/>
      <c r="U1134" s="8"/>
      <c r="V1134" s="8"/>
      <c r="W1134" s="8"/>
      <c r="X1134" s="8"/>
      <c r="Y1134" s="8"/>
      <c r="Z1134" s="8"/>
    </row>
    <row r="1135">
      <c r="A1135" s="8"/>
      <c r="B1135" s="11"/>
      <c r="C1135" s="8"/>
      <c r="D1135" s="8"/>
      <c r="E1135" s="8"/>
      <c r="F1135" s="8"/>
      <c r="G1135" s="8"/>
      <c r="H1135" s="8"/>
      <c r="I1135" s="8"/>
      <c r="J1135" s="8"/>
      <c r="K1135" s="8"/>
      <c r="L1135" s="8"/>
      <c r="M1135" s="8"/>
      <c r="N1135" s="8"/>
      <c r="O1135" s="8"/>
      <c r="P1135" s="8"/>
      <c r="Q1135" s="8"/>
      <c r="R1135" s="8"/>
      <c r="S1135" s="8"/>
      <c r="T1135" s="8"/>
      <c r="U1135" s="8"/>
      <c r="V1135" s="8"/>
      <c r="W1135" s="8"/>
      <c r="X1135" s="8"/>
      <c r="Y1135" s="8"/>
      <c r="Z1135" s="8"/>
    </row>
    <row r="1136">
      <c r="A1136" s="8"/>
      <c r="B1136" s="11"/>
      <c r="C1136" s="8"/>
      <c r="D1136" s="8"/>
      <c r="E1136" s="8"/>
      <c r="F1136" s="8"/>
      <c r="G1136" s="8"/>
      <c r="H1136" s="8"/>
      <c r="I1136" s="8"/>
      <c r="J1136" s="8"/>
      <c r="K1136" s="8"/>
      <c r="L1136" s="8"/>
      <c r="M1136" s="8"/>
      <c r="N1136" s="8"/>
      <c r="O1136" s="8"/>
      <c r="P1136" s="8"/>
      <c r="Q1136" s="8"/>
      <c r="R1136" s="8"/>
      <c r="S1136" s="8"/>
      <c r="T1136" s="8"/>
      <c r="U1136" s="8"/>
      <c r="V1136" s="8"/>
      <c r="W1136" s="8"/>
      <c r="X1136" s="8"/>
      <c r="Y1136" s="8"/>
      <c r="Z1136" s="8"/>
    </row>
    <row r="1137">
      <c r="A1137" s="8"/>
      <c r="B1137" s="11"/>
      <c r="C1137" s="8"/>
      <c r="D1137" s="8"/>
      <c r="E1137" s="8"/>
      <c r="F1137" s="8"/>
      <c r="G1137" s="8"/>
      <c r="H1137" s="8"/>
      <c r="I1137" s="8"/>
      <c r="J1137" s="8"/>
      <c r="K1137" s="8"/>
      <c r="L1137" s="8"/>
      <c r="M1137" s="8"/>
      <c r="N1137" s="8"/>
      <c r="O1137" s="8"/>
      <c r="P1137" s="8"/>
      <c r="Q1137" s="8"/>
      <c r="R1137" s="8"/>
      <c r="S1137" s="8"/>
      <c r="T1137" s="8"/>
      <c r="U1137" s="8"/>
      <c r="V1137" s="8"/>
      <c r="W1137" s="8"/>
      <c r="X1137" s="8"/>
      <c r="Y1137" s="8"/>
      <c r="Z1137" s="8"/>
    </row>
    <row r="1138">
      <c r="A1138" s="8"/>
      <c r="B1138" s="11"/>
      <c r="C1138" s="8"/>
      <c r="D1138" s="8"/>
      <c r="E1138" s="8"/>
      <c r="F1138" s="8"/>
      <c r="G1138" s="8"/>
      <c r="H1138" s="8"/>
      <c r="I1138" s="8"/>
      <c r="J1138" s="8"/>
      <c r="K1138" s="8"/>
      <c r="L1138" s="8"/>
      <c r="M1138" s="8"/>
      <c r="N1138" s="8"/>
      <c r="O1138" s="8"/>
      <c r="P1138" s="8"/>
      <c r="Q1138" s="8"/>
      <c r="R1138" s="8"/>
      <c r="S1138" s="8"/>
      <c r="T1138" s="8"/>
      <c r="U1138" s="8"/>
      <c r="V1138" s="8"/>
      <c r="W1138" s="8"/>
      <c r="X1138" s="8"/>
      <c r="Y1138" s="8"/>
      <c r="Z1138" s="8"/>
    </row>
    <row r="1139">
      <c r="A1139" s="8"/>
      <c r="B1139" s="11"/>
      <c r="C1139" s="8"/>
      <c r="D1139" s="8"/>
      <c r="E1139" s="8"/>
      <c r="F1139" s="8"/>
      <c r="G1139" s="8"/>
      <c r="H1139" s="8"/>
      <c r="I1139" s="8"/>
      <c r="J1139" s="8"/>
      <c r="K1139" s="8"/>
      <c r="L1139" s="8"/>
      <c r="M1139" s="8"/>
      <c r="N1139" s="8"/>
      <c r="O1139" s="8"/>
      <c r="P1139" s="8"/>
      <c r="Q1139" s="8"/>
      <c r="R1139" s="8"/>
      <c r="S1139" s="8"/>
      <c r="T1139" s="8"/>
      <c r="U1139" s="8"/>
      <c r="V1139" s="8"/>
      <c r="W1139" s="8"/>
      <c r="X1139" s="8"/>
      <c r="Y1139" s="8"/>
      <c r="Z1139" s="8"/>
    </row>
    <row r="1140">
      <c r="A1140" s="8"/>
      <c r="B1140" s="11"/>
      <c r="C1140" s="8"/>
      <c r="D1140" s="8"/>
      <c r="E1140" s="8"/>
      <c r="F1140" s="8"/>
      <c r="G1140" s="8"/>
      <c r="H1140" s="8"/>
      <c r="I1140" s="8"/>
      <c r="J1140" s="8"/>
      <c r="K1140" s="8"/>
      <c r="L1140" s="8"/>
      <c r="M1140" s="8"/>
      <c r="N1140" s="8"/>
      <c r="O1140" s="8"/>
      <c r="P1140" s="8"/>
      <c r="Q1140" s="8"/>
      <c r="R1140" s="8"/>
      <c r="S1140" s="8"/>
      <c r="T1140" s="8"/>
      <c r="U1140" s="8"/>
      <c r="V1140" s="8"/>
      <c r="W1140" s="8"/>
      <c r="X1140" s="8"/>
      <c r="Y1140" s="8"/>
      <c r="Z1140" s="8"/>
    </row>
    <row r="1141">
      <c r="A1141" s="8"/>
      <c r="B1141" s="11"/>
      <c r="C1141" s="8"/>
      <c r="D1141" s="8"/>
      <c r="E1141" s="8"/>
      <c r="F1141" s="8"/>
      <c r="G1141" s="8"/>
      <c r="H1141" s="8"/>
      <c r="I1141" s="8"/>
      <c r="J1141" s="8"/>
      <c r="K1141" s="8"/>
      <c r="L1141" s="8"/>
      <c r="M1141" s="8"/>
      <c r="N1141" s="8"/>
      <c r="O1141" s="8"/>
      <c r="P1141" s="8"/>
      <c r="Q1141" s="8"/>
      <c r="R1141" s="8"/>
      <c r="S1141" s="8"/>
      <c r="T1141" s="8"/>
      <c r="U1141" s="8"/>
      <c r="V1141" s="8"/>
      <c r="W1141" s="8"/>
      <c r="X1141" s="8"/>
      <c r="Y1141" s="8"/>
      <c r="Z1141" s="8"/>
    </row>
    <row r="1142">
      <c r="A1142" s="8"/>
      <c r="B1142" s="11"/>
      <c r="C1142" s="8"/>
      <c r="D1142" s="8"/>
      <c r="E1142" s="8"/>
      <c r="F1142" s="8"/>
      <c r="G1142" s="8"/>
      <c r="H1142" s="8"/>
      <c r="I1142" s="8"/>
      <c r="J1142" s="8"/>
      <c r="K1142" s="8"/>
      <c r="L1142" s="8"/>
      <c r="M1142" s="8"/>
      <c r="N1142" s="8"/>
      <c r="O1142" s="8"/>
      <c r="P1142" s="8"/>
      <c r="Q1142" s="8"/>
      <c r="R1142" s="8"/>
      <c r="S1142" s="8"/>
      <c r="T1142" s="8"/>
      <c r="U1142" s="8"/>
      <c r="V1142" s="8"/>
      <c r="W1142" s="8"/>
      <c r="X1142" s="8"/>
      <c r="Y1142" s="8"/>
      <c r="Z1142" s="8"/>
    </row>
    <row r="1143">
      <c r="A1143" s="8"/>
      <c r="B1143" s="11"/>
      <c r="C1143" s="8"/>
      <c r="D1143" s="8"/>
      <c r="E1143" s="8"/>
      <c r="F1143" s="8"/>
      <c r="G1143" s="8"/>
      <c r="H1143" s="8"/>
      <c r="I1143" s="8"/>
      <c r="J1143" s="8"/>
      <c r="K1143" s="8"/>
      <c r="L1143" s="8"/>
      <c r="M1143" s="8"/>
      <c r="N1143" s="8"/>
      <c r="O1143" s="8"/>
      <c r="P1143" s="8"/>
      <c r="Q1143" s="8"/>
      <c r="R1143" s="8"/>
      <c r="S1143" s="8"/>
      <c r="T1143" s="8"/>
      <c r="U1143" s="8"/>
      <c r="V1143" s="8"/>
      <c r="W1143" s="8"/>
      <c r="X1143" s="8"/>
      <c r="Y1143" s="8"/>
      <c r="Z1143" s="8"/>
    </row>
    <row r="1144">
      <c r="A1144" s="8"/>
      <c r="B1144" s="11"/>
      <c r="C1144" s="8"/>
      <c r="D1144" s="8"/>
      <c r="E1144" s="8"/>
      <c r="F1144" s="8"/>
      <c r="G1144" s="8"/>
      <c r="H1144" s="8"/>
      <c r="I1144" s="8"/>
      <c r="J1144" s="8"/>
      <c r="K1144" s="8"/>
      <c r="L1144" s="8"/>
      <c r="M1144" s="8"/>
      <c r="N1144" s="8"/>
      <c r="O1144" s="8"/>
      <c r="P1144" s="8"/>
      <c r="Q1144" s="8"/>
      <c r="R1144" s="8"/>
      <c r="S1144" s="8"/>
      <c r="T1144" s="8"/>
      <c r="U1144" s="8"/>
      <c r="V1144" s="8"/>
      <c r="W1144" s="8"/>
      <c r="X1144" s="8"/>
      <c r="Y1144" s="8"/>
      <c r="Z1144" s="8"/>
    </row>
    <row r="1145">
      <c r="A1145" s="8"/>
      <c r="B1145" s="11"/>
      <c r="C1145" s="8"/>
      <c r="D1145" s="8"/>
      <c r="E1145" s="8"/>
      <c r="F1145" s="8"/>
      <c r="G1145" s="8"/>
      <c r="H1145" s="8"/>
      <c r="I1145" s="8"/>
      <c r="J1145" s="8"/>
      <c r="K1145" s="8"/>
      <c r="L1145" s="8"/>
      <c r="M1145" s="8"/>
      <c r="N1145" s="8"/>
      <c r="O1145" s="8"/>
      <c r="P1145" s="8"/>
      <c r="Q1145" s="8"/>
      <c r="R1145" s="8"/>
      <c r="S1145" s="8"/>
      <c r="T1145" s="8"/>
      <c r="U1145" s="8"/>
      <c r="V1145" s="8"/>
      <c r="W1145" s="8"/>
      <c r="X1145" s="8"/>
      <c r="Y1145" s="8"/>
      <c r="Z1145" s="8"/>
    </row>
    <row r="1146">
      <c r="A1146" s="8"/>
      <c r="B1146" s="11"/>
      <c r="C1146" s="8"/>
      <c r="D1146" s="8"/>
      <c r="E1146" s="8"/>
      <c r="F1146" s="8"/>
      <c r="G1146" s="8"/>
      <c r="H1146" s="8"/>
      <c r="I1146" s="8"/>
      <c r="J1146" s="8"/>
      <c r="K1146" s="8"/>
      <c r="L1146" s="8"/>
      <c r="M1146" s="8"/>
      <c r="N1146" s="8"/>
      <c r="O1146" s="8"/>
      <c r="P1146" s="8"/>
      <c r="Q1146" s="8"/>
      <c r="R1146" s="8"/>
      <c r="S1146" s="8"/>
      <c r="T1146" s="8"/>
      <c r="U1146" s="8"/>
      <c r="V1146" s="8"/>
      <c r="W1146" s="8"/>
      <c r="X1146" s="8"/>
      <c r="Y1146" s="8"/>
      <c r="Z1146" s="8"/>
    </row>
    <row r="1147">
      <c r="A1147" s="8"/>
      <c r="B1147" s="11"/>
      <c r="C1147" s="8"/>
      <c r="D1147" s="8"/>
      <c r="E1147" s="8"/>
      <c r="F1147" s="8"/>
      <c r="G1147" s="8"/>
      <c r="H1147" s="8"/>
      <c r="I1147" s="8"/>
      <c r="J1147" s="8"/>
      <c r="K1147" s="8"/>
      <c r="L1147" s="8"/>
      <c r="M1147" s="8"/>
      <c r="N1147" s="8"/>
      <c r="O1147" s="8"/>
      <c r="P1147" s="8"/>
      <c r="Q1147" s="8"/>
      <c r="R1147" s="8"/>
      <c r="S1147" s="8"/>
      <c r="T1147" s="8"/>
      <c r="U1147" s="8"/>
      <c r="V1147" s="8"/>
      <c r="W1147" s="8"/>
      <c r="X1147" s="8"/>
      <c r="Y1147" s="8"/>
      <c r="Z1147" s="8"/>
    </row>
    <row r="1148">
      <c r="A1148" s="8"/>
      <c r="B1148" s="11"/>
      <c r="C1148" s="8"/>
      <c r="D1148" s="8"/>
      <c r="E1148" s="8"/>
      <c r="F1148" s="8"/>
      <c r="G1148" s="8"/>
      <c r="H1148" s="8"/>
      <c r="I1148" s="8"/>
      <c r="J1148" s="8"/>
      <c r="K1148" s="8"/>
      <c r="L1148" s="8"/>
      <c r="M1148" s="8"/>
      <c r="N1148" s="8"/>
      <c r="O1148" s="8"/>
      <c r="P1148" s="8"/>
      <c r="Q1148" s="8"/>
      <c r="R1148" s="8"/>
      <c r="S1148" s="8"/>
      <c r="T1148" s="8"/>
      <c r="U1148" s="8"/>
      <c r="V1148" s="8"/>
      <c r="W1148" s="8"/>
      <c r="X1148" s="8"/>
      <c r="Y1148" s="8"/>
      <c r="Z1148" s="8"/>
    </row>
    <row r="1149">
      <c r="A1149" s="8"/>
      <c r="B1149" s="11"/>
      <c r="C1149" s="8"/>
      <c r="D1149" s="8"/>
      <c r="E1149" s="8"/>
      <c r="F1149" s="8"/>
      <c r="G1149" s="8"/>
      <c r="H1149" s="8"/>
      <c r="I1149" s="8"/>
      <c r="J1149" s="8"/>
      <c r="K1149" s="8"/>
      <c r="L1149" s="8"/>
      <c r="M1149" s="8"/>
      <c r="N1149" s="8"/>
      <c r="O1149" s="8"/>
      <c r="P1149" s="8"/>
      <c r="Q1149" s="8"/>
      <c r="R1149" s="8"/>
      <c r="S1149" s="8"/>
      <c r="T1149" s="8"/>
      <c r="U1149" s="8"/>
      <c r="V1149" s="8"/>
      <c r="W1149" s="8"/>
      <c r="X1149" s="8"/>
      <c r="Y1149" s="8"/>
      <c r="Z1149" s="8"/>
    </row>
    <row r="1150">
      <c r="A1150" s="8"/>
      <c r="B1150" s="11"/>
      <c r="C1150" s="8"/>
      <c r="D1150" s="8"/>
      <c r="E1150" s="8"/>
      <c r="F1150" s="8"/>
      <c r="G1150" s="8"/>
      <c r="H1150" s="8"/>
      <c r="I1150" s="8"/>
      <c r="J1150" s="8"/>
      <c r="K1150" s="8"/>
      <c r="L1150" s="8"/>
      <c r="M1150" s="8"/>
      <c r="N1150" s="8"/>
      <c r="O1150" s="8"/>
      <c r="P1150" s="8"/>
      <c r="Q1150" s="8"/>
      <c r="R1150" s="8"/>
      <c r="S1150" s="8"/>
      <c r="T1150" s="8"/>
      <c r="U1150" s="8"/>
      <c r="V1150" s="8"/>
      <c r="W1150" s="8"/>
      <c r="X1150" s="8"/>
      <c r="Y1150" s="8"/>
      <c r="Z1150" s="8"/>
    </row>
    <row r="1151">
      <c r="A1151" s="8"/>
      <c r="B1151" s="11"/>
      <c r="C1151" s="8"/>
      <c r="D1151" s="8"/>
      <c r="E1151" s="8"/>
      <c r="F1151" s="8"/>
      <c r="G1151" s="8"/>
      <c r="H1151" s="8"/>
      <c r="I1151" s="8"/>
      <c r="J1151" s="8"/>
      <c r="K1151" s="8"/>
      <c r="L1151" s="8"/>
      <c r="M1151" s="8"/>
      <c r="N1151" s="8"/>
      <c r="O1151" s="8"/>
      <c r="P1151" s="8"/>
      <c r="Q1151" s="8"/>
      <c r="R1151" s="8"/>
      <c r="S1151" s="8"/>
      <c r="T1151" s="8"/>
      <c r="U1151" s="8"/>
      <c r="V1151" s="8"/>
      <c r="W1151" s="8"/>
      <c r="X1151" s="8"/>
      <c r="Y1151" s="8"/>
      <c r="Z1151" s="8"/>
    </row>
    <row r="1152">
      <c r="A1152" s="8"/>
      <c r="B1152" s="11"/>
      <c r="C1152" s="8"/>
      <c r="D1152" s="8"/>
      <c r="E1152" s="8"/>
      <c r="F1152" s="8"/>
      <c r="G1152" s="8"/>
      <c r="H1152" s="8"/>
      <c r="I1152" s="8"/>
      <c r="J1152" s="8"/>
      <c r="K1152" s="8"/>
      <c r="L1152" s="8"/>
      <c r="M1152" s="8"/>
      <c r="N1152" s="8"/>
      <c r="O1152" s="8"/>
      <c r="P1152" s="8"/>
      <c r="Q1152" s="8"/>
      <c r="R1152" s="8"/>
      <c r="S1152" s="8"/>
      <c r="T1152" s="8"/>
      <c r="U1152" s="8"/>
      <c r="V1152" s="8"/>
      <c r="W1152" s="8"/>
      <c r="X1152" s="8"/>
      <c r="Y1152" s="8"/>
      <c r="Z1152" s="8"/>
    </row>
    <row r="1153">
      <c r="A1153" s="8"/>
      <c r="B1153" s="11"/>
      <c r="C1153" s="8"/>
      <c r="D1153" s="8"/>
      <c r="E1153" s="8"/>
      <c r="F1153" s="8"/>
      <c r="G1153" s="8"/>
      <c r="H1153" s="8"/>
      <c r="I1153" s="8"/>
      <c r="J1153" s="8"/>
      <c r="K1153" s="8"/>
      <c r="L1153" s="8"/>
      <c r="M1153" s="8"/>
      <c r="N1153" s="8"/>
      <c r="O1153" s="8"/>
      <c r="P1153" s="8"/>
      <c r="Q1153" s="8"/>
      <c r="R1153" s="8"/>
      <c r="S1153" s="8"/>
      <c r="T1153" s="8"/>
      <c r="U1153" s="8"/>
      <c r="V1153" s="8"/>
      <c r="W1153" s="8"/>
      <c r="X1153" s="8"/>
      <c r="Y1153" s="8"/>
      <c r="Z1153" s="8"/>
    </row>
    <row r="1154">
      <c r="A1154" s="8"/>
      <c r="B1154" s="11"/>
      <c r="C1154" s="8"/>
      <c r="D1154" s="8"/>
      <c r="E1154" s="8"/>
      <c r="F1154" s="8"/>
      <c r="G1154" s="8"/>
      <c r="H1154" s="8"/>
      <c r="I1154" s="8"/>
      <c r="J1154" s="8"/>
      <c r="K1154" s="8"/>
      <c r="L1154" s="8"/>
      <c r="M1154" s="8"/>
      <c r="N1154" s="8"/>
      <c r="O1154" s="8"/>
      <c r="P1154" s="8"/>
      <c r="Q1154" s="8"/>
      <c r="R1154" s="8"/>
      <c r="S1154" s="8"/>
      <c r="T1154" s="8"/>
      <c r="U1154" s="8"/>
      <c r="V1154" s="8"/>
      <c r="W1154" s="8"/>
      <c r="X1154" s="8"/>
      <c r="Y1154" s="8"/>
      <c r="Z1154" s="8"/>
    </row>
    <row r="1155">
      <c r="A1155" s="8"/>
      <c r="B1155" s="11"/>
      <c r="C1155" s="8"/>
      <c r="D1155" s="8"/>
      <c r="E1155" s="8"/>
      <c r="F1155" s="8"/>
      <c r="G1155" s="8"/>
      <c r="H1155" s="8"/>
      <c r="I1155" s="8"/>
      <c r="J1155" s="8"/>
      <c r="K1155" s="8"/>
      <c r="L1155" s="8"/>
      <c r="M1155" s="8"/>
      <c r="N1155" s="8"/>
      <c r="O1155" s="8"/>
      <c r="P1155" s="8"/>
      <c r="Q1155" s="8"/>
      <c r="R1155" s="8"/>
      <c r="S1155" s="8"/>
      <c r="T1155" s="8"/>
      <c r="U1155" s="8"/>
      <c r="V1155" s="8"/>
      <c r="W1155" s="8"/>
      <c r="X1155" s="8"/>
      <c r="Y1155" s="8"/>
      <c r="Z1155" s="8"/>
    </row>
    <row r="1156">
      <c r="A1156" s="8"/>
      <c r="B1156" s="11"/>
      <c r="C1156" s="8"/>
      <c r="D1156" s="8"/>
      <c r="E1156" s="8"/>
      <c r="F1156" s="8"/>
      <c r="G1156" s="8"/>
      <c r="H1156" s="8"/>
      <c r="I1156" s="8"/>
      <c r="J1156" s="8"/>
      <c r="K1156" s="8"/>
      <c r="L1156" s="8"/>
      <c r="M1156" s="8"/>
      <c r="N1156" s="8"/>
      <c r="O1156" s="8"/>
      <c r="P1156" s="8"/>
      <c r="Q1156" s="8"/>
      <c r="R1156" s="8"/>
      <c r="S1156" s="8"/>
      <c r="T1156" s="8"/>
      <c r="U1156" s="8"/>
      <c r="V1156" s="8"/>
      <c r="W1156" s="8"/>
      <c r="X1156" s="8"/>
      <c r="Y1156" s="8"/>
      <c r="Z1156" s="8"/>
    </row>
    <row r="1157">
      <c r="A1157" s="8"/>
      <c r="B1157" s="11"/>
      <c r="C1157" s="8"/>
      <c r="D1157" s="8"/>
      <c r="E1157" s="8"/>
      <c r="F1157" s="8"/>
      <c r="G1157" s="8"/>
      <c r="H1157" s="8"/>
      <c r="I1157" s="8"/>
      <c r="J1157" s="8"/>
      <c r="K1157" s="8"/>
      <c r="L1157" s="8"/>
      <c r="M1157" s="8"/>
      <c r="N1157" s="8"/>
      <c r="O1157" s="8"/>
      <c r="P1157" s="8"/>
      <c r="Q1157" s="8"/>
      <c r="R1157" s="8"/>
      <c r="S1157" s="8"/>
      <c r="T1157" s="8"/>
      <c r="U1157" s="8"/>
      <c r="V1157" s="8"/>
      <c r="W1157" s="8"/>
      <c r="X1157" s="8"/>
      <c r="Y1157" s="8"/>
      <c r="Z1157" s="8"/>
    </row>
    <row r="1158">
      <c r="A1158" s="8"/>
      <c r="B1158" s="11"/>
      <c r="C1158" s="8"/>
      <c r="D1158" s="8"/>
      <c r="E1158" s="8"/>
      <c r="F1158" s="8"/>
      <c r="G1158" s="8"/>
      <c r="H1158" s="8"/>
      <c r="I1158" s="8"/>
      <c r="J1158" s="8"/>
      <c r="K1158" s="8"/>
      <c r="L1158" s="8"/>
      <c r="M1158" s="8"/>
      <c r="N1158" s="8"/>
      <c r="O1158" s="8"/>
      <c r="P1158" s="8"/>
      <c r="Q1158" s="8"/>
      <c r="R1158" s="8"/>
      <c r="S1158" s="8"/>
      <c r="T1158" s="8"/>
      <c r="U1158" s="8"/>
      <c r="V1158" s="8"/>
      <c r="W1158" s="8"/>
      <c r="X1158" s="8"/>
      <c r="Y1158" s="8"/>
      <c r="Z1158" s="8"/>
    </row>
    <row r="1159">
      <c r="A1159" s="8"/>
      <c r="B1159" s="11"/>
      <c r="C1159" s="8"/>
      <c r="D1159" s="8"/>
      <c r="E1159" s="8"/>
      <c r="F1159" s="8"/>
      <c r="G1159" s="8"/>
      <c r="H1159" s="8"/>
      <c r="I1159" s="8"/>
      <c r="J1159" s="8"/>
      <c r="K1159" s="8"/>
      <c r="L1159" s="8"/>
      <c r="M1159" s="8"/>
      <c r="N1159" s="8"/>
      <c r="O1159" s="8"/>
      <c r="P1159" s="8"/>
      <c r="Q1159" s="8"/>
      <c r="R1159" s="8"/>
      <c r="S1159" s="8"/>
      <c r="T1159" s="8"/>
      <c r="U1159" s="8"/>
      <c r="V1159" s="8"/>
      <c r="W1159" s="8"/>
      <c r="X1159" s="8"/>
      <c r="Y1159" s="8"/>
      <c r="Z1159" s="8"/>
    </row>
    <row r="1160">
      <c r="A1160" s="8"/>
      <c r="B1160" s="11"/>
      <c r="C1160" s="8"/>
      <c r="D1160" s="8"/>
      <c r="E1160" s="8"/>
      <c r="F1160" s="8"/>
      <c r="G1160" s="8"/>
      <c r="H1160" s="8"/>
      <c r="I1160" s="8"/>
      <c r="J1160" s="8"/>
      <c r="K1160" s="8"/>
      <c r="L1160" s="8"/>
      <c r="M1160" s="8"/>
      <c r="N1160" s="8"/>
      <c r="O1160" s="8"/>
      <c r="P1160" s="8"/>
      <c r="Q1160" s="8"/>
      <c r="R1160" s="8"/>
      <c r="S1160" s="8"/>
      <c r="T1160" s="8"/>
      <c r="U1160" s="8"/>
      <c r="V1160" s="8"/>
      <c r="W1160" s="8"/>
      <c r="X1160" s="8"/>
      <c r="Y1160" s="8"/>
      <c r="Z1160" s="8"/>
    </row>
    <row r="1161">
      <c r="A1161" s="8"/>
      <c r="B1161" s="11"/>
      <c r="C1161" s="8"/>
      <c r="D1161" s="8"/>
      <c r="E1161" s="8"/>
      <c r="F1161" s="8"/>
      <c r="G1161" s="8"/>
      <c r="H1161" s="8"/>
      <c r="I1161" s="8"/>
      <c r="J1161" s="8"/>
      <c r="K1161" s="8"/>
      <c r="L1161" s="8"/>
      <c r="M1161" s="8"/>
      <c r="N1161" s="8"/>
      <c r="O1161" s="8"/>
      <c r="P1161" s="8"/>
      <c r="Q1161" s="8"/>
      <c r="R1161" s="8"/>
      <c r="S1161" s="8"/>
      <c r="T1161" s="8"/>
      <c r="U1161" s="8"/>
      <c r="V1161" s="8"/>
      <c r="W1161" s="8"/>
      <c r="X1161" s="8"/>
      <c r="Y1161" s="8"/>
      <c r="Z1161" s="8"/>
    </row>
    <row r="1162">
      <c r="A1162" s="8"/>
      <c r="B1162" s="11"/>
      <c r="C1162" s="8"/>
      <c r="D1162" s="8"/>
      <c r="E1162" s="8"/>
      <c r="F1162" s="8"/>
      <c r="G1162" s="8"/>
      <c r="H1162" s="8"/>
      <c r="I1162" s="8"/>
      <c r="J1162" s="8"/>
      <c r="K1162" s="8"/>
      <c r="L1162" s="8"/>
      <c r="M1162" s="8"/>
      <c r="N1162" s="8"/>
      <c r="O1162" s="8"/>
      <c r="P1162" s="8"/>
      <c r="Q1162" s="8"/>
      <c r="R1162" s="8"/>
      <c r="S1162" s="8"/>
      <c r="T1162" s="8"/>
      <c r="U1162" s="8"/>
      <c r="V1162" s="8"/>
      <c r="W1162" s="8"/>
      <c r="X1162" s="8"/>
      <c r="Y1162" s="8"/>
      <c r="Z1162" s="8"/>
    </row>
    <row r="1163">
      <c r="A1163" s="8"/>
      <c r="B1163" s="11"/>
      <c r="C1163" s="8"/>
      <c r="D1163" s="8"/>
      <c r="E1163" s="8"/>
      <c r="F1163" s="8"/>
      <c r="G1163" s="8"/>
      <c r="H1163" s="8"/>
      <c r="I1163" s="8"/>
      <c r="J1163" s="8"/>
      <c r="K1163" s="8"/>
      <c r="L1163" s="8"/>
      <c r="M1163" s="8"/>
      <c r="N1163" s="8"/>
      <c r="O1163" s="8"/>
      <c r="P1163" s="8"/>
      <c r="Q1163" s="8"/>
      <c r="R1163" s="8"/>
      <c r="S1163" s="8"/>
      <c r="T1163" s="8"/>
      <c r="U1163" s="8"/>
      <c r="V1163" s="8"/>
      <c r="W1163" s="8"/>
      <c r="X1163" s="8"/>
      <c r="Y1163" s="8"/>
      <c r="Z1163" s="8"/>
    </row>
    <row r="1164">
      <c r="A1164" s="8"/>
      <c r="B1164" s="11"/>
      <c r="C1164" s="8"/>
      <c r="D1164" s="8"/>
      <c r="E1164" s="8"/>
      <c r="F1164" s="8"/>
      <c r="G1164" s="8"/>
      <c r="H1164" s="8"/>
      <c r="I1164" s="8"/>
      <c r="J1164" s="8"/>
      <c r="K1164" s="8"/>
      <c r="L1164" s="8"/>
      <c r="M1164" s="8"/>
      <c r="N1164" s="8"/>
      <c r="O1164" s="8"/>
      <c r="P1164" s="8"/>
      <c r="Q1164" s="8"/>
      <c r="R1164" s="8"/>
      <c r="S1164" s="8"/>
      <c r="T1164" s="8"/>
      <c r="U1164" s="8"/>
      <c r="V1164" s="8"/>
      <c r="W1164" s="8"/>
      <c r="X1164" s="8"/>
      <c r="Y1164" s="8"/>
      <c r="Z1164" s="8"/>
    </row>
    <row r="1165">
      <c r="A1165" s="8"/>
      <c r="B1165" s="11"/>
      <c r="C1165" s="8"/>
      <c r="D1165" s="8"/>
      <c r="E1165" s="8"/>
      <c r="F1165" s="8"/>
      <c r="G1165" s="8"/>
      <c r="H1165" s="8"/>
      <c r="I1165" s="8"/>
      <c r="J1165" s="8"/>
      <c r="K1165" s="8"/>
      <c r="L1165" s="8"/>
      <c r="M1165" s="8"/>
      <c r="N1165" s="8"/>
      <c r="O1165" s="8"/>
      <c r="P1165" s="8"/>
      <c r="Q1165" s="8"/>
      <c r="R1165" s="8"/>
      <c r="S1165" s="8"/>
      <c r="T1165" s="8"/>
      <c r="U1165" s="8"/>
      <c r="V1165" s="8"/>
      <c r="W1165" s="8"/>
      <c r="X1165" s="8"/>
      <c r="Y1165" s="8"/>
      <c r="Z1165" s="8"/>
    </row>
    <row r="1166">
      <c r="A1166" s="8"/>
      <c r="B1166" s="11"/>
      <c r="C1166" s="8"/>
      <c r="D1166" s="8"/>
      <c r="E1166" s="8"/>
      <c r="F1166" s="8"/>
      <c r="G1166" s="8"/>
      <c r="H1166" s="8"/>
      <c r="I1166" s="8"/>
      <c r="J1166" s="8"/>
      <c r="K1166" s="8"/>
      <c r="L1166" s="8"/>
      <c r="M1166" s="8"/>
      <c r="N1166" s="8"/>
      <c r="O1166" s="8"/>
      <c r="P1166" s="8"/>
      <c r="Q1166" s="8"/>
      <c r="R1166" s="8"/>
      <c r="S1166" s="8"/>
      <c r="T1166" s="8"/>
      <c r="U1166" s="8"/>
      <c r="V1166" s="8"/>
      <c r="W1166" s="8"/>
      <c r="X1166" s="8"/>
      <c r="Y1166" s="8"/>
      <c r="Z1166" s="8"/>
    </row>
    <row r="1167">
      <c r="A1167" s="8"/>
      <c r="B1167" s="11"/>
      <c r="C1167" s="8"/>
      <c r="D1167" s="8"/>
      <c r="E1167" s="8"/>
      <c r="F1167" s="8"/>
      <c r="G1167" s="8"/>
      <c r="H1167" s="8"/>
      <c r="I1167" s="8"/>
      <c r="J1167" s="8"/>
      <c r="K1167" s="8"/>
      <c r="L1167" s="8"/>
      <c r="M1167" s="8"/>
      <c r="N1167" s="8"/>
      <c r="O1167" s="8"/>
      <c r="P1167" s="8"/>
      <c r="Q1167" s="8"/>
      <c r="R1167" s="8"/>
      <c r="S1167" s="8"/>
      <c r="T1167" s="8"/>
      <c r="U1167" s="8"/>
      <c r="V1167" s="8"/>
      <c r="W1167" s="8"/>
      <c r="X1167" s="8"/>
      <c r="Y1167" s="8"/>
      <c r="Z1167" s="8"/>
    </row>
    <row r="1168">
      <c r="A1168" s="8"/>
      <c r="B1168" s="11"/>
      <c r="C1168" s="8"/>
      <c r="D1168" s="8"/>
      <c r="E1168" s="8"/>
      <c r="F1168" s="8"/>
      <c r="G1168" s="8"/>
      <c r="H1168" s="8"/>
      <c r="I1168" s="8"/>
      <c r="J1168" s="8"/>
      <c r="K1168" s="8"/>
      <c r="L1168" s="8"/>
      <c r="M1168" s="8"/>
      <c r="N1168" s="8"/>
      <c r="O1168" s="8"/>
      <c r="P1168" s="8"/>
      <c r="Q1168" s="8"/>
      <c r="R1168" s="8"/>
      <c r="S1168" s="8"/>
      <c r="T1168" s="8"/>
      <c r="U1168" s="8"/>
      <c r="V1168" s="8"/>
      <c r="W1168" s="8"/>
      <c r="X1168" s="8"/>
      <c r="Y1168" s="8"/>
      <c r="Z1168" s="8"/>
    </row>
    <row r="1169">
      <c r="A1169" s="8"/>
      <c r="B1169" s="11"/>
      <c r="C1169" s="8"/>
      <c r="D1169" s="8"/>
      <c r="E1169" s="8"/>
      <c r="F1169" s="8"/>
      <c r="G1169" s="8"/>
      <c r="H1169" s="8"/>
      <c r="I1169" s="8"/>
      <c r="J1169" s="8"/>
      <c r="K1169" s="8"/>
      <c r="L1169" s="8"/>
      <c r="M1169" s="8"/>
      <c r="N1169" s="8"/>
      <c r="O1169" s="8"/>
      <c r="P1169" s="8"/>
      <c r="Q1169" s="8"/>
      <c r="R1169" s="8"/>
      <c r="S1169" s="8"/>
      <c r="T1169" s="8"/>
      <c r="U1169" s="8"/>
      <c r="V1169" s="8"/>
      <c r="W1169" s="8"/>
      <c r="X1169" s="8"/>
      <c r="Y1169" s="8"/>
      <c r="Z1169" s="8"/>
    </row>
    <row r="1170">
      <c r="A1170" s="8"/>
      <c r="B1170" s="11"/>
      <c r="C1170" s="8"/>
      <c r="D1170" s="8"/>
      <c r="E1170" s="8"/>
      <c r="F1170" s="8"/>
      <c r="G1170" s="8"/>
      <c r="H1170" s="8"/>
      <c r="I1170" s="8"/>
      <c r="J1170" s="8"/>
      <c r="K1170" s="8"/>
      <c r="L1170" s="8"/>
      <c r="M1170" s="8"/>
      <c r="N1170" s="8"/>
      <c r="O1170" s="8"/>
      <c r="P1170" s="8"/>
      <c r="Q1170" s="8"/>
      <c r="R1170" s="8"/>
      <c r="S1170" s="8"/>
      <c r="T1170" s="8"/>
      <c r="U1170" s="8"/>
      <c r="V1170" s="8"/>
      <c r="W1170" s="8"/>
      <c r="X1170" s="8"/>
      <c r="Y1170" s="8"/>
      <c r="Z1170" s="8"/>
    </row>
    <row r="1171">
      <c r="A1171" s="8"/>
      <c r="B1171" s="11"/>
      <c r="C1171" s="8"/>
      <c r="D1171" s="8"/>
      <c r="E1171" s="8"/>
      <c r="F1171" s="8"/>
      <c r="G1171" s="8"/>
      <c r="H1171" s="8"/>
      <c r="I1171" s="8"/>
      <c r="J1171" s="8"/>
      <c r="K1171" s="8"/>
      <c r="L1171" s="8"/>
      <c r="M1171" s="8"/>
      <c r="N1171" s="8"/>
      <c r="O1171" s="8"/>
      <c r="P1171" s="8"/>
      <c r="Q1171" s="8"/>
      <c r="R1171" s="8"/>
      <c r="S1171" s="8"/>
      <c r="T1171" s="8"/>
      <c r="U1171" s="8"/>
      <c r="V1171" s="8"/>
      <c r="W1171" s="8"/>
      <c r="X1171" s="8"/>
      <c r="Y1171" s="8"/>
      <c r="Z1171" s="8"/>
    </row>
    <row r="1172">
      <c r="A1172" s="8"/>
      <c r="B1172" s="11"/>
      <c r="C1172" s="8"/>
      <c r="D1172" s="8"/>
      <c r="E1172" s="8"/>
      <c r="F1172" s="8"/>
      <c r="G1172" s="8"/>
      <c r="H1172" s="8"/>
      <c r="I1172" s="8"/>
      <c r="J1172" s="8"/>
      <c r="K1172" s="8"/>
      <c r="L1172" s="8"/>
      <c r="M1172" s="8"/>
      <c r="N1172" s="8"/>
      <c r="O1172" s="8"/>
      <c r="P1172" s="8"/>
      <c r="Q1172" s="8"/>
      <c r="R1172" s="8"/>
      <c r="S1172" s="8"/>
      <c r="T1172" s="8"/>
      <c r="U1172" s="8"/>
      <c r="V1172" s="8"/>
      <c r="W1172" s="8"/>
      <c r="X1172" s="8"/>
      <c r="Y1172" s="8"/>
      <c r="Z1172" s="8"/>
    </row>
    <row r="1173">
      <c r="A1173" s="8"/>
      <c r="B1173" s="11"/>
      <c r="C1173" s="8"/>
      <c r="D1173" s="8"/>
      <c r="E1173" s="8"/>
      <c r="F1173" s="8"/>
      <c r="G1173" s="8"/>
      <c r="H1173" s="8"/>
      <c r="I1173" s="8"/>
      <c r="J1173" s="8"/>
      <c r="K1173" s="8"/>
      <c r="L1173" s="8"/>
      <c r="M1173" s="8"/>
      <c r="N1173" s="8"/>
      <c r="O1173" s="8"/>
      <c r="P1173" s="8"/>
      <c r="Q1173" s="8"/>
      <c r="R1173" s="8"/>
      <c r="S1173" s="8"/>
      <c r="T1173" s="8"/>
      <c r="U1173" s="8"/>
      <c r="V1173" s="8"/>
      <c r="W1173" s="8"/>
      <c r="X1173" s="8"/>
      <c r="Y1173" s="8"/>
      <c r="Z1173" s="8"/>
    </row>
    <row r="1174">
      <c r="A1174" s="8"/>
      <c r="B1174" s="11"/>
      <c r="C1174" s="8"/>
      <c r="D1174" s="8"/>
      <c r="E1174" s="8"/>
      <c r="F1174" s="8"/>
      <c r="G1174" s="8"/>
      <c r="H1174" s="8"/>
      <c r="I1174" s="8"/>
      <c r="J1174" s="8"/>
      <c r="K1174" s="8"/>
      <c r="L1174" s="8"/>
      <c r="M1174" s="8"/>
      <c r="N1174" s="8"/>
      <c r="O1174" s="8"/>
      <c r="P1174" s="8"/>
      <c r="Q1174" s="8"/>
      <c r="R1174" s="8"/>
      <c r="S1174" s="8"/>
      <c r="T1174" s="8"/>
      <c r="U1174" s="8"/>
      <c r="V1174" s="8"/>
      <c r="W1174" s="8"/>
      <c r="X1174" s="8"/>
      <c r="Y1174" s="8"/>
      <c r="Z1174" s="8"/>
    </row>
    <row r="1175">
      <c r="A1175" s="8"/>
      <c r="B1175" s="11"/>
      <c r="C1175" s="8"/>
      <c r="D1175" s="8"/>
      <c r="E1175" s="8"/>
      <c r="F1175" s="8"/>
      <c r="G1175" s="8"/>
      <c r="H1175" s="8"/>
      <c r="I1175" s="8"/>
      <c r="J1175" s="8"/>
      <c r="K1175" s="8"/>
      <c r="L1175" s="8"/>
      <c r="M1175" s="8"/>
      <c r="N1175" s="8"/>
      <c r="O1175" s="8"/>
      <c r="P1175" s="8"/>
      <c r="Q1175" s="8"/>
      <c r="R1175" s="8"/>
      <c r="S1175" s="8"/>
      <c r="T1175" s="8"/>
      <c r="U1175" s="8"/>
      <c r="V1175" s="8"/>
      <c r="W1175" s="8"/>
      <c r="X1175" s="8"/>
      <c r="Y1175" s="8"/>
      <c r="Z1175" s="8"/>
    </row>
    <row r="1176">
      <c r="A1176" s="8"/>
      <c r="B1176" s="11"/>
      <c r="C1176" s="8"/>
      <c r="D1176" s="8"/>
      <c r="E1176" s="8"/>
      <c r="F1176" s="8"/>
      <c r="G1176" s="8"/>
      <c r="H1176" s="8"/>
      <c r="I1176" s="8"/>
      <c r="J1176" s="8"/>
      <c r="K1176" s="8"/>
      <c r="L1176" s="8"/>
      <c r="M1176" s="8"/>
      <c r="N1176" s="8"/>
      <c r="O1176" s="8"/>
      <c r="P1176" s="8"/>
      <c r="Q1176" s="8"/>
      <c r="R1176" s="8"/>
      <c r="S1176" s="8"/>
      <c r="T1176" s="8"/>
      <c r="U1176" s="8"/>
      <c r="V1176" s="8"/>
      <c r="W1176" s="8"/>
      <c r="X1176" s="8"/>
      <c r="Y1176" s="8"/>
      <c r="Z1176" s="8"/>
    </row>
    <row r="1177">
      <c r="A1177" s="8"/>
      <c r="B1177" s="11"/>
      <c r="C1177" s="8"/>
      <c r="D1177" s="8"/>
      <c r="E1177" s="8"/>
      <c r="F1177" s="8"/>
      <c r="G1177" s="8"/>
      <c r="H1177" s="8"/>
      <c r="I1177" s="8"/>
      <c r="J1177" s="8"/>
      <c r="K1177" s="8"/>
      <c r="L1177" s="8"/>
      <c r="M1177" s="8"/>
      <c r="N1177" s="8"/>
      <c r="O1177" s="8"/>
      <c r="P1177" s="8"/>
      <c r="Q1177" s="8"/>
      <c r="R1177" s="8"/>
      <c r="S1177" s="8"/>
      <c r="T1177" s="8"/>
      <c r="U1177" s="8"/>
      <c r="V1177" s="8"/>
      <c r="W1177" s="8"/>
      <c r="X1177" s="8"/>
      <c r="Y1177" s="8"/>
      <c r="Z1177" s="8"/>
    </row>
    <row r="1178">
      <c r="A1178" s="8"/>
      <c r="B1178" s="11"/>
      <c r="C1178" s="8"/>
      <c r="D1178" s="8"/>
      <c r="E1178" s="8"/>
      <c r="F1178" s="8"/>
      <c r="G1178" s="8"/>
      <c r="H1178" s="8"/>
      <c r="I1178" s="8"/>
      <c r="J1178" s="8"/>
      <c r="K1178" s="8"/>
      <c r="L1178" s="8"/>
      <c r="M1178" s="8"/>
      <c r="N1178" s="8"/>
      <c r="O1178" s="8"/>
      <c r="P1178" s="8"/>
      <c r="Q1178" s="8"/>
      <c r="R1178" s="8"/>
      <c r="S1178" s="8"/>
      <c r="T1178" s="8"/>
      <c r="U1178" s="8"/>
      <c r="V1178" s="8"/>
      <c r="W1178" s="8"/>
      <c r="X1178" s="8"/>
      <c r="Y1178" s="8"/>
      <c r="Z1178" s="8"/>
    </row>
    <row r="1179">
      <c r="A1179" s="8"/>
      <c r="B1179" s="11"/>
      <c r="C1179" s="8"/>
      <c r="D1179" s="8"/>
      <c r="E1179" s="8"/>
      <c r="F1179" s="8"/>
      <c r="G1179" s="8"/>
      <c r="H1179" s="8"/>
      <c r="I1179" s="8"/>
      <c r="J1179" s="8"/>
      <c r="K1179" s="8"/>
      <c r="L1179" s="8"/>
      <c r="M1179" s="8"/>
      <c r="N1179" s="8"/>
      <c r="O1179" s="8"/>
      <c r="P1179" s="8"/>
      <c r="Q1179" s="8"/>
      <c r="R1179" s="8"/>
      <c r="S1179" s="8"/>
      <c r="T1179" s="8"/>
      <c r="U1179" s="8"/>
      <c r="V1179" s="8"/>
      <c r="W1179" s="8"/>
      <c r="X1179" s="8"/>
      <c r="Y1179" s="8"/>
      <c r="Z1179" s="8"/>
    </row>
    <row r="1180">
      <c r="A1180" s="8"/>
      <c r="B1180" s="11"/>
      <c r="C1180" s="8"/>
      <c r="D1180" s="8"/>
      <c r="E1180" s="8"/>
      <c r="F1180" s="8"/>
      <c r="G1180" s="8"/>
      <c r="H1180" s="8"/>
      <c r="I1180" s="8"/>
      <c r="J1180" s="8"/>
      <c r="K1180" s="8"/>
      <c r="L1180" s="8"/>
      <c r="M1180" s="8"/>
      <c r="N1180" s="8"/>
      <c r="O1180" s="8"/>
      <c r="P1180" s="8"/>
      <c r="Q1180" s="8"/>
      <c r="R1180" s="8"/>
      <c r="S1180" s="8"/>
      <c r="T1180" s="8"/>
      <c r="U1180" s="8"/>
      <c r="V1180" s="8"/>
      <c r="W1180" s="8"/>
      <c r="X1180" s="8"/>
      <c r="Y1180" s="8"/>
      <c r="Z1180" s="8"/>
    </row>
    <row r="1181">
      <c r="A1181" s="8"/>
      <c r="B1181" s="11"/>
      <c r="C1181" s="8"/>
      <c r="D1181" s="8"/>
      <c r="E1181" s="8"/>
      <c r="F1181" s="8"/>
      <c r="G1181" s="8"/>
      <c r="H1181" s="8"/>
      <c r="I1181" s="8"/>
      <c r="J1181" s="8"/>
      <c r="K1181" s="8"/>
      <c r="L1181" s="8"/>
      <c r="M1181" s="8"/>
      <c r="N1181" s="8"/>
      <c r="O1181" s="8"/>
      <c r="P1181" s="8"/>
      <c r="Q1181" s="8"/>
      <c r="R1181" s="8"/>
      <c r="S1181" s="8"/>
      <c r="T1181" s="8"/>
      <c r="U1181" s="8"/>
      <c r="V1181" s="8"/>
      <c r="W1181" s="8"/>
      <c r="X1181" s="8"/>
      <c r="Y1181" s="8"/>
      <c r="Z1181" s="8"/>
    </row>
    <row r="1182">
      <c r="A1182" s="8"/>
      <c r="B1182" s="11"/>
      <c r="C1182" s="8"/>
      <c r="D1182" s="8"/>
      <c r="E1182" s="8"/>
      <c r="F1182" s="8"/>
      <c r="G1182" s="8"/>
      <c r="H1182" s="8"/>
      <c r="I1182" s="8"/>
      <c r="J1182" s="8"/>
      <c r="K1182" s="8"/>
      <c r="L1182" s="8"/>
      <c r="M1182" s="8"/>
      <c r="N1182" s="8"/>
      <c r="O1182" s="8"/>
      <c r="P1182" s="8"/>
      <c r="Q1182" s="8"/>
      <c r="R1182" s="8"/>
      <c r="S1182" s="8"/>
      <c r="T1182" s="8"/>
      <c r="U1182" s="8"/>
      <c r="V1182" s="8"/>
      <c r="W1182" s="8"/>
      <c r="X1182" s="8"/>
      <c r="Y1182" s="8"/>
      <c r="Z1182" s="8"/>
    </row>
    <row r="1183">
      <c r="A1183" s="8"/>
      <c r="B1183" s="11"/>
      <c r="C1183" s="8"/>
      <c r="D1183" s="8"/>
      <c r="E1183" s="8"/>
      <c r="F1183" s="8"/>
      <c r="G1183" s="8"/>
      <c r="H1183" s="8"/>
      <c r="I1183" s="8"/>
      <c r="J1183" s="8"/>
      <c r="K1183" s="8"/>
      <c r="L1183" s="8"/>
      <c r="M1183" s="8"/>
      <c r="N1183" s="8"/>
      <c r="O1183" s="8"/>
      <c r="P1183" s="8"/>
      <c r="Q1183" s="8"/>
      <c r="R1183" s="8"/>
      <c r="S1183" s="8"/>
      <c r="T1183" s="8"/>
      <c r="U1183" s="8"/>
      <c r="V1183" s="8"/>
      <c r="W1183" s="8"/>
      <c r="X1183" s="8"/>
      <c r="Y1183" s="8"/>
      <c r="Z1183" s="8"/>
    </row>
    <row r="1184">
      <c r="A1184" s="8"/>
      <c r="B1184" s="11"/>
      <c r="C1184" s="8"/>
      <c r="D1184" s="8"/>
      <c r="E1184" s="8"/>
      <c r="F1184" s="8"/>
      <c r="G1184" s="8"/>
      <c r="H1184" s="8"/>
      <c r="I1184" s="8"/>
      <c r="J1184" s="8"/>
      <c r="K1184" s="8"/>
      <c r="L1184" s="8"/>
      <c r="M1184" s="8"/>
      <c r="N1184" s="8"/>
      <c r="O1184" s="8"/>
      <c r="P1184" s="8"/>
      <c r="Q1184" s="8"/>
      <c r="R1184" s="8"/>
      <c r="S1184" s="8"/>
      <c r="T1184" s="8"/>
      <c r="U1184" s="8"/>
      <c r="V1184" s="8"/>
      <c r="W1184" s="8"/>
      <c r="X1184" s="8"/>
      <c r="Y1184" s="8"/>
      <c r="Z1184" s="8"/>
    </row>
    <row r="1185">
      <c r="A1185" s="8"/>
      <c r="B1185" s="11"/>
      <c r="C1185" s="8"/>
      <c r="D1185" s="8"/>
      <c r="E1185" s="8"/>
      <c r="F1185" s="8"/>
      <c r="G1185" s="8"/>
      <c r="H1185" s="8"/>
      <c r="I1185" s="8"/>
      <c r="J1185" s="8"/>
      <c r="K1185" s="8"/>
      <c r="L1185" s="8"/>
      <c r="M1185" s="8"/>
      <c r="N1185" s="8"/>
      <c r="O1185" s="8"/>
      <c r="P1185" s="8"/>
      <c r="Q1185" s="8"/>
      <c r="R1185" s="8"/>
      <c r="S1185" s="8"/>
      <c r="T1185" s="8"/>
      <c r="U1185" s="8"/>
      <c r="V1185" s="8"/>
      <c r="W1185" s="8"/>
      <c r="X1185" s="8"/>
      <c r="Y1185" s="8"/>
      <c r="Z1185" s="8"/>
    </row>
    <row r="1186">
      <c r="A1186" s="8"/>
      <c r="B1186" s="11"/>
      <c r="C1186" s="8"/>
      <c r="D1186" s="8"/>
      <c r="E1186" s="8"/>
      <c r="F1186" s="8"/>
      <c r="G1186" s="8"/>
      <c r="H1186" s="8"/>
      <c r="I1186" s="8"/>
      <c r="J1186" s="8"/>
      <c r="K1186" s="8"/>
      <c r="L1186" s="8"/>
      <c r="M1186" s="8"/>
      <c r="N1186" s="8"/>
      <c r="O1186" s="8"/>
      <c r="P1186" s="8"/>
      <c r="Q1186" s="8"/>
      <c r="R1186" s="8"/>
      <c r="S1186" s="8"/>
      <c r="T1186" s="8"/>
      <c r="U1186" s="8"/>
      <c r="V1186" s="8"/>
      <c r="W1186" s="8"/>
      <c r="X1186" s="8"/>
      <c r="Y1186" s="8"/>
      <c r="Z1186" s="8"/>
    </row>
    <row r="1187">
      <c r="A1187" s="8"/>
      <c r="B1187" s="11"/>
      <c r="C1187" s="8"/>
      <c r="D1187" s="8"/>
      <c r="E1187" s="8"/>
      <c r="F1187" s="8"/>
      <c r="G1187" s="8"/>
      <c r="H1187" s="8"/>
      <c r="I1187" s="8"/>
      <c r="J1187" s="8"/>
      <c r="K1187" s="8"/>
      <c r="L1187" s="8"/>
      <c r="M1187" s="8"/>
      <c r="N1187" s="8"/>
      <c r="O1187" s="8"/>
      <c r="P1187" s="8"/>
      <c r="Q1187" s="8"/>
      <c r="R1187" s="8"/>
      <c r="S1187" s="8"/>
      <c r="T1187" s="8"/>
      <c r="U1187" s="8"/>
      <c r="V1187" s="8"/>
      <c r="W1187" s="8"/>
      <c r="X1187" s="8"/>
      <c r="Y1187" s="8"/>
      <c r="Z1187" s="8"/>
    </row>
    <row r="1188">
      <c r="A1188" s="8"/>
      <c r="B1188" s="11"/>
      <c r="C1188" s="8"/>
      <c r="D1188" s="8"/>
      <c r="E1188" s="8"/>
      <c r="F1188" s="8"/>
      <c r="G1188" s="8"/>
      <c r="H1188" s="8"/>
      <c r="I1188" s="8"/>
      <c r="J1188" s="8"/>
      <c r="K1188" s="8"/>
      <c r="L1188" s="8"/>
      <c r="M1188" s="8"/>
      <c r="N1188" s="8"/>
      <c r="O1188" s="8"/>
      <c r="P1188" s="8"/>
      <c r="Q1188" s="8"/>
      <c r="R1188" s="8"/>
      <c r="S1188" s="8"/>
      <c r="T1188" s="8"/>
      <c r="U1188" s="8"/>
      <c r="V1188" s="8"/>
      <c r="W1188" s="8"/>
      <c r="X1188" s="8"/>
      <c r="Y1188" s="8"/>
      <c r="Z1188" s="8"/>
    </row>
    <row r="1189">
      <c r="A1189" s="8"/>
      <c r="B1189" s="11"/>
      <c r="C1189" s="8"/>
      <c r="D1189" s="8"/>
      <c r="E1189" s="8"/>
      <c r="F1189" s="8"/>
      <c r="G1189" s="8"/>
      <c r="H1189" s="8"/>
      <c r="I1189" s="8"/>
      <c r="J1189" s="8"/>
      <c r="K1189" s="8"/>
      <c r="L1189" s="8"/>
      <c r="M1189" s="8"/>
      <c r="N1189" s="8"/>
      <c r="O1189" s="8"/>
      <c r="P1189" s="8"/>
      <c r="Q1189" s="8"/>
      <c r="R1189" s="8"/>
      <c r="S1189" s="8"/>
      <c r="T1189" s="8"/>
      <c r="U1189" s="8"/>
      <c r="V1189" s="8"/>
      <c r="W1189" s="8"/>
      <c r="X1189" s="8"/>
      <c r="Y1189" s="8"/>
      <c r="Z1189" s="8"/>
    </row>
    <row r="1190">
      <c r="A1190" s="8"/>
      <c r="B1190" s="11"/>
      <c r="C1190" s="8"/>
      <c r="D1190" s="8"/>
      <c r="E1190" s="8"/>
      <c r="F1190" s="8"/>
      <c r="G1190" s="8"/>
      <c r="H1190" s="8"/>
      <c r="I1190" s="8"/>
      <c r="J1190" s="8"/>
      <c r="K1190" s="8"/>
      <c r="L1190" s="8"/>
      <c r="M1190" s="8"/>
      <c r="N1190" s="8"/>
      <c r="O1190" s="8"/>
      <c r="P1190" s="8"/>
      <c r="Q1190" s="8"/>
      <c r="R1190" s="8"/>
      <c r="S1190" s="8"/>
      <c r="T1190" s="8"/>
      <c r="U1190" s="8"/>
      <c r="V1190" s="8"/>
      <c r="W1190" s="8"/>
      <c r="X1190" s="8"/>
      <c r="Y1190" s="8"/>
      <c r="Z1190" s="8"/>
    </row>
    <row r="1191">
      <c r="A1191" s="8"/>
      <c r="B1191" s="11"/>
      <c r="C1191" s="8"/>
      <c r="D1191" s="8"/>
      <c r="E1191" s="8"/>
      <c r="F1191" s="8"/>
      <c r="G1191" s="8"/>
      <c r="H1191" s="8"/>
      <c r="I1191" s="8"/>
      <c r="J1191" s="8"/>
      <c r="K1191" s="8"/>
      <c r="L1191" s="8"/>
      <c r="M1191" s="8"/>
      <c r="N1191" s="8"/>
      <c r="O1191" s="8"/>
      <c r="P1191" s="8"/>
      <c r="Q1191" s="8"/>
      <c r="R1191" s="8"/>
      <c r="S1191" s="8"/>
      <c r="T1191" s="8"/>
      <c r="U1191" s="8"/>
      <c r="V1191" s="8"/>
      <c r="W1191" s="8"/>
      <c r="X1191" s="8"/>
      <c r="Y1191" s="8"/>
      <c r="Z1191" s="8"/>
    </row>
    <row r="1192">
      <c r="A1192" s="8"/>
      <c r="B1192" s="11"/>
      <c r="C1192" s="8"/>
      <c r="D1192" s="8"/>
      <c r="E1192" s="8"/>
      <c r="F1192" s="8"/>
      <c r="G1192" s="8"/>
      <c r="H1192" s="8"/>
      <c r="I1192" s="8"/>
      <c r="J1192" s="8"/>
      <c r="K1192" s="8"/>
      <c r="L1192" s="8"/>
      <c r="M1192" s="8"/>
      <c r="N1192" s="8"/>
      <c r="O1192" s="8"/>
      <c r="P1192" s="8"/>
      <c r="Q1192" s="8"/>
      <c r="R1192" s="8"/>
      <c r="S1192" s="8"/>
      <c r="T1192" s="8"/>
      <c r="U1192" s="8"/>
      <c r="V1192" s="8"/>
      <c r="W1192" s="8"/>
      <c r="X1192" s="8"/>
      <c r="Y1192" s="8"/>
      <c r="Z1192" s="8"/>
    </row>
    <row r="1193">
      <c r="A1193" s="8"/>
      <c r="B1193" s="11"/>
      <c r="C1193" s="8"/>
      <c r="D1193" s="8"/>
      <c r="E1193" s="8"/>
      <c r="F1193" s="8"/>
      <c r="G1193" s="8"/>
      <c r="H1193" s="8"/>
      <c r="I1193" s="8"/>
      <c r="J1193" s="8"/>
      <c r="K1193" s="8"/>
      <c r="L1193" s="8"/>
      <c r="M1193" s="8"/>
      <c r="N1193" s="8"/>
      <c r="O1193" s="8"/>
      <c r="P1193" s="8"/>
      <c r="Q1193" s="8"/>
      <c r="R1193" s="8"/>
      <c r="S1193" s="8"/>
      <c r="T1193" s="8"/>
      <c r="U1193" s="8"/>
      <c r="V1193" s="8"/>
      <c r="W1193" s="8"/>
      <c r="X1193" s="8"/>
      <c r="Y1193" s="8"/>
      <c r="Z1193" s="8"/>
    </row>
    <row r="1194">
      <c r="A1194" s="8"/>
      <c r="B1194" s="11"/>
      <c r="C1194" s="8"/>
      <c r="D1194" s="8"/>
      <c r="E1194" s="8"/>
      <c r="F1194" s="8"/>
      <c r="G1194" s="8"/>
      <c r="H1194" s="8"/>
      <c r="I1194" s="8"/>
      <c r="J1194" s="8"/>
      <c r="K1194" s="8"/>
      <c r="L1194" s="8"/>
      <c r="M1194" s="8"/>
      <c r="N1194" s="8"/>
      <c r="O1194" s="8"/>
      <c r="P1194" s="8"/>
      <c r="Q1194" s="8"/>
      <c r="R1194" s="8"/>
      <c r="S1194" s="8"/>
      <c r="T1194" s="8"/>
      <c r="U1194" s="8"/>
      <c r="V1194" s="8"/>
      <c r="W1194" s="8"/>
      <c r="X1194" s="8"/>
      <c r="Y1194" s="8"/>
      <c r="Z1194" s="8"/>
    </row>
    <row r="1195">
      <c r="A1195" s="8"/>
      <c r="B1195" s="11"/>
      <c r="C1195" s="8"/>
      <c r="D1195" s="8"/>
      <c r="E1195" s="8"/>
      <c r="F1195" s="8"/>
      <c r="G1195" s="8"/>
      <c r="H1195" s="8"/>
      <c r="I1195" s="8"/>
      <c r="J1195" s="8"/>
      <c r="K1195" s="8"/>
      <c r="L1195" s="8"/>
      <c r="M1195" s="8"/>
      <c r="N1195" s="8"/>
      <c r="O1195" s="8"/>
      <c r="P1195" s="8"/>
      <c r="Q1195" s="8"/>
      <c r="R1195" s="8"/>
      <c r="S1195" s="8"/>
      <c r="T1195" s="8"/>
      <c r="U1195" s="8"/>
      <c r="V1195" s="8"/>
      <c r="W1195" s="8"/>
      <c r="X1195" s="8"/>
      <c r="Y1195" s="8"/>
      <c r="Z1195" s="8"/>
    </row>
    <row r="1196">
      <c r="A1196" s="8"/>
      <c r="B1196" s="11"/>
      <c r="C1196" s="8"/>
      <c r="D1196" s="8"/>
      <c r="E1196" s="8"/>
      <c r="F1196" s="8"/>
      <c r="G1196" s="8"/>
      <c r="H1196" s="8"/>
      <c r="I1196" s="8"/>
      <c r="J1196" s="8"/>
      <c r="K1196" s="8"/>
      <c r="L1196" s="8"/>
      <c r="M1196" s="8"/>
      <c r="N1196" s="8"/>
      <c r="O1196" s="8"/>
      <c r="P1196" s="8"/>
      <c r="Q1196" s="8"/>
      <c r="R1196" s="8"/>
      <c r="S1196" s="8"/>
      <c r="T1196" s="8"/>
      <c r="U1196" s="8"/>
      <c r="V1196" s="8"/>
      <c r="W1196" s="8"/>
      <c r="X1196" s="8"/>
      <c r="Y1196" s="8"/>
      <c r="Z1196" s="8"/>
    </row>
    <row r="1197">
      <c r="A1197" s="8"/>
      <c r="B1197" s="11"/>
      <c r="C1197" s="8"/>
      <c r="D1197" s="8"/>
      <c r="E1197" s="8"/>
      <c r="F1197" s="8"/>
      <c r="G1197" s="8"/>
      <c r="H1197" s="8"/>
      <c r="I1197" s="8"/>
      <c r="J1197" s="8"/>
      <c r="K1197" s="8"/>
      <c r="L1197" s="8"/>
      <c r="M1197" s="8"/>
      <c r="N1197" s="8"/>
      <c r="O1197" s="8"/>
      <c r="P1197" s="8"/>
      <c r="Q1197" s="8"/>
      <c r="R1197" s="8"/>
      <c r="S1197" s="8"/>
      <c r="T1197" s="8"/>
      <c r="U1197" s="8"/>
      <c r="V1197" s="8"/>
      <c r="W1197" s="8"/>
      <c r="X1197" s="8"/>
      <c r="Y1197" s="8"/>
      <c r="Z1197" s="8"/>
    </row>
    <row r="1198">
      <c r="A1198" s="8"/>
      <c r="B1198" s="11"/>
      <c r="C1198" s="8"/>
      <c r="D1198" s="8"/>
      <c r="E1198" s="8"/>
      <c r="F1198" s="8"/>
      <c r="G1198" s="8"/>
      <c r="H1198" s="8"/>
      <c r="I1198" s="8"/>
      <c r="J1198" s="8"/>
      <c r="K1198" s="8"/>
      <c r="L1198" s="8"/>
      <c r="M1198" s="8"/>
      <c r="N1198" s="8"/>
      <c r="O1198" s="8"/>
      <c r="P1198" s="8"/>
      <c r="Q1198" s="8"/>
      <c r="R1198" s="8"/>
      <c r="S1198" s="8"/>
      <c r="T1198" s="8"/>
      <c r="U1198" s="8"/>
      <c r="V1198" s="8"/>
      <c r="W1198" s="8"/>
      <c r="X1198" s="8"/>
      <c r="Y1198" s="8"/>
      <c r="Z1198" s="8"/>
    </row>
    <row r="1199">
      <c r="A1199" s="8"/>
      <c r="B1199" s="11"/>
      <c r="C1199" s="8"/>
      <c r="D1199" s="8"/>
      <c r="E1199" s="8"/>
      <c r="F1199" s="8"/>
      <c r="G1199" s="8"/>
      <c r="H1199" s="8"/>
      <c r="I1199" s="8"/>
      <c r="J1199" s="8"/>
      <c r="K1199" s="8"/>
      <c r="L1199" s="8"/>
      <c r="M1199" s="8"/>
      <c r="N1199" s="8"/>
      <c r="O1199" s="8"/>
      <c r="P1199" s="8"/>
      <c r="Q1199" s="8"/>
      <c r="R1199" s="8"/>
      <c r="S1199" s="8"/>
      <c r="T1199" s="8"/>
      <c r="U1199" s="8"/>
      <c r="V1199" s="8"/>
      <c r="W1199" s="8"/>
      <c r="X1199" s="8"/>
      <c r="Y1199" s="8"/>
      <c r="Z1199" s="8"/>
    </row>
    <row r="1200">
      <c r="A1200" s="8"/>
      <c r="B1200" s="11"/>
      <c r="C1200" s="8"/>
      <c r="D1200" s="8"/>
      <c r="E1200" s="8"/>
      <c r="F1200" s="8"/>
      <c r="G1200" s="8"/>
      <c r="H1200" s="8"/>
      <c r="I1200" s="8"/>
      <c r="J1200" s="8"/>
      <c r="K1200" s="8"/>
      <c r="L1200" s="8"/>
      <c r="M1200" s="8"/>
      <c r="N1200" s="8"/>
      <c r="O1200" s="8"/>
      <c r="P1200" s="8"/>
      <c r="Q1200" s="8"/>
      <c r="R1200" s="8"/>
      <c r="S1200" s="8"/>
      <c r="T1200" s="8"/>
      <c r="U1200" s="8"/>
      <c r="V1200" s="8"/>
      <c r="W1200" s="8"/>
      <c r="X1200" s="8"/>
      <c r="Y1200" s="8"/>
      <c r="Z1200" s="8"/>
    </row>
    <row r="1201">
      <c r="A1201" s="8"/>
      <c r="B1201" s="11"/>
      <c r="C1201" s="8"/>
      <c r="D1201" s="8"/>
      <c r="E1201" s="8"/>
      <c r="F1201" s="8"/>
      <c r="G1201" s="8"/>
      <c r="H1201" s="8"/>
      <c r="I1201" s="8"/>
      <c r="J1201" s="8"/>
      <c r="K1201" s="8"/>
      <c r="L1201" s="8"/>
      <c r="M1201" s="8"/>
      <c r="N1201" s="8"/>
      <c r="O1201" s="8"/>
      <c r="P1201" s="8"/>
      <c r="Q1201" s="8"/>
      <c r="R1201" s="8"/>
      <c r="S1201" s="8"/>
      <c r="T1201" s="8"/>
      <c r="U1201" s="8"/>
      <c r="V1201" s="8"/>
      <c r="W1201" s="8"/>
      <c r="X1201" s="8"/>
      <c r="Y1201" s="8"/>
      <c r="Z1201" s="8"/>
    </row>
    <row r="1202">
      <c r="A1202" s="8"/>
      <c r="B1202" s="11"/>
      <c r="C1202" s="8"/>
      <c r="D1202" s="8"/>
      <c r="E1202" s="8"/>
      <c r="F1202" s="8"/>
      <c r="G1202" s="8"/>
      <c r="H1202" s="8"/>
      <c r="I1202" s="8"/>
      <c r="J1202" s="8"/>
      <c r="K1202" s="8"/>
      <c r="L1202" s="8"/>
      <c r="M1202" s="8"/>
      <c r="N1202" s="8"/>
      <c r="O1202" s="8"/>
      <c r="P1202" s="8"/>
      <c r="Q1202" s="8"/>
      <c r="R1202" s="8"/>
      <c r="S1202" s="8"/>
      <c r="T1202" s="8"/>
      <c r="U1202" s="8"/>
      <c r="V1202" s="8"/>
      <c r="W1202" s="8"/>
      <c r="X1202" s="8"/>
      <c r="Y1202" s="8"/>
      <c r="Z1202" s="8"/>
    </row>
    <row r="1203">
      <c r="A1203" s="8"/>
      <c r="B1203" s="11"/>
      <c r="C1203" s="8"/>
      <c r="D1203" s="8"/>
      <c r="E1203" s="8"/>
      <c r="F1203" s="8"/>
      <c r="G1203" s="8"/>
      <c r="H1203" s="8"/>
      <c r="I1203" s="8"/>
      <c r="J1203" s="8"/>
      <c r="K1203" s="8"/>
      <c r="L1203" s="8"/>
      <c r="M1203" s="8"/>
      <c r="N1203" s="8"/>
      <c r="O1203" s="8"/>
      <c r="P1203" s="8"/>
      <c r="Q1203" s="8"/>
      <c r="R1203" s="8"/>
      <c r="S1203" s="8"/>
      <c r="T1203" s="8"/>
      <c r="U1203" s="8"/>
      <c r="V1203" s="8"/>
      <c r="W1203" s="8"/>
      <c r="X1203" s="8"/>
      <c r="Y1203" s="8"/>
      <c r="Z1203" s="8"/>
    </row>
    <row r="1204">
      <c r="A1204" s="8"/>
      <c r="B1204" s="11"/>
      <c r="C1204" s="8"/>
      <c r="D1204" s="8"/>
      <c r="E1204" s="8"/>
      <c r="F1204" s="8"/>
      <c r="G1204" s="8"/>
      <c r="H1204" s="8"/>
      <c r="I1204" s="8"/>
      <c r="J1204" s="8"/>
      <c r="K1204" s="8"/>
      <c r="L1204" s="8"/>
      <c r="M1204" s="8"/>
      <c r="N1204" s="8"/>
      <c r="O1204" s="8"/>
      <c r="P1204" s="8"/>
      <c r="Q1204" s="8"/>
      <c r="R1204" s="8"/>
      <c r="S1204" s="8"/>
      <c r="T1204" s="8"/>
      <c r="U1204" s="8"/>
      <c r="V1204" s="8"/>
      <c r="W1204" s="8"/>
      <c r="X1204" s="8"/>
      <c r="Y1204" s="8"/>
      <c r="Z1204" s="8"/>
    </row>
    <row r="1205">
      <c r="A1205" s="8"/>
      <c r="B1205" s="11"/>
      <c r="C1205" s="8"/>
      <c r="D1205" s="8"/>
      <c r="E1205" s="8"/>
      <c r="F1205" s="8"/>
      <c r="G1205" s="8"/>
      <c r="H1205" s="8"/>
      <c r="I1205" s="8"/>
      <c r="J1205" s="8"/>
      <c r="K1205" s="8"/>
      <c r="L1205" s="8"/>
      <c r="M1205" s="8"/>
      <c r="N1205" s="8"/>
      <c r="O1205" s="8"/>
      <c r="P1205" s="8"/>
      <c r="Q1205" s="8"/>
      <c r="R1205" s="8"/>
      <c r="S1205" s="8"/>
      <c r="T1205" s="8"/>
      <c r="U1205" s="8"/>
      <c r="V1205" s="8"/>
      <c r="W1205" s="8"/>
      <c r="X1205" s="8"/>
      <c r="Y1205" s="8"/>
      <c r="Z1205" s="8"/>
    </row>
    <row r="1206">
      <c r="A1206" s="8"/>
      <c r="B1206" s="11"/>
      <c r="C1206" s="8"/>
      <c r="D1206" s="8"/>
      <c r="E1206" s="8"/>
      <c r="F1206" s="8"/>
      <c r="G1206" s="8"/>
      <c r="H1206" s="8"/>
      <c r="I1206" s="8"/>
      <c r="J1206" s="8"/>
      <c r="K1206" s="8"/>
      <c r="L1206" s="8"/>
      <c r="M1206" s="8"/>
      <c r="N1206" s="8"/>
      <c r="O1206" s="8"/>
      <c r="P1206" s="8"/>
      <c r="Q1206" s="8"/>
      <c r="R1206" s="8"/>
      <c r="S1206" s="8"/>
      <c r="T1206" s="8"/>
      <c r="U1206" s="8"/>
      <c r="V1206" s="8"/>
      <c r="W1206" s="8"/>
      <c r="X1206" s="8"/>
      <c r="Y1206" s="8"/>
      <c r="Z1206" s="8"/>
    </row>
    <row r="1207">
      <c r="A1207" s="8"/>
      <c r="B1207" s="11"/>
      <c r="C1207" s="8"/>
      <c r="D1207" s="8"/>
      <c r="E1207" s="8"/>
      <c r="F1207" s="8"/>
      <c r="G1207" s="8"/>
      <c r="H1207" s="8"/>
      <c r="I1207" s="8"/>
      <c r="J1207" s="8"/>
      <c r="K1207" s="8"/>
      <c r="L1207" s="8"/>
      <c r="M1207" s="8"/>
      <c r="N1207" s="8"/>
      <c r="O1207" s="8"/>
      <c r="P1207" s="8"/>
      <c r="Q1207" s="8"/>
      <c r="R1207" s="8"/>
      <c r="S1207" s="8"/>
      <c r="T1207" s="8"/>
      <c r="U1207" s="8"/>
      <c r="V1207" s="8"/>
      <c r="W1207" s="8"/>
      <c r="X1207" s="8"/>
      <c r="Y1207" s="8"/>
      <c r="Z1207" s="8"/>
    </row>
    <row r="1208">
      <c r="A1208" s="8"/>
      <c r="B1208" s="11"/>
      <c r="C1208" s="8"/>
      <c r="D1208" s="8"/>
      <c r="E1208" s="8"/>
      <c r="F1208" s="8"/>
      <c r="G1208" s="8"/>
      <c r="H1208" s="8"/>
      <c r="I1208" s="8"/>
      <c r="J1208" s="8"/>
      <c r="K1208" s="8"/>
      <c r="L1208" s="8"/>
      <c r="M1208" s="8"/>
      <c r="N1208" s="8"/>
      <c r="O1208" s="8"/>
      <c r="P1208" s="8"/>
      <c r="Q1208" s="8"/>
      <c r="R1208" s="8"/>
      <c r="S1208" s="8"/>
      <c r="T1208" s="8"/>
      <c r="U1208" s="8"/>
      <c r="V1208" s="8"/>
      <c r="W1208" s="8"/>
      <c r="X1208" s="8"/>
      <c r="Y1208" s="8"/>
      <c r="Z1208" s="8"/>
    </row>
    <row r="1209">
      <c r="A1209" s="8"/>
      <c r="B1209" s="11"/>
      <c r="C1209" s="8"/>
      <c r="D1209" s="8"/>
      <c r="E1209" s="8"/>
      <c r="F1209" s="8"/>
      <c r="G1209" s="8"/>
      <c r="H1209" s="8"/>
      <c r="I1209" s="8"/>
      <c r="J1209" s="8"/>
      <c r="K1209" s="8"/>
      <c r="L1209" s="8"/>
      <c r="M1209" s="8"/>
      <c r="N1209" s="8"/>
      <c r="O1209" s="8"/>
      <c r="P1209" s="8"/>
      <c r="Q1209" s="8"/>
      <c r="R1209" s="8"/>
      <c r="S1209" s="8"/>
      <c r="T1209" s="8"/>
      <c r="U1209" s="8"/>
      <c r="V1209" s="8"/>
      <c r="W1209" s="8"/>
      <c r="X1209" s="8"/>
      <c r="Y1209" s="8"/>
      <c r="Z1209" s="8"/>
    </row>
    <row r="1210">
      <c r="A1210" s="8"/>
      <c r="B1210" s="11"/>
      <c r="C1210" s="8"/>
      <c r="D1210" s="8"/>
      <c r="E1210" s="8"/>
      <c r="F1210" s="8"/>
      <c r="G1210" s="8"/>
      <c r="H1210" s="8"/>
      <c r="I1210" s="8"/>
      <c r="J1210" s="8"/>
      <c r="K1210" s="8"/>
      <c r="L1210" s="8"/>
      <c r="M1210" s="8"/>
      <c r="N1210" s="8"/>
      <c r="O1210" s="8"/>
      <c r="P1210" s="8"/>
      <c r="Q1210" s="8"/>
      <c r="R1210" s="8"/>
      <c r="S1210" s="8"/>
      <c r="T1210" s="8"/>
      <c r="U1210" s="8"/>
      <c r="V1210" s="8"/>
      <c r="W1210" s="8"/>
      <c r="X1210" s="8"/>
      <c r="Y1210" s="8"/>
      <c r="Z1210" s="8"/>
    </row>
    <row r="1211">
      <c r="A1211" s="8"/>
      <c r="B1211" s="11"/>
      <c r="C1211" s="8"/>
      <c r="D1211" s="8"/>
      <c r="E1211" s="8"/>
      <c r="F1211" s="8"/>
      <c r="G1211" s="8"/>
      <c r="H1211" s="8"/>
      <c r="I1211" s="8"/>
      <c r="J1211" s="8"/>
      <c r="K1211" s="8"/>
      <c r="L1211" s="8"/>
      <c r="M1211" s="8"/>
      <c r="N1211" s="8"/>
      <c r="O1211" s="8"/>
      <c r="P1211" s="8"/>
      <c r="Q1211" s="8"/>
      <c r="R1211" s="8"/>
      <c r="S1211" s="8"/>
      <c r="T1211" s="8"/>
      <c r="U1211" s="8"/>
      <c r="V1211" s="8"/>
      <c r="W1211" s="8"/>
      <c r="X1211" s="8"/>
      <c r="Y1211" s="8"/>
      <c r="Z1211" s="8"/>
    </row>
    <row r="1212">
      <c r="A1212" s="8"/>
      <c r="B1212" s="11"/>
      <c r="C1212" s="8"/>
      <c r="D1212" s="8"/>
      <c r="E1212" s="8"/>
      <c r="F1212" s="8"/>
      <c r="G1212" s="8"/>
      <c r="H1212" s="8"/>
      <c r="I1212" s="8"/>
      <c r="J1212" s="8"/>
      <c r="K1212" s="8"/>
      <c r="L1212" s="8"/>
      <c r="M1212" s="8"/>
      <c r="N1212" s="8"/>
      <c r="O1212" s="8"/>
      <c r="P1212" s="8"/>
      <c r="Q1212" s="8"/>
      <c r="R1212" s="8"/>
      <c r="S1212" s="8"/>
      <c r="T1212" s="8"/>
      <c r="U1212" s="8"/>
      <c r="V1212" s="8"/>
      <c r="W1212" s="8"/>
      <c r="X1212" s="8"/>
      <c r="Y1212" s="8"/>
      <c r="Z1212" s="8"/>
    </row>
    <row r="1213">
      <c r="A1213" s="8"/>
      <c r="B1213" s="11"/>
      <c r="C1213" s="8"/>
      <c r="D1213" s="8"/>
      <c r="E1213" s="8"/>
      <c r="F1213" s="8"/>
      <c r="G1213" s="8"/>
      <c r="H1213" s="8"/>
      <c r="I1213" s="8"/>
      <c r="J1213" s="8"/>
      <c r="K1213" s="8"/>
      <c r="L1213" s="8"/>
      <c r="M1213" s="8"/>
      <c r="N1213" s="8"/>
      <c r="O1213" s="8"/>
      <c r="P1213" s="8"/>
      <c r="Q1213" s="8"/>
      <c r="R1213" s="8"/>
      <c r="S1213" s="8"/>
      <c r="T1213" s="8"/>
      <c r="U1213" s="8"/>
      <c r="V1213" s="8"/>
      <c r="W1213" s="8"/>
      <c r="X1213" s="8"/>
      <c r="Y1213" s="8"/>
      <c r="Z1213" s="8"/>
    </row>
    <row r="1214">
      <c r="A1214" s="8"/>
      <c r="B1214" s="11"/>
      <c r="C1214" s="8"/>
      <c r="D1214" s="8"/>
      <c r="E1214" s="8"/>
      <c r="F1214" s="8"/>
      <c r="G1214" s="8"/>
      <c r="H1214" s="8"/>
      <c r="I1214" s="8"/>
      <c r="J1214" s="8"/>
      <c r="K1214" s="8"/>
      <c r="L1214" s="8"/>
      <c r="M1214" s="8"/>
      <c r="N1214" s="8"/>
      <c r="O1214" s="8"/>
      <c r="P1214" s="8"/>
      <c r="Q1214" s="8"/>
      <c r="R1214" s="8"/>
      <c r="S1214" s="8"/>
      <c r="T1214" s="8"/>
      <c r="U1214" s="8"/>
      <c r="V1214" s="8"/>
      <c r="W1214" s="8"/>
      <c r="X1214" s="8"/>
      <c r="Y1214" s="8"/>
      <c r="Z1214" s="8"/>
    </row>
    <row r="1215">
      <c r="A1215" s="8"/>
      <c r="B1215" s="11"/>
      <c r="C1215" s="8"/>
      <c r="D1215" s="8"/>
      <c r="E1215" s="8"/>
      <c r="F1215" s="8"/>
      <c r="G1215" s="8"/>
      <c r="H1215" s="8"/>
      <c r="I1215" s="8"/>
      <c r="J1215" s="8"/>
      <c r="K1215" s="8"/>
      <c r="L1215" s="8"/>
      <c r="M1215" s="8"/>
      <c r="N1215" s="8"/>
      <c r="O1215" s="8"/>
      <c r="P1215" s="8"/>
      <c r="Q1215" s="8"/>
      <c r="R1215" s="8"/>
      <c r="S1215" s="8"/>
      <c r="T1215" s="8"/>
      <c r="U1215" s="8"/>
      <c r="V1215" s="8"/>
      <c r="W1215" s="8"/>
      <c r="X1215" s="8"/>
      <c r="Y1215" s="8"/>
      <c r="Z1215" s="8"/>
    </row>
    <row r="1216">
      <c r="A1216" s="8"/>
      <c r="B1216" s="11"/>
      <c r="C1216" s="8"/>
      <c r="D1216" s="8"/>
      <c r="E1216" s="8"/>
      <c r="F1216" s="8"/>
      <c r="G1216" s="8"/>
      <c r="H1216" s="8"/>
      <c r="I1216" s="8"/>
      <c r="J1216" s="8"/>
      <c r="K1216" s="8"/>
      <c r="L1216" s="8"/>
      <c r="M1216" s="8"/>
      <c r="N1216" s="8"/>
      <c r="O1216" s="8"/>
      <c r="P1216" s="8"/>
      <c r="Q1216" s="8"/>
      <c r="R1216" s="8"/>
      <c r="S1216" s="8"/>
      <c r="T1216" s="8"/>
      <c r="U1216" s="8"/>
      <c r="V1216" s="8"/>
      <c r="W1216" s="8"/>
      <c r="X1216" s="8"/>
      <c r="Y1216" s="8"/>
      <c r="Z1216" s="8"/>
    </row>
    <row r="1217">
      <c r="A1217" s="8"/>
      <c r="B1217" s="11"/>
      <c r="C1217" s="8"/>
      <c r="D1217" s="8"/>
      <c r="E1217" s="8"/>
      <c r="F1217" s="8"/>
      <c r="G1217" s="8"/>
      <c r="H1217" s="8"/>
      <c r="I1217" s="8"/>
      <c r="J1217" s="8"/>
      <c r="K1217" s="8"/>
      <c r="L1217" s="8"/>
      <c r="M1217" s="8"/>
      <c r="N1217" s="8"/>
      <c r="O1217" s="8"/>
      <c r="P1217" s="8"/>
      <c r="Q1217" s="8"/>
      <c r="R1217" s="8"/>
      <c r="S1217" s="8"/>
      <c r="T1217" s="8"/>
      <c r="U1217" s="8"/>
      <c r="V1217" s="8"/>
      <c r="W1217" s="8"/>
      <c r="X1217" s="8"/>
      <c r="Y1217" s="8"/>
      <c r="Z1217" s="8"/>
    </row>
    <row r="1218">
      <c r="A1218" s="8"/>
      <c r="B1218" s="11"/>
      <c r="C1218" s="8"/>
      <c r="D1218" s="8"/>
      <c r="E1218" s="8"/>
      <c r="F1218" s="8"/>
      <c r="G1218" s="8"/>
      <c r="H1218" s="8"/>
      <c r="I1218" s="8"/>
      <c r="J1218" s="8"/>
      <c r="K1218" s="8"/>
      <c r="L1218" s="8"/>
      <c r="M1218" s="8"/>
      <c r="N1218" s="8"/>
      <c r="O1218" s="8"/>
      <c r="P1218" s="8"/>
      <c r="Q1218" s="8"/>
      <c r="R1218" s="8"/>
      <c r="S1218" s="8"/>
      <c r="T1218" s="8"/>
      <c r="U1218" s="8"/>
      <c r="V1218" s="8"/>
      <c r="W1218" s="8"/>
      <c r="X1218" s="8"/>
      <c r="Y1218" s="8"/>
      <c r="Z1218" s="8"/>
    </row>
    <row r="1219">
      <c r="A1219" s="8"/>
      <c r="B1219" s="11"/>
      <c r="C1219" s="8"/>
      <c r="D1219" s="8"/>
      <c r="E1219" s="8"/>
      <c r="F1219" s="8"/>
      <c r="G1219" s="8"/>
      <c r="H1219" s="8"/>
      <c r="I1219" s="8"/>
      <c r="J1219" s="8"/>
      <c r="K1219" s="8"/>
      <c r="L1219" s="8"/>
      <c r="M1219" s="8"/>
      <c r="N1219" s="8"/>
      <c r="O1219" s="8"/>
      <c r="P1219" s="8"/>
      <c r="Q1219" s="8"/>
      <c r="R1219" s="8"/>
      <c r="S1219" s="8"/>
      <c r="T1219" s="8"/>
      <c r="U1219" s="8"/>
      <c r="V1219" s="8"/>
      <c r="W1219" s="8"/>
      <c r="X1219" s="8"/>
      <c r="Y1219" s="8"/>
      <c r="Z1219" s="8"/>
    </row>
    <row r="1220">
      <c r="A1220" s="8"/>
      <c r="B1220" s="11"/>
      <c r="C1220" s="8"/>
      <c r="D1220" s="8"/>
      <c r="E1220" s="8"/>
      <c r="F1220" s="8"/>
      <c r="G1220" s="8"/>
      <c r="H1220" s="8"/>
      <c r="I1220" s="8"/>
      <c r="J1220" s="8"/>
      <c r="K1220" s="8"/>
      <c r="L1220" s="8"/>
      <c r="M1220" s="8"/>
      <c r="N1220" s="8"/>
      <c r="O1220" s="8"/>
      <c r="P1220" s="8"/>
      <c r="Q1220" s="8"/>
      <c r="R1220" s="8"/>
      <c r="S1220" s="8"/>
      <c r="T1220" s="8"/>
      <c r="U1220" s="8"/>
      <c r="V1220" s="8"/>
      <c r="W1220" s="8"/>
      <c r="X1220" s="8"/>
      <c r="Y1220" s="8"/>
      <c r="Z1220" s="8"/>
    </row>
    <row r="1221">
      <c r="A1221" s="8"/>
      <c r="B1221" s="11"/>
      <c r="C1221" s="8"/>
      <c r="D1221" s="8"/>
      <c r="E1221" s="8"/>
      <c r="F1221" s="8"/>
      <c r="G1221" s="8"/>
      <c r="H1221" s="8"/>
      <c r="I1221" s="8"/>
      <c r="J1221" s="8"/>
      <c r="K1221" s="8"/>
      <c r="L1221" s="8"/>
      <c r="M1221" s="8"/>
      <c r="N1221" s="8"/>
      <c r="O1221" s="8"/>
      <c r="P1221" s="8"/>
      <c r="Q1221" s="8"/>
      <c r="R1221" s="8"/>
      <c r="S1221" s="8"/>
      <c r="T1221" s="8"/>
      <c r="U1221" s="8"/>
      <c r="V1221" s="8"/>
      <c r="W1221" s="8"/>
      <c r="X1221" s="8"/>
      <c r="Y1221" s="8"/>
      <c r="Z1221" s="8"/>
    </row>
    <row r="1222">
      <c r="A1222" s="8"/>
      <c r="B1222" s="11"/>
      <c r="C1222" s="8"/>
      <c r="D1222" s="8"/>
      <c r="E1222" s="8"/>
      <c r="F1222" s="8"/>
      <c r="G1222" s="8"/>
      <c r="H1222" s="8"/>
      <c r="I1222" s="8"/>
      <c r="J1222" s="8"/>
      <c r="K1222" s="8"/>
      <c r="L1222" s="8"/>
      <c r="M1222" s="8"/>
      <c r="N1222" s="8"/>
      <c r="O1222" s="8"/>
      <c r="P1222" s="8"/>
      <c r="Q1222" s="8"/>
      <c r="R1222" s="8"/>
      <c r="S1222" s="8"/>
      <c r="T1222" s="8"/>
      <c r="U1222" s="8"/>
      <c r="V1222" s="8"/>
      <c r="W1222" s="8"/>
      <c r="X1222" s="8"/>
      <c r="Y1222" s="8"/>
      <c r="Z1222" s="8"/>
    </row>
    <row r="1223">
      <c r="A1223" s="8"/>
      <c r="B1223" s="11"/>
      <c r="C1223" s="8"/>
      <c r="D1223" s="8"/>
      <c r="E1223" s="8"/>
      <c r="F1223" s="8"/>
      <c r="G1223" s="8"/>
      <c r="H1223" s="8"/>
      <c r="I1223" s="8"/>
      <c r="J1223" s="8"/>
      <c r="K1223" s="8"/>
      <c r="L1223" s="8"/>
      <c r="M1223" s="8"/>
      <c r="N1223" s="8"/>
      <c r="O1223" s="8"/>
      <c r="P1223" s="8"/>
      <c r="Q1223" s="8"/>
      <c r="R1223" s="8"/>
      <c r="S1223" s="8"/>
      <c r="T1223" s="8"/>
      <c r="U1223" s="8"/>
      <c r="V1223" s="8"/>
      <c r="W1223" s="8"/>
      <c r="X1223" s="8"/>
      <c r="Y1223" s="8"/>
      <c r="Z1223" s="8"/>
    </row>
    <row r="1224">
      <c r="A1224" s="8"/>
      <c r="B1224" s="11"/>
      <c r="C1224" s="8"/>
      <c r="D1224" s="8"/>
      <c r="E1224" s="8"/>
      <c r="F1224" s="8"/>
      <c r="G1224" s="8"/>
      <c r="H1224" s="8"/>
      <c r="I1224" s="8"/>
      <c r="J1224" s="8"/>
      <c r="K1224" s="8"/>
      <c r="L1224" s="8"/>
      <c r="M1224" s="8"/>
      <c r="N1224" s="8"/>
      <c r="O1224" s="8"/>
      <c r="P1224" s="8"/>
      <c r="Q1224" s="8"/>
      <c r="R1224" s="8"/>
      <c r="S1224" s="8"/>
      <c r="T1224" s="8"/>
      <c r="U1224" s="8"/>
      <c r="V1224" s="8"/>
      <c r="W1224" s="8"/>
      <c r="X1224" s="8"/>
      <c r="Y1224" s="8"/>
      <c r="Z1224" s="8"/>
    </row>
    <row r="1225">
      <c r="A1225" s="8"/>
      <c r="B1225" s="11"/>
      <c r="C1225" s="8"/>
      <c r="D1225" s="8"/>
      <c r="E1225" s="8"/>
      <c r="F1225" s="8"/>
      <c r="G1225" s="8"/>
      <c r="H1225" s="8"/>
      <c r="I1225" s="8"/>
      <c r="J1225" s="8"/>
      <c r="K1225" s="8"/>
      <c r="L1225" s="8"/>
      <c r="M1225" s="8"/>
      <c r="N1225" s="8"/>
      <c r="O1225" s="8"/>
      <c r="P1225" s="8"/>
      <c r="Q1225" s="8"/>
      <c r="R1225" s="8"/>
      <c r="S1225" s="8"/>
      <c r="T1225" s="8"/>
      <c r="U1225" s="8"/>
      <c r="V1225" s="8"/>
      <c r="W1225" s="8"/>
      <c r="X1225" s="8"/>
      <c r="Y1225" s="8"/>
      <c r="Z1225" s="8"/>
    </row>
    <row r="1226">
      <c r="A1226" s="8"/>
      <c r="B1226" s="11"/>
      <c r="C1226" s="8"/>
      <c r="D1226" s="8"/>
      <c r="E1226" s="8"/>
      <c r="F1226" s="8"/>
      <c r="G1226" s="8"/>
      <c r="H1226" s="8"/>
      <c r="I1226" s="8"/>
      <c r="J1226" s="8"/>
      <c r="K1226" s="8"/>
      <c r="L1226" s="8"/>
      <c r="M1226" s="8"/>
      <c r="N1226" s="8"/>
      <c r="O1226" s="8"/>
      <c r="P1226" s="8"/>
      <c r="Q1226" s="8"/>
      <c r="R1226" s="8"/>
      <c r="S1226" s="8"/>
      <c r="T1226" s="8"/>
      <c r="U1226" s="8"/>
      <c r="V1226" s="8"/>
      <c r="W1226" s="8"/>
      <c r="X1226" s="8"/>
      <c r="Y1226" s="8"/>
      <c r="Z1226" s="8"/>
    </row>
    <row r="1227">
      <c r="A1227" s="8"/>
      <c r="B1227" s="11"/>
      <c r="C1227" s="8"/>
      <c r="D1227" s="8"/>
      <c r="E1227" s="8"/>
      <c r="F1227" s="8"/>
      <c r="G1227" s="8"/>
      <c r="H1227" s="8"/>
      <c r="I1227" s="8"/>
      <c r="J1227" s="8"/>
      <c r="K1227" s="8"/>
      <c r="L1227" s="8"/>
      <c r="M1227" s="8"/>
      <c r="N1227" s="8"/>
      <c r="O1227" s="8"/>
      <c r="P1227" s="8"/>
      <c r="Q1227" s="8"/>
      <c r="R1227" s="8"/>
      <c r="S1227" s="8"/>
      <c r="T1227" s="8"/>
      <c r="U1227" s="8"/>
      <c r="V1227" s="8"/>
      <c r="W1227" s="8"/>
      <c r="X1227" s="8"/>
      <c r="Y1227" s="8"/>
      <c r="Z1227" s="8"/>
    </row>
    <row r="1228">
      <c r="A1228" s="8"/>
      <c r="B1228" s="11"/>
      <c r="C1228" s="8"/>
      <c r="D1228" s="8"/>
      <c r="E1228" s="8"/>
      <c r="F1228" s="8"/>
      <c r="G1228" s="8"/>
      <c r="H1228" s="8"/>
      <c r="I1228" s="8"/>
      <c r="J1228" s="8"/>
      <c r="K1228" s="8"/>
      <c r="L1228" s="8"/>
      <c r="M1228" s="8"/>
      <c r="N1228" s="8"/>
      <c r="O1228" s="8"/>
      <c r="P1228" s="8"/>
      <c r="Q1228" s="8"/>
      <c r="R1228" s="8"/>
      <c r="S1228" s="8"/>
      <c r="T1228" s="8"/>
      <c r="U1228" s="8"/>
      <c r="V1228" s="8"/>
      <c r="W1228" s="8"/>
      <c r="X1228" s="8"/>
      <c r="Y1228" s="8"/>
      <c r="Z1228" s="8"/>
    </row>
    <row r="1229">
      <c r="A1229" s="8"/>
      <c r="B1229" s="11"/>
      <c r="C1229" s="8"/>
      <c r="D1229" s="8"/>
      <c r="E1229" s="8"/>
      <c r="F1229" s="8"/>
      <c r="G1229" s="8"/>
      <c r="H1229" s="8"/>
      <c r="I1229" s="8"/>
      <c r="J1229" s="8"/>
      <c r="K1229" s="8"/>
      <c r="L1229" s="8"/>
      <c r="M1229" s="8"/>
      <c r="N1229" s="8"/>
      <c r="O1229" s="8"/>
      <c r="P1229" s="8"/>
      <c r="Q1229" s="8"/>
      <c r="R1229" s="8"/>
      <c r="S1229" s="8"/>
      <c r="T1229" s="8"/>
      <c r="U1229" s="8"/>
      <c r="V1229" s="8"/>
      <c r="W1229" s="8"/>
      <c r="X1229" s="8"/>
      <c r="Y1229" s="8"/>
      <c r="Z1229" s="8"/>
    </row>
    <row r="1230">
      <c r="A1230" s="8"/>
      <c r="B1230" s="11"/>
      <c r="C1230" s="8"/>
      <c r="D1230" s="8"/>
      <c r="E1230" s="8"/>
      <c r="F1230" s="8"/>
      <c r="G1230" s="8"/>
      <c r="H1230" s="8"/>
      <c r="I1230" s="8"/>
      <c r="J1230" s="8"/>
      <c r="K1230" s="8"/>
      <c r="L1230" s="8"/>
      <c r="M1230" s="8"/>
      <c r="N1230" s="8"/>
      <c r="O1230" s="8"/>
      <c r="P1230" s="8"/>
      <c r="Q1230" s="8"/>
      <c r="R1230" s="8"/>
      <c r="S1230" s="8"/>
      <c r="T1230" s="8"/>
      <c r="U1230" s="8"/>
      <c r="V1230" s="8"/>
      <c r="W1230" s="8"/>
      <c r="X1230" s="8"/>
      <c r="Y1230" s="8"/>
      <c r="Z1230" s="8"/>
    </row>
    <row r="1231">
      <c r="A1231" s="8"/>
      <c r="B1231" s="11"/>
      <c r="C1231" s="8"/>
      <c r="D1231" s="8"/>
      <c r="E1231" s="8"/>
      <c r="F1231" s="8"/>
      <c r="G1231" s="8"/>
      <c r="H1231" s="8"/>
      <c r="I1231" s="8"/>
      <c r="J1231" s="8"/>
      <c r="K1231" s="8"/>
      <c r="L1231" s="8"/>
      <c r="M1231" s="8"/>
      <c r="N1231" s="8"/>
      <c r="O1231" s="8"/>
      <c r="P1231" s="8"/>
      <c r="Q1231" s="8"/>
      <c r="R1231" s="8"/>
      <c r="S1231" s="8"/>
      <c r="T1231" s="8"/>
      <c r="U1231" s="8"/>
      <c r="V1231" s="8"/>
      <c r="W1231" s="8"/>
      <c r="X1231" s="8"/>
      <c r="Y1231" s="8"/>
      <c r="Z1231" s="8"/>
    </row>
    <row r="1232">
      <c r="A1232" s="8"/>
      <c r="B1232" s="11"/>
      <c r="C1232" s="8"/>
      <c r="D1232" s="8"/>
      <c r="E1232" s="8"/>
      <c r="F1232" s="8"/>
      <c r="G1232" s="8"/>
      <c r="H1232" s="8"/>
      <c r="I1232" s="8"/>
      <c r="J1232" s="8"/>
      <c r="K1232" s="8"/>
      <c r="L1232" s="8"/>
      <c r="M1232" s="8"/>
      <c r="N1232" s="8"/>
      <c r="O1232" s="8"/>
      <c r="P1232" s="8"/>
      <c r="Q1232" s="8"/>
      <c r="R1232" s="8"/>
      <c r="S1232" s="8"/>
      <c r="T1232" s="8"/>
      <c r="U1232" s="8"/>
      <c r="V1232" s="8"/>
      <c r="W1232" s="8"/>
      <c r="X1232" s="8"/>
      <c r="Y1232" s="8"/>
      <c r="Z1232" s="8"/>
    </row>
    <row r="1233">
      <c r="A1233" s="8"/>
      <c r="B1233" s="11"/>
      <c r="C1233" s="8"/>
      <c r="D1233" s="8"/>
      <c r="E1233" s="8"/>
      <c r="F1233" s="8"/>
      <c r="G1233" s="8"/>
      <c r="H1233" s="8"/>
      <c r="I1233" s="8"/>
      <c r="J1233" s="8"/>
      <c r="K1233" s="8"/>
      <c r="L1233" s="8"/>
      <c r="M1233" s="8"/>
      <c r="N1233" s="8"/>
      <c r="O1233" s="8"/>
      <c r="P1233" s="8"/>
      <c r="Q1233" s="8"/>
      <c r="R1233" s="8"/>
      <c r="S1233" s="8"/>
      <c r="T1233" s="8"/>
      <c r="U1233" s="8"/>
      <c r="V1233" s="8"/>
      <c r="W1233" s="8"/>
      <c r="X1233" s="8"/>
      <c r="Y1233" s="8"/>
      <c r="Z1233" s="8"/>
    </row>
    <row r="1234">
      <c r="A1234" s="8"/>
      <c r="B1234" s="11"/>
      <c r="C1234" s="8"/>
      <c r="D1234" s="8"/>
      <c r="E1234" s="8"/>
      <c r="F1234" s="8"/>
      <c r="G1234" s="8"/>
      <c r="H1234" s="8"/>
      <c r="I1234" s="8"/>
      <c r="J1234" s="8"/>
      <c r="K1234" s="8"/>
      <c r="L1234" s="8"/>
      <c r="M1234" s="8"/>
      <c r="N1234" s="8"/>
      <c r="O1234" s="8"/>
      <c r="P1234" s="8"/>
      <c r="Q1234" s="8"/>
      <c r="R1234" s="8"/>
      <c r="S1234" s="8"/>
      <c r="T1234" s="8"/>
      <c r="U1234" s="8"/>
      <c r="V1234" s="8"/>
      <c r="W1234" s="8"/>
      <c r="X1234" s="8"/>
      <c r="Y1234" s="8"/>
      <c r="Z1234" s="8"/>
    </row>
    <row r="1235">
      <c r="A1235" s="8"/>
      <c r="B1235" s="11"/>
      <c r="C1235" s="8"/>
      <c r="D1235" s="8"/>
      <c r="E1235" s="8"/>
      <c r="F1235" s="8"/>
      <c r="G1235" s="8"/>
      <c r="H1235" s="8"/>
      <c r="I1235" s="8"/>
      <c r="J1235" s="8"/>
      <c r="K1235" s="8"/>
      <c r="L1235" s="8"/>
      <c r="M1235" s="8"/>
      <c r="N1235" s="8"/>
      <c r="O1235" s="8"/>
      <c r="P1235" s="8"/>
      <c r="Q1235" s="8"/>
      <c r="R1235" s="8"/>
      <c r="S1235" s="8"/>
      <c r="T1235" s="8"/>
      <c r="U1235" s="8"/>
      <c r="V1235" s="8"/>
      <c r="W1235" s="8"/>
      <c r="X1235" s="8"/>
      <c r="Y1235" s="8"/>
      <c r="Z1235" s="8"/>
    </row>
    <row r="1236">
      <c r="A1236" s="8"/>
      <c r="B1236" s="11"/>
      <c r="C1236" s="8"/>
      <c r="D1236" s="8"/>
      <c r="E1236" s="8"/>
      <c r="F1236" s="8"/>
      <c r="G1236" s="8"/>
      <c r="H1236" s="8"/>
      <c r="I1236" s="8"/>
      <c r="J1236" s="8"/>
      <c r="K1236" s="8"/>
      <c r="L1236" s="8"/>
      <c r="M1236" s="8"/>
      <c r="N1236" s="8"/>
      <c r="O1236" s="8"/>
      <c r="P1236" s="8"/>
      <c r="Q1236" s="8"/>
      <c r="R1236" s="8"/>
      <c r="S1236" s="8"/>
      <c r="T1236" s="8"/>
      <c r="U1236" s="8"/>
      <c r="V1236" s="8"/>
      <c r="W1236" s="8"/>
      <c r="X1236" s="8"/>
      <c r="Y1236" s="8"/>
      <c r="Z1236" s="8"/>
    </row>
    <row r="1237">
      <c r="A1237" s="8"/>
      <c r="B1237" s="11"/>
      <c r="C1237" s="8"/>
      <c r="D1237" s="8"/>
      <c r="E1237" s="8"/>
      <c r="F1237" s="8"/>
      <c r="G1237" s="8"/>
      <c r="H1237" s="8"/>
      <c r="I1237" s="8"/>
      <c r="J1237" s="8"/>
      <c r="K1237" s="8"/>
      <c r="L1237" s="8"/>
      <c r="M1237" s="8"/>
      <c r="N1237" s="8"/>
      <c r="O1237" s="8"/>
      <c r="P1237" s="8"/>
      <c r="Q1237" s="8"/>
      <c r="R1237" s="8"/>
      <c r="S1237" s="8"/>
      <c r="T1237" s="8"/>
      <c r="U1237" s="8"/>
      <c r="V1237" s="8"/>
      <c r="W1237" s="8"/>
      <c r="X1237" s="8"/>
      <c r="Y1237" s="8"/>
      <c r="Z1237" s="8"/>
    </row>
    <row r="1238">
      <c r="A1238" s="8"/>
      <c r="B1238" s="11"/>
      <c r="C1238" s="8"/>
      <c r="D1238" s="8"/>
      <c r="E1238" s="8"/>
      <c r="F1238" s="8"/>
      <c r="G1238" s="8"/>
      <c r="H1238" s="8"/>
      <c r="I1238" s="8"/>
      <c r="J1238" s="8"/>
      <c r="K1238" s="8"/>
      <c r="L1238" s="8"/>
      <c r="M1238" s="8"/>
      <c r="N1238" s="8"/>
      <c r="O1238" s="8"/>
      <c r="P1238" s="8"/>
      <c r="Q1238" s="8"/>
      <c r="R1238" s="8"/>
      <c r="S1238" s="8"/>
      <c r="T1238" s="8"/>
      <c r="U1238" s="8"/>
      <c r="V1238" s="8"/>
      <c r="W1238" s="8"/>
      <c r="X1238" s="8"/>
      <c r="Y1238" s="8"/>
      <c r="Z1238" s="8"/>
    </row>
    <row r="1239">
      <c r="A1239" s="8"/>
      <c r="B1239" s="11"/>
      <c r="C1239" s="8"/>
      <c r="D1239" s="8"/>
      <c r="E1239" s="8"/>
      <c r="F1239" s="8"/>
      <c r="G1239" s="8"/>
      <c r="H1239" s="8"/>
      <c r="I1239" s="8"/>
      <c r="J1239" s="8"/>
      <c r="K1239" s="8"/>
      <c r="L1239" s="8"/>
      <c r="M1239" s="8"/>
      <c r="N1239" s="8"/>
      <c r="O1239" s="8"/>
      <c r="P1239" s="8"/>
      <c r="Q1239" s="8"/>
      <c r="R1239" s="8"/>
      <c r="S1239" s="8"/>
      <c r="T1239" s="8"/>
      <c r="U1239" s="8"/>
      <c r="V1239" s="8"/>
      <c r="W1239" s="8"/>
      <c r="X1239" s="8"/>
      <c r="Y1239" s="8"/>
      <c r="Z1239" s="8"/>
    </row>
    <row r="1240">
      <c r="A1240" s="8"/>
      <c r="B1240" s="11"/>
      <c r="C1240" s="8"/>
      <c r="D1240" s="8"/>
      <c r="E1240" s="8"/>
      <c r="F1240" s="8"/>
      <c r="G1240" s="8"/>
      <c r="H1240" s="8"/>
      <c r="I1240" s="8"/>
      <c r="J1240" s="8"/>
      <c r="K1240" s="8"/>
      <c r="L1240" s="8"/>
      <c r="M1240" s="8"/>
      <c r="N1240" s="8"/>
      <c r="O1240" s="8"/>
      <c r="P1240" s="8"/>
      <c r="Q1240" s="8"/>
      <c r="R1240" s="8"/>
      <c r="S1240" s="8"/>
      <c r="T1240" s="8"/>
      <c r="U1240" s="8"/>
      <c r="V1240" s="8"/>
      <c r="W1240" s="8"/>
      <c r="X1240" s="8"/>
      <c r="Y1240" s="8"/>
      <c r="Z1240" s="8"/>
    </row>
    <row r="1241">
      <c r="A1241" s="8"/>
      <c r="B1241" s="11"/>
      <c r="C1241" s="8"/>
      <c r="D1241" s="8"/>
      <c r="E1241" s="8"/>
      <c r="F1241" s="8"/>
      <c r="G1241" s="8"/>
      <c r="H1241" s="8"/>
      <c r="I1241" s="8"/>
      <c r="J1241" s="8"/>
      <c r="K1241" s="8"/>
      <c r="L1241" s="8"/>
      <c r="M1241" s="8"/>
      <c r="N1241" s="8"/>
      <c r="O1241" s="8"/>
      <c r="P1241" s="8"/>
      <c r="Q1241" s="8"/>
      <c r="R1241" s="8"/>
      <c r="S1241" s="8"/>
      <c r="T1241" s="8"/>
      <c r="U1241" s="8"/>
      <c r="V1241" s="8"/>
      <c r="W1241" s="8"/>
      <c r="X1241" s="8"/>
      <c r="Y1241" s="8"/>
      <c r="Z1241" s="8"/>
    </row>
    <row r="1242">
      <c r="A1242" s="8"/>
      <c r="B1242" s="11"/>
      <c r="C1242" s="8"/>
      <c r="D1242" s="8"/>
      <c r="E1242" s="8"/>
      <c r="F1242" s="8"/>
      <c r="G1242" s="8"/>
      <c r="H1242" s="8"/>
      <c r="I1242" s="8"/>
      <c r="J1242" s="8"/>
      <c r="K1242" s="8"/>
      <c r="L1242" s="8"/>
      <c r="M1242" s="8"/>
      <c r="N1242" s="8"/>
      <c r="O1242" s="8"/>
      <c r="P1242" s="8"/>
      <c r="Q1242" s="8"/>
      <c r="R1242" s="8"/>
      <c r="S1242" s="8"/>
      <c r="T1242" s="8"/>
      <c r="U1242" s="8"/>
      <c r="V1242" s="8"/>
      <c r="W1242" s="8"/>
      <c r="X1242" s="8"/>
      <c r="Y1242" s="8"/>
      <c r="Z1242" s="8"/>
    </row>
    <row r="1243">
      <c r="A1243" s="8"/>
      <c r="B1243" s="11"/>
      <c r="C1243" s="8"/>
      <c r="D1243" s="8"/>
      <c r="E1243" s="8"/>
      <c r="F1243" s="8"/>
      <c r="G1243" s="8"/>
      <c r="H1243" s="8"/>
      <c r="I1243" s="8"/>
      <c r="J1243" s="8"/>
      <c r="K1243" s="8"/>
      <c r="L1243" s="8"/>
      <c r="M1243" s="8"/>
      <c r="N1243" s="8"/>
      <c r="O1243" s="8"/>
      <c r="P1243" s="8"/>
      <c r="Q1243" s="8"/>
      <c r="R1243" s="8"/>
      <c r="S1243" s="8"/>
      <c r="T1243" s="8"/>
      <c r="U1243" s="8"/>
      <c r="V1243" s="8"/>
      <c r="W1243" s="8"/>
      <c r="X1243" s="8"/>
      <c r="Y1243" s="8"/>
      <c r="Z1243" s="8"/>
    </row>
    <row r="1244">
      <c r="A1244" s="8"/>
      <c r="B1244" s="11"/>
      <c r="C1244" s="8"/>
      <c r="D1244" s="8"/>
      <c r="E1244" s="8"/>
      <c r="F1244" s="8"/>
      <c r="G1244" s="8"/>
      <c r="H1244" s="8"/>
      <c r="I1244" s="8"/>
      <c r="J1244" s="8"/>
      <c r="K1244" s="8"/>
      <c r="L1244" s="8"/>
      <c r="M1244" s="8"/>
      <c r="N1244" s="8"/>
      <c r="O1244" s="8"/>
      <c r="P1244" s="8"/>
      <c r="Q1244" s="8"/>
      <c r="R1244" s="8"/>
      <c r="S1244" s="8"/>
      <c r="T1244" s="8"/>
      <c r="U1244" s="8"/>
      <c r="V1244" s="8"/>
      <c r="W1244" s="8"/>
      <c r="X1244" s="8"/>
      <c r="Y1244" s="8"/>
      <c r="Z1244" s="8"/>
    </row>
    <row r="1245">
      <c r="A1245" s="8"/>
      <c r="B1245" s="11"/>
      <c r="C1245" s="8"/>
      <c r="D1245" s="8"/>
      <c r="E1245" s="8"/>
      <c r="F1245" s="8"/>
      <c r="G1245" s="8"/>
      <c r="H1245" s="8"/>
      <c r="I1245" s="8"/>
      <c r="J1245" s="8"/>
      <c r="K1245" s="8"/>
      <c r="L1245" s="8"/>
      <c r="M1245" s="8"/>
      <c r="N1245" s="8"/>
      <c r="O1245" s="8"/>
      <c r="P1245" s="8"/>
      <c r="Q1245" s="8"/>
      <c r="R1245" s="8"/>
      <c r="S1245" s="8"/>
      <c r="T1245" s="8"/>
      <c r="U1245" s="8"/>
      <c r="V1245" s="8"/>
      <c r="W1245" s="8"/>
      <c r="X1245" s="8"/>
      <c r="Y1245" s="8"/>
      <c r="Z1245" s="8"/>
    </row>
    <row r="1246">
      <c r="A1246" s="8"/>
      <c r="B1246" s="11"/>
      <c r="C1246" s="8"/>
      <c r="D1246" s="8"/>
      <c r="E1246" s="8"/>
      <c r="F1246" s="8"/>
      <c r="G1246" s="8"/>
      <c r="H1246" s="8"/>
      <c r="I1246" s="8"/>
      <c r="J1246" s="8"/>
      <c r="K1246" s="8"/>
      <c r="L1246" s="8"/>
      <c r="M1246" s="8"/>
      <c r="N1246" s="8"/>
      <c r="O1246" s="8"/>
      <c r="P1246" s="8"/>
      <c r="Q1246" s="8"/>
      <c r="R1246" s="8"/>
      <c r="S1246" s="8"/>
      <c r="T1246" s="8"/>
      <c r="U1246" s="8"/>
      <c r="V1246" s="8"/>
      <c r="W1246" s="8"/>
      <c r="X1246" s="8"/>
      <c r="Y1246" s="8"/>
      <c r="Z1246" s="8"/>
    </row>
    <row r="1247">
      <c r="A1247" s="8"/>
      <c r="B1247" s="11"/>
      <c r="C1247" s="8"/>
      <c r="D1247" s="8"/>
      <c r="E1247" s="8"/>
      <c r="F1247" s="8"/>
      <c r="G1247" s="8"/>
      <c r="H1247" s="8"/>
      <c r="I1247" s="8"/>
      <c r="J1247" s="8"/>
      <c r="K1247" s="8"/>
      <c r="L1247" s="8"/>
      <c r="M1247" s="8"/>
      <c r="N1247" s="8"/>
      <c r="O1247" s="8"/>
      <c r="P1247" s="8"/>
      <c r="Q1247" s="8"/>
      <c r="R1247" s="8"/>
      <c r="S1247" s="8"/>
      <c r="T1247" s="8"/>
      <c r="U1247" s="8"/>
      <c r="V1247" s="8"/>
      <c r="W1247" s="8"/>
      <c r="X1247" s="8"/>
      <c r="Y1247" s="8"/>
      <c r="Z1247" s="8"/>
    </row>
    <row r="1248">
      <c r="A1248" s="8"/>
      <c r="B1248" s="11"/>
      <c r="C1248" s="8"/>
      <c r="D1248" s="8"/>
      <c r="E1248" s="8"/>
      <c r="F1248" s="8"/>
      <c r="G1248" s="8"/>
      <c r="H1248" s="8"/>
      <c r="I1248" s="8"/>
      <c r="J1248" s="8"/>
      <c r="K1248" s="8"/>
      <c r="L1248" s="8"/>
      <c r="M1248" s="8"/>
      <c r="N1248" s="8"/>
      <c r="O1248" s="8"/>
      <c r="P1248" s="8"/>
      <c r="Q1248" s="8"/>
      <c r="R1248" s="8"/>
      <c r="S1248" s="8"/>
      <c r="T1248" s="8"/>
      <c r="U1248" s="8"/>
      <c r="V1248" s="8"/>
      <c r="W1248" s="8"/>
      <c r="X1248" s="8"/>
      <c r="Y1248" s="8"/>
      <c r="Z1248" s="8"/>
    </row>
    <row r="1249">
      <c r="A1249" s="8"/>
      <c r="B1249" s="11"/>
      <c r="C1249" s="8"/>
      <c r="D1249" s="8"/>
      <c r="E1249" s="8"/>
      <c r="F1249" s="8"/>
      <c r="G1249" s="8"/>
      <c r="H1249" s="8"/>
      <c r="I1249" s="8"/>
      <c r="J1249" s="8"/>
      <c r="K1249" s="8"/>
      <c r="L1249" s="8"/>
      <c r="M1249" s="8"/>
      <c r="N1249" s="8"/>
      <c r="O1249" s="8"/>
      <c r="P1249" s="8"/>
      <c r="Q1249" s="8"/>
      <c r="R1249" s="8"/>
      <c r="S1249" s="8"/>
      <c r="T1249" s="8"/>
      <c r="U1249" s="8"/>
      <c r="V1249" s="8"/>
      <c r="W1249" s="8"/>
      <c r="X1249" s="8"/>
      <c r="Y1249" s="8"/>
      <c r="Z1249" s="8"/>
    </row>
    <row r="1250">
      <c r="A1250" s="8"/>
      <c r="B1250" s="11"/>
      <c r="C1250" s="8"/>
      <c r="D1250" s="8"/>
      <c r="E1250" s="8"/>
      <c r="F1250" s="8"/>
      <c r="G1250" s="8"/>
      <c r="H1250" s="8"/>
      <c r="I1250" s="8"/>
      <c r="J1250" s="8"/>
      <c r="K1250" s="8"/>
      <c r="L1250" s="8"/>
      <c r="M1250" s="8"/>
      <c r="N1250" s="8"/>
      <c r="O1250" s="8"/>
      <c r="P1250" s="8"/>
      <c r="Q1250" s="8"/>
      <c r="R1250" s="8"/>
      <c r="S1250" s="8"/>
      <c r="T1250" s="8"/>
      <c r="U1250" s="8"/>
      <c r="V1250" s="8"/>
      <c r="W1250" s="8"/>
      <c r="X1250" s="8"/>
      <c r="Y1250" s="8"/>
      <c r="Z1250" s="8"/>
    </row>
    <row r="1251">
      <c r="A1251" s="8"/>
      <c r="B1251" s="11"/>
      <c r="C1251" s="8"/>
      <c r="D1251" s="8"/>
      <c r="E1251" s="8"/>
      <c r="F1251" s="8"/>
      <c r="G1251" s="8"/>
      <c r="H1251" s="8"/>
      <c r="I1251" s="8"/>
      <c r="J1251" s="8"/>
      <c r="K1251" s="8"/>
      <c r="L1251" s="8"/>
      <c r="M1251" s="8"/>
      <c r="N1251" s="8"/>
      <c r="O1251" s="8"/>
      <c r="P1251" s="8"/>
      <c r="Q1251" s="8"/>
      <c r="R1251" s="8"/>
      <c r="S1251" s="8"/>
      <c r="T1251" s="8"/>
      <c r="U1251" s="8"/>
      <c r="V1251" s="8"/>
      <c r="W1251" s="8"/>
      <c r="X1251" s="8"/>
      <c r="Y1251" s="8"/>
      <c r="Z1251" s="8"/>
    </row>
    <row r="1252">
      <c r="A1252" s="8"/>
      <c r="B1252" s="11"/>
      <c r="C1252" s="8"/>
      <c r="D1252" s="8"/>
      <c r="E1252" s="8"/>
      <c r="F1252" s="8"/>
      <c r="G1252" s="8"/>
      <c r="H1252" s="8"/>
      <c r="I1252" s="8"/>
      <c r="J1252" s="8"/>
      <c r="K1252" s="8"/>
      <c r="L1252" s="8"/>
      <c r="M1252" s="8"/>
      <c r="N1252" s="8"/>
      <c r="O1252" s="8"/>
      <c r="P1252" s="8"/>
      <c r="Q1252" s="8"/>
      <c r="R1252" s="8"/>
      <c r="S1252" s="8"/>
      <c r="T1252" s="8"/>
      <c r="U1252" s="8"/>
      <c r="V1252" s="8"/>
      <c r="W1252" s="8"/>
      <c r="X1252" s="8"/>
      <c r="Y1252" s="8"/>
      <c r="Z1252" s="8"/>
    </row>
    <row r="1253">
      <c r="A1253" s="8"/>
      <c r="B1253" s="11"/>
      <c r="C1253" s="8"/>
      <c r="D1253" s="8"/>
      <c r="E1253" s="8"/>
      <c r="F1253" s="8"/>
      <c r="G1253" s="8"/>
      <c r="H1253" s="8"/>
      <c r="I1253" s="8"/>
      <c r="J1253" s="8"/>
      <c r="K1253" s="8"/>
      <c r="L1253" s="8"/>
      <c r="M1253" s="8"/>
      <c r="N1253" s="8"/>
      <c r="O1253" s="8"/>
      <c r="P1253" s="8"/>
      <c r="Q1253" s="8"/>
      <c r="R1253" s="8"/>
      <c r="S1253" s="8"/>
      <c r="T1253" s="8"/>
      <c r="U1253" s="8"/>
      <c r="V1253" s="8"/>
      <c r="W1253" s="8"/>
      <c r="X1253" s="8"/>
      <c r="Y1253" s="8"/>
      <c r="Z1253" s="8"/>
    </row>
    <row r="1254">
      <c r="A1254" s="8"/>
      <c r="B1254" s="11"/>
      <c r="C1254" s="8"/>
      <c r="D1254" s="8"/>
      <c r="E1254" s="8"/>
      <c r="F1254" s="8"/>
      <c r="G1254" s="8"/>
      <c r="H1254" s="8"/>
      <c r="I1254" s="8"/>
      <c r="J1254" s="8"/>
      <c r="K1254" s="8"/>
      <c r="L1254" s="8"/>
      <c r="M1254" s="8"/>
      <c r="N1254" s="8"/>
      <c r="O1254" s="8"/>
      <c r="P1254" s="8"/>
      <c r="Q1254" s="8"/>
      <c r="R1254" s="8"/>
      <c r="S1254" s="8"/>
      <c r="T1254" s="8"/>
      <c r="U1254" s="8"/>
      <c r="V1254" s="8"/>
      <c r="W1254" s="8"/>
      <c r="X1254" s="8"/>
      <c r="Y1254" s="8"/>
      <c r="Z1254" s="8"/>
    </row>
    <row r="1255">
      <c r="A1255" s="8"/>
      <c r="B1255" s="11"/>
      <c r="C1255" s="8"/>
      <c r="D1255" s="8"/>
      <c r="E1255" s="8"/>
      <c r="F1255" s="8"/>
      <c r="G1255" s="8"/>
      <c r="H1255" s="8"/>
      <c r="I1255" s="8"/>
      <c r="J1255" s="8"/>
      <c r="K1255" s="8"/>
      <c r="L1255" s="8"/>
      <c r="M1255" s="8"/>
      <c r="N1255" s="8"/>
      <c r="O1255" s="8"/>
      <c r="P1255" s="8"/>
      <c r="Q1255" s="8"/>
      <c r="R1255" s="8"/>
      <c r="S1255" s="8"/>
      <c r="T1255" s="8"/>
      <c r="U1255" s="8"/>
      <c r="V1255" s="8"/>
      <c r="W1255" s="8"/>
      <c r="X1255" s="8"/>
      <c r="Y1255" s="8"/>
      <c r="Z1255" s="8"/>
    </row>
    <row r="1256">
      <c r="A1256" s="8"/>
      <c r="B1256" s="11"/>
      <c r="C1256" s="8"/>
      <c r="D1256" s="8"/>
      <c r="E1256" s="8"/>
      <c r="F1256" s="8"/>
      <c r="G1256" s="8"/>
      <c r="H1256" s="8"/>
      <c r="I1256" s="8"/>
      <c r="J1256" s="8"/>
      <c r="K1256" s="8"/>
      <c r="L1256" s="8"/>
      <c r="M1256" s="8"/>
      <c r="N1256" s="8"/>
      <c r="O1256" s="8"/>
      <c r="P1256" s="8"/>
      <c r="Q1256" s="8"/>
      <c r="R1256" s="8"/>
      <c r="S1256" s="8"/>
      <c r="T1256" s="8"/>
      <c r="U1256" s="8"/>
      <c r="V1256" s="8"/>
      <c r="W1256" s="8"/>
      <c r="X1256" s="8"/>
      <c r="Y1256" s="8"/>
      <c r="Z1256" s="8"/>
    </row>
    <row r="1257">
      <c r="A1257" s="8"/>
      <c r="B1257" s="11"/>
      <c r="C1257" s="8"/>
      <c r="D1257" s="8"/>
      <c r="E1257" s="8"/>
      <c r="F1257" s="8"/>
      <c r="G1257" s="8"/>
      <c r="H1257" s="8"/>
      <c r="I1257" s="8"/>
      <c r="J1257" s="8"/>
      <c r="K1257" s="8"/>
      <c r="L1257" s="8"/>
      <c r="M1257" s="8"/>
      <c r="N1257" s="8"/>
      <c r="O1257" s="8"/>
      <c r="P1257" s="8"/>
      <c r="Q1257" s="8"/>
      <c r="R1257" s="8"/>
      <c r="S1257" s="8"/>
      <c r="T1257" s="8"/>
      <c r="U1257" s="8"/>
      <c r="V1257" s="8"/>
      <c r="W1257" s="8"/>
      <c r="X1257" s="8"/>
      <c r="Y1257" s="8"/>
      <c r="Z1257" s="8"/>
    </row>
    <row r="1258">
      <c r="A1258" s="8"/>
      <c r="B1258" s="11"/>
      <c r="C1258" s="8"/>
      <c r="D1258" s="8"/>
      <c r="E1258" s="8"/>
      <c r="F1258" s="8"/>
      <c r="G1258" s="8"/>
      <c r="H1258" s="8"/>
      <c r="I1258" s="8"/>
      <c r="J1258" s="8"/>
      <c r="K1258" s="8"/>
      <c r="L1258" s="8"/>
      <c r="M1258" s="8"/>
      <c r="N1258" s="8"/>
      <c r="O1258" s="8"/>
      <c r="P1258" s="8"/>
      <c r="Q1258" s="8"/>
      <c r="R1258" s="8"/>
      <c r="S1258" s="8"/>
      <c r="T1258" s="8"/>
      <c r="U1258" s="8"/>
      <c r="V1258" s="8"/>
      <c r="W1258" s="8"/>
      <c r="X1258" s="8"/>
      <c r="Y1258" s="8"/>
      <c r="Z1258" s="8"/>
    </row>
    <row r="1259">
      <c r="A1259" s="8"/>
      <c r="B1259" s="11"/>
      <c r="C1259" s="8"/>
      <c r="D1259" s="8"/>
      <c r="E1259" s="8"/>
      <c r="F1259" s="8"/>
      <c r="G1259" s="8"/>
      <c r="H1259" s="8"/>
      <c r="I1259" s="8"/>
      <c r="J1259" s="8"/>
      <c r="K1259" s="8"/>
      <c r="L1259" s="8"/>
      <c r="M1259" s="8"/>
      <c r="N1259" s="8"/>
      <c r="O1259" s="8"/>
      <c r="P1259" s="8"/>
      <c r="Q1259" s="8"/>
      <c r="R1259" s="8"/>
      <c r="S1259" s="8"/>
      <c r="T1259" s="8"/>
      <c r="U1259" s="8"/>
      <c r="V1259" s="8"/>
      <c r="W1259" s="8"/>
      <c r="X1259" s="8"/>
      <c r="Y1259" s="8"/>
      <c r="Z1259" s="8"/>
    </row>
    <row r="1260">
      <c r="A1260" s="8"/>
      <c r="B1260" s="11"/>
      <c r="C1260" s="8"/>
      <c r="D1260" s="8"/>
      <c r="E1260" s="8"/>
      <c r="F1260" s="8"/>
      <c r="G1260" s="8"/>
      <c r="H1260" s="8"/>
      <c r="I1260" s="8"/>
      <c r="J1260" s="8"/>
      <c r="K1260" s="8"/>
      <c r="L1260" s="8"/>
      <c r="M1260" s="8"/>
      <c r="N1260" s="8"/>
      <c r="O1260" s="8"/>
      <c r="P1260" s="8"/>
      <c r="Q1260" s="8"/>
      <c r="R1260" s="8"/>
      <c r="S1260" s="8"/>
      <c r="T1260" s="8"/>
      <c r="U1260" s="8"/>
      <c r="V1260" s="8"/>
      <c r="W1260" s="8"/>
      <c r="X1260" s="8"/>
      <c r="Y1260" s="8"/>
      <c r="Z1260" s="8"/>
    </row>
    <row r="1261">
      <c r="A1261" s="8"/>
      <c r="B1261" s="11"/>
      <c r="C1261" s="8"/>
      <c r="D1261" s="8"/>
      <c r="E1261" s="8"/>
      <c r="F1261" s="8"/>
      <c r="G1261" s="8"/>
      <c r="H1261" s="8"/>
      <c r="I1261" s="8"/>
      <c r="J1261" s="8"/>
      <c r="K1261" s="8"/>
      <c r="L1261" s="8"/>
      <c r="M1261" s="8"/>
      <c r="N1261" s="8"/>
      <c r="O1261" s="8"/>
      <c r="P1261" s="8"/>
      <c r="Q1261" s="8"/>
      <c r="R1261" s="8"/>
      <c r="S1261" s="8"/>
      <c r="T1261" s="8"/>
      <c r="U1261" s="8"/>
      <c r="V1261" s="8"/>
      <c r="W1261" s="8"/>
      <c r="X1261" s="8"/>
      <c r="Y1261" s="8"/>
      <c r="Z1261" s="8"/>
    </row>
    <row r="1262">
      <c r="A1262" s="8"/>
      <c r="B1262" s="11"/>
      <c r="C1262" s="8"/>
      <c r="D1262" s="8"/>
      <c r="E1262" s="8"/>
      <c r="F1262" s="8"/>
      <c r="G1262" s="8"/>
      <c r="H1262" s="8"/>
      <c r="I1262" s="8"/>
      <c r="J1262" s="8"/>
      <c r="K1262" s="8"/>
      <c r="L1262" s="8"/>
      <c r="M1262" s="8"/>
      <c r="N1262" s="8"/>
      <c r="O1262" s="8"/>
      <c r="P1262" s="8"/>
      <c r="Q1262" s="8"/>
      <c r="R1262" s="8"/>
      <c r="S1262" s="8"/>
      <c r="T1262" s="8"/>
      <c r="U1262" s="8"/>
      <c r="V1262" s="8"/>
      <c r="W1262" s="8"/>
      <c r="X1262" s="8"/>
      <c r="Y1262" s="8"/>
      <c r="Z1262" s="8"/>
    </row>
    <row r="1263">
      <c r="A1263" s="8"/>
      <c r="B1263" s="11"/>
      <c r="C1263" s="8"/>
      <c r="D1263" s="8"/>
      <c r="E1263" s="8"/>
      <c r="F1263" s="8"/>
      <c r="G1263" s="8"/>
      <c r="H1263" s="8"/>
      <c r="I1263" s="8"/>
      <c r="J1263" s="8"/>
      <c r="K1263" s="8"/>
      <c r="L1263" s="8"/>
      <c r="M1263" s="8"/>
      <c r="N1263" s="8"/>
      <c r="O1263" s="8"/>
      <c r="P1263" s="8"/>
      <c r="Q1263" s="8"/>
      <c r="R1263" s="8"/>
      <c r="S1263" s="8"/>
      <c r="T1263" s="8"/>
      <c r="U1263" s="8"/>
      <c r="V1263" s="8"/>
      <c r="W1263" s="8"/>
      <c r="X1263" s="8"/>
      <c r="Y1263" s="8"/>
      <c r="Z1263" s="8"/>
    </row>
    <row r="1264">
      <c r="A1264" s="8"/>
      <c r="B1264" s="11"/>
      <c r="C1264" s="8"/>
      <c r="D1264" s="8"/>
      <c r="E1264" s="8"/>
      <c r="F1264" s="8"/>
      <c r="G1264" s="8"/>
      <c r="H1264" s="8"/>
      <c r="I1264" s="8"/>
      <c r="J1264" s="8"/>
      <c r="K1264" s="8"/>
      <c r="L1264" s="8"/>
      <c r="M1264" s="8"/>
      <c r="N1264" s="8"/>
      <c r="O1264" s="8"/>
      <c r="P1264" s="8"/>
      <c r="Q1264" s="8"/>
      <c r="R1264" s="8"/>
      <c r="S1264" s="8"/>
      <c r="T1264" s="8"/>
      <c r="U1264" s="8"/>
      <c r="V1264" s="8"/>
      <c r="W1264" s="8"/>
      <c r="X1264" s="8"/>
      <c r="Y1264" s="8"/>
      <c r="Z1264" s="8"/>
    </row>
    <row r="1265">
      <c r="A1265" s="8"/>
      <c r="B1265" s="11"/>
      <c r="C1265" s="8"/>
      <c r="D1265" s="8"/>
      <c r="E1265" s="8"/>
      <c r="F1265" s="8"/>
      <c r="G1265" s="8"/>
      <c r="H1265" s="8"/>
      <c r="I1265" s="8"/>
      <c r="J1265" s="8"/>
      <c r="K1265" s="8"/>
      <c r="L1265" s="8"/>
      <c r="M1265" s="8"/>
      <c r="N1265" s="8"/>
      <c r="O1265" s="8"/>
      <c r="P1265" s="8"/>
      <c r="Q1265" s="8"/>
      <c r="R1265" s="8"/>
      <c r="S1265" s="8"/>
      <c r="T1265" s="8"/>
      <c r="U1265" s="8"/>
      <c r="V1265" s="8"/>
      <c r="W1265" s="8"/>
      <c r="X1265" s="8"/>
      <c r="Y1265" s="8"/>
      <c r="Z1265" s="8"/>
    </row>
    <row r="1266">
      <c r="A1266" s="8"/>
      <c r="B1266" s="11"/>
      <c r="C1266" s="8"/>
      <c r="D1266" s="8"/>
      <c r="E1266" s="8"/>
      <c r="F1266" s="8"/>
      <c r="G1266" s="8"/>
      <c r="H1266" s="8"/>
      <c r="I1266" s="8"/>
      <c r="J1266" s="8"/>
      <c r="K1266" s="8"/>
      <c r="L1266" s="8"/>
      <c r="M1266" s="8"/>
      <c r="N1266" s="8"/>
      <c r="O1266" s="8"/>
      <c r="P1266" s="8"/>
      <c r="Q1266" s="8"/>
      <c r="R1266" s="8"/>
      <c r="S1266" s="8"/>
      <c r="T1266" s="8"/>
      <c r="U1266" s="8"/>
      <c r="V1266" s="8"/>
      <c r="W1266" s="8"/>
      <c r="X1266" s="8"/>
      <c r="Y1266" s="8"/>
      <c r="Z1266" s="8"/>
    </row>
    <row r="1267">
      <c r="A1267" s="8"/>
      <c r="B1267" s="11"/>
      <c r="C1267" s="8"/>
      <c r="D1267" s="8"/>
      <c r="E1267" s="8"/>
      <c r="F1267" s="8"/>
      <c r="G1267" s="8"/>
      <c r="H1267" s="8"/>
      <c r="I1267" s="8"/>
      <c r="J1267" s="8"/>
      <c r="K1267" s="8"/>
      <c r="L1267" s="8"/>
      <c r="M1267" s="8"/>
      <c r="N1267" s="8"/>
      <c r="O1267" s="8"/>
      <c r="P1267" s="8"/>
      <c r="Q1267" s="8"/>
      <c r="R1267" s="8"/>
      <c r="S1267" s="8"/>
      <c r="T1267" s="8"/>
      <c r="U1267" s="8"/>
      <c r="V1267" s="8"/>
      <c r="W1267" s="8"/>
      <c r="X1267" s="8"/>
      <c r="Y1267" s="8"/>
      <c r="Z1267" s="8"/>
    </row>
    <row r="1268">
      <c r="A1268" s="8"/>
      <c r="B1268" s="11"/>
      <c r="C1268" s="8"/>
      <c r="D1268" s="8"/>
      <c r="E1268" s="8"/>
      <c r="F1268" s="8"/>
      <c r="G1268" s="8"/>
      <c r="H1268" s="8"/>
      <c r="I1268" s="8"/>
      <c r="J1268" s="8"/>
      <c r="K1268" s="8"/>
      <c r="L1268" s="8"/>
      <c r="M1268" s="8"/>
      <c r="N1268" s="8"/>
      <c r="O1268" s="8"/>
      <c r="P1268" s="8"/>
      <c r="Q1268" s="8"/>
      <c r="R1268" s="8"/>
      <c r="S1268" s="8"/>
      <c r="T1268" s="8"/>
      <c r="U1268" s="8"/>
      <c r="V1268" s="8"/>
      <c r="W1268" s="8"/>
      <c r="X1268" s="8"/>
      <c r="Y1268" s="8"/>
      <c r="Z1268" s="8"/>
    </row>
    <row r="1269">
      <c r="A1269" s="8"/>
      <c r="B1269" s="11"/>
      <c r="C1269" s="8"/>
      <c r="D1269" s="8"/>
      <c r="E1269" s="8"/>
      <c r="F1269" s="8"/>
      <c r="G1269" s="8"/>
      <c r="H1269" s="8"/>
      <c r="I1269" s="8"/>
      <c r="J1269" s="8"/>
      <c r="K1269" s="8"/>
      <c r="L1269" s="8"/>
      <c r="M1269" s="8"/>
      <c r="N1269" s="8"/>
      <c r="O1269" s="8"/>
      <c r="P1269" s="8"/>
      <c r="Q1269" s="8"/>
      <c r="R1269" s="8"/>
      <c r="S1269" s="8"/>
      <c r="T1269" s="8"/>
      <c r="U1269" s="8"/>
      <c r="V1269" s="8"/>
      <c r="W1269" s="8"/>
      <c r="X1269" s="8"/>
      <c r="Y1269" s="8"/>
      <c r="Z1269" s="8"/>
    </row>
    <row r="1270">
      <c r="A1270" s="8"/>
      <c r="B1270" s="11"/>
      <c r="C1270" s="8"/>
      <c r="D1270" s="8"/>
      <c r="E1270" s="8"/>
      <c r="F1270" s="8"/>
      <c r="G1270" s="8"/>
      <c r="H1270" s="8"/>
      <c r="I1270" s="8"/>
      <c r="J1270" s="8"/>
      <c r="K1270" s="8"/>
      <c r="L1270" s="8"/>
      <c r="M1270" s="8"/>
      <c r="N1270" s="8"/>
      <c r="O1270" s="8"/>
      <c r="P1270" s="8"/>
      <c r="Q1270" s="8"/>
      <c r="R1270" s="8"/>
      <c r="S1270" s="8"/>
      <c r="T1270" s="8"/>
      <c r="U1270" s="8"/>
      <c r="V1270" s="8"/>
      <c r="W1270" s="8"/>
      <c r="X1270" s="8"/>
      <c r="Y1270" s="8"/>
      <c r="Z1270" s="8"/>
    </row>
    <row r="1271">
      <c r="A1271" s="8"/>
      <c r="B1271" s="11"/>
      <c r="C1271" s="8"/>
      <c r="D1271" s="8"/>
      <c r="E1271" s="8"/>
      <c r="F1271" s="8"/>
      <c r="G1271" s="8"/>
      <c r="H1271" s="8"/>
      <c r="I1271" s="8"/>
      <c r="J1271" s="8"/>
      <c r="K1271" s="8"/>
      <c r="L1271" s="8"/>
      <c r="M1271" s="8"/>
      <c r="N1271" s="8"/>
      <c r="O1271" s="8"/>
      <c r="P1271" s="8"/>
      <c r="Q1271" s="8"/>
      <c r="R1271" s="8"/>
      <c r="S1271" s="8"/>
      <c r="T1271" s="8"/>
      <c r="U1271" s="8"/>
      <c r="V1271" s="8"/>
      <c r="W1271" s="8"/>
      <c r="X1271" s="8"/>
      <c r="Y1271" s="8"/>
      <c r="Z1271" s="8"/>
    </row>
    <row r="1272">
      <c r="A1272" s="8"/>
      <c r="B1272" s="11"/>
      <c r="C1272" s="8"/>
      <c r="D1272" s="8"/>
      <c r="E1272" s="8"/>
      <c r="F1272" s="8"/>
      <c r="G1272" s="8"/>
      <c r="H1272" s="8"/>
      <c r="I1272" s="8"/>
      <c r="J1272" s="8"/>
      <c r="K1272" s="8"/>
      <c r="L1272" s="8"/>
      <c r="M1272" s="8"/>
      <c r="N1272" s="8"/>
      <c r="O1272" s="8"/>
      <c r="P1272" s="8"/>
      <c r="Q1272" s="8"/>
      <c r="R1272" s="8"/>
      <c r="S1272" s="8"/>
      <c r="T1272" s="8"/>
      <c r="U1272" s="8"/>
      <c r="V1272" s="8"/>
      <c r="W1272" s="8"/>
      <c r="X1272" s="8"/>
      <c r="Y1272" s="8"/>
      <c r="Z1272" s="8"/>
    </row>
    <row r="1273">
      <c r="A1273" s="8"/>
      <c r="B1273" s="11"/>
      <c r="C1273" s="8"/>
      <c r="D1273" s="8"/>
      <c r="E1273" s="8"/>
      <c r="F1273" s="8"/>
      <c r="G1273" s="8"/>
      <c r="H1273" s="8"/>
      <c r="I1273" s="8"/>
      <c r="J1273" s="8"/>
      <c r="K1273" s="8"/>
      <c r="L1273" s="8"/>
      <c r="M1273" s="8"/>
      <c r="N1273" s="8"/>
      <c r="O1273" s="8"/>
      <c r="P1273" s="8"/>
      <c r="Q1273" s="8"/>
      <c r="R1273" s="8"/>
      <c r="S1273" s="8"/>
      <c r="T1273" s="8"/>
      <c r="U1273" s="8"/>
      <c r="V1273" s="8"/>
      <c r="W1273" s="8"/>
      <c r="X1273" s="8"/>
      <c r="Y1273" s="8"/>
      <c r="Z1273" s="8"/>
    </row>
    <row r="1274">
      <c r="A1274" s="8"/>
      <c r="B1274" s="11"/>
      <c r="C1274" s="8"/>
      <c r="D1274" s="8"/>
      <c r="E1274" s="8"/>
      <c r="F1274" s="8"/>
      <c r="G1274" s="8"/>
      <c r="H1274" s="8"/>
      <c r="I1274" s="8"/>
      <c r="J1274" s="8"/>
      <c r="K1274" s="8"/>
      <c r="L1274" s="8"/>
      <c r="M1274" s="8"/>
      <c r="N1274" s="8"/>
      <c r="O1274" s="8"/>
      <c r="P1274" s="8"/>
      <c r="Q1274" s="8"/>
      <c r="R1274" s="8"/>
      <c r="S1274" s="8"/>
      <c r="T1274" s="8"/>
      <c r="U1274" s="8"/>
      <c r="V1274" s="8"/>
      <c r="W1274" s="8"/>
      <c r="X1274" s="8"/>
      <c r="Y1274" s="8"/>
      <c r="Z1274" s="8"/>
    </row>
    <row r="1275">
      <c r="A1275" s="8"/>
      <c r="B1275" s="11"/>
      <c r="C1275" s="8"/>
      <c r="D1275" s="8"/>
      <c r="E1275" s="8"/>
      <c r="F1275" s="8"/>
      <c r="G1275" s="8"/>
      <c r="H1275" s="8"/>
      <c r="I1275" s="8"/>
      <c r="J1275" s="8"/>
      <c r="K1275" s="8"/>
      <c r="L1275" s="8"/>
      <c r="M1275" s="8"/>
      <c r="N1275" s="8"/>
      <c r="O1275" s="8"/>
      <c r="P1275" s="8"/>
      <c r="Q1275" s="8"/>
      <c r="R1275" s="8"/>
      <c r="S1275" s="8"/>
      <c r="T1275" s="8"/>
      <c r="U1275" s="8"/>
      <c r="V1275" s="8"/>
      <c r="W1275" s="8"/>
      <c r="X1275" s="8"/>
      <c r="Y1275" s="8"/>
      <c r="Z1275" s="8"/>
    </row>
    <row r="1276">
      <c r="A1276" s="8"/>
      <c r="B1276" s="11"/>
      <c r="C1276" s="8"/>
      <c r="D1276" s="8"/>
      <c r="E1276" s="8"/>
      <c r="F1276" s="8"/>
      <c r="G1276" s="8"/>
      <c r="H1276" s="8"/>
      <c r="I1276" s="8"/>
      <c r="J1276" s="8"/>
      <c r="K1276" s="8"/>
      <c r="L1276" s="8"/>
      <c r="M1276" s="8"/>
      <c r="N1276" s="8"/>
      <c r="O1276" s="8"/>
      <c r="P1276" s="8"/>
      <c r="Q1276" s="8"/>
      <c r="R1276" s="8"/>
      <c r="S1276" s="8"/>
      <c r="T1276" s="8"/>
      <c r="U1276" s="8"/>
      <c r="V1276" s="8"/>
      <c r="W1276" s="8"/>
      <c r="X1276" s="8"/>
      <c r="Y1276" s="8"/>
      <c r="Z1276" s="8"/>
    </row>
    <row r="1277">
      <c r="A1277" s="8"/>
      <c r="B1277" s="11"/>
      <c r="C1277" s="8"/>
      <c r="D1277" s="8"/>
      <c r="E1277" s="8"/>
      <c r="F1277" s="8"/>
      <c r="G1277" s="8"/>
      <c r="H1277" s="8"/>
      <c r="I1277" s="8"/>
      <c r="J1277" s="8"/>
      <c r="K1277" s="8"/>
      <c r="L1277" s="8"/>
      <c r="M1277" s="8"/>
      <c r="N1277" s="8"/>
      <c r="O1277" s="8"/>
      <c r="P1277" s="8"/>
      <c r="Q1277" s="8"/>
      <c r="R1277" s="8"/>
      <c r="S1277" s="8"/>
      <c r="T1277" s="8"/>
      <c r="U1277" s="8"/>
      <c r="V1277" s="8"/>
      <c r="W1277" s="8"/>
      <c r="X1277" s="8"/>
      <c r="Y1277" s="8"/>
      <c r="Z1277" s="8"/>
    </row>
    <row r="1278">
      <c r="A1278" s="8"/>
      <c r="B1278" s="11"/>
      <c r="C1278" s="8"/>
      <c r="D1278" s="8"/>
      <c r="E1278" s="8"/>
      <c r="F1278" s="8"/>
      <c r="G1278" s="8"/>
      <c r="H1278" s="8"/>
      <c r="I1278" s="8"/>
      <c r="J1278" s="8"/>
      <c r="K1278" s="8"/>
      <c r="L1278" s="8"/>
      <c r="M1278" s="8"/>
      <c r="N1278" s="8"/>
      <c r="O1278" s="8"/>
      <c r="P1278" s="8"/>
      <c r="Q1278" s="8"/>
      <c r="R1278" s="8"/>
      <c r="S1278" s="8"/>
      <c r="T1278" s="8"/>
      <c r="U1278" s="8"/>
      <c r="V1278" s="8"/>
      <c r="W1278" s="8"/>
      <c r="X1278" s="8"/>
      <c r="Y1278" s="8"/>
      <c r="Z1278" s="8"/>
    </row>
    <row r="1279">
      <c r="A1279" s="8"/>
      <c r="B1279" s="11"/>
      <c r="C1279" s="8"/>
      <c r="D1279" s="8"/>
      <c r="E1279" s="8"/>
      <c r="F1279" s="8"/>
      <c r="G1279" s="8"/>
      <c r="H1279" s="8"/>
      <c r="I1279" s="8"/>
      <c r="J1279" s="8"/>
      <c r="K1279" s="8"/>
      <c r="L1279" s="8"/>
      <c r="M1279" s="8"/>
      <c r="N1279" s="8"/>
      <c r="O1279" s="8"/>
      <c r="P1279" s="8"/>
      <c r="Q1279" s="8"/>
      <c r="R1279" s="8"/>
      <c r="S1279" s="8"/>
      <c r="T1279" s="8"/>
      <c r="U1279" s="8"/>
      <c r="V1279" s="8"/>
      <c r="W1279" s="8"/>
      <c r="X1279" s="8"/>
      <c r="Y1279" s="8"/>
      <c r="Z1279" s="8"/>
    </row>
    <row r="1280">
      <c r="A1280" s="8"/>
      <c r="B1280" s="11"/>
      <c r="C1280" s="8"/>
      <c r="D1280" s="8"/>
      <c r="E1280" s="8"/>
      <c r="F1280" s="8"/>
      <c r="G1280" s="8"/>
      <c r="H1280" s="8"/>
      <c r="I1280" s="8"/>
      <c r="J1280" s="8"/>
      <c r="K1280" s="8"/>
      <c r="L1280" s="8"/>
      <c r="M1280" s="8"/>
      <c r="N1280" s="8"/>
      <c r="O1280" s="8"/>
      <c r="P1280" s="8"/>
      <c r="Q1280" s="8"/>
      <c r="R1280" s="8"/>
      <c r="S1280" s="8"/>
      <c r="T1280" s="8"/>
      <c r="U1280" s="8"/>
      <c r="V1280" s="8"/>
      <c r="W1280" s="8"/>
      <c r="X1280" s="8"/>
      <c r="Y1280" s="8"/>
      <c r="Z1280" s="8"/>
    </row>
    <row r="1281">
      <c r="A1281" s="8"/>
      <c r="B1281" s="11"/>
      <c r="C1281" s="8"/>
      <c r="D1281" s="8"/>
      <c r="E1281" s="8"/>
      <c r="F1281" s="8"/>
      <c r="G1281" s="8"/>
      <c r="H1281" s="8"/>
      <c r="I1281" s="8"/>
      <c r="J1281" s="8"/>
      <c r="K1281" s="8"/>
      <c r="L1281" s="8"/>
      <c r="M1281" s="8"/>
      <c r="N1281" s="8"/>
      <c r="O1281" s="8"/>
      <c r="P1281" s="8"/>
      <c r="Q1281" s="8"/>
      <c r="R1281" s="8"/>
      <c r="S1281" s="8"/>
      <c r="T1281" s="8"/>
      <c r="U1281" s="8"/>
      <c r="V1281" s="8"/>
      <c r="W1281" s="8"/>
      <c r="X1281" s="8"/>
      <c r="Y1281" s="8"/>
      <c r="Z1281" s="8"/>
    </row>
    <row r="1282">
      <c r="A1282" s="8"/>
      <c r="B1282" s="11"/>
      <c r="C1282" s="8"/>
      <c r="D1282" s="8"/>
      <c r="E1282" s="8"/>
      <c r="F1282" s="8"/>
      <c r="G1282" s="8"/>
      <c r="H1282" s="8"/>
      <c r="I1282" s="8"/>
      <c r="J1282" s="8"/>
      <c r="K1282" s="8"/>
      <c r="L1282" s="8"/>
      <c r="M1282" s="8"/>
      <c r="N1282" s="8"/>
      <c r="O1282" s="8"/>
      <c r="P1282" s="8"/>
      <c r="Q1282" s="8"/>
      <c r="R1282" s="8"/>
      <c r="S1282" s="8"/>
      <c r="T1282" s="8"/>
      <c r="U1282" s="8"/>
      <c r="V1282" s="8"/>
      <c r="W1282" s="8"/>
      <c r="X1282" s="8"/>
      <c r="Y1282" s="8"/>
      <c r="Z1282" s="8"/>
    </row>
    <row r="1283">
      <c r="A1283" s="8"/>
      <c r="B1283" s="11"/>
      <c r="C1283" s="8"/>
      <c r="D1283" s="8"/>
      <c r="E1283" s="8"/>
      <c r="F1283" s="8"/>
      <c r="G1283" s="8"/>
      <c r="H1283" s="8"/>
      <c r="I1283" s="8"/>
      <c r="J1283" s="8"/>
      <c r="K1283" s="8"/>
      <c r="L1283" s="8"/>
      <c r="M1283" s="8"/>
      <c r="N1283" s="8"/>
      <c r="O1283" s="8"/>
      <c r="P1283" s="8"/>
      <c r="Q1283" s="8"/>
      <c r="R1283" s="8"/>
      <c r="S1283" s="8"/>
      <c r="T1283" s="8"/>
      <c r="U1283" s="8"/>
      <c r="V1283" s="8"/>
      <c r="W1283" s="8"/>
      <c r="X1283" s="8"/>
      <c r="Y1283" s="8"/>
      <c r="Z1283" s="8"/>
    </row>
    <row r="1284">
      <c r="A1284" s="8"/>
      <c r="B1284" s="11"/>
      <c r="C1284" s="8"/>
      <c r="D1284" s="8"/>
      <c r="E1284" s="8"/>
      <c r="F1284" s="8"/>
      <c r="G1284" s="8"/>
      <c r="H1284" s="8"/>
      <c r="I1284" s="8"/>
      <c r="J1284" s="8"/>
      <c r="K1284" s="8"/>
      <c r="L1284" s="8"/>
      <c r="M1284" s="8"/>
      <c r="N1284" s="8"/>
      <c r="O1284" s="8"/>
      <c r="P1284" s="8"/>
      <c r="Q1284" s="8"/>
      <c r="R1284" s="8"/>
      <c r="S1284" s="8"/>
      <c r="T1284" s="8"/>
      <c r="U1284" s="8"/>
      <c r="V1284" s="8"/>
      <c r="W1284" s="8"/>
      <c r="X1284" s="8"/>
      <c r="Y1284" s="8"/>
      <c r="Z1284" s="8"/>
    </row>
    <row r="1285">
      <c r="A1285" s="8"/>
      <c r="B1285" s="11"/>
      <c r="C1285" s="8"/>
      <c r="D1285" s="8"/>
      <c r="E1285" s="8"/>
      <c r="F1285" s="8"/>
      <c r="G1285" s="8"/>
      <c r="H1285" s="8"/>
      <c r="I1285" s="8"/>
      <c r="J1285" s="8"/>
      <c r="K1285" s="8"/>
      <c r="L1285" s="8"/>
      <c r="M1285" s="8"/>
      <c r="N1285" s="8"/>
      <c r="O1285" s="8"/>
      <c r="P1285" s="8"/>
      <c r="Q1285" s="8"/>
      <c r="R1285" s="8"/>
      <c r="S1285" s="8"/>
      <c r="T1285" s="8"/>
      <c r="U1285" s="8"/>
      <c r="V1285" s="8"/>
      <c r="W1285" s="8"/>
      <c r="X1285" s="8"/>
      <c r="Y1285" s="8"/>
      <c r="Z1285" s="8"/>
    </row>
    <row r="1286">
      <c r="A1286" s="8"/>
      <c r="B1286" s="11"/>
      <c r="C1286" s="8"/>
      <c r="D1286" s="8"/>
      <c r="E1286" s="8"/>
      <c r="F1286" s="8"/>
      <c r="G1286" s="8"/>
      <c r="H1286" s="8"/>
      <c r="I1286" s="8"/>
      <c r="J1286" s="8"/>
      <c r="K1286" s="8"/>
      <c r="L1286" s="8"/>
      <c r="M1286" s="8"/>
      <c r="N1286" s="8"/>
      <c r="O1286" s="8"/>
      <c r="P1286" s="8"/>
      <c r="Q1286" s="8"/>
      <c r="R1286" s="8"/>
      <c r="S1286" s="8"/>
      <c r="T1286" s="8"/>
      <c r="U1286" s="8"/>
      <c r="V1286" s="8"/>
      <c r="W1286" s="8"/>
      <c r="X1286" s="8"/>
      <c r="Y1286" s="8"/>
      <c r="Z1286" s="8"/>
    </row>
    <row r="1287">
      <c r="A1287" s="8"/>
      <c r="B1287" s="11"/>
      <c r="C1287" s="8"/>
      <c r="D1287" s="8"/>
      <c r="E1287" s="8"/>
      <c r="F1287" s="8"/>
      <c r="G1287" s="8"/>
      <c r="H1287" s="8"/>
      <c r="I1287" s="8"/>
      <c r="J1287" s="8"/>
      <c r="K1287" s="8"/>
      <c r="L1287" s="8"/>
      <c r="M1287" s="8"/>
      <c r="N1287" s="8"/>
      <c r="O1287" s="8"/>
      <c r="P1287" s="8"/>
      <c r="Q1287" s="8"/>
      <c r="R1287" s="8"/>
      <c r="S1287" s="8"/>
      <c r="T1287" s="8"/>
      <c r="U1287" s="8"/>
      <c r="V1287" s="8"/>
      <c r="W1287" s="8"/>
      <c r="X1287" s="8"/>
      <c r="Y1287" s="8"/>
      <c r="Z1287" s="8"/>
    </row>
    <row r="1288">
      <c r="A1288" s="8"/>
      <c r="B1288" s="11"/>
      <c r="C1288" s="8"/>
      <c r="D1288" s="8"/>
      <c r="E1288" s="8"/>
      <c r="F1288" s="8"/>
      <c r="G1288" s="8"/>
      <c r="H1288" s="8"/>
      <c r="I1288" s="8"/>
      <c r="J1288" s="8"/>
      <c r="K1288" s="8"/>
      <c r="L1288" s="8"/>
      <c r="M1288" s="8"/>
      <c r="N1288" s="8"/>
      <c r="O1288" s="8"/>
      <c r="P1288" s="8"/>
      <c r="Q1288" s="8"/>
      <c r="R1288" s="8"/>
      <c r="S1288" s="8"/>
      <c r="T1288" s="8"/>
      <c r="U1288" s="8"/>
      <c r="V1288" s="8"/>
      <c r="W1288" s="8"/>
      <c r="X1288" s="8"/>
      <c r="Y1288" s="8"/>
      <c r="Z1288" s="8"/>
    </row>
    <row r="1289">
      <c r="A1289" s="8"/>
      <c r="B1289" s="11"/>
      <c r="C1289" s="8"/>
      <c r="D1289" s="8"/>
      <c r="E1289" s="8"/>
      <c r="F1289" s="8"/>
      <c r="G1289" s="8"/>
      <c r="H1289" s="8"/>
      <c r="I1289" s="8"/>
      <c r="J1289" s="8"/>
      <c r="K1289" s="8"/>
      <c r="L1289" s="8"/>
      <c r="M1289" s="8"/>
      <c r="N1289" s="8"/>
      <c r="O1289" s="8"/>
      <c r="P1289" s="8"/>
      <c r="Q1289" s="8"/>
      <c r="R1289" s="8"/>
      <c r="S1289" s="8"/>
      <c r="T1289" s="8"/>
      <c r="U1289" s="8"/>
      <c r="V1289" s="8"/>
      <c r="W1289" s="8"/>
      <c r="X1289" s="8"/>
      <c r="Y1289" s="8"/>
      <c r="Z1289" s="8"/>
    </row>
    <row r="1290">
      <c r="A1290" s="8"/>
      <c r="B1290" s="11"/>
      <c r="C1290" s="8"/>
      <c r="D1290" s="8"/>
      <c r="E1290" s="8"/>
      <c r="F1290" s="8"/>
      <c r="G1290" s="8"/>
      <c r="H1290" s="8"/>
      <c r="I1290" s="8"/>
      <c r="J1290" s="8"/>
      <c r="K1290" s="8"/>
      <c r="L1290" s="8"/>
      <c r="M1290" s="8"/>
      <c r="N1290" s="8"/>
      <c r="O1290" s="8"/>
      <c r="P1290" s="8"/>
      <c r="Q1290" s="8"/>
      <c r="R1290" s="8"/>
      <c r="S1290" s="8"/>
      <c r="T1290" s="8"/>
      <c r="U1290" s="8"/>
      <c r="V1290" s="8"/>
      <c r="W1290" s="8"/>
      <c r="X1290" s="8"/>
      <c r="Y1290" s="8"/>
      <c r="Z1290" s="8"/>
    </row>
    <row r="1291">
      <c r="A1291" s="8"/>
      <c r="B1291" s="11"/>
      <c r="C1291" s="8"/>
      <c r="D1291" s="8"/>
      <c r="E1291" s="8"/>
      <c r="F1291" s="8"/>
      <c r="G1291" s="8"/>
      <c r="H1291" s="8"/>
      <c r="I1291" s="8"/>
      <c r="J1291" s="8"/>
      <c r="K1291" s="8"/>
      <c r="L1291" s="8"/>
      <c r="M1291" s="8"/>
      <c r="N1291" s="8"/>
      <c r="O1291" s="8"/>
      <c r="P1291" s="8"/>
      <c r="Q1291" s="8"/>
      <c r="R1291" s="8"/>
      <c r="S1291" s="8"/>
      <c r="T1291" s="8"/>
      <c r="U1291" s="8"/>
      <c r="V1291" s="8"/>
      <c r="W1291" s="8"/>
      <c r="X1291" s="8"/>
      <c r="Y1291" s="8"/>
      <c r="Z1291" s="8"/>
    </row>
    <row r="1292">
      <c r="A1292" s="8"/>
      <c r="B1292" s="11"/>
      <c r="C1292" s="8"/>
      <c r="D1292" s="8"/>
      <c r="E1292" s="8"/>
      <c r="F1292" s="8"/>
      <c r="G1292" s="8"/>
      <c r="H1292" s="8"/>
      <c r="I1292" s="8"/>
      <c r="J1292" s="8"/>
      <c r="K1292" s="8"/>
      <c r="L1292" s="8"/>
      <c r="M1292" s="8"/>
      <c r="N1292" s="8"/>
      <c r="O1292" s="8"/>
      <c r="P1292" s="8"/>
      <c r="Q1292" s="8"/>
      <c r="R1292" s="8"/>
      <c r="S1292" s="8"/>
      <c r="T1292" s="8"/>
      <c r="U1292" s="8"/>
      <c r="V1292" s="8"/>
      <c r="W1292" s="8"/>
      <c r="X1292" s="8"/>
      <c r="Y1292" s="8"/>
      <c r="Z1292" s="8"/>
    </row>
    <row r="1293">
      <c r="A1293" s="8"/>
      <c r="B1293" s="11"/>
      <c r="C1293" s="8"/>
      <c r="D1293" s="8"/>
      <c r="E1293" s="8"/>
      <c r="F1293" s="8"/>
      <c r="G1293" s="8"/>
      <c r="H1293" s="8"/>
      <c r="I1293" s="8"/>
      <c r="J1293" s="8"/>
      <c r="K1293" s="8"/>
      <c r="L1293" s="8"/>
      <c r="M1293" s="8"/>
      <c r="N1293" s="8"/>
      <c r="O1293" s="8"/>
      <c r="P1293" s="8"/>
      <c r="Q1293" s="8"/>
      <c r="R1293" s="8"/>
      <c r="S1293" s="8"/>
      <c r="T1293" s="8"/>
      <c r="U1293" s="8"/>
      <c r="V1293" s="8"/>
      <c r="W1293" s="8"/>
      <c r="X1293" s="8"/>
      <c r="Y1293" s="8"/>
      <c r="Z1293" s="8"/>
    </row>
    <row r="1294">
      <c r="A1294" s="8"/>
      <c r="B1294" s="11"/>
      <c r="C1294" s="8"/>
      <c r="D1294" s="8"/>
      <c r="E1294" s="8"/>
      <c r="F1294" s="8"/>
      <c r="G1294" s="8"/>
      <c r="H1294" s="8"/>
      <c r="I1294" s="8"/>
      <c r="J1294" s="8"/>
      <c r="K1294" s="8"/>
      <c r="L1294" s="8"/>
      <c r="M1294" s="8"/>
      <c r="N1294" s="8"/>
      <c r="O1294" s="8"/>
      <c r="P1294" s="8"/>
      <c r="Q1294" s="8"/>
      <c r="R1294" s="8"/>
      <c r="S1294" s="8"/>
      <c r="T1294" s="8"/>
      <c r="U1294" s="8"/>
      <c r="V1294" s="8"/>
      <c r="W1294" s="8"/>
      <c r="X1294" s="8"/>
      <c r="Y1294" s="8"/>
      <c r="Z1294" s="8"/>
    </row>
    <row r="1295">
      <c r="A1295" s="8"/>
      <c r="B1295" s="11"/>
      <c r="C1295" s="8"/>
      <c r="D1295" s="8"/>
      <c r="E1295" s="8"/>
      <c r="F1295" s="8"/>
      <c r="G1295" s="8"/>
      <c r="H1295" s="8"/>
      <c r="I1295" s="8"/>
      <c r="J1295" s="8"/>
      <c r="K1295" s="8"/>
      <c r="L1295" s="8"/>
      <c r="M1295" s="8"/>
      <c r="N1295" s="8"/>
      <c r="O1295" s="8"/>
      <c r="P1295" s="8"/>
      <c r="Q1295" s="8"/>
      <c r="R1295" s="8"/>
      <c r="S1295" s="8"/>
      <c r="T1295" s="8"/>
      <c r="U1295" s="8"/>
      <c r="V1295" s="8"/>
      <c r="W1295" s="8"/>
      <c r="X1295" s="8"/>
      <c r="Y1295" s="8"/>
      <c r="Z1295" s="8"/>
    </row>
    <row r="1296">
      <c r="A1296" s="8"/>
      <c r="B1296" s="11"/>
      <c r="C1296" s="8"/>
      <c r="D1296" s="8"/>
      <c r="E1296" s="8"/>
      <c r="F1296" s="8"/>
      <c r="G1296" s="8"/>
      <c r="H1296" s="8"/>
      <c r="I1296" s="8"/>
      <c r="J1296" s="8"/>
      <c r="K1296" s="8"/>
      <c r="L1296" s="8"/>
      <c r="M1296" s="8"/>
      <c r="N1296" s="8"/>
      <c r="O1296" s="8"/>
      <c r="P1296" s="8"/>
      <c r="Q1296" s="8"/>
      <c r="R1296" s="8"/>
      <c r="S1296" s="8"/>
      <c r="T1296" s="8"/>
      <c r="U1296" s="8"/>
      <c r="V1296" s="8"/>
      <c r="W1296" s="8"/>
      <c r="X1296" s="8"/>
      <c r="Y1296" s="8"/>
      <c r="Z1296" s="8"/>
    </row>
    <row r="1297">
      <c r="A1297" s="8"/>
      <c r="B1297" s="11"/>
      <c r="C1297" s="8"/>
      <c r="D1297" s="8"/>
      <c r="E1297" s="8"/>
      <c r="F1297" s="8"/>
      <c r="G1297" s="8"/>
      <c r="H1297" s="8"/>
      <c r="I1297" s="8"/>
      <c r="J1297" s="8"/>
      <c r="K1297" s="8"/>
      <c r="L1297" s="8"/>
      <c r="M1297" s="8"/>
      <c r="N1297" s="8"/>
      <c r="O1297" s="8"/>
      <c r="P1297" s="8"/>
      <c r="Q1297" s="8"/>
      <c r="R1297" s="8"/>
      <c r="S1297" s="8"/>
      <c r="T1297" s="8"/>
      <c r="U1297" s="8"/>
      <c r="V1297" s="8"/>
      <c r="W1297" s="8"/>
      <c r="X1297" s="8"/>
      <c r="Y1297" s="8"/>
      <c r="Z1297" s="8"/>
    </row>
    <row r="1298">
      <c r="A1298" s="8"/>
      <c r="B1298" s="11"/>
      <c r="C1298" s="8"/>
      <c r="D1298" s="8"/>
      <c r="E1298" s="8"/>
      <c r="F1298" s="8"/>
      <c r="G1298" s="8"/>
      <c r="H1298" s="8"/>
      <c r="I1298" s="8"/>
      <c r="J1298" s="8"/>
      <c r="K1298" s="8"/>
      <c r="L1298" s="8"/>
      <c r="M1298" s="8"/>
      <c r="N1298" s="8"/>
      <c r="O1298" s="8"/>
      <c r="P1298" s="8"/>
      <c r="Q1298" s="8"/>
      <c r="R1298" s="8"/>
      <c r="S1298" s="8"/>
      <c r="T1298" s="8"/>
      <c r="U1298" s="8"/>
      <c r="V1298" s="8"/>
      <c r="W1298" s="8"/>
      <c r="X1298" s="8"/>
      <c r="Y1298" s="8"/>
      <c r="Z1298" s="8"/>
    </row>
    <row r="1299">
      <c r="A1299" s="8"/>
      <c r="B1299" s="11"/>
      <c r="C1299" s="8"/>
      <c r="D1299" s="8"/>
      <c r="E1299" s="8"/>
      <c r="F1299" s="8"/>
      <c r="G1299" s="8"/>
      <c r="H1299" s="8"/>
      <c r="I1299" s="8"/>
      <c r="J1299" s="8"/>
      <c r="K1299" s="8"/>
      <c r="L1299" s="8"/>
      <c r="M1299" s="8"/>
      <c r="N1299" s="8"/>
      <c r="O1299" s="8"/>
      <c r="P1299" s="8"/>
      <c r="Q1299" s="8"/>
      <c r="R1299" s="8"/>
      <c r="S1299" s="8"/>
      <c r="T1299" s="8"/>
      <c r="U1299" s="8"/>
      <c r="V1299" s="8"/>
      <c r="W1299" s="8"/>
      <c r="X1299" s="8"/>
      <c r="Y1299" s="8"/>
      <c r="Z1299" s="8"/>
    </row>
    <row r="1300">
      <c r="A1300" s="8"/>
      <c r="B1300" s="11"/>
      <c r="C1300" s="8"/>
      <c r="D1300" s="8"/>
      <c r="E1300" s="8"/>
      <c r="F1300" s="8"/>
      <c r="G1300" s="8"/>
      <c r="H1300" s="8"/>
      <c r="I1300" s="8"/>
      <c r="J1300" s="8"/>
      <c r="K1300" s="8"/>
      <c r="L1300" s="8"/>
      <c r="M1300" s="8"/>
      <c r="N1300" s="8"/>
      <c r="O1300" s="8"/>
      <c r="P1300" s="8"/>
      <c r="Q1300" s="8"/>
      <c r="R1300" s="8"/>
      <c r="S1300" s="8"/>
      <c r="T1300" s="8"/>
      <c r="U1300" s="8"/>
      <c r="V1300" s="8"/>
      <c r="W1300" s="8"/>
      <c r="X1300" s="8"/>
      <c r="Y1300" s="8"/>
      <c r="Z1300" s="8"/>
    </row>
    <row r="1301">
      <c r="A1301" s="8"/>
      <c r="B1301" s="11"/>
      <c r="C1301" s="8"/>
      <c r="D1301" s="8"/>
      <c r="E1301" s="8"/>
      <c r="F1301" s="8"/>
      <c r="G1301" s="8"/>
      <c r="H1301" s="8"/>
      <c r="I1301" s="8"/>
      <c r="J1301" s="8"/>
      <c r="K1301" s="8"/>
      <c r="L1301" s="8"/>
      <c r="M1301" s="8"/>
      <c r="N1301" s="8"/>
      <c r="O1301" s="8"/>
      <c r="P1301" s="8"/>
      <c r="Q1301" s="8"/>
      <c r="R1301" s="8"/>
      <c r="S1301" s="8"/>
      <c r="T1301" s="8"/>
      <c r="U1301" s="8"/>
      <c r="V1301" s="8"/>
      <c r="W1301" s="8"/>
      <c r="X1301" s="8"/>
      <c r="Y1301" s="8"/>
      <c r="Z1301" s="8"/>
    </row>
    <row r="1302">
      <c r="A1302" s="8"/>
      <c r="B1302" s="11"/>
      <c r="C1302" s="8"/>
      <c r="D1302" s="8"/>
      <c r="E1302" s="8"/>
      <c r="F1302" s="8"/>
      <c r="G1302" s="8"/>
      <c r="H1302" s="8"/>
      <c r="I1302" s="8"/>
      <c r="J1302" s="8"/>
      <c r="K1302" s="8"/>
      <c r="L1302" s="8"/>
      <c r="M1302" s="8"/>
      <c r="N1302" s="8"/>
      <c r="O1302" s="8"/>
      <c r="P1302" s="8"/>
      <c r="Q1302" s="8"/>
      <c r="R1302" s="8"/>
      <c r="S1302" s="8"/>
      <c r="T1302" s="8"/>
      <c r="U1302" s="8"/>
      <c r="V1302" s="8"/>
      <c r="W1302" s="8"/>
      <c r="X1302" s="8"/>
      <c r="Y1302" s="8"/>
      <c r="Z1302" s="8"/>
    </row>
    <row r="1303">
      <c r="A1303" s="8"/>
      <c r="B1303" s="11"/>
      <c r="C1303" s="8"/>
      <c r="D1303" s="8"/>
      <c r="E1303" s="8"/>
      <c r="F1303" s="8"/>
      <c r="G1303" s="8"/>
      <c r="H1303" s="8"/>
      <c r="I1303" s="8"/>
      <c r="J1303" s="8"/>
      <c r="K1303" s="8"/>
      <c r="L1303" s="8"/>
      <c r="M1303" s="8"/>
      <c r="N1303" s="8"/>
      <c r="O1303" s="8"/>
      <c r="P1303" s="8"/>
      <c r="Q1303" s="8"/>
      <c r="R1303" s="8"/>
      <c r="S1303" s="8"/>
      <c r="T1303" s="8"/>
      <c r="U1303" s="8"/>
      <c r="V1303" s="8"/>
      <c r="W1303" s="8"/>
      <c r="X1303" s="8"/>
      <c r="Y1303" s="8"/>
      <c r="Z1303" s="8"/>
    </row>
    <row r="1304">
      <c r="A1304" s="8"/>
      <c r="B1304" s="11"/>
      <c r="C1304" s="8"/>
      <c r="D1304" s="8"/>
      <c r="E1304" s="8"/>
      <c r="F1304" s="8"/>
      <c r="G1304" s="8"/>
      <c r="H1304" s="8"/>
      <c r="I1304" s="8"/>
      <c r="J1304" s="8"/>
      <c r="K1304" s="8"/>
      <c r="L1304" s="8"/>
      <c r="M1304" s="8"/>
      <c r="N1304" s="8"/>
      <c r="O1304" s="8"/>
      <c r="P1304" s="8"/>
      <c r="Q1304" s="8"/>
      <c r="R1304" s="8"/>
      <c r="S1304" s="8"/>
      <c r="T1304" s="8"/>
      <c r="U1304" s="8"/>
      <c r="V1304" s="8"/>
      <c r="W1304" s="8"/>
      <c r="X1304" s="8"/>
      <c r="Y1304" s="8"/>
      <c r="Z1304" s="8"/>
    </row>
    <row r="1305">
      <c r="A1305" s="8"/>
      <c r="B1305" s="11"/>
      <c r="C1305" s="8"/>
      <c r="D1305" s="8"/>
      <c r="E1305" s="8"/>
      <c r="F1305" s="8"/>
      <c r="G1305" s="8"/>
      <c r="H1305" s="8"/>
      <c r="I1305" s="8"/>
      <c r="J1305" s="8"/>
      <c r="K1305" s="8"/>
      <c r="L1305" s="8"/>
      <c r="M1305" s="8"/>
      <c r="N1305" s="8"/>
      <c r="O1305" s="8"/>
      <c r="P1305" s="8"/>
      <c r="Q1305" s="8"/>
      <c r="R1305" s="8"/>
      <c r="S1305" s="8"/>
      <c r="T1305" s="8"/>
      <c r="U1305" s="8"/>
      <c r="V1305" s="8"/>
      <c r="W1305" s="8"/>
      <c r="X1305" s="8"/>
      <c r="Y1305" s="8"/>
      <c r="Z1305" s="8"/>
    </row>
    <row r="1306">
      <c r="A1306" s="8"/>
      <c r="B1306" s="11"/>
      <c r="C1306" s="8"/>
      <c r="D1306" s="8"/>
      <c r="E1306" s="8"/>
      <c r="F1306" s="8"/>
      <c r="G1306" s="8"/>
      <c r="H1306" s="8"/>
      <c r="I1306" s="8"/>
      <c r="J1306" s="8"/>
      <c r="K1306" s="8"/>
      <c r="L1306" s="8"/>
      <c r="M1306" s="8"/>
      <c r="N1306" s="8"/>
      <c r="O1306" s="8"/>
      <c r="P1306" s="8"/>
      <c r="Q1306" s="8"/>
      <c r="R1306" s="8"/>
      <c r="S1306" s="8"/>
      <c r="T1306" s="8"/>
      <c r="U1306" s="8"/>
      <c r="V1306" s="8"/>
      <c r="W1306" s="8"/>
      <c r="X1306" s="8"/>
      <c r="Y1306" s="8"/>
      <c r="Z1306" s="8"/>
    </row>
    <row r="1307">
      <c r="A1307" s="8"/>
      <c r="B1307" s="11"/>
      <c r="C1307" s="8"/>
      <c r="D1307" s="8"/>
      <c r="E1307" s="8"/>
      <c r="F1307" s="8"/>
      <c r="G1307" s="8"/>
      <c r="H1307" s="8"/>
      <c r="I1307" s="8"/>
      <c r="J1307" s="8"/>
      <c r="K1307" s="8"/>
      <c r="L1307" s="8"/>
      <c r="M1307" s="8"/>
      <c r="N1307" s="8"/>
      <c r="O1307" s="8"/>
      <c r="P1307" s="8"/>
      <c r="Q1307" s="8"/>
      <c r="R1307" s="8"/>
      <c r="S1307" s="8"/>
      <c r="T1307" s="8"/>
      <c r="U1307" s="8"/>
      <c r="V1307" s="8"/>
      <c r="W1307" s="8"/>
      <c r="X1307" s="8"/>
      <c r="Y1307" s="8"/>
      <c r="Z1307" s="8"/>
    </row>
    <row r="1308">
      <c r="A1308" s="8"/>
      <c r="B1308" s="11"/>
      <c r="C1308" s="8"/>
      <c r="D1308" s="8"/>
      <c r="E1308" s="8"/>
      <c r="F1308" s="8"/>
      <c r="G1308" s="8"/>
      <c r="H1308" s="8"/>
      <c r="I1308" s="8"/>
      <c r="J1308" s="8"/>
      <c r="K1308" s="8"/>
      <c r="L1308" s="8"/>
      <c r="M1308" s="8"/>
      <c r="N1308" s="8"/>
      <c r="O1308" s="8"/>
      <c r="P1308" s="8"/>
      <c r="Q1308" s="8"/>
      <c r="R1308" s="8"/>
      <c r="S1308" s="8"/>
      <c r="T1308" s="8"/>
      <c r="U1308" s="8"/>
      <c r="V1308" s="8"/>
      <c r="W1308" s="8"/>
      <c r="X1308" s="8"/>
      <c r="Y1308" s="8"/>
      <c r="Z1308" s="8"/>
    </row>
    <row r="1309">
      <c r="A1309" s="8"/>
      <c r="B1309" s="11"/>
      <c r="C1309" s="8"/>
      <c r="D1309" s="8"/>
      <c r="E1309" s="8"/>
      <c r="F1309" s="8"/>
      <c r="G1309" s="8"/>
      <c r="H1309" s="8"/>
      <c r="I1309" s="8"/>
      <c r="J1309" s="8"/>
      <c r="K1309" s="8"/>
      <c r="L1309" s="8"/>
      <c r="M1309" s="8"/>
      <c r="N1309" s="8"/>
      <c r="O1309" s="8"/>
      <c r="P1309" s="8"/>
      <c r="Q1309" s="8"/>
      <c r="R1309" s="8"/>
      <c r="S1309" s="8"/>
      <c r="T1309" s="8"/>
      <c r="U1309" s="8"/>
      <c r="V1309" s="8"/>
      <c r="W1309" s="8"/>
      <c r="X1309" s="8"/>
      <c r="Y1309" s="8"/>
      <c r="Z1309" s="8"/>
    </row>
    <row r="1310">
      <c r="A1310" s="8"/>
      <c r="B1310" s="11"/>
      <c r="C1310" s="8"/>
      <c r="D1310" s="8"/>
      <c r="E1310" s="8"/>
      <c r="F1310" s="8"/>
      <c r="G1310" s="8"/>
      <c r="H1310" s="8"/>
      <c r="I1310" s="8"/>
      <c r="J1310" s="8"/>
      <c r="K1310" s="8"/>
      <c r="L1310" s="8"/>
      <c r="M1310" s="8"/>
      <c r="N1310" s="8"/>
      <c r="O1310" s="8"/>
      <c r="P1310" s="8"/>
      <c r="Q1310" s="8"/>
      <c r="R1310" s="8"/>
      <c r="S1310" s="8"/>
      <c r="T1310" s="8"/>
      <c r="U1310" s="8"/>
      <c r="V1310" s="8"/>
      <c r="W1310" s="8"/>
      <c r="X1310" s="8"/>
      <c r="Y1310" s="8"/>
      <c r="Z1310" s="8"/>
    </row>
    <row r="1311">
      <c r="A1311" s="8"/>
      <c r="B1311" s="11"/>
      <c r="C1311" s="8"/>
      <c r="D1311" s="8"/>
      <c r="E1311" s="8"/>
      <c r="F1311" s="8"/>
      <c r="G1311" s="8"/>
      <c r="H1311" s="8"/>
      <c r="I1311" s="8"/>
      <c r="J1311" s="8"/>
      <c r="K1311" s="8"/>
      <c r="L1311" s="8"/>
      <c r="M1311" s="8"/>
      <c r="N1311" s="8"/>
      <c r="O1311" s="8"/>
      <c r="P1311" s="8"/>
      <c r="Q1311" s="8"/>
      <c r="R1311" s="8"/>
      <c r="S1311" s="8"/>
      <c r="T1311" s="8"/>
      <c r="U1311" s="8"/>
      <c r="V1311" s="8"/>
      <c r="W1311" s="8"/>
      <c r="X1311" s="8"/>
      <c r="Y1311" s="8"/>
      <c r="Z1311" s="8"/>
    </row>
    <row r="1312">
      <c r="A1312" s="8"/>
      <c r="B1312" s="11"/>
      <c r="C1312" s="8"/>
      <c r="D1312" s="8"/>
      <c r="E1312" s="8"/>
      <c r="F1312" s="8"/>
      <c r="G1312" s="8"/>
      <c r="H1312" s="8"/>
      <c r="I1312" s="8"/>
      <c r="J1312" s="8"/>
      <c r="K1312" s="8"/>
      <c r="L1312" s="8"/>
      <c r="M1312" s="8"/>
      <c r="N1312" s="8"/>
      <c r="O1312" s="8"/>
      <c r="P1312" s="8"/>
      <c r="Q1312" s="8"/>
      <c r="R1312" s="8"/>
      <c r="S1312" s="8"/>
      <c r="T1312" s="8"/>
      <c r="U1312" s="8"/>
      <c r="V1312" s="8"/>
      <c r="W1312" s="8"/>
      <c r="X1312" s="8"/>
      <c r="Y1312" s="8"/>
      <c r="Z1312" s="8"/>
    </row>
    <row r="1313">
      <c r="A1313" s="8"/>
      <c r="B1313" s="11"/>
      <c r="C1313" s="8"/>
      <c r="D1313" s="8"/>
      <c r="E1313" s="8"/>
      <c r="F1313" s="8"/>
      <c r="G1313" s="8"/>
      <c r="H1313" s="8"/>
      <c r="I1313" s="8"/>
      <c r="J1313" s="8"/>
      <c r="K1313" s="8"/>
      <c r="L1313" s="8"/>
      <c r="M1313" s="8"/>
      <c r="N1313" s="8"/>
      <c r="O1313" s="8"/>
      <c r="P1313" s="8"/>
      <c r="Q1313" s="8"/>
      <c r="R1313" s="8"/>
      <c r="S1313" s="8"/>
      <c r="T1313" s="8"/>
      <c r="U1313" s="8"/>
      <c r="V1313" s="8"/>
      <c r="W1313" s="8"/>
      <c r="X1313" s="8"/>
      <c r="Y1313" s="8"/>
      <c r="Z1313" s="8"/>
    </row>
    <row r="1314">
      <c r="A1314" s="8"/>
      <c r="B1314" s="11"/>
      <c r="C1314" s="8"/>
      <c r="D1314" s="8"/>
      <c r="E1314" s="8"/>
      <c r="F1314" s="8"/>
      <c r="G1314" s="8"/>
      <c r="H1314" s="8"/>
      <c r="I1314" s="8"/>
      <c r="J1314" s="8"/>
      <c r="K1314" s="8"/>
      <c r="L1314" s="8"/>
      <c r="M1314" s="8"/>
      <c r="N1314" s="8"/>
      <c r="O1314" s="8"/>
      <c r="P1314" s="8"/>
      <c r="Q1314" s="8"/>
      <c r="R1314" s="8"/>
      <c r="S1314" s="8"/>
      <c r="T1314" s="8"/>
      <c r="U1314" s="8"/>
      <c r="V1314" s="8"/>
      <c r="W1314" s="8"/>
      <c r="X1314" s="8"/>
      <c r="Y1314" s="8"/>
      <c r="Z1314" s="8"/>
    </row>
    <row r="1315">
      <c r="A1315" s="8"/>
      <c r="B1315" s="11"/>
      <c r="C1315" s="8"/>
      <c r="D1315" s="8"/>
      <c r="E1315" s="8"/>
      <c r="F1315" s="8"/>
      <c r="G1315" s="8"/>
      <c r="H1315" s="8"/>
      <c r="I1315" s="8"/>
      <c r="J1315" s="8"/>
      <c r="K1315" s="8"/>
      <c r="L1315" s="8"/>
      <c r="M1315" s="8"/>
      <c r="N1315" s="8"/>
      <c r="O1315" s="8"/>
      <c r="P1315" s="8"/>
      <c r="Q1315" s="8"/>
      <c r="R1315" s="8"/>
      <c r="S1315" s="8"/>
      <c r="T1315" s="8"/>
      <c r="U1315" s="8"/>
      <c r="V1315" s="8"/>
      <c r="W1315" s="8"/>
      <c r="X1315" s="8"/>
      <c r="Y1315" s="8"/>
      <c r="Z1315" s="8"/>
    </row>
    <row r="1316">
      <c r="A1316" s="8"/>
      <c r="B1316" s="11"/>
      <c r="C1316" s="8"/>
      <c r="D1316" s="8"/>
      <c r="E1316" s="8"/>
      <c r="F1316" s="8"/>
      <c r="G1316" s="8"/>
      <c r="H1316" s="8"/>
      <c r="I1316" s="8"/>
      <c r="J1316" s="8"/>
      <c r="K1316" s="8"/>
      <c r="L1316" s="8"/>
      <c r="M1316" s="8"/>
      <c r="N1316" s="8"/>
      <c r="O1316" s="8"/>
      <c r="P1316" s="8"/>
      <c r="Q1316" s="8"/>
      <c r="R1316" s="8"/>
      <c r="S1316" s="8"/>
      <c r="T1316" s="8"/>
      <c r="U1316" s="8"/>
      <c r="V1316" s="8"/>
      <c r="W1316" s="8"/>
      <c r="X1316" s="8"/>
      <c r="Y1316" s="8"/>
      <c r="Z1316" s="8"/>
    </row>
    <row r="1317">
      <c r="A1317" s="8"/>
      <c r="B1317" s="11"/>
      <c r="C1317" s="8"/>
      <c r="D1317" s="8"/>
      <c r="E1317" s="8"/>
      <c r="F1317" s="8"/>
      <c r="G1317" s="8"/>
      <c r="H1317" s="8"/>
      <c r="I1317" s="8"/>
      <c r="J1317" s="8"/>
      <c r="K1317" s="8"/>
      <c r="L1317" s="8"/>
      <c r="M1317" s="8"/>
      <c r="N1317" s="8"/>
      <c r="O1317" s="8"/>
      <c r="P1317" s="8"/>
      <c r="Q1317" s="8"/>
      <c r="R1317" s="8"/>
      <c r="S1317" s="8"/>
      <c r="T1317" s="8"/>
      <c r="U1317" s="8"/>
      <c r="V1317" s="8"/>
      <c r="W1317" s="8"/>
      <c r="X1317" s="8"/>
      <c r="Y1317" s="8"/>
      <c r="Z1317" s="8"/>
    </row>
    <row r="1318">
      <c r="A1318" s="8"/>
      <c r="B1318" s="11"/>
      <c r="C1318" s="8"/>
      <c r="D1318" s="8"/>
      <c r="E1318" s="8"/>
      <c r="F1318" s="8"/>
      <c r="G1318" s="8"/>
      <c r="H1318" s="8"/>
      <c r="I1318" s="8"/>
      <c r="J1318" s="8"/>
      <c r="K1318" s="8"/>
      <c r="L1318" s="8"/>
      <c r="M1318" s="8"/>
      <c r="N1318" s="8"/>
      <c r="O1318" s="8"/>
      <c r="P1318" s="8"/>
      <c r="Q1318" s="8"/>
      <c r="R1318" s="8"/>
      <c r="S1318" s="8"/>
      <c r="T1318" s="8"/>
      <c r="U1318" s="8"/>
      <c r="V1318" s="8"/>
      <c r="W1318" s="8"/>
      <c r="X1318" s="8"/>
      <c r="Y1318" s="8"/>
      <c r="Z1318" s="8"/>
    </row>
    <row r="1319">
      <c r="A1319" s="8"/>
      <c r="B1319" s="11"/>
      <c r="C1319" s="8"/>
      <c r="D1319" s="8"/>
      <c r="E1319" s="8"/>
      <c r="F1319" s="8"/>
      <c r="G1319" s="8"/>
      <c r="H1319" s="8"/>
      <c r="I1319" s="8"/>
      <c r="J1319" s="8"/>
      <c r="K1319" s="8"/>
      <c r="L1319" s="8"/>
      <c r="M1319" s="8"/>
      <c r="N1319" s="8"/>
      <c r="O1319" s="8"/>
      <c r="P1319" s="8"/>
      <c r="Q1319" s="8"/>
      <c r="R1319" s="8"/>
      <c r="S1319" s="8"/>
      <c r="T1319" s="8"/>
      <c r="U1319" s="8"/>
      <c r="V1319" s="8"/>
      <c r="W1319" s="8"/>
      <c r="X1319" s="8"/>
      <c r="Y1319" s="8"/>
      <c r="Z1319" s="8"/>
    </row>
    <row r="1320">
      <c r="A1320" s="8"/>
      <c r="B1320" s="11"/>
      <c r="C1320" s="8"/>
      <c r="D1320" s="8"/>
      <c r="E1320" s="8"/>
      <c r="F1320" s="8"/>
      <c r="G1320" s="8"/>
      <c r="H1320" s="8"/>
      <c r="I1320" s="8"/>
      <c r="J1320" s="8"/>
      <c r="K1320" s="8"/>
      <c r="L1320" s="8"/>
      <c r="M1320" s="8"/>
      <c r="N1320" s="8"/>
      <c r="O1320" s="8"/>
      <c r="P1320" s="8"/>
      <c r="Q1320" s="8"/>
      <c r="R1320" s="8"/>
      <c r="S1320" s="8"/>
      <c r="T1320" s="8"/>
      <c r="U1320" s="8"/>
      <c r="V1320" s="8"/>
      <c r="W1320" s="8"/>
      <c r="X1320" s="8"/>
      <c r="Y1320" s="8"/>
      <c r="Z1320" s="8"/>
    </row>
    <row r="1321">
      <c r="A1321" s="8"/>
      <c r="B1321" s="11"/>
      <c r="C1321" s="8"/>
      <c r="D1321" s="8"/>
      <c r="E1321" s="8"/>
      <c r="F1321" s="8"/>
      <c r="G1321" s="8"/>
      <c r="H1321" s="8"/>
      <c r="I1321" s="8"/>
      <c r="J1321" s="8"/>
      <c r="K1321" s="8"/>
      <c r="L1321" s="8"/>
      <c r="M1321" s="8"/>
      <c r="N1321" s="8"/>
      <c r="O1321" s="8"/>
      <c r="P1321" s="8"/>
      <c r="Q1321" s="8"/>
      <c r="R1321" s="8"/>
      <c r="S1321" s="8"/>
      <c r="T1321" s="8"/>
      <c r="U1321" s="8"/>
      <c r="V1321" s="8"/>
      <c r="W1321" s="8"/>
      <c r="X1321" s="8"/>
      <c r="Y1321" s="8"/>
      <c r="Z1321" s="8"/>
    </row>
    <row r="1322">
      <c r="A1322" s="8"/>
      <c r="B1322" s="11"/>
      <c r="C1322" s="8"/>
      <c r="D1322" s="8"/>
      <c r="E1322" s="8"/>
      <c r="F1322" s="8"/>
      <c r="G1322" s="8"/>
      <c r="H1322" s="8"/>
      <c r="I1322" s="8"/>
      <c r="J1322" s="8"/>
      <c r="K1322" s="8"/>
      <c r="L1322" s="8"/>
      <c r="M1322" s="8"/>
      <c r="N1322" s="8"/>
      <c r="O1322" s="8"/>
      <c r="P1322" s="8"/>
      <c r="Q1322" s="8"/>
      <c r="R1322" s="8"/>
      <c r="S1322" s="8"/>
      <c r="T1322" s="8"/>
      <c r="U1322" s="8"/>
      <c r="V1322" s="8"/>
      <c r="W1322" s="8"/>
      <c r="X1322" s="8"/>
      <c r="Y1322" s="8"/>
      <c r="Z1322" s="8"/>
    </row>
    <row r="1323">
      <c r="A1323" s="8"/>
      <c r="B1323" s="11"/>
      <c r="C1323" s="8"/>
      <c r="D1323" s="8"/>
      <c r="E1323" s="8"/>
      <c r="F1323" s="8"/>
      <c r="G1323" s="8"/>
      <c r="H1323" s="8"/>
      <c r="I1323" s="8"/>
      <c r="J1323" s="8"/>
      <c r="K1323" s="8"/>
      <c r="L1323" s="8"/>
      <c r="M1323" s="8"/>
      <c r="N1323" s="8"/>
      <c r="O1323" s="8"/>
      <c r="P1323" s="8"/>
      <c r="Q1323" s="8"/>
      <c r="R1323" s="8"/>
      <c r="S1323" s="8"/>
      <c r="T1323" s="8"/>
      <c r="U1323" s="8"/>
      <c r="V1323" s="8"/>
      <c r="W1323" s="8"/>
      <c r="X1323" s="8"/>
      <c r="Y1323" s="8"/>
      <c r="Z1323" s="8"/>
    </row>
    <row r="1324">
      <c r="A1324" s="8"/>
      <c r="B1324" s="11"/>
      <c r="C1324" s="8"/>
      <c r="D1324" s="8"/>
      <c r="E1324" s="8"/>
      <c r="F1324" s="8"/>
      <c r="G1324" s="8"/>
      <c r="H1324" s="8"/>
      <c r="I1324" s="8"/>
      <c r="J1324" s="8"/>
      <c r="K1324" s="8"/>
      <c r="L1324" s="8"/>
      <c r="M1324" s="8"/>
      <c r="N1324" s="8"/>
      <c r="O1324" s="8"/>
      <c r="P1324" s="8"/>
      <c r="Q1324" s="8"/>
      <c r="R1324" s="8"/>
      <c r="S1324" s="8"/>
      <c r="T1324" s="8"/>
      <c r="U1324" s="8"/>
      <c r="V1324" s="8"/>
      <c r="W1324" s="8"/>
      <c r="X1324" s="8"/>
      <c r="Y1324" s="8"/>
      <c r="Z1324" s="8"/>
    </row>
    <row r="1325">
      <c r="A1325" s="8"/>
      <c r="B1325" s="11"/>
      <c r="C1325" s="8"/>
      <c r="D1325" s="8"/>
      <c r="E1325" s="8"/>
      <c r="F1325" s="8"/>
      <c r="G1325" s="8"/>
      <c r="H1325" s="8"/>
      <c r="I1325" s="8"/>
      <c r="J1325" s="8"/>
      <c r="K1325" s="8"/>
      <c r="L1325" s="8"/>
      <c r="M1325" s="8"/>
      <c r="N1325" s="8"/>
      <c r="O1325" s="8"/>
      <c r="P1325" s="8"/>
      <c r="Q1325" s="8"/>
      <c r="R1325" s="8"/>
      <c r="S1325" s="8"/>
      <c r="T1325" s="8"/>
      <c r="U1325" s="8"/>
      <c r="V1325" s="8"/>
      <c r="W1325" s="8"/>
      <c r="X1325" s="8"/>
      <c r="Y1325" s="8"/>
      <c r="Z1325" s="8"/>
    </row>
    <row r="1326">
      <c r="A1326" s="8"/>
      <c r="B1326" s="11"/>
      <c r="C1326" s="8"/>
      <c r="D1326" s="8"/>
      <c r="E1326" s="8"/>
      <c r="F1326" s="8"/>
      <c r="G1326" s="8"/>
      <c r="H1326" s="8"/>
      <c r="I1326" s="8"/>
      <c r="J1326" s="8"/>
      <c r="K1326" s="8"/>
      <c r="L1326" s="8"/>
      <c r="M1326" s="8"/>
      <c r="N1326" s="8"/>
      <c r="O1326" s="8"/>
      <c r="P1326" s="8"/>
      <c r="Q1326" s="8"/>
      <c r="R1326" s="8"/>
      <c r="S1326" s="8"/>
      <c r="T1326" s="8"/>
      <c r="U1326" s="8"/>
      <c r="V1326" s="8"/>
      <c r="W1326" s="8"/>
      <c r="X1326" s="8"/>
      <c r="Y1326" s="8"/>
      <c r="Z1326" s="8"/>
    </row>
    <row r="1327">
      <c r="A1327" s="8"/>
      <c r="B1327" s="11"/>
      <c r="C1327" s="8"/>
      <c r="D1327" s="8"/>
      <c r="E1327" s="8"/>
      <c r="F1327" s="8"/>
      <c r="G1327" s="8"/>
      <c r="H1327" s="8"/>
      <c r="I1327" s="8"/>
      <c r="J1327" s="8"/>
      <c r="K1327" s="8"/>
      <c r="L1327" s="8"/>
      <c r="M1327" s="8"/>
      <c r="N1327" s="8"/>
      <c r="O1327" s="8"/>
      <c r="P1327" s="8"/>
      <c r="Q1327" s="8"/>
      <c r="R1327" s="8"/>
      <c r="S1327" s="8"/>
      <c r="T1327" s="8"/>
      <c r="U1327" s="8"/>
      <c r="V1327" s="8"/>
      <c r="W1327" s="8"/>
      <c r="X1327" s="8"/>
      <c r="Y1327" s="8"/>
      <c r="Z1327" s="8"/>
    </row>
    <row r="1328">
      <c r="A1328" s="8"/>
      <c r="B1328" s="11"/>
      <c r="C1328" s="8"/>
      <c r="D1328" s="8"/>
      <c r="E1328" s="8"/>
      <c r="F1328" s="8"/>
      <c r="G1328" s="8"/>
      <c r="H1328" s="8"/>
      <c r="I1328" s="8"/>
      <c r="J1328" s="8"/>
      <c r="K1328" s="8"/>
      <c r="L1328" s="8"/>
      <c r="M1328" s="8"/>
      <c r="N1328" s="8"/>
      <c r="O1328" s="8"/>
      <c r="P1328" s="8"/>
      <c r="Q1328" s="8"/>
      <c r="R1328" s="8"/>
      <c r="S1328" s="8"/>
      <c r="T1328" s="8"/>
      <c r="U1328" s="8"/>
      <c r="V1328" s="8"/>
      <c r="W1328" s="8"/>
      <c r="X1328" s="8"/>
      <c r="Y1328" s="8"/>
      <c r="Z1328" s="8"/>
    </row>
    <row r="1329">
      <c r="A1329" s="8"/>
      <c r="B1329" s="11"/>
      <c r="C1329" s="8"/>
      <c r="D1329" s="8"/>
      <c r="E1329" s="8"/>
      <c r="F1329" s="8"/>
      <c r="G1329" s="8"/>
      <c r="H1329" s="8"/>
      <c r="I1329" s="8"/>
      <c r="J1329" s="8"/>
      <c r="K1329" s="8"/>
      <c r="L1329" s="8"/>
      <c r="M1329" s="8"/>
      <c r="N1329" s="8"/>
      <c r="O1329" s="8"/>
      <c r="P1329" s="8"/>
      <c r="Q1329" s="8"/>
      <c r="R1329" s="8"/>
      <c r="S1329" s="8"/>
      <c r="T1329" s="8"/>
      <c r="U1329" s="8"/>
      <c r="V1329" s="8"/>
      <c r="W1329" s="8"/>
      <c r="X1329" s="8"/>
      <c r="Y1329" s="8"/>
      <c r="Z1329" s="8"/>
    </row>
    <row r="1330">
      <c r="A1330" s="8"/>
      <c r="B1330" s="11"/>
      <c r="C1330" s="8"/>
      <c r="D1330" s="8"/>
      <c r="E1330" s="8"/>
      <c r="F1330" s="8"/>
      <c r="G1330" s="8"/>
      <c r="H1330" s="8"/>
      <c r="I1330" s="8"/>
      <c r="J1330" s="8"/>
      <c r="K1330" s="8"/>
      <c r="L1330" s="8"/>
      <c r="M1330" s="8"/>
      <c r="N1330" s="8"/>
      <c r="O1330" s="8"/>
      <c r="P1330" s="8"/>
      <c r="Q1330" s="8"/>
      <c r="R1330" s="8"/>
      <c r="S1330" s="8"/>
      <c r="T1330" s="8"/>
      <c r="U1330" s="8"/>
      <c r="V1330" s="8"/>
      <c r="W1330" s="8"/>
      <c r="X1330" s="8"/>
      <c r="Y1330" s="8"/>
      <c r="Z1330" s="8"/>
    </row>
    <row r="1331">
      <c r="A1331" s="8"/>
      <c r="B1331" s="11"/>
      <c r="C1331" s="8"/>
      <c r="D1331" s="8"/>
      <c r="E1331" s="8"/>
      <c r="F1331" s="8"/>
      <c r="G1331" s="8"/>
      <c r="H1331" s="8"/>
      <c r="I1331" s="8"/>
      <c r="J1331" s="8"/>
      <c r="K1331" s="8"/>
      <c r="L1331" s="8"/>
      <c r="M1331" s="8"/>
      <c r="N1331" s="8"/>
      <c r="O1331" s="8"/>
      <c r="P1331" s="8"/>
      <c r="Q1331" s="8"/>
      <c r="R1331" s="8"/>
      <c r="S1331" s="8"/>
      <c r="T1331" s="8"/>
      <c r="U1331" s="8"/>
      <c r="V1331" s="8"/>
      <c r="W1331" s="8"/>
      <c r="X1331" s="8"/>
      <c r="Y1331" s="8"/>
      <c r="Z1331" s="8"/>
    </row>
    <row r="1332">
      <c r="A1332" s="8"/>
      <c r="B1332" s="11"/>
      <c r="C1332" s="8"/>
      <c r="D1332" s="8"/>
      <c r="E1332" s="8"/>
      <c r="F1332" s="8"/>
      <c r="G1332" s="8"/>
      <c r="H1332" s="8"/>
      <c r="I1332" s="8"/>
      <c r="J1332" s="8"/>
      <c r="K1332" s="8"/>
      <c r="L1332" s="8"/>
      <c r="M1332" s="8"/>
      <c r="N1332" s="8"/>
      <c r="O1332" s="8"/>
      <c r="P1332" s="8"/>
      <c r="Q1332" s="8"/>
      <c r="R1332" s="8"/>
      <c r="S1332" s="8"/>
      <c r="T1332" s="8"/>
      <c r="U1332" s="8"/>
      <c r="V1332" s="8"/>
      <c r="W1332" s="8"/>
      <c r="X1332" s="8"/>
      <c r="Y1332" s="8"/>
      <c r="Z1332" s="8"/>
    </row>
    <row r="1333">
      <c r="A1333" s="8"/>
      <c r="B1333" s="11"/>
      <c r="C1333" s="8"/>
      <c r="D1333" s="8"/>
      <c r="E1333" s="8"/>
      <c r="F1333" s="8"/>
      <c r="G1333" s="8"/>
      <c r="H1333" s="8"/>
      <c r="I1333" s="8"/>
      <c r="J1333" s="8"/>
      <c r="K1333" s="8"/>
      <c r="L1333" s="8"/>
      <c r="M1333" s="8"/>
      <c r="N1333" s="8"/>
      <c r="O1333" s="8"/>
      <c r="P1333" s="8"/>
      <c r="Q1333" s="8"/>
      <c r="R1333" s="8"/>
      <c r="S1333" s="8"/>
      <c r="T1333" s="8"/>
      <c r="U1333" s="8"/>
      <c r="V1333" s="8"/>
      <c r="W1333" s="8"/>
      <c r="X1333" s="8"/>
      <c r="Y1333" s="8"/>
      <c r="Z1333" s="8"/>
    </row>
    <row r="1334">
      <c r="A1334" s="8"/>
      <c r="B1334" s="11"/>
      <c r="C1334" s="8"/>
      <c r="D1334" s="8"/>
      <c r="E1334" s="8"/>
      <c r="F1334" s="8"/>
      <c r="G1334" s="8"/>
      <c r="H1334" s="8"/>
      <c r="I1334" s="8"/>
      <c r="J1334" s="8"/>
      <c r="K1334" s="8"/>
      <c r="L1334" s="8"/>
      <c r="M1334" s="8"/>
      <c r="N1334" s="8"/>
      <c r="O1334" s="8"/>
      <c r="P1334" s="8"/>
      <c r="Q1334" s="8"/>
      <c r="R1334" s="8"/>
      <c r="S1334" s="8"/>
      <c r="T1334" s="8"/>
      <c r="U1334" s="8"/>
      <c r="V1334" s="8"/>
      <c r="W1334" s="8"/>
      <c r="X1334" s="8"/>
      <c r="Y1334" s="8"/>
      <c r="Z1334" s="8"/>
    </row>
    <row r="1335">
      <c r="A1335" s="8"/>
      <c r="B1335" s="11"/>
      <c r="C1335" s="8"/>
      <c r="D1335" s="8"/>
      <c r="E1335" s="8"/>
      <c r="F1335" s="8"/>
      <c r="G1335" s="8"/>
      <c r="H1335" s="8"/>
      <c r="I1335" s="8"/>
      <c r="J1335" s="8"/>
      <c r="K1335" s="8"/>
      <c r="L1335" s="8"/>
      <c r="M1335" s="8"/>
      <c r="N1335" s="8"/>
      <c r="O1335" s="8"/>
      <c r="P1335" s="8"/>
      <c r="Q1335" s="8"/>
      <c r="R1335" s="8"/>
      <c r="S1335" s="8"/>
      <c r="T1335" s="8"/>
      <c r="U1335" s="8"/>
      <c r="V1335" s="8"/>
      <c r="W1335" s="8"/>
      <c r="X1335" s="8"/>
      <c r="Y1335" s="8"/>
      <c r="Z1335" s="8"/>
    </row>
    <row r="1336">
      <c r="A1336" s="8"/>
      <c r="B1336" s="11"/>
      <c r="C1336" s="8"/>
      <c r="D1336" s="8"/>
      <c r="E1336" s="8"/>
      <c r="F1336" s="8"/>
      <c r="G1336" s="8"/>
      <c r="H1336" s="8"/>
      <c r="I1336" s="8"/>
      <c r="J1336" s="8"/>
      <c r="K1336" s="8"/>
      <c r="L1336" s="8"/>
      <c r="M1336" s="8"/>
      <c r="N1336" s="8"/>
      <c r="O1336" s="8"/>
      <c r="P1336" s="8"/>
      <c r="Q1336" s="8"/>
      <c r="R1336" s="8"/>
      <c r="S1336" s="8"/>
      <c r="T1336" s="8"/>
      <c r="U1336" s="8"/>
      <c r="V1336" s="8"/>
      <c r="W1336" s="8"/>
      <c r="X1336" s="8"/>
      <c r="Y1336" s="8"/>
      <c r="Z1336" s="8"/>
    </row>
    <row r="1337">
      <c r="A1337" s="8"/>
      <c r="B1337" s="11"/>
      <c r="C1337" s="8"/>
      <c r="D1337" s="8"/>
      <c r="E1337" s="8"/>
      <c r="F1337" s="8"/>
      <c r="G1337" s="8"/>
      <c r="H1337" s="8"/>
      <c r="I1337" s="8"/>
      <c r="J1337" s="8"/>
      <c r="K1337" s="8"/>
      <c r="L1337" s="8"/>
      <c r="M1337" s="8"/>
      <c r="N1337" s="8"/>
      <c r="O1337" s="8"/>
      <c r="P1337" s="8"/>
      <c r="Q1337" s="8"/>
      <c r="R1337" s="8"/>
      <c r="S1337" s="8"/>
      <c r="T1337" s="8"/>
      <c r="U1337" s="8"/>
      <c r="V1337" s="8"/>
      <c r="W1337" s="8"/>
      <c r="X1337" s="8"/>
      <c r="Y1337" s="8"/>
      <c r="Z1337" s="8"/>
    </row>
    <row r="1338">
      <c r="A1338" s="8"/>
      <c r="B1338" s="11"/>
      <c r="C1338" s="8"/>
      <c r="D1338" s="8"/>
      <c r="E1338" s="8"/>
      <c r="F1338" s="8"/>
      <c r="G1338" s="8"/>
      <c r="H1338" s="8"/>
      <c r="I1338" s="8"/>
      <c r="J1338" s="8"/>
      <c r="K1338" s="8"/>
      <c r="L1338" s="8"/>
      <c r="M1338" s="8"/>
      <c r="N1338" s="8"/>
      <c r="O1338" s="8"/>
      <c r="P1338" s="8"/>
      <c r="Q1338" s="8"/>
      <c r="R1338" s="8"/>
      <c r="S1338" s="8"/>
      <c r="T1338" s="8"/>
      <c r="U1338" s="8"/>
      <c r="V1338" s="8"/>
      <c r="W1338" s="8"/>
      <c r="X1338" s="8"/>
      <c r="Y1338" s="8"/>
      <c r="Z1338" s="8"/>
    </row>
    <row r="1339">
      <c r="A1339" s="8"/>
      <c r="B1339" s="11"/>
      <c r="C1339" s="8"/>
      <c r="D1339" s="8"/>
      <c r="E1339" s="8"/>
      <c r="F1339" s="8"/>
      <c r="G1339" s="8"/>
      <c r="H1339" s="8"/>
      <c r="I1339" s="8"/>
      <c r="J1339" s="8"/>
      <c r="K1339" s="8"/>
      <c r="L1339" s="8"/>
      <c r="M1339" s="8"/>
      <c r="N1339" s="8"/>
      <c r="O1339" s="8"/>
      <c r="P1339" s="8"/>
      <c r="Q1339" s="8"/>
      <c r="R1339" s="8"/>
      <c r="S1339" s="8"/>
      <c r="T1339" s="8"/>
      <c r="U1339" s="8"/>
      <c r="V1339" s="8"/>
      <c r="W1339" s="8"/>
      <c r="X1339" s="8"/>
      <c r="Y1339" s="8"/>
      <c r="Z1339" s="8"/>
    </row>
    <row r="1340">
      <c r="A1340" s="8"/>
      <c r="B1340" s="11"/>
      <c r="C1340" s="8"/>
      <c r="D1340" s="8"/>
      <c r="E1340" s="8"/>
      <c r="F1340" s="8"/>
      <c r="G1340" s="8"/>
      <c r="H1340" s="8"/>
      <c r="I1340" s="8"/>
      <c r="J1340" s="8"/>
      <c r="K1340" s="8"/>
      <c r="L1340" s="8"/>
      <c r="M1340" s="8"/>
      <c r="N1340" s="8"/>
      <c r="O1340" s="8"/>
      <c r="P1340" s="8"/>
      <c r="Q1340" s="8"/>
      <c r="R1340" s="8"/>
      <c r="S1340" s="8"/>
      <c r="T1340" s="8"/>
      <c r="U1340" s="8"/>
      <c r="V1340" s="8"/>
      <c r="W1340" s="8"/>
      <c r="X1340" s="8"/>
      <c r="Y1340" s="8"/>
      <c r="Z1340" s="8"/>
    </row>
    <row r="1341">
      <c r="A1341" s="8"/>
      <c r="B1341" s="11"/>
      <c r="C1341" s="8"/>
      <c r="D1341" s="8"/>
      <c r="E1341" s="8"/>
      <c r="F1341" s="8"/>
      <c r="G1341" s="8"/>
      <c r="H1341" s="8"/>
      <c r="I1341" s="8"/>
      <c r="J1341" s="8"/>
      <c r="K1341" s="8"/>
      <c r="L1341" s="8"/>
      <c r="M1341" s="8"/>
      <c r="N1341" s="8"/>
      <c r="O1341" s="8"/>
      <c r="P1341" s="8"/>
      <c r="Q1341" s="8"/>
      <c r="R1341" s="8"/>
      <c r="S1341" s="8"/>
      <c r="T1341" s="8"/>
      <c r="U1341" s="8"/>
      <c r="V1341" s="8"/>
      <c r="W1341" s="8"/>
      <c r="X1341" s="8"/>
      <c r="Y1341" s="8"/>
      <c r="Z1341" s="8"/>
    </row>
    <row r="1342">
      <c r="A1342" s="8"/>
      <c r="B1342" s="11"/>
      <c r="C1342" s="8"/>
      <c r="D1342" s="8"/>
      <c r="E1342" s="8"/>
      <c r="F1342" s="8"/>
      <c r="G1342" s="8"/>
      <c r="H1342" s="8"/>
      <c r="I1342" s="8"/>
      <c r="J1342" s="8"/>
      <c r="K1342" s="8"/>
      <c r="L1342" s="8"/>
      <c r="M1342" s="8"/>
      <c r="N1342" s="8"/>
      <c r="O1342" s="8"/>
      <c r="P1342" s="8"/>
      <c r="Q1342" s="8"/>
      <c r="R1342" s="8"/>
      <c r="S1342" s="8"/>
      <c r="T1342" s="8"/>
      <c r="U1342" s="8"/>
      <c r="V1342" s="8"/>
      <c r="W1342" s="8"/>
      <c r="X1342" s="8"/>
      <c r="Y1342" s="8"/>
      <c r="Z1342" s="8"/>
    </row>
    <row r="1343">
      <c r="A1343" s="8"/>
      <c r="B1343" s="11"/>
      <c r="C1343" s="8"/>
      <c r="D1343" s="8"/>
      <c r="E1343" s="8"/>
      <c r="F1343" s="8"/>
      <c r="G1343" s="8"/>
      <c r="H1343" s="8"/>
      <c r="I1343" s="8"/>
      <c r="J1343" s="8"/>
      <c r="K1343" s="8"/>
      <c r="L1343" s="8"/>
      <c r="M1343" s="8"/>
      <c r="N1343" s="8"/>
      <c r="O1343" s="8"/>
      <c r="P1343" s="8"/>
      <c r="Q1343" s="8"/>
      <c r="R1343" s="8"/>
      <c r="S1343" s="8"/>
      <c r="T1343" s="8"/>
      <c r="U1343" s="8"/>
      <c r="V1343" s="8"/>
      <c r="W1343" s="8"/>
      <c r="X1343" s="8"/>
      <c r="Y1343" s="8"/>
      <c r="Z1343" s="8"/>
    </row>
    <row r="1344">
      <c r="A1344" s="8"/>
      <c r="B1344" s="11"/>
      <c r="C1344" s="8"/>
      <c r="D1344" s="8"/>
      <c r="E1344" s="8"/>
      <c r="F1344" s="8"/>
      <c r="G1344" s="8"/>
      <c r="H1344" s="8"/>
      <c r="I1344" s="8"/>
      <c r="J1344" s="8"/>
      <c r="K1344" s="8"/>
      <c r="L1344" s="8"/>
      <c r="M1344" s="8"/>
      <c r="N1344" s="8"/>
      <c r="O1344" s="8"/>
      <c r="P1344" s="8"/>
      <c r="Q1344" s="8"/>
      <c r="R1344" s="8"/>
      <c r="S1344" s="8"/>
      <c r="T1344" s="8"/>
      <c r="U1344" s="8"/>
      <c r="V1344" s="8"/>
      <c r="W1344" s="8"/>
      <c r="X1344" s="8"/>
      <c r="Y1344" s="8"/>
      <c r="Z1344" s="8"/>
    </row>
    <row r="1345">
      <c r="A1345" s="8"/>
      <c r="B1345" s="11"/>
      <c r="C1345" s="8"/>
      <c r="D1345" s="8"/>
      <c r="E1345" s="8"/>
      <c r="F1345" s="8"/>
      <c r="G1345" s="8"/>
      <c r="H1345" s="8"/>
      <c r="I1345" s="8"/>
      <c r="J1345" s="8"/>
      <c r="K1345" s="8"/>
      <c r="L1345" s="8"/>
      <c r="M1345" s="8"/>
      <c r="N1345" s="8"/>
      <c r="O1345" s="8"/>
      <c r="P1345" s="8"/>
      <c r="Q1345" s="8"/>
      <c r="R1345" s="8"/>
      <c r="S1345" s="8"/>
      <c r="T1345" s="8"/>
      <c r="U1345" s="8"/>
      <c r="V1345" s="8"/>
      <c r="W1345" s="8"/>
      <c r="X1345" s="8"/>
      <c r="Y1345" s="8"/>
      <c r="Z1345" s="8"/>
    </row>
    <row r="1346">
      <c r="A1346" s="8"/>
      <c r="B1346" s="11"/>
      <c r="C1346" s="8"/>
      <c r="D1346" s="8"/>
      <c r="E1346" s="8"/>
      <c r="F1346" s="8"/>
      <c r="G1346" s="8"/>
      <c r="H1346" s="8"/>
      <c r="I1346" s="8"/>
      <c r="J1346" s="8"/>
      <c r="K1346" s="8"/>
      <c r="L1346" s="8"/>
      <c r="M1346" s="8"/>
      <c r="N1346" s="8"/>
      <c r="O1346" s="8"/>
      <c r="P1346" s="8"/>
      <c r="Q1346" s="8"/>
      <c r="R1346" s="8"/>
      <c r="S1346" s="8"/>
      <c r="T1346" s="8"/>
      <c r="U1346" s="8"/>
      <c r="V1346" s="8"/>
      <c r="W1346" s="8"/>
      <c r="X1346" s="8"/>
      <c r="Y1346" s="8"/>
      <c r="Z1346" s="8"/>
    </row>
    <row r="1347">
      <c r="A1347" s="8"/>
      <c r="B1347" s="11"/>
      <c r="C1347" s="8"/>
      <c r="D1347" s="8"/>
      <c r="E1347" s="8"/>
      <c r="F1347" s="8"/>
      <c r="G1347" s="8"/>
      <c r="H1347" s="8"/>
      <c r="I1347" s="8"/>
      <c r="J1347" s="8"/>
      <c r="K1347" s="8"/>
      <c r="L1347" s="8"/>
      <c r="M1347" s="8"/>
      <c r="N1347" s="8"/>
      <c r="O1347" s="8"/>
      <c r="P1347" s="8"/>
      <c r="Q1347" s="8"/>
      <c r="R1347" s="8"/>
      <c r="S1347" s="8"/>
      <c r="T1347" s="8"/>
      <c r="U1347" s="8"/>
      <c r="V1347" s="8"/>
      <c r="W1347" s="8"/>
      <c r="X1347" s="8"/>
      <c r="Y1347" s="8"/>
      <c r="Z1347" s="8"/>
    </row>
    <row r="1348">
      <c r="A1348" s="8"/>
      <c r="B1348" s="11"/>
      <c r="C1348" s="8"/>
      <c r="D1348" s="8"/>
      <c r="E1348" s="8"/>
      <c r="F1348" s="8"/>
      <c r="G1348" s="8"/>
      <c r="H1348" s="8"/>
      <c r="I1348" s="8"/>
      <c r="J1348" s="8"/>
      <c r="K1348" s="8"/>
      <c r="L1348" s="8"/>
      <c r="M1348" s="8"/>
      <c r="N1348" s="8"/>
      <c r="O1348" s="8"/>
      <c r="P1348" s="8"/>
      <c r="Q1348" s="8"/>
      <c r="R1348" s="8"/>
      <c r="S1348" s="8"/>
      <c r="T1348" s="8"/>
      <c r="U1348" s="8"/>
      <c r="V1348" s="8"/>
      <c r="W1348" s="8"/>
      <c r="X1348" s="8"/>
      <c r="Y1348" s="8"/>
      <c r="Z1348" s="8"/>
    </row>
    <row r="1349">
      <c r="A1349" s="8"/>
      <c r="B1349" s="11"/>
      <c r="C1349" s="8"/>
      <c r="D1349" s="8"/>
      <c r="E1349" s="8"/>
      <c r="F1349" s="8"/>
      <c r="G1349" s="8"/>
      <c r="H1349" s="8"/>
      <c r="I1349" s="8"/>
      <c r="J1349" s="8"/>
      <c r="K1349" s="8"/>
      <c r="L1349" s="8"/>
      <c r="M1349" s="8"/>
      <c r="N1349" s="8"/>
      <c r="O1349" s="8"/>
      <c r="P1349" s="8"/>
      <c r="Q1349" s="8"/>
      <c r="R1349" s="8"/>
      <c r="S1349" s="8"/>
      <c r="T1349" s="8"/>
      <c r="U1349" s="8"/>
      <c r="V1349" s="8"/>
      <c r="W1349" s="8"/>
      <c r="X1349" s="8"/>
      <c r="Y1349" s="8"/>
      <c r="Z1349" s="8"/>
    </row>
    <row r="1350">
      <c r="A1350" s="8"/>
      <c r="B1350" s="11"/>
      <c r="C1350" s="8"/>
      <c r="D1350" s="8"/>
      <c r="E1350" s="8"/>
      <c r="F1350" s="8"/>
      <c r="G1350" s="8"/>
      <c r="H1350" s="8"/>
      <c r="I1350" s="8"/>
      <c r="J1350" s="8"/>
      <c r="K1350" s="8"/>
      <c r="L1350" s="8"/>
      <c r="M1350" s="8"/>
      <c r="N1350" s="8"/>
      <c r="O1350" s="8"/>
      <c r="P1350" s="8"/>
      <c r="Q1350" s="8"/>
      <c r="R1350" s="8"/>
      <c r="S1350" s="8"/>
      <c r="T1350" s="8"/>
      <c r="U1350" s="8"/>
      <c r="V1350" s="8"/>
      <c r="W1350" s="8"/>
      <c r="X1350" s="8"/>
      <c r="Y1350" s="8"/>
      <c r="Z1350" s="8"/>
    </row>
    <row r="1351">
      <c r="A1351" s="8"/>
      <c r="B1351" s="11"/>
      <c r="C1351" s="8"/>
      <c r="D1351" s="8"/>
      <c r="E1351" s="8"/>
      <c r="F1351" s="8"/>
      <c r="G1351" s="8"/>
      <c r="H1351" s="8"/>
      <c r="I1351" s="8"/>
      <c r="J1351" s="8"/>
      <c r="K1351" s="8"/>
      <c r="L1351" s="8"/>
      <c r="M1351" s="8"/>
      <c r="N1351" s="8"/>
      <c r="O1351" s="8"/>
      <c r="P1351" s="8"/>
      <c r="Q1351" s="8"/>
      <c r="R1351" s="8"/>
      <c r="S1351" s="8"/>
      <c r="T1351" s="8"/>
      <c r="U1351" s="8"/>
      <c r="V1351" s="8"/>
      <c r="W1351" s="8"/>
      <c r="X1351" s="8"/>
      <c r="Y1351" s="8"/>
      <c r="Z1351" s="8"/>
    </row>
    <row r="1352">
      <c r="A1352" s="8"/>
      <c r="B1352" s="11"/>
      <c r="C1352" s="8"/>
      <c r="D1352" s="8"/>
      <c r="E1352" s="8"/>
      <c r="F1352" s="8"/>
      <c r="G1352" s="8"/>
      <c r="H1352" s="8"/>
      <c r="I1352" s="8"/>
      <c r="J1352" s="8"/>
      <c r="K1352" s="8"/>
      <c r="L1352" s="8"/>
      <c r="M1352" s="8"/>
      <c r="N1352" s="8"/>
      <c r="O1352" s="8"/>
      <c r="P1352" s="8"/>
      <c r="Q1352" s="8"/>
      <c r="R1352" s="8"/>
      <c r="S1352" s="8"/>
      <c r="T1352" s="8"/>
      <c r="U1352" s="8"/>
      <c r="V1352" s="8"/>
      <c r="W1352" s="8"/>
      <c r="X1352" s="8"/>
      <c r="Y1352" s="8"/>
      <c r="Z1352" s="8"/>
    </row>
    <row r="1353">
      <c r="A1353" s="8"/>
      <c r="B1353" s="11"/>
      <c r="C1353" s="8"/>
      <c r="D1353" s="8"/>
      <c r="E1353" s="8"/>
      <c r="F1353" s="8"/>
      <c r="G1353" s="8"/>
      <c r="H1353" s="8"/>
      <c r="I1353" s="8"/>
      <c r="J1353" s="8"/>
      <c r="K1353" s="8"/>
      <c r="L1353" s="8"/>
      <c r="M1353" s="8"/>
      <c r="N1353" s="8"/>
      <c r="O1353" s="8"/>
      <c r="P1353" s="8"/>
      <c r="Q1353" s="8"/>
      <c r="R1353" s="8"/>
      <c r="S1353" s="8"/>
      <c r="T1353" s="8"/>
      <c r="U1353" s="8"/>
      <c r="V1353" s="8"/>
      <c r="W1353" s="8"/>
      <c r="X1353" s="8"/>
      <c r="Y1353" s="8"/>
      <c r="Z1353" s="8"/>
    </row>
    <row r="1354">
      <c r="A1354" s="8"/>
      <c r="B1354" s="11"/>
      <c r="C1354" s="8"/>
      <c r="D1354" s="8"/>
      <c r="E1354" s="8"/>
      <c r="F1354" s="8"/>
      <c r="G1354" s="8"/>
      <c r="H1354" s="8"/>
      <c r="I1354" s="8"/>
      <c r="J1354" s="8"/>
      <c r="K1354" s="8"/>
      <c r="L1354" s="8"/>
      <c r="M1354" s="8"/>
      <c r="N1354" s="8"/>
      <c r="O1354" s="8"/>
      <c r="P1354" s="8"/>
      <c r="Q1354" s="8"/>
      <c r="R1354" s="8"/>
      <c r="S1354" s="8"/>
      <c r="T1354" s="8"/>
      <c r="U1354" s="8"/>
      <c r="V1354" s="8"/>
      <c r="W1354" s="8"/>
      <c r="X1354" s="8"/>
      <c r="Y1354" s="8"/>
      <c r="Z1354" s="8"/>
    </row>
    <row r="1355">
      <c r="A1355" s="8"/>
      <c r="B1355" s="11"/>
      <c r="C1355" s="8"/>
      <c r="D1355" s="8"/>
      <c r="E1355" s="8"/>
      <c r="F1355" s="8"/>
      <c r="G1355" s="8"/>
      <c r="H1355" s="8"/>
      <c r="I1355" s="8"/>
      <c r="J1355" s="8"/>
      <c r="K1355" s="8"/>
      <c r="L1355" s="8"/>
      <c r="M1355" s="8"/>
      <c r="N1355" s="8"/>
      <c r="O1355" s="8"/>
      <c r="P1355" s="8"/>
      <c r="Q1355" s="8"/>
      <c r="R1355" s="8"/>
      <c r="S1355" s="8"/>
      <c r="T1355" s="8"/>
      <c r="U1355" s="8"/>
      <c r="V1355" s="8"/>
      <c r="W1355" s="8"/>
      <c r="X1355" s="8"/>
      <c r="Y1355" s="8"/>
      <c r="Z1355" s="8"/>
    </row>
    <row r="1356">
      <c r="A1356" s="8"/>
      <c r="B1356" s="11"/>
      <c r="C1356" s="8"/>
      <c r="D1356" s="8"/>
      <c r="E1356" s="8"/>
      <c r="F1356" s="8"/>
      <c r="G1356" s="8"/>
      <c r="H1356" s="8"/>
      <c r="I1356" s="8"/>
      <c r="J1356" s="8"/>
      <c r="K1356" s="8"/>
      <c r="L1356" s="8"/>
      <c r="M1356" s="8"/>
      <c r="N1356" s="8"/>
      <c r="O1356" s="8"/>
      <c r="P1356" s="8"/>
      <c r="Q1356" s="8"/>
      <c r="R1356" s="8"/>
      <c r="S1356" s="8"/>
      <c r="T1356" s="8"/>
      <c r="U1356" s="8"/>
      <c r="V1356" s="8"/>
      <c r="W1356" s="8"/>
      <c r="X1356" s="8"/>
      <c r="Y1356" s="8"/>
      <c r="Z1356" s="8"/>
    </row>
    <row r="1357">
      <c r="A1357" s="8"/>
      <c r="B1357" s="11"/>
      <c r="C1357" s="8"/>
      <c r="D1357" s="8"/>
      <c r="E1357" s="8"/>
      <c r="F1357" s="8"/>
      <c r="G1357" s="8"/>
      <c r="H1357" s="8"/>
      <c r="I1357" s="8"/>
      <c r="J1357" s="8"/>
      <c r="K1357" s="8"/>
      <c r="L1357" s="8"/>
      <c r="M1357" s="8"/>
      <c r="N1357" s="8"/>
      <c r="O1357" s="8"/>
      <c r="P1357" s="8"/>
      <c r="Q1357" s="8"/>
      <c r="R1357" s="8"/>
      <c r="S1357" s="8"/>
      <c r="T1357" s="8"/>
      <c r="U1357" s="8"/>
      <c r="V1357" s="8"/>
      <c r="W1357" s="8"/>
      <c r="X1357" s="8"/>
      <c r="Y1357" s="8"/>
      <c r="Z1357" s="8"/>
    </row>
    <row r="1358">
      <c r="A1358" s="8"/>
      <c r="B1358" s="11"/>
      <c r="C1358" s="8"/>
      <c r="D1358" s="8"/>
      <c r="E1358" s="8"/>
      <c r="F1358" s="8"/>
      <c r="G1358" s="8"/>
      <c r="H1358" s="8"/>
      <c r="I1358" s="8"/>
      <c r="J1358" s="8"/>
      <c r="K1358" s="8"/>
      <c r="L1358" s="8"/>
      <c r="M1358" s="8"/>
      <c r="N1358" s="8"/>
      <c r="O1358" s="8"/>
      <c r="P1358" s="8"/>
      <c r="Q1358" s="8"/>
      <c r="R1358" s="8"/>
      <c r="S1358" s="8"/>
      <c r="T1358" s="8"/>
      <c r="U1358" s="8"/>
      <c r="V1358" s="8"/>
      <c r="W1358" s="8"/>
      <c r="X1358" s="8"/>
      <c r="Y1358" s="8"/>
      <c r="Z1358" s="8"/>
    </row>
    <row r="1359">
      <c r="A1359" s="8"/>
      <c r="B1359" s="11"/>
      <c r="C1359" s="8"/>
      <c r="D1359" s="8"/>
      <c r="E1359" s="8"/>
      <c r="F1359" s="8"/>
      <c r="G1359" s="8"/>
      <c r="H1359" s="8"/>
      <c r="I1359" s="8"/>
      <c r="J1359" s="8"/>
      <c r="K1359" s="8"/>
      <c r="L1359" s="8"/>
      <c r="M1359" s="8"/>
      <c r="N1359" s="8"/>
      <c r="O1359" s="8"/>
      <c r="P1359" s="8"/>
      <c r="Q1359" s="8"/>
      <c r="R1359" s="8"/>
      <c r="S1359" s="8"/>
      <c r="T1359" s="8"/>
      <c r="U1359" s="8"/>
      <c r="V1359" s="8"/>
      <c r="W1359" s="8"/>
      <c r="X1359" s="8"/>
      <c r="Y1359" s="8"/>
      <c r="Z1359" s="8"/>
    </row>
    <row r="1360">
      <c r="A1360" s="8"/>
      <c r="B1360" s="11"/>
      <c r="C1360" s="8"/>
      <c r="D1360" s="8"/>
      <c r="E1360" s="8"/>
      <c r="F1360" s="8"/>
      <c r="G1360" s="8"/>
      <c r="H1360" s="8"/>
      <c r="I1360" s="8"/>
      <c r="J1360" s="8"/>
      <c r="K1360" s="8"/>
      <c r="L1360" s="8"/>
      <c r="M1360" s="8"/>
      <c r="N1360" s="8"/>
      <c r="O1360" s="8"/>
      <c r="P1360" s="8"/>
      <c r="Q1360" s="8"/>
      <c r="R1360" s="8"/>
      <c r="S1360" s="8"/>
      <c r="T1360" s="8"/>
      <c r="U1360" s="8"/>
      <c r="V1360" s="8"/>
      <c r="W1360" s="8"/>
      <c r="X1360" s="8"/>
      <c r="Y1360" s="8"/>
      <c r="Z1360" s="8"/>
    </row>
    <row r="1361">
      <c r="A1361" s="8"/>
      <c r="B1361" s="11"/>
      <c r="C1361" s="8"/>
      <c r="D1361" s="8"/>
      <c r="E1361" s="8"/>
      <c r="F1361" s="8"/>
      <c r="G1361" s="8"/>
      <c r="H1361" s="8"/>
      <c r="I1361" s="8"/>
      <c r="J1361" s="8"/>
      <c r="K1361" s="8"/>
      <c r="L1361" s="8"/>
      <c r="M1361" s="8"/>
      <c r="N1361" s="8"/>
      <c r="O1361" s="8"/>
      <c r="P1361" s="8"/>
      <c r="Q1361" s="8"/>
      <c r="R1361" s="8"/>
      <c r="S1361" s="8"/>
      <c r="T1361" s="8"/>
      <c r="U1361" s="8"/>
      <c r="V1361" s="8"/>
      <c r="W1361" s="8"/>
      <c r="X1361" s="8"/>
      <c r="Y1361" s="8"/>
      <c r="Z1361" s="8"/>
    </row>
    <row r="1362">
      <c r="A1362" s="8"/>
      <c r="B1362" s="11"/>
      <c r="C1362" s="8"/>
      <c r="D1362" s="8"/>
      <c r="E1362" s="8"/>
      <c r="F1362" s="8"/>
      <c r="G1362" s="8"/>
      <c r="H1362" s="8"/>
      <c r="I1362" s="8"/>
      <c r="J1362" s="8"/>
      <c r="K1362" s="8"/>
      <c r="L1362" s="8"/>
      <c r="M1362" s="8"/>
      <c r="N1362" s="8"/>
      <c r="O1362" s="8"/>
      <c r="P1362" s="8"/>
      <c r="Q1362" s="8"/>
      <c r="R1362" s="8"/>
      <c r="S1362" s="8"/>
      <c r="T1362" s="8"/>
      <c r="U1362" s="8"/>
      <c r="V1362" s="8"/>
      <c r="W1362" s="8"/>
      <c r="X1362" s="8"/>
      <c r="Y1362" s="8"/>
      <c r="Z1362" s="8"/>
    </row>
    <row r="1363">
      <c r="A1363" s="8"/>
      <c r="B1363" s="11"/>
      <c r="C1363" s="8"/>
      <c r="D1363" s="8"/>
      <c r="E1363" s="8"/>
      <c r="F1363" s="8"/>
      <c r="G1363" s="8"/>
      <c r="H1363" s="8"/>
      <c r="I1363" s="8"/>
      <c r="J1363" s="8"/>
      <c r="K1363" s="8"/>
      <c r="L1363" s="8"/>
      <c r="M1363" s="8"/>
      <c r="N1363" s="8"/>
      <c r="O1363" s="8"/>
      <c r="P1363" s="8"/>
      <c r="Q1363" s="8"/>
      <c r="R1363" s="8"/>
      <c r="S1363" s="8"/>
      <c r="T1363" s="8"/>
      <c r="U1363" s="8"/>
      <c r="V1363" s="8"/>
      <c r="W1363" s="8"/>
      <c r="X1363" s="8"/>
      <c r="Y1363" s="8"/>
      <c r="Z1363" s="8"/>
    </row>
    <row r="1364">
      <c r="A1364" s="8"/>
      <c r="B1364" s="11"/>
      <c r="C1364" s="8"/>
      <c r="D1364" s="8"/>
      <c r="E1364" s="8"/>
      <c r="F1364" s="8"/>
      <c r="G1364" s="8"/>
      <c r="H1364" s="8"/>
      <c r="I1364" s="8"/>
      <c r="J1364" s="8"/>
      <c r="K1364" s="8"/>
      <c r="L1364" s="8"/>
      <c r="M1364" s="8"/>
      <c r="N1364" s="8"/>
      <c r="O1364" s="8"/>
      <c r="P1364" s="8"/>
      <c r="Q1364" s="8"/>
      <c r="R1364" s="8"/>
      <c r="S1364" s="8"/>
      <c r="T1364" s="8"/>
      <c r="U1364" s="8"/>
      <c r="V1364" s="8"/>
      <c r="W1364" s="8"/>
      <c r="X1364" s="8"/>
      <c r="Y1364" s="8"/>
      <c r="Z1364" s="8"/>
    </row>
    <row r="1365">
      <c r="A1365" s="8"/>
      <c r="B1365" s="11"/>
      <c r="C1365" s="8"/>
      <c r="D1365" s="8"/>
      <c r="E1365" s="8"/>
      <c r="F1365" s="8"/>
      <c r="G1365" s="8"/>
      <c r="H1365" s="8"/>
      <c r="I1365" s="8"/>
      <c r="J1365" s="8"/>
      <c r="K1365" s="8"/>
      <c r="L1365" s="8"/>
      <c r="M1365" s="8"/>
      <c r="N1365" s="8"/>
      <c r="O1365" s="8"/>
      <c r="P1365" s="8"/>
      <c r="Q1365" s="8"/>
      <c r="R1365" s="8"/>
      <c r="S1365" s="8"/>
      <c r="T1365" s="8"/>
      <c r="U1365" s="8"/>
      <c r="V1365" s="8"/>
      <c r="W1365" s="8"/>
      <c r="X1365" s="8"/>
      <c r="Y1365" s="8"/>
      <c r="Z1365" s="8"/>
    </row>
    <row r="1366">
      <c r="A1366" s="8"/>
      <c r="B1366" s="11"/>
      <c r="C1366" s="8"/>
      <c r="D1366" s="8"/>
      <c r="E1366" s="8"/>
      <c r="F1366" s="8"/>
      <c r="G1366" s="8"/>
      <c r="H1366" s="8"/>
      <c r="I1366" s="8"/>
      <c r="J1366" s="8"/>
      <c r="K1366" s="8"/>
      <c r="L1366" s="8"/>
      <c r="M1366" s="8"/>
      <c r="N1366" s="8"/>
      <c r="O1366" s="8"/>
      <c r="P1366" s="8"/>
      <c r="Q1366" s="8"/>
      <c r="R1366" s="8"/>
      <c r="S1366" s="8"/>
      <c r="T1366" s="8"/>
      <c r="U1366" s="8"/>
      <c r="V1366" s="8"/>
      <c r="W1366" s="8"/>
      <c r="X1366" s="8"/>
      <c r="Y1366" s="8"/>
      <c r="Z1366" s="8"/>
    </row>
    <row r="1367">
      <c r="A1367" s="8"/>
      <c r="B1367" s="11"/>
      <c r="C1367" s="8"/>
      <c r="D1367" s="8"/>
      <c r="E1367" s="8"/>
      <c r="F1367" s="8"/>
      <c r="G1367" s="8"/>
      <c r="H1367" s="8"/>
      <c r="I1367" s="8"/>
      <c r="J1367" s="8"/>
      <c r="K1367" s="8"/>
      <c r="L1367" s="8"/>
      <c r="M1367" s="8"/>
      <c r="N1367" s="8"/>
      <c r="O1367" s="8"/>
      <c r="P1367" s="8"/>
      <c r="Q1367" s="8"/>
      <c r="R1367" s="8"/>
      <c r="S1367" s="8"/>
      <c r="T1367" s="8"/>
      <c r="U1367" s="8"/>
      <c r="V1367" s="8"/>
      <c r="W1367" s="8"/>
      <c r="X1367" s="8"/>
      <c r="Y1367" s="8"/>
      <c r="Z1367" s="8"/>
    </row>
    <row r="1368">
      <c r="A1368" s="8"/>
      <c r="B1368" s="11"/>
      <c r="C1368" s="8"/>
      <c r="D1368" s="8"/>
      <c r="E1368" s="8"/>
      <c r="F1368" s="8"/>
      <c r="G1368" s="8"/>
      <c r="H1368" s="8"/>
      <c r="I1368" s="8"/>
      <c r="J1368" s="8"/>
      <c r="K1368" s="8"/>
      <c r="L1368" s="8"/>
      <c r="M1368" s="8"/>
      <c r="N1368" s="8"/>
      <c r="O1368" s="8"/>
      <c r="P1368" s="8"/>
      <c r="Q1368" s="8"/>
      <c r="R1368" s="8"/>
      <c r="S1368" s="8"/>
      <c r="T1368" s="8"/>
      <c r="U1368" s="8"/>
      <c r="V1368" s="8"/>
      <c r="W1368" s="8"/>
      <c r="X1368" s="8"/>
      <c r="Y1368" s="8"/>
      <c r="Z1368" s="8"/>
    </row>
    <row r="1369">
      <c r="A1369" s="8"/>
      <c r="B1369" s="11"/>
      <c r="C1369" s="8"/>
      <c r="D1369" s="8"/>
      <c r="E1369" s="8"/>
      <c r="F1369" s="8"/>
      <c r="G1369" s="8"/>
      <c r="H1369" s="8"/>
      <c r="I1369" s="8"/>
      <c r="J1369" s="8"/>
      <c r="K1369" s="8"/>
      <c r="L1369" s="8"/>
      <c r="M1369" s="8"/>
      <c r="N1369" s="8"/>
      <c r="O1369" s="8"/>
      <c r="P1369" s="8"/>
      <c r="Q1369" s="8"/>
      <c r="R1369" s="8"/>
      <c r="S1369" s="8"/>
      <c r="T1369" s="8"/>
      <c r="U1369" s="8"/>
      <c r="V1369" s="8"/>
      <c r="W1369" s="8"/>
      <c r="X1369" s="8"/>
      <c r="Y1369" s="8"/>
      <c r="Z1369" s="8"/>
    </row>
    <row r="1370">
      <c r="A1370" s="8"/>
      <c r="B1370" s="11"/>
      <c r="C1370" s="8"/>
      <c r="D1370" s="8"/>
      <c r="E1370" s="8"/>
      <c r="F1370" s="8"/>
      <c r="G1370" s="8"/>
      <c r="H1370" s="8"/>
      <c r="I1370" s="8"/>
      <c r="J1370" s="8"/>
      <c r="K1370" s="8"/>
      <c r="L1370" s="8"/>
      <c r="M1370" s="8"/>
      <c r="N1370" s="8"/>
      <c r="O1370" s="8"/>
      <c r="P1370" s="8"/>
      <c r="Q1370" s="8"/>
      <c r="R1370" s="8"/>
      <c r="S1370" s="8"/>
      <c r="T1370" s="8"/>
      <c r="U1370" s="8"/>
      <c r="V1370" s="8"/>
      <c r="W1370" s="8"/>
      <c r="X1370" s="8"/>
      <c r="Y1370" s="8"/>
      <c r="Z1370" s="8"/>
    </row>
    <row r="1371">
      <c r="A1371" s="8"/>
      <c r="B1371" s="11"/>
      <c r="C1371" s="8"/>
      <c r="D1371" s="8"/>
      <c r="E1371" s="8"/>
      <c r="F1371" s="8"/>
      <c r="G1371" s="8"/>
      <c r="H1371" s="8"/>
      <c r="I1371" s="8"/>
      <c r="J1371" s="8"/>
      <c r="K1371" s="8"/>
      <c r="L1371" s="8"/>
      <c r="M1371" s="8"/>
      <c r="N1371" s="8"/>
      <c r="O1371" s="8"/>
      <c r="P1371" s="8"/>
      <c r="Q1371" s="8"/>
      <c r="R1371" s="8"/>
      <c r="S1371" s="8"/>
      <c r="T1371" s="8"/>
      <c r="U1371" s="8"/>
      <c r="V1371" s="8"/>
      <c r="W1371" s="8"/>
      <c r="X1371" s="8"/>
      <c r="Y1371" s="8"/>
      <c r="Z1371" s="8"/>
    </row>
    <row r="1372">
      <c r="A1372" s="8"/>
      <c r="B1372" s="11"/>
      <c r="C1372" s="8"/>
      <c r="D1372" s="8"/>
      <c r="E1372" s="8"/>
      <c r="F1372" s="8"/>
      <c r="G1372" s="8"/>
      <c r="H1372" s="8"/>
      <c r="I1372" s="8"/>
      <c r="J1372" s="8"/>
      <c r="K1372" s="8"/>
      <c r="L1372" s="8"/>
      <c r="M1372" s="8"/>
      <c r="N1372" s="8"/>
      <c r="O1372" s="8"/>
      <c r="P1372" s="8"/>
      <c r="Q1372" s="8"/>
      <c r="R1372" s="8"/>
      <c r="S1372" s="8"/>
      <c r="T1372" s="8"/>
      <c r="U1372" s="8"/>
      <c r="V1372" s="8"/>
      <c r="W1372" s="8"/>
      <c r="X1372" s="8"/>
      <c r="Y1372" s="8"/>
      <c r="Z1372" s="8"/>
    </row>
    <row r="1373">
      <c r="A1373" s="8"/>
      <c r="B1373" s="11"/>
      <c r="C1373" s="8"/>
      <c r="D1373" s="8"/>
      <c r="E1373" s="8"/>
      <c r="F1373" s="8"/>
      <c r="G1373" s="8"/>
      <c r="H1373" s="8"/>
      <c r="I1373" s="8"/>
      <c r="J1373" s="8"/>
      <c r="K1373" s="8"/>
      <c r="L1373" s="8"/>
      <c r="M1373" s="8"/>
      <c r="N1373" s="8"/>
      <c r="O1373" s="8"/>
      <c r="P1373" s="8"/>
      <c r="Q1373" s="8"/>
      <c r="R1373" s="8"/>
      <c r="S1373" s="8"/>
      <c r="T1373" s="8"/>
      <c r="U1373" s="8"/>
      <c r="V1373" s="8"/>
      <c r="W1373" s="8"/>
      <c r="X1373" s="8"/>
      <c r="Y1373" s="8"/>
      <c r="Z1373" s="8"/>
    </row>
    <row r="1374">
      <c r="A1374" s="8"/>
      <c r="B1374" s="11"/>
      <c r="C1374" s="8"/>
      <c r="D1374" s="8"/>
      <c r="E1374" s="8"/>
      <c r="F1374" s="8"/>
      <c r="G1374" s="8"/>
      <c r="H1374" s="8"/>
      <c r="I1374" s="8"/>
      <c r="J1374" s="8"/>
      <c r="K1374" s="8"/>
      <c r="L1374" s="8"/>
      <c r="M1374" s="8"/>
      <c r="N1374" s="8"/>
      <c r="O1374" s="8"/>
      <c r="P1374" s="8"/>
      <c r="Q1374" s="8"/>
      <c r="R1374" s="8"/>
      <c r="S1374" s="8"/>
      <c r="T1374" s="8"/>
      <c r="U1374" s="8"/>
      <c r="V1374" s="8"/>
      <c r="W1374" s="8"/>
      <c r="X1374" s="8"/>
      <c r="Y1374" s="8"/>
      <c r="Z1374" s="8"/>
    </row>
    <row r="1375">
      <c r="A1375" s="8"/>
      <c r="B1375" s="11"/>
      <c r="C1375" s="8"/>
      <c r="D1375" s="8"/>
      <c r="E1375" s="8"/>
      <c r="F1375" s="8"/>
      <c r="G1375" s="8"/>
      <c r="H1375" s="8"/>
      <c r="I1375" s="8"/>
      <c r="J1375" s="8"/>
      <c r="K1375" s="8"/>
      <c r="L1375" s="8"/>
      <c r="M1375" s="8"/>
      <c r="N1375" s="8"/>
      <c r="O1375" s="8"/>
      <c r="P1375" s="8"/>
      <c r="Q1375" s="8"/>
      <c r="R1375" s="8"/>
      <c r="S1375" s="8"/>
      <c r="T1375" s="8"/>
      <c r="U1375" s="8"/>
      <c r="V1375" s="8"/>
      <c r="W1375" s="8"/>
      <c r="X1375" s="8"/>
      <c r="Y1375" s="8"/>
      <c r="Z1375" s="8"/>
    </row>
    <row r="1376">
      <c r="A1376" s="8"/>
      <c r="B1376" s="11"/>
      <c r="C1376" s="8"/>
      <c r="D1376" s="8"/>
      <c r="E1376" s="8"/>
      <c r="F1376" s="8"/>
      <c r="G1376" s="8"/>
      <c r="H1376" s="8"/>
      <c r="I1376" s="8"/>
      <c r="J1376" s="8"/>
      <c r="K1376" s="8"/>
      <c r="L1376" s="8"/>
      <c r="M1376" s="8"/>
      <c r="N1376" s="8"/>
      <c r="O1376" s="8"/>
      <c r="P1376" s="8"/>
      <c r="Q1376" s="8"/>
      <c r="R1376" s="8"/>
      <c r="S1376" s="8"/>
      <c r="T1376" s="8"/>
      <c r="U1376" s="8"/>
      <c r="V1376" s="8"/>
      <c r="W1376" s="8"/>
      <c r="X1376" s="8"/>
      <c r="Y1376" s="8"/>
      <c r="Z1376" s="8"/>
    </row>
    <row r="1377">
      <c r="A1377" s="8"/>
      <c r="B1377" s="11"/>
      <c r="C1377" s="8"/>
      <c r="D1377" s="8"/>
      <c r="E1377" s="8"/>
      <c r="F1377" s="8"/>
      <c r="G1377" s="8"/>
      <c r="H1377" s="8"/>
      <c r="I1377" s="8"/>
      <c r="J1377" s="8"/>
      <c r="K1377" s="8"/>
      <c r="L1377" s="8"/>
      <c r="M1377" s="8"/>
      <c r="N1377" s="8"/>
      <c r="O1377" s="8"/>
      <c r="P1377" s="8"/>
      <c r="Q1377" s="8"/>
      <c r="R1377" s="8"/>
      <c r="S1377" s="8"/>
      <c r="T1377" s="8"/>
      <c r="U1377" s="8"/>
      <c r="V1377" s="8"/>
      <c r="W1377" s="8"/>
      <c r="X1377" s="8"/>
      <c r="Y1377" s="8"/>
      <c r="Z1377" s="8"/>
    </row>
    <row r="1378">
      <c r="A1378" s="8"/>
      <c r="B1378" s="11"/>
      <c r="C1378" s="8"/>
      <c r="D1378" s="8"/>
      <c r="E1378" s="8"/>
      <c r="F1378" s="8"/>
      <c r="G1378" s="8"/>
      <c r="H1378" s="8"/>
      <c r="I1378" s="8"/>
      <c r="J1378" s="8"/>
      <c r="K1378" s="8"/>
      <c r="L1378" s="8"/>
      <c r="M1378" s="8"/>
      <c r="N1378" s="8"/>
      <c r="O1378" s="8"/>
      <c r="P1378" s="8"/>
      <c r="Q1378" s="8"/>
      <c r="R1378" s="8"/>
      <c r="S1378" s="8"/>
      <c r="T1378" s="8"/>
      <c r="U1378" s="8"/>
      <c r="V1378" s="8"/>
      <c r="W1378" s="8"/>
      <c r="X1378" s="8"/>
      <c r="Y1378" s="8"/>
      <c r="Z1378" s="8"/>
    </row>
    <row r="1379">
      <c r="A1379" s="8"/>
      <c r="B1379" s="11"/>
      <c r="C1379" s="8"/>
      <c r="D1379" s="8"/>
      <c r="E1379" s="8"/>
      <c r="F1379" s="8"/>
      <c r="G1379" s="8"/>
      <c r="H1379" s="8"/>
      <c r="I1379" s="8"/>
      <c r="J1379" s="8"/>
      <c r="K1379" s="8"/>
      <c r="L1379" s="8"/>
      <c r="M1379" s="8"/>
      <c r="N1379" s="8"/>
      <c r="O1379" s="8"/>
      <c r="P1379" s="8"/>
      <c r="Q1379" s="8"/>
      <c r="R1379" s="8"/>
      <c r="S1379" s="8"/>
      <c r="T1379" s="8"/>
      <c r="U1379" s="8"/>
      <c r="V1379" s="8"/>
      <c r="W1379" s="8"/>
      <c r="X1379" s="8"/>
      <c r="Y1379" s="8"/>
      <c r="Z1379" s="8"/>
    </row>
    <row r="1380">
      <c r="A1380" s="8"/>
      <c r="B1380" s="11"/>
      <c r="C1380" s="8"/>
      <c r="D1380" s="8"/>
      <c r="E1380" s="8"/>
      <c r="F1380" s="8"/>
      <c r="G1380" s="8"/>
      <c r="H1380" s="8"/>
      <c r="I1380" s="8"/>
      <c r="J1380" s="8"/>
      <c r="K1380" s="8"/>
      <c r="L1380" s="8"/>
      <c r="M1380" s="8"/>
      <c r="N1380" s="8"/>
      <c r="O1380" s="8"/>
      <c r="P1380" s="8"/>
      <c r="Q1380" s="8"/>
      <c r="R1380" s="8"/>
      <c r="S1380" s="8"/>
      <c r="T1380" s="8"/>
      <c r="U1380" s="8"/>
      <c r="V1380" s="8"/>
      <c r="W1380" s="8"/>
      <c r="X1380" s="8"/>
      <c r="Y1380" s="8"/>
      <c r="Z1380" s="8"/>
    </row>
    <row r="1381">
      <c r="A1381" s="8"/>
      <c r="B1381" s="11"/>
      <c r="C1381" s="8"/>
      <c r="D1381" s="8"/>
      <c r="E1381" s="8"/>
      <c r="F1381" s="8"/>
      <c r="G1381" s="8"/>
      <c r="H1381" s="8"/>
      <c r="I1381" s="8"/>
      <c r="J1381" s="8"/>
      <c r="K1381" s="8"/>
      <c r="L1381" s="8"/>
      <c r="M1381" s="8"/>
      <c r="N1381" s="8"/>
      <c r="O1381" s="8"/>
      <c r="P1381" s="8"/>
      <c r="Q1381" s="8"/>
      <c r="R1381" s="8"/>
      <c r="S1381" s="8"/>
      <c r="T1381" s="8"/>
      <c r="U1381" s="8"/>
      <c r="V1381" s="8"/>
      <c r="W1381" s="8"/>
      <c r="X1381" s="8"/>
      <c r="Y1381" s="8"/>
      <c r="Z1381" s="8"/>
    </row>
    <row r="1382">
      <c r="A1382" s="8"/>
      <c r="B1382" s="11"/>
      <c r="C1382" s="8"/>
      <c r="D1382" s="8"/>
      <c r="E1382" s="8"/>
      <c r="F1382" s="8"/>
      <c r="G1382" s="8"/>
      <c r="H1382" s="8"/>
      <c r="I1382" s="8"/>
      <c r="J1382" s="8"/>
      <c r="K1382" s="8"/>
      <c r="L1382" s="8"/>
      <c r="M1382" s="8"/>
      <c r="N1382" s="8"/>
      <c r="O1382" s="8"/>
      <c r="P1382" s="8"/>
      <c r="Q1382" s="8"/>
      <c r="R1382" s="8"/>
      <c r="S1382" s="8"/>
      <c r="T1382" s="8"/>
      <c r="U1382" s="8"/>
      <c r="V1382" s="8"/>
      <c r="W1382" s="8"/>
      <c r="X1382" s="8"/>
      <c r="Y1382" s="8"/>
      <c r="Z1382" s="8"/>
    </row>
    <row r="1383">
      <c r="A1383" s="8"/>
      <c r="B1383" s="11"/>
      <c r="C1383" s="8"/>
      <c r="D1383" s="8"/>
      <c r="E1383" s="8"/>
      <c r="F1383" s="8"/>
      <c r="G1383" s="8"/>
      <c r="H1383" s="8"/>
      <c r="I1383" s="8"/>
      <c r="J1383" s="8"/>
      <c r="K1383" s="8"/>
      <c r="L1383" s="8"/>
      <c r="M1383" s="8"/>
      <c r="N1383" s="8"/>
      <c r="O1383" s="8"/>
      <c r="P1383" s="8"/>
      <c r="Q1383" s="8"/>
      <c r="R1383" s="8"/>
      <c r="S1383" s="8"/>
      <c r="T1383" s="8"/>
      <c r="U1383" s="8"/>
      <c r="V1383" s="8"/>
      <c r="W1383" s="8"/>
      <c r="X1383" s="8"/>
      <c r="Y1383" s="8"/>
      <c r="Z1383" s="8"/>
    </row>
    <row r="1384">
      <c r="A1384" s="8"/>
      <c r="B1384" s="11"/>
      <c r="C1384" s="8"/>
      <c r="D1384" s="8"/>
      <c r="E1384" s="8"/>
      <c r="F1384" s="8"/>
      <c r="G1384" s="8"/>
      <c r="H1384" s="8"/>
      <c r="I1384" s="8"/>
      <c r="J1384" s="8"/>
      <c r="K1384" s="8"/>
      <c r="L1384" s="8"/>
      <c r="M1384" s="8"/>
      <c r="N1384" s="8"/>
      <c r="O1384" s="8"/>
      <c r="P1384" s="8"/>
      <c r="Q1384" s="8"/>
      <c r="R1384" s="8"/>
      <c r="S1384" s="8"/>
      <c r="T1384" s="8"/>
      <c r="U1384" s="8"/>
      <c r="V1384" s="8"/>
      <c r="W1384" s="8"/>
      <c r="X1384" s="8"/>
      <c r="Y1384" s="8"/>
      <c r="Z1384" s="8"/>
    </row>
    <row r="1385">
      <c r="A1385" s="8"/>
      <c r="B1385" s="11"/>
      <c r="C1385" s="8"/>
      <c r="D1385" s="8"/>
      <c r="E1385" s="8"/>
      <c r="F1385" s="8"/>
      <c r="G1385" s="8"/>
      <c r="H1385" s="8"/>
      <c r="I1385" s="8"/>
      <c r="J1385" s="8"/>
      <c r="K1385" s="8"/>
      <c r="L1385" s="8"/>
      <c r="M1385" s="8"/>
      <c r="N1385" s="8"/>
      <c r="O1385" s="8"/>
      <c r="P1385" s="8"/>
      <c r="Q1385" s="8"/>
      <c r="R1385" s="8"/>
      <c r="S1385" s="8"/>
      <c r="T1385" s="8"/>
      <c r="U1385" s="8"/>
      <c r="V1385" s="8"/>
      <c r="W1385" s="8"/>
      <c r="X1385" s="8"/>
      <c r="Y1385" s="8"/>
      <c r="Z1385" s="8"/>
    </row>
    <row r="1386">
      <c r="A1386" s="8"/>
      <c r="B1386" s="11"/>
      <c r="C1386" s="8"/>
      <c r="D1386" s="8"/>
      <c r="E1386" s="8"/>
      <c r="F1386" s="8"/>
      <c r="G1386" s="8"/>
      <c r="H1386" s="8"/>
      <c r="I1386" s="8"/>
      <c r="J1386" s="8"/>
      <c r="K1386" s="8"/>
      <c r="L1386" s="8"/>
      <c r="M1386" s="8"/>
      <c r="N1386" s="8"/>
      <c r="O1386" s="8"/>
      <c r="P1386" s="8"/>
      <c r="Q1386" s="8"/>
      <c r="R1386" s="8"/>
      <c r="S1386" s="8"/>
      <c r="T1386" s="8"/>
      <c r="U1386" s="8"/>
      <c r="V1386" s="8"/>
      <c r="W1386" s="8"/>
      <c r="X1386" s="8"/>
      <c r="Y1386" s="8"/>
      <c r="Z1386" s="8"/>
    </row>
    <row r="1387">
      <c r="A1387" s="8"/>
      <c r="B1387" s="11"/>
      <c r="C1387" s="8"/>
      <c r="D1387" s="8"/>
      <c r="E1387" s="8"/>
      <c r="F1387" s="8"/>
      <c r="G1387" s="8"/>
      <c r="H1387" s="8"/>
      <c r="I1387" s="8"/>
      <c r="J1387" s="8"/>
      <c r="K1387" s="8"/>
      <c r="L1387" s="8"/>
      <c r="M1387" s="8"/>
      <c r="N1387" s="8"/>
      <c r="O1387" s="8"/>
      <c r="P1387" s="8"/>
      <c r="Q1387" s="8"/>
      <c r="R1387" s="8"/>
      <c r="S1387" s="8"/>
      <c r="T1387" s="8"/>
      <c r="U1387" s="8"/>
      <c r="V1387" s="8"/>
      <c r="W1387" s="8"/>
      <c r="X1387" s="8"/>
      <c r="Y1387" s="8"/>
      <c r="Z1387" s="8"/>
    </row>
    <row r="1388">
      <c r="A1388" s="8"/>
      <c r="B1388" s="11"/>
      <c r="C1388" s="8"/>
      <c r="D1388" s="8"/>
      <c r="E1388" s="8"/>
      <c r="F1388" s="8"/>
      <c r="G1388" s="8"/>
      <c r="H1388" s="8"/>
      <c r="I1388" s="8"/>
      <c r="J1388" s="8"/>
      <c r="K1388" s="8"/>
      <c r="L1388" s="8"/>
      <c r="M1388" s="8"/>
      <c r="N1388" s="8"/>
      <c r="O1388" s="8"/>
      <c r="P1388" s="8"/>
      <c r="Q1388" s="8"/>
      <c r="R1388" s="8"/>
      <c r="S1388" s="8"/>
      <c r="T1388" s="8"/>
      <c r="U1388" s="8"/>
      <c r="V1388" s="8"/>
      <c r="W1388" s="8"/>
      <c r="X1388" s="8"/>
      <c r="Y1388" s="8"/>
      <c r="Z1388" s="8"/>
    </row>
    <row r="1389">
      <c r="A1389" s="8"/>
      <c r="B1389" s="11"/>
      <c r="C1389" s="8"/>
      <c r="D1389" s="8"/>
      <c r="E1389" s="8"/>
      <c r="F1389" s="8"/>
      <c r="G1389" s="8"/>
      <c r="H1389" s="8"/>
      <c r="I1389" s="8"/>
      <c r="J1389" s="8"/>
      <c r="K1389" s="8"/>
      <c r="L1389" s="8"/>
      <c r="M1389" s="8"/>
      <c r="N1389" s="8"/>
      <c r="O1389" s="8"/>
      <c r="P1389" s="8"/>
      <c r="Q1389" s="8"/>
      <c r="R1389" s="8"/>
      <c r="S1389" s="8"/>
      <c r="T1389" s="8"/>
      <c r="U1389" s="8"/>
      <c r="V1389" s="8"/>
      <c r="W1389" s="8"/>
      <c r="X1389" s="8"/>
      <c r="Y1389" s="8"/>
      <c r="Z1389" s="8"/>
    </row>
    <row r="1390">
      <c r="A1390" s="8"/>
      <c r="B1390" s="11"/>
      <c r="C1390" s="8"/>
      <c r="D1390" s="8"/>
      <c r="E1390" s="8"/>
      <c r="F1390" s="8"/>
      <c r="G1390" s="8"/>
      <c r="H1390" s="8"/>
      <c r="I1390" s="8"/>
      <c r="J1390" s="8"/>
      <c r="K1390" s="8"/>
      <c r="L1390" s="8"/>
      <c r="M1390" s="8"/>
      <c r="N1390" s="8"/>
      <c r="O1390" s="8"/>
      <c r="P1390" s="8"/>
      <c r="Q1390" s="8"/>
      <c r="R1390" s="8"/>
      <c r="S1390" s="8"/>
      <c r="T1390" s="8"/>
      <c r="U1390" s="8"/>
      <c r="V1390" s="8"/>
      <c r="W1390" s="8"/>
      <c r="X1390" s="8"/>
      <c r="Y1390" s="8"/>
      <c r="Z1390" s="8"/>
    </row>
    <row r="1391">
      <c r="A1391" s="8"/>
      <c r="B1391" s="11"/>
      <c r="C1391" s="8"/>
      <c r="D1391" s="8"/>
      <c r="E1391" s="8"/>
      <c r="F1391" s="8"/>
      <c r="G1391" s="8"/>
      <c r="H1391" s="8"/>
      <c r="I1391" s="8"/>
      <c r="J1391" s="8"/>
      <c r="K1391" s="8"/>
      <c r="L1391" s="8"/>
      <c r="M1391" s="8"/>
      <c r="N1391" s="8"/>
      <c r="O1391" s="8"/>
      <c r="P1391" s="8"/>
      <c r="Q1391" s="8"/>
      <c r="R1391" s="8"/>
      <c r="S1391" s="8"/>
      <c r="T1391" s="8"/>
      <c r="U1391" s="8"/>
      <c r="V1391" s="8"/>
      <c r="W1391" s="8"/>
      <c r="X1391" s="8"/>
      <c r="Y1391" s="8"/>
      <c r="Z1391" s="8"/>
    </row>
    <row r="1392">
      <c r="A1392" s="8"/>
      <c r="B1392" s="11"/>
      <c r="C1392" s="8"/>
      <c r="D1392" s="8"/>
      <c r="E1392" s="8"/>
      <c r="F1392" s="8"/>
      <c r="G1392" s="8"/>
      <c r="H1392" s="8"/>
      <c r="I1392" s="8"/>
      <c r="J1392" s="8"/>
      <c r="K1392" s="8"/>
      <c r="L1392" s="8"/>
      <c r="M1392" s="8"/>
      <c r="N1392" s="8"/>
      <c r="O1392" s="8"/>
      <c r="P1392" s="8"/>
      <c r="Q1392" s="8"/>
      <c r="R1392" s="8"/>
      <c r="S1392" s="8"/>
      <c r="T1392" s="8"/>
      <c r="U1392" s="8"/>
      <c r="V1392" s="8"/>
      <c r="W1392" s="8"/>
      <c r="X1392" s="8"/>
      <c r="Y1392" s="8"/>
      <c r="Z1392" s="8"/>
    </row>
    <row r="1393">
      <c r="A1393" s="8"/>
      <c r="B1393" s="11"/>
      <c r="C1393" s="8"/>
      <c r="D1393" s="8"/>
      <c r="E1393" s="8"/>
      <c r="F1393" s="8"/>
      <c r="G1393" s="8"/>
      <c r="H1393" s="8"/>
      <c r="I1393" s="8"/>
      <c r="J1393" s="8"/>
      <c r="K1393" s="8"/>
      <c r="L1393" s="8"/>
      <c r="M1393" s="8"/>
      <c r="N1393" s="8"/>
      <c r="O1393" s="8"/>
      <c r="P1393" s="8"/>
      <c r="Q1393" s="8"/>
      <c r="R1393" s="8"/>
      <c r="S1393" s="8"/>
      <c r="T1393" s="8"/>
      <c r="U1393" s="8"/>
      <c r="V1393" s="8"/>
      <c r="W1393" s="8"/>
      <c r="X1393" s="8"/>
      <c r="Y1393" s="8"/>
      <c r="Z1393" s="8"/>
    </row>
    <row r="1394">
      <c r="A1394" s="8"/>
      <c r="B1394" s="11"/>
      <c r="C1394" s="8"/>
      <c r="D1394" s="8"/>
      <c r="E1394" s="8"/>
      <c r="F1394" s="8"/>
      <c r="G1394" s="8"/>
      <c r="H1394" s="8"/>
      <c r="I1394" s="8"/>
      <c r="J1394" s="8"/>
      <c r="K1394" s="8"/>
      <c r="L1394" s="8"/>
      <c r="M1394" s="8"/>
      <c r="N1394" s="8"/>
      <c r="O1394" s="8"/>
      <c r="P1394" s="8"/>
      <c r="Q1394" s="8"/>
      <c r="R1394" s="8"/>
      <c r="S1394" s="8"/>
      <c r="T1394" s="8"/>
      <c r="U1394" s="8"/>
      <c r="V1394" s="8"/>
      <c r="W1394" s="8"/>
      <c r="X1394" s="8"/>
      <c r="Y1394" s="8"/>
      <c r="Z1394" s="8"/>
    </row>
    <row r="1395">
      <c r="A1395" s="8"/>
      <c r="B1395" s="11"/>
      <c r="C1395" s="8"/>
      <c r="D1395" s="8"/>
      <c r="E1395" s="8"/>
      <c r="F1395" s="8"/>
      <c r="G1395" s="8"/>
      <c r="H1395" s="8"/>
      <c r="I1395" s="8"/>
      <c r="J1395" s="8"/>
      <c r="K1395" s="8"/>
      <c r="L1395" s="8"/>
      <c r="M1395" s="8"/>
      <c r="N1395" s="8"/>
      <c r="O1395" s="8"/>
      <c r="P1395" s="8"/>
      <c r="Q1395" s="8"/>
      <c r="R1395" s="8"/>
      <c r="S1395" s="8"/>
      <c r="T1395" s="8"/>
      <c r="U1395" s="8"/>
      <c r="V1395" s="8"/>
      <c r="W1395" s="8"/>
      <c r="X1395" s="8"/>
      <c r="Y1395" s="8"/>
      <c r="Z1395" s="8"/>
    </row>
    <row r="1396">
      <c r="A1396" s="8"/>
      <c r="B1396" s="11"/>
      <c r="C1396" s="8"/>
      <c r="D1396" s="8"/>
      <c r="E1396" s="8"/>
      <c r="F1396" s="8"/>
      <c r="G1396" s="8"/>
      <c r="H1396" s="8"/>
      <c r="I1396" s="8"/>
      <c r="J1396" s="8"/>
      <c r="K1396" s="8"/>
      <c r="L1396" s="8"/>
      <c r="M1396" s="8"/>
      <c r="N1396" s="8"/>
      <c r="O1396" s="8"/>
      <c r="P1396" s="8"/>
      <c r="Q1396" s="8"/>
      <c r="R1396" s="8"/>
      <c r="S1396" s="8"/>
      <c r="T1396" s="8"/>
      <c r="U1396" s="8"/>
      <c r="V1396" s="8"/>
      <c r="W1396" s="8"/>
      <c r="X1396" s="8"/>
      <c r="Y1396" s="8"/>
      <c r="Z1396" s="8"/>
    </row>
    <row r="1397">
      <c r="A1397" s="8"/>
      <c r="B1397" s="11"/>
      <c r="C1397" s="8"/>
      <c r="D1397" s="8"/>
      <c r="E1397" s="8"/>
      <c r="F1397" s="8"/>
      <c r="G1397" s="8"/>
      <c r="H1397" s="8"/>
      <c r="I1397" s="8"/>
      <c r="J1397" s="8"/>
      <c r="K1397" s="8"/>
      <c r="L1397" s="8"/>
      <c r="M1397" s="8"/>
      <c r="N1397" s="8"/>
      <c r="O1397" s="8"/>
      <c r="P1397" s="8"/>
      <c r="Q1397" s="8"/>
      <c r="R1397" s="8"/>
      <c r="S1397" s="8"/>
      <c r="T1397" s="8"/>
      <c r="U1397" s="8"/>
      <c r="V1397" s="8"/>
      <c r="W1397" s="8"/>
      <c r="X1397" s="8"/>
      <c r="Y1397" s="8"/>
      <c r="Z1397" s="8"/>
    </row>
    <row r="1398">
      <c r="A1398" s="8"/>
      <c r="B1398" s="11"/>
      <c r="C1398" s="8"/>
      <c r="D1398" s="8"/>
      <c r="E1398" s="8"/>
      <c r="F1398" s="8"/>
      <c r="G1398" s="8"/>
      <c r="H1398" s="8"/>
      <c r="I1398" s="8"/>
      <c r="J1398" s="8"/>
      <c r="K1398" s="8"/>
      <c r="L1398" s="8"/>
      <c r="M1398" s="8"/>
      <c r="N1398" s="8"/>
      <c r="O1398" s="8"/>
      <c r="P1398" s="8"/>
      <c r="Q1398" s="8"/>
      <c r="R1398" s="8"/>
      <c r="S1398" s="8"/>
      <c r="T1398" s="8"/>
      <c r="U1398" s="8"/>
      <c r="V1398" s="8"/>
      <c r="W1398" s="8"/>
      <c r="X1398" s="8"/>
      <c r="Y1398" s="8"/>
      <c r="Z1398" s="8"/>
    </row>
    <row r="1399">
      <c r="A1399" s="8"/>
      <c r="B1399" s="11"/>
      <c r="C1399" s="8"/>
      <c r="D1399" s="8"/>
      <c r="E1399" s="8"/>
      <c r="F1399" s="8"/>
      <c r="G1399" s="8"/>
      <c r="H1399" s="8"/>
      <c r="I1399" s="8"/>
      <c r="J1399" s="8"/>
      <c r="K1399" s="8"/>
      <c r="L1399" s="8"/>
      <c r="M1399" s="8"/>
      <c r="N1399" s="8"/>
      <c r="O1399" s="8"/>
      <c r="P1399" s="8"/>
      <c r="Q1399" s="8"/>
      <c r="R1399" s="8"/>
      <c r="S1399" s="8"/>
      <c r="T1399" s="8"/>
      <c r="U1399" s="8"/>
      <c r="V1399" s="8"/>
      <c r="W1399" s="8"/>
      <c r="X1399" s="8"/>
      <c r="Y1399" s="8"/>
      <c r="Z1399" s="8"/>
    </row>
    <row r="1400">
      <c r="A1400" s="8"/>
      <c r="B1400" s="11"/>
      <c r="C1400" s="8"/>
      <c r="D1400" s="8"/>
      <c r="E1400" s="8"/>
      <c r="F1400" s="8"/>
      <c r="G1400" s="8"/>
      <c r="H1400" s="8"/>
      <c r="I1400" s="8"/>
      <c r="J1400" s="8"/>
      <c r="K1400" s="8"/>
      <c r="L1400" s="8"/>
      <c r="M1400" s="8"/>
      <c r="N1400" s="8"/>
      <c r="O1400" s="8"/>
      <c r="P1400" s="8"/>
      <c r="Q1400" s="8"/>
      <c r="R1400" s="8"/>
      <c r="S1400" s="8"/>
      <c r="T1400" s="8"/>
      <c r="U1400" s="8"/>
      <c r="V1400" s="8"/>
      <c r="W1400" s="8"/>
      <c r="X1400" s="8"/>
      <c r="Y1400" s="8"/>
      <c r="Z1400" s="8"/>
    </row>
    <row r="1401">
      <c r="A1401" s="8"/>
      <c r="B1401" s="11"/>
      <c r="C1401" s="8"/>
      <c r="D1401" s="8"/>
      <c r="E1401" s="8"/>
      <c r="F1401" s="8"/>
      <c r="G1401" s="8"/>
      <c r="H1401" s="8"/>
      <c r="I1401" s="8"/>
      <c r="J1401" s="8"/>
      <c r="K1401" s="8"/>
      <c r="L1401" s="8"/>
      <c r="M1401" s="8"/>
      <c r="N1401" s="8"/>
      <c r="O1401" s="8"/>
      <c r="P1401" s="8"/>
      <c r="Q1401" s="8"/>
      <c r="R1401" s="8"/>
      <c r="S1401" s="8"/>
      <c r="T1401" s="8"/>
      <c r="U1401" s="8"/>
      <c r="V1401" s="8"/>
      <c r="W1401" s="8"/>
      <c r="X1401" s="8"/>
      <c r="Y1401" s="8"/>
      <c r="Z1401" s="8"/>
    </row>
    <row r="1402">
      <c r="A1402" s="8"/>
      <c r="B1402" s="11"/>
      <c r="C1402" s="8"/>
      <c r="D1402" s="8"/>
      <c r="E1402" s="8"/>
      <c r="F1402" s="8"/>
      <c r="G1402" s="8"/>
      <c r="H1402" s="8"/>
      <c r="I1402" s="8"/>
      <c r="J1402" s="8"/>
      <c r="K1402" s="8"/>
      <c r="L1402" s="8"/>
      <c r="M1402" s="8"/>
      <c r="N1402" s="8"/>
      <c r="O1402" s="8"/>
      <c r="P1402" s="8"/>
      <c r="Q1402" s="8"/>
      <c r="R1402" s="8"/>
      <c r="S1402" s="8"/>
      <c r="T1402" s="8"/>
      <c r="U1402" s="8"/>
      <c r="V1402" s="8"/>
      <c r="W1402" s="8"/>
      <c r="X1402" s="8"/>
      <c r="Y1402" s="8"/>
      <c r="Z1402" s="8"/>
    </row>
    <row r="1403">
      <c r="A1403" s="8"/>
      <c r="B1403" s="11"/>
      <c r="C1403" s="8"/>
      <c r="D1403" s="8"/>
      <c r="E1403" s="8"/>
      <c r="F1403" s="8"/>
      <c r="G1403" s="8"/>
      <c r="H1403" s="8"/>
      <c r="I1403" s="8"/>
      <c r="J1403" s="8"/>
      <c r="K1403" s="8"/>
      <c r="L1403" s="8"/>
      <c r="M1403" s="8"/>
      <c r="N1403" s="8"/>
      <c r="O1403" s="8"/>
      <c r="P1403" s="8"/>
      <c r="Q1403" s="8"/>
      <c r="R1403" s="8"/>
      <c r="S1403" s="8"/>
      <c r="T1403" s="8"/>
      <c r="U1403" s="8"/>
      <c r="V1403" s="8"/>
      <c r="W1403" s="8"/>
      <c r="X1403" s="8"/>
      <c r="Y1403" s="8"/>
      <c r="Z1403" s="8"/>
    </row>
    <row r="1404">
      <c r="A1404" s="8"/>
      <c r="B1404" s="11"/>
      <c r="C1404" s="8"/>
      <c r="D1404" s="8"/>
      <c r="E1404" s="8"/>
      <c r="F1404" s="8"/>
      <c r="G1404" s="8"/>
      <c r="H1404" s="8"/>
      <c r="I1404" s="8"/>
      <c r="J1404" s="8"/>
      <c r="K1404" s="8"/>
      <c r="L1404" s="8"/>
      <c r="M1404" s="8"/>
      <c r="N1404" s="8"/>
      <c r="O1404" s="8"/>
      <c r="P1404" s="8"/>
      <c r="Q1404" s="8"/>
      <c r="R1404" s="8"/>
      <c r="S1404" s="8"/>
      <c r="T1404" s="8"/>
      <c r="U1404" s="8"/>
      <c r="V1404" s="8"/>
      <c r="W1404" s="8"/>
      <c r="X1404" s="8"/>
      <c r="Y1404" s="8"/>
      <c r="Z1404" s="8"/>
    </row>
    <row r="1405">
      <c r="A1405" s="8"/>
      <c r="B1405" s="11"/>
      <c r="C1405" s="8"/>
      <c r="D1405" s="8"/>
      <c r="E1405" s="8"/>
      <c r="F1405" s="8"/>
      <c r="G1405" s="8"/>
      <c r="H1405" s="8"/>
      <c r="I1405" s="8"/>
      <c r="J1405" s="8"/>
      <c r="K1405" s="8"/>
      <c r="L1405" s="8"/>
      <c r="M1405" s="8"/>
      <c r="N1405" s="8"/>
      <c r="O1405" s="8"/>
      <c r="P1405" s="8"/>
      <c r="Q1405" s="8"/>
      <c r="R1405" s="8"/>
      <c r="S1405" s="8"/>
      <c r="T1405" s="8"/>
      <c r="U1405" s="8"/>
      <c r="V1405" s="8"/>
      <c r="W1405" s="8"/>
      <c r="X1405" s="8"/>
      <c r="Y1405" s="8"/>
      <c r="Z1405" s="8"/>
    </row>
    <row r="1406">
      <c r="A1406" s="8"/>
      <c r="B1406" s="11"/>
      <c r="C1406" s="8"/>
      <c r="D1406" s="8"/>
      <c r="E1406" s="8"/>
      <c r="F1406" s="8"/>
      <c r="G1406" s="8"/>
      <c r="H1406" s="8"/>
      <c r="I1406" s="8"/>
      <c r="J1406" s="8"/>
      <c r="K1406" s="8"/>
      <c r="L1406" s="8"/>
      <c r="M1406" s="8"/>
      <c r="N1406" s="8"/>
      <c r="O1406" s="8"/>
      <c r="P1406" s="8"/>
      <c r="Q1406" s="8"/>
      <c r="R1406" s="8"/>
      <c r="S1406" s="8"/>
      <c r="T1406" s="8"/>
      <c r="U1406" s="8"/>
      <c r="V1406" s="8"/>
      <c r="W1406" s="8"/>
      <c r="X1406" s="8"/>
      <c r="Y1406" s="8"/>
      <c r="Z1406" s="8"/>
    </row>
    <row r="1407">
      <c r="A1407" s="8"/>
      <c r="B1407" s="11"/>
      <c r="C1407" s="8"/>
      <c r="D1407" s="8"/>
      <c r="E1407" s="8"/>
      <c r="F1407" s="8"/>
      <c r="G1407" s="8"/>
      <c r="H1407" s="8"/>
      <c r="I1407" s="8"/>
      <c r="J1407" s="8"/>
      <c r="K1407" s="8"/>
      <c r="L1407" s="8"/>
      <c r="M1407" s="8"/>
      <c r="N1407" s="8"/>
      <c r="O1407" s="8"/>
      <c r="P1407" s="8"/>
      <c r="Q1407" s="8"/>
      <c r="R1407" s="8"/>
      <c r="S1407" s="8"/>
      <c r="T1407" s="8"/>
      <c r="U1407" s="8"/>
      <c r="V1407" s="8"/>
      <c r="W1407" s="8"/>
      <c r="X1407" s="8"/>
      <c r="Y1407" s="8"/>
      <c r="Z1407" s="8"/>
    </row>
    <row r="1408">
      <c r="A1408" s="8"/>
      <c r="B1408" s="11"/>
      <c r="C1408" s="8"/>
      <c r="D1408" s="8"/>
      <c r="E1408" s="8"/>
      <c r="F1408" s="8"/>
      <c r="G1408" s="8"/>
      <c r="H1408" s="8"/>
      <c r="I1408" s="8"/>
      <c r="J1408" s="8"/>
      <c r="K1408" s="8"/>
      <c r="L1408" s="8"/>
      <c r="M1408" s="8"/>
      <c r="N1408" s="8"/>
      <c r="O1408" s="8"/>
      <c r="P1408" s="8"/>
      <c r="Q1408" s="8"/>
      <c r="R1408" s="8"/>
      <c r="S1408" s="8"/>
      <c r="T1408" s="8"/>
      <c r="U1408" s="8"/>
      <c r="V1408" s="8"/>
      <c r="W1408" s="8"/>
      <c r="X1408" s="8"/>
      <c r="Y1408" s="8"/>
      <c r="Z1408" s="8"/>
    </row>
    <row r="1409">
      <c r="A1409" s="8"/>
      <c r="B1409" s="11"/>
      <c r="C1409" s="8"/>
      <c r="D1409" s="8"/>
      <c r="E1409" s="8"/>
      <c r="F1409" s="8"/>
      <c r="G1409" s="8"/>
      <c r="H1409" s="8"/>
      <c r="I1409" s="8"/>
      <c r="J1409" s="8"/>
      <c r="K1409" s="8"/>
      <c r="L1409" s="8"/>
      <c r="M1409" s="8"/>
      <c r="N1409" s="8"/>
      <c r="O1409" s="8"/>
      <c r="P1409" s="8"/>
      <c r="Q1409" s="8"/>
      <c r="R1409" s="8"/>
      <c r="S1409" s="8"/>
      <c r="T1409" s="8"/>
      <c r="U1409" s="8"/>
      <c r="V1409" s="8"/>
      <c r="W1409" s="8"/>
      <c r="X1409" s="8"/>
      <c r="Y1409" s="8"/>
      <c r="Z1409" s="8"/>
    </row>
    <row r="1410">
      <c r="A1410" s="8"/>
      <c r="B1410" s="11"/>
      <c r="C1410" s="8"/>
      <c r="D1410" s="8"/>
      <c r="E1410" s="8"/>
      <c r="F1410" s="8"/>
      <c r="G1410" s="8"/>
      <c r="H1410" s="8"/>
      <c r="I1410" s="8"/>
      <c r="J1410" s="8"/>
      <c r="K1410" s="8"/>
      <c r="L1410" s="8"/>
      <c r="M1410" s="8"/>
      <c r="N1410" s="8"/>
      <c r="O1410" s="8"/>
      <c r="P1410" s="8"/>
      <c r="Q1410" s="8"/>
      <c r="R1410" s="8"/>
      <c r="S1410" s="8"/>
      <c r="T1410" s="8"/>
      <c r="U1410" s="8"/>
      <c r="V1410" s="8"/>
      <c r="W1410" s="8"/>
      <c r="X1410" s="8"/>
      <c r="Y1410" s="8"/>
      <c r="Z1410" s="8"/>
    </row>
    <row r="1411">
      <c r="A1411" s="8"/>
      <c r="B1411" s="11"/>
      <c r="C1411" s="8"/>
      <c r="D1411" s="8"/>
      <c r="E1411" s="8"/>
      <c r="F1411" s="8"/>
      <c r="G1411" s="8"/>
      <c r="H1411" s="8"/>
      <c r="I1411" s="8"/>
      <c r="J1411" s="8"/>
      <c r="K1411" s="8"/>
      <c r="L1411" s="8"/>
      <c r="M1411" s="8"/>
      <c r="N1411" s="8"/>
      <c r="O1411" s="8"/>
      <c r="P1411" s="8"/>
      <c r="Q1411" s="8"/>
      <c r="R1411" s="8"/>
      <c r="S1411" s="8"/>
      <c r="T1411" s="8"/>
      <c r="U1411" s="8"/>
      <c r="V1411" s="8"/>
      <c r="W1411" s="8"/>
      <c r="X1411" s="8"/>
      <c r="Y1411" s="8"/>
      <c r="Z1411" s="8"/>
    </row>
    <row r="1412">
      <c r="A1412" s="8"/>
      <c r="B1412" s="11"/>
      <c r="C1412" s="8"/>
      <c r="D1412" s="8"/>
      <c r="E1412" s="8"/>
      <c r="F1412" s="8"/>
      <c r="G1412" s="8"/>
      <c r="H1412" s="8"/>
      <c r="I1412" s="8"/>
      <c r="J1412" s="8"/>
      <c r="K1412" s="8"/>
      <c r="L1412" s="8"/>
      <c r="M1412" s="8"/>
      <c r="N1412" s="8"/>
      <c r="O1412" s="8"/>
      <c r="P1412" s="8"/>
      <c r="Q1412" s="8"/>
      <c r="R1412" s="8"/>
      <c r="S1412" s="8"/>
      <c r="T1412" s="8"/>
      <c r="U1412" s="8"/>
      <c r="V1412" s="8"/>
      <c r="W1412" s="8"/>
      <c r="X1412" s="8"/>
      <c r="Y1412" s="8"/>
      <c r="Z1412" s="8"/>
    </row>
    <row r="1413">
      <c r="A1413" s="8"/>
      <c r="B1413" s="11"/>
      <c r="C1413" s="8"/>
      <c r="D1413" s="8"/>
      <c r="E1413" s="8"/>
      <c r="F1413" s="8"/>
      <c r="G1413" s="8"/>
      <c r="H1413" s="8"/>
      <c r="I1413" s="8"/>
      <c r="J1413" s="8"/>
      <c r="K1413" s="8"/>
      <c r="L1413" s="8"/>
      <c r="M1413" s="8"/>
      <c r="N1413" s="8"/>
      <c r="O1413" s="8"/>
      <c r="P1413" s="8"/>
      <c r="Q1413" s="8"/>
      <c r="R1413" s="8"/>
      <c r="S1413" s="8"/>
      <c r="T1413" s="8"/>
      <c r="U1413" s="8"/>
      <c r="V1413" s="8"/>
      <c r="W1413" s="8"/>
      <c r="X1413" s="8"/>
      <c r="Y1413" s="8"/>
      <c r="Z1413" s="8"/>
    </row>
    <row r="1414">
      <c r="A1414" s="8"/>
      <c r="B1414" s="11"/>
      <c r="C1414" s="8"/>
      <c r="D1414" s="8"/>
      <c r="E1414" s="8"/>
      <c r="F1414" s="8"/>
      <c r="G1414" s="8"/>
      <c r="H1414" s="8"/>
      <c r="I1414" s="8"/>
      <c r="J1414" s="8"/>
      <c r="K1414" s="8"/>
      <c r="L1414" s="8"/>
      <c r="M1414" s="8"/>
      <c r="N1414" s="8"/>
      <c r="O1414" s="8"/>
      <c r="P1414" s="8"/>
      <c r="Q1414" s="8"/>
      <c r="R1414" s="8"/>
      <c r="S1414" s="8"/>
      <c r="T1414" s="8"/>
      <c r="U1414" s="8"/>
      <c r="V1414" s="8"/>
      <c r="W1414" s="8"/>
      <c r="X1414" s="8"/>
      <c r="Y1414" s="8"/>
      <c r="Z1414" s="8"/>
    </row>
    <row r="1415">
      <c r="A1415" s="8"/>
      <c r="B1415" s="11"/>
      <c r="C1415" s="8"/>
      <c r="D1415" s="8"/>
      <c r="E1415" s="8"/>
      <c r="F1415" s="8"/>
      <c r="G1415" s="8"/>
      <c r="H1415" s="8"/>
      <c r="I1415" s="8"/>
      <c r="J1415" s="8"/>
      <c r="K1415" s="8"/>
      <c r="L1415" s="8"/>
      <c r="M1415" s="8"/>
      <c r="N1415" s="8"/>
      <c r="O1415" s="8"/>
      <c r="P1415" s="8"/>
      <c r="Q1415" s="8"/>
      <c r="R1415" s="8"/>
      <c r="S1415" s="8"/>
      <c r="T1415" s="8"/>
      <c r="U1415" s="8"/>
      <c r="V1415" s="8"/>
      <c r="W1415" s="8"/>
      <c r="X1415" s="8"/>
      <c r="Y1415" s="8"/>
      <c r="Z1415" s="8"/>
    </row>
    <row r="1416">
      <c r="A1416" s="8"/>
      <c r="B1416" s="11"/>
      <c r="C1416" s="8"/>
      <c r="D1416" s="8"/>
      <c r="E1416" s="8"/>
      <c r="F1416" s="8"/>
      <c r="G1416" s="8"/>
      <c r="H1416" s="8"/>
      <c r="I1416" s="8"/>
      <c r="J1416" s="8"/>
      <c r="K1416" s="8"/>
      <c r="L1416" s="8"/>
      <c r="M1416" s="8"/>
      <c r="N1416" s="8"/>
      <c r="O1416" s="8"/>
      <c r="P1416" s="8"/>
      <c r="Q1416" s="8"/>
      <c r="R1416" s="8"/>
      <c r="S1416" s="8"/>
      <c r="T1416" s="8"/>
      <c r="U1416" s="8"/>
      <c r="V1416" s="8"/>
      <c r="W1416" s="8"/>
      <c r="X1416" s="8"/>
      <c r="Y1416" s="8"/>
      <c r="Z1416" s="8"/>
    </row>
    <row r="1417">
      <c r="A1417" s="8"/>
      <c r="B1417" s="11"/>
      <c r="C1417" s="8"/>
      <c r="D1417" s="8"/>
      <c r="E1417" s="8"/>
      <c r="F1417" s="8"/>
      <c r="G1417" s="8"/>
      <c r="H1417" s="8"/>
      <c r="I1417" s="8"/>
      <c r="J1417" s="8"/>
      <c r="K1417" s="8"/>
      <c r="L1417" s="8"/>
      <c r="M1417" s="8"/>
      <c r="N1417" s="8"/>
      <c r="O1417" s="8"/>
      <c r="P1417" s="8"/>
      <c r="Q1417" s="8"/>
      <c r="R1417" s="8"/>
      <c r="S1417" s="8"/>
      <c r="T1417" s="8"/>
      <c r="U1417" s="8"/>
      <c r="V1417" s="8"/>
      <c r="W1417" s="8"/>
      <c r="X1417" s="8"/>
      <c r="Y1417" s="8"/>
      <c r="Z1417" s="8"/>
    </row>
    <row r="1418">
      <c r="A1418" s="8"/>
      <c r="B1418" s="11"/>
      <c r="C1418" s="8"/>
      <c r="D1418" s="8"/>
      <c r="E1418" s="8"/>
      <c r="F1418" s="8"/>
      <c r="G1418" s="8"/>
      <c r="H1418" s="8"/>
      <c r="I1418" s="8"/>
      <c r="J1418" s="8"/>
      <c r="K1418" s="8"/>
      <c r="L1418" s="8"/>
      <c r="M1418" s="8"/>
      <c r="N1418" s="8"/>
      <c r="O1418" s="8"/>
      <c r="P1418" s="8"/>
      <c r="Q1418" s="8"/>
      <c r="R1418" s="8"/>
      <c r="S1418" s="8"/>
      <c r="T1418" s="8"/>
      <c r="U1418" s="8"/>
      <c r="V1418" s="8"/>
      <c r="W1418" s="8"/>
      <c r="X1418" s="8"/>
      <c r="Y1418" s="8"/>
      <c r="Z1418" s="8"/>
    </row>
    <row r="1419">
      <c r="A1419" s="8"/>
      <c r="B1419" s="11"/>
      <c r="C1419" s="8"/>
      <c r="D1419" s="8"/>
      <c r="E1419" s="8"/>
      <c r="F1419" s="8"/>
      <c r="G1419" s="8"/>
      <c r="H1419" s="8"/>
      <c r="I1419" s="8"/>
      <c r="J1419" s="8"/>
      <c r="K1419" s="8"/>
      <c r="L1419" s="8"/>
      <c r="M1419" s="8"/>
      <c r="N1419" s="8"/>
      <c r="O1419" s="8"/>
      <c r="P1419" s="8"/>
      <c r="Q1419" s="8"/>
      <c r="R1419" s="8"/>
      <c r="S1419" s="8"/>
      <c r="T1419" s="8"/>
      <c r="U1419" s="8"/>
      <c r="V1419" s="8"/>
      <c r="W1419" s="8"/>
      <c r="X1419" s="8"/>
      <c r="Y1419" s="8"/>
      <c r="Z1419" s="8"/>
    </row>
    <row r="1420">
      <c r="A1420" s="8"/>
      <c r="B1420" s="11"/>
      <c r="C1420" s="8"/>
      <c r="D1420" s="8"/>
      <c r="E1420" s="8"/>
      <c r="F1420" s="8"/>
      <c r="G1420" s="8"/>
      <c r="H1420" s="8"/>
      <c r="I1420" s="8"/>
      <c r="J1420" s="8"/>
      <c r="K1420" s="8"/>
      <c r="L1420" s="8"/>
      <c r="M1420" s="8"/>
      <c r="N1420" s="8"/>
      <c r="O1420" s="8"/>
      <c r="P1420" s="8"/>
      <c r="Q1420" s="8"/>
      <c r="R1420" s="8"/>
      <c r="S1420" s="8"/>
      <c r="T1420" s="8"/>
      <c r="U1420" s="8"/>
      <c r="V1420" s="8"/>
      <c r="W1420" s="8"/>
      <c r="X1420" s="8"/>
      <c r="Y1420" s="8"/>
      <c r="Z1420" s="8"/>
    </row>
    <row r="1421">
      <c r="A1421" s="8"/>
      <c r="B1421" s="11"/>
      <c r="C1421" s="8"/>
      <c r="D1421" s="8"/>
      <c r="E1421" s="8"/>
      <c r="F1421" s="8"/>
      <c r="G1421" s="8"/>
      <c r="H1421" s="8"/>
      <c r="I1421" s="8"/>
      <c r="J1421" s="8"/>
      <c r="K1421" s="8"/>
      <c r="L1421" s="8"/>
      <c r="M1421" s="8"/>
      <c r="N1421" s="8"/>
      <c r="O1421" s="8"/>
      <c r="P1421" s="8"/>
      <c r="Q1421" s="8"/>
      <c r="R1421" s="8"/>
      <c r="S1421" s="8"/>
      <c r="T1421" s="8"/>
      <c r="U1421" s="8"/>
      <c r="V1421" s="8"/>
      <c r="W1421" s="8"/>
      <c r="X1421" s="8"/>
      <c r="Y1421" s="8"/>
      <c r="Z1421" s="8"/>
    </row>
    <row r="1422">
      <c r="A1422" s="8"/>
      <c r="B1422" s="11"/>
      <c r="C1422" s="8"/>
      <c r="D1422" s="8"/>
      <c r="E1422" s="8"/>
      <c r="F1422" s="8"/>
      <c r="G1422" s="8"/>
      <c r="H1422" s="8"/>
      <c r="I1422" s="8"/>
      <c r="J1422" s="8"/>
      <c r="K1422" s="8"/>
      <c r="L1422" s="8"/>
      <c r="M1422" s="8"/>
      <c r="N1422" s="8"/>
      <c r="O1422" s="8"/>
      <c r="P1422" s="8"/>
      <c r="Q1422" s="8"/>
      <c r="R1422" s="8"/>
      <c r="S1422" s="8"/>
      <c r="T1422" s="8"/>
      <c r="U1422" s="8"/>
      <c r="V1422" s="8"/>
      <c r="W1422" s="8"/>
      <c r="X1422" s="8"/>
      <c r="Y1422" s="8"/>
      <c r="Z1422" s="8"/>
    </row>
    <row r="1423">
      <c r="A1423" s="8"/>
      <c r="B1423" s="11"/>
      <c r="C1423" s="8"/>
      <c r="D1423" s="8"/>
      <c r="E1423" s="8"/>
      <c r="F1423" s="8"/>
      <c r="G1423" s="8"/>
      <c r="H1423" s="8"/>
      <c r="I1423" s="8"/>
      <c r="J1423" s="8"/>
      <c r="K1423" s="8"/>
      <c r="L1423" s="8"/>
      <c r="M1423" s="8"/>
      <c r="N1423" s="8"/>
      <c r="O1423" s="8"/>
      <c r="P1423" s="8"/>
      <c r="Q1423" s="8"/>
      <c r="R1423" s="8"/>
      <c r="S1423" s="8"/>
      <c r="T1423" s="8"/>
      <c r="U1423" s="8"/>
      <c r="V1423" s="8"/>
      <c r="W1423" s="8"/>
      <c r="X1423" s="8"/>
      <c r="Y1423" s="8"/>
      <c r="Z1423" s="8"/>
    </row>
    <row r="1424">
      <c r="A1424" s="8"/>
      <c r="B1424" s="11"/>
      <c r="C1424" s="8"/>
      <c r="D1424" s="8"/>
      <c r="E1424" s="8"/>
      <c r="F1424" s="8"/>
      <c r="G1424" s="8"/>
      <c r="H1424" s="8"/>
      <c r="I1424" s="8"/>
      <c r="J1424" s="8"/>
      <c r="K1424" s="8"/>
      <c r="L1424" s="8"/>
      <c r="M1424" s="8"/>
      <c r="N1424" s="8"/>
      <c r="O1424" s="8"/>
      <c r="P1424" s="8"/>
      <c r="Q1424" s="8"/>
      <c r="R1424" s="8"/>
      <c r="S1424" s="8"/>
      <c r="T1424" s="8"/>
      <c r="U1424" s="8"/>
      <c r="V1424" s="8"/>
      <c r="W1424" s="8"/>
      <c r="X1424" s="8"/>
      <c r="Y1424" s="8"/>
      <c r="Z1424" s="8"/>
    </row>
    <row r="1425">
      <c r="A1425" s="8"/>
      <c r="B1425" s="11"/>
      <c r="C1425" s="8"/>
      <c r="D1425" s="8"/>
      <c r="E1425" s="8"/>
      <c r="F1425" s="8"/>
      <c r="G1425" s="8"/>
      <c r="H1425" s="8"/>
      <c r="I1425" s="8"/>
      <c r="J1425" s="8"/>
      <c r="K1425" s="8"/>
      <c r="L1425" s="8"/>
      <c r="M1425" s="8"/>
      <c r="N1425" s="8"/>
      <c r="O1425" s="8"/>
      <c r="P1425" s="8"/>
      <c r="Q1425" s="8"/>
      <c r="R1425" s="8"/>
      <c r="S1425" s="8"/>
      <c r="T1425" s="8"/>
      <c r="U1425" s="8"/>
      <c r="V1425" s="8"/>
      <c r="W1425" s="8"/>
      <c r="X1425" s="8"/>
      <c r="Y1425" s="8"/>
      <c r="Z1425" s="8"/>
    </row>
    <row r="1426">
      <c r="A1426" s="8"/>
      <c r="B1426" s="11"/>
      <c r="C1426" s="8"/>
      <c r="D1426" s="8"/>
      <c r="E1426" s="8"/>
      <c r="F1426" s="8"/>
      <c r="G1426" s="8"/>
      <c r="H1426" s="8"/>
      <c r="I1426" s="8"/>
      <c r="J1426" s="8"/>
      <c r="K1426" s="8"/>
      <c r="L1426" s="8"/>
      <c r="M1426" s="8"/>
      <c r="N1426" s="8"/>
      <c r="O1426" s="8"/>
      <c r="P1426" s="8"/>
      <c r="Q1426" s="8"/>
      <c r="R1426" s="8"/>
      <c r="S1426" s="8"/>
      <c r="T1426" s="8"/>
      <c r="U1426" s="8"/>
      <c r="V1426" s="8"/>
      <c r="W1426" s="8"/>
      <c r="X1426" s="8"/>
      <c r="Y1426" s="8"/>
      <c r="Z1426" s="8"/>
    </row>
    <row r="1427">
      <c r="A1427" s="8"/>
      <c r="B1427" s="11"/>
      <c r="C1427" s="8"/>
      <c r="D1427" s="8"/>
      <c r="E1427" s="8"/>
      <c r="F1427" s="8"/>
      <c r="G1427" s="8"/>
      <c r="H1427" s="8"/>
      <c r="I1427" s="8"/>
      <c r="J1427" s="8"/>
      <c r="K1427" s="8"/>
      <c r="L1427" s="8"/>
      <c r="M1427" s="8"/>
      <c r="N1427" s="8"/>
      <c r="O1427" s="8"/>
      <c r="P1427" s="8"/>
      <c r="Q1427" s="8"/>
      <c r="R1427" s="8"/>
      <c r="S1427" s="8"/>
      <c r="T1427" s="8"/>
      <c r="U1427" s="8"/>
      <c r="V1427" s="8"/>
      <c r="W1427" s="8"/>
      <c r="X1427" s="8"/>
      <c r="Y1427" s="8"/>
      <c r="Z1427" s="8"/>
    </row>
    <row r="1428">
      <c r="A1428" s="8"/>
      <c r="B1428" s="11"/>
      <c r="C1428" s="8"/>
      <c r="D1428" s="8"/>
      <c r="E1428" s="8"/>
      <c r="F1428" s="8"/>
      <c r="G1428" s="8"/>
      <c r="H1428" s="8"/>
      <c r="I1428" s="8"/>
      <c r="J1428" s="8"/>
      <c r="K1428" s="8"/>
      <c r="L1428" s="8"/>
      <c r="M1428" s="8"/>
      <c r="N1428" s="8"/>
      <c r="O1428" s="8"/>
      <c r="P1428" s="8"/>
      <c r="Q1428" s="8"/>
      <c r="R1428" s="8"/>
      <c r="S1428" s="8"/>
      <c r="T1428" s="8"/>
      <c r="U1428" s="8"/>
      <c r="V1428" s="8"/>
      <c r="W1428" s="8"/>
      <c r="X1428" s="8"/>
      <c r="Y1428" s="8"/>
      <c r="Z1428" s="8"/>
    </row>
    <row r="1429">
      <c r="A1429" s="8"/>
      <c r="B1429" s="11"/>
      <c r="C1429" s="8"/>
      <c r="D1429" s="8"/>
      <c r="E1429" s="8"/>
      <c r="F1429" s="8"/>
      <c r="G1429" s="8"/>
      <c r="H1429" s="8"/>
      <c r="I1429" s="8"/>
      <c r="J1429" s="8"/>
      <c r="K1429" s="8"/>
      <c r="L1429" s="8"/>
      <c r="M1429" s="8"/>
      <c r="N1429" s="8"/>
      <c r="O1429" s="8"/>
      <c r="P1429" s="8"/>
      <c r="Q1429" s="8"/>
      <c r="R1429" s="8"/>
      <c r="S1429" s="8"/>
      <c r="T1429" s="8"/>
      <c r="U1429" s="8"/>
      <c r="V1429" s="8"/>
      <c r="W1429" s="8"/>
      <c r="X1429" s="8"/>
      <c r="Y1429" s="8"/>
      <c r="Z1429" s="8"/>
    </row>
    <row r="1430">
      <c r="A1430" s="8"/>
      <c r="B1430" s="11"/>
      <c r="C1430" s="8"/>
      <c r="D1430" s="8"/>
      <c r="E1430" s="8"/>
      <c r="F1430" s="8"/>
      <c r="G1430" s="8"/>
      <c r="H1430" s="8"/>
      <c r="I1430" s="8"/>
      <c r="J1430" s="8"/>
      <c r="K1430" s="8"/>
      <c r="L1430" s="8"/>
      <c r="M1430" s="8"/>
      <c r="N1430" s="8"/>
      <c r="O1430" s="8"/>
      <c r="P1430" s="8"/>
      <c r="Q1430" s="8"/>
      <c r="R1430" s="8"/>
      <c r="S1430" s="8"/>
      <c r="T1430" s="8"/>
      <c r="U1430" s="8"/>
      <c r="V1430" s="8"/>
      <c r="W1430" s="8"/>
      <c r="X1430" s="8"/>
      <c r="Y1430" s="8"/>
      <c r="Z1430" s="8"/>
    </row>
    <row r="1431">
      <c r="A1431" s="8"/>
      <c r="B1431" s="11"/>
      <c r="C1431" s="8"/>
      <c r="D1431" s="8"/>
      <c r="E1431" s="8"/>
      <c r="F1431" s="8"/>
      <c r="G1431" s="8"/>
      <c r="H1431" s="8"/>
      <c r="I1431" s="8"/>
      <c r="J1431" s="8"/>
      <c r="K1431" s="8"/>
      <c r="L1431" s="8"/>
      <c r="M1431" s="8"/>
      <c r="N1431" s="8"/>
      <c r="O1431" s="8"/>
      <c r="P1431" s="8"/>
      <c r="Q1431" s="8"/>
      <c r="R1431" s="8"/>
      <c r="S1431" s="8"/>
      <c r="T1431" s="8"/>
      <c r="U1431" s="8"/>
      <c r="V1431" s="8"/>
      <c r="W1431" s="8"/>
      <c r="X1431" s="8"/>
      <c r="Y1431" s="8"/>
      <c r="Z1431" s="8"/>
    </row>
    <row r="1432">
      <c r="A1432" s="8"/>
      <c r="B1432" s="11"/>
      <c r="C1432" s="8"/>
      <c r="D1432" s="8"/>
      <c r="E1432" s="8"/>
      <c r="F1432" s="8"/>
      <c r="G1432" s="8"/>
      <c r="H1432" s="8"/>
      <c r="I1432" s="8"/>
      <c r="J1432" s="8"/>
      <c r="K1432" s="8"/>
      <c r="L1432" s="8"/>
      <c r="M1432" s="8"/>
      <c r="N1432" s="8"/>
      <c r="O1432" s="8"/>
      <c r="P1432" s="8"/>
      <c r="Q1432" s="8"/>
      <c r="R1432" s="8"/>
      <c r="S1432" s="8"/>
      <c r="T1432" s="8"/>
      <c r="U1432" s="8"/>
      <c r="V1432" s="8"/>
      <c r="W1432" s="8"/>
      <c r="X1432" s="8"/>
      <c r="Y1432" s="8"/>
      <c r="Z1432" s="8"/>
    </row>
    <row r="1433">
      <c r="A1433" s="8"/>
      <c r="B1433" s="11"/>
      <c r="C1433" s="8"/>
      <c r="D1433" s="8"/>
      <c r="E1433" s="8"/>
      <c r="F1433" s="8"/>
      <c r="G1433" s="8"/>
      <c r="H1433" s="8"/>
      <c r="I1433" s="8"/>
      <c r="J1433" s="8"/>
      <c r="K1433" s="8"/>
      <c r="L1433" s="8"/>
      <c r="M1433" s="8"/>
      <c r="N1433" s="8"/>
      <c r="O1433" s="8"/>
      <c r="P1433" s="8"/>
      <c r="Q1433" s="8"/>
      <c r="R1433" s="8"/>
      <c r="S1433" s="8"/>
      <c r="T1433" s="8"/>
      <c r="U1433" s="8"/>
      <c r="V1433" s="8"/>
      <c r="W1433" s="8"/>
      <c r="X1433" s="8"/>
      <c r="Y1433" s="8"/>
      <c r="Z1433" s="8"/>
    </row>
    <row r="1434">
      <c r="A1434" s="8"/>
      <c r="B1434" s="11"/>
      <c r="C1434" s="8"/>
      <c r="D1434" s="8"/>
      <c r="E1434" s="8"/>
      <c r="F1434" s="8"/>
      <c r="G1434" s="8"/>
      <c r="H1434" s="8"/>
      <c r="I1434" s="8"/>
      <c r="J1434" s="8"/>
      <c r="K1434" s="8"/>
      <c r="L1434" s="8"/>
      <c r="M1434" s="8"/>
      <c r="N1434" s="8"/>
      <c r="O1434" s="8"/>
      <c r="P1434" s="8"/>
      <c r="Q1434" s="8"/>
      <c r="R1434" s="8"/>
      <c r="S1434" s="8"/>
      <c r="T1434" s="8"/>
      <c r="U1434" s="8"/>
      <c r="V1434" s="8"/>
      <c r="W1434" s="8"/>
      <c r="X1434" s="8"/>
      <c r="Y1434" s="8"/>
      <c r="Z1434" s="8"/>
    </row>
    <row r="1435">
      <c r="A1435" s="8"/>
      <c r="B1435" s="11"/>
      <c r="C1435" s="8"/>
      <c r="D1435" s="8"/>
      <c r="E1435" s="8"/>
      <c r="F1435" s="8"/>
      <c r="G1435" s="8"/>
      <c r="H1435" s="8"/>
      <c r="I1435" s="8"/>
      <c r="J1435" s="8"/>
      <c r="K1435" s="8"/>
      <c r="L1435" s="8"/>
      <c r="M1435" s="8"/>
      <c r="N1435" s="8"/>
      <c r="O1435" s="8"/>
      <c r="P1435" s="8"/>
      <c r="Q1435" s="8"/>
      <c r="R1435" s="8"/>
      <c r="S1435" s="8"/>
      <c r="T1435" s="8"/>
      <c r="U1435" s="8"/>
      <c r="V1435" s="8"/>
      <c r="W1435" s="8"/>
      <c r="X1435" s="8"/>
      <c r="Y1435" s="8"/>
      <c r="Z1435" s="8"/>
    </row>
    <row r="1436">
      <c r="A1436" s="8"/>
      <c r="B1436" s="11"/>
      <c r="C1436" s="8"/>
      <c r="D1436" s="8"/>
      <c r="E1436" s="8"/>
      <c r="F1436" s="8"/>
      <c r="G1436" s="8"/>
      <c r="H1436" s="8"/>
      <c r="I1436" s="8"/>
      <c r="J1436" s="8"/>
      <c r="K1436" s="8"/>
      <c r="L1436" s="8"/>
      <c r="M1436" s="8"/>
      <c r="N1436" s="8"/>
      <c r="O1436" s="8"/>
      <c r="P1436" s="8"/>
      <c r="Q1436" s="8"/>
      <c r="R1436" s="8"/>
      <c r="S1436" s="8"/>
      <c r="T1436" s="8"/>
      <c r="U1436" s="8"/>
      <c r="V1436" s="8"/>
      <c r="W1436" s="8"/>
      <c r="X1436" s="8"/>
      <c r="Y1436" s="8"/>
      <c r="Z1436" s="8"/>
    </row>
    <row r="1437">
      <c r="A1437" s="8"/>
      <c r="B1437" s="11"/>
      <c r="C1437" s="8"/>
      <c r="D1437" s="8"/>
      <c r="E1437" s="8"/>
      <c r="F1437" s="8"/>
      <c r="G1437" s="8"/>
      <c r="H1437" s="8"/>
      <c r="I1437" s="8"/>
      <c r="J1437" s="8"/>
      <c r="K1437" s="8"/>
      <c r="L1437" s="8"/>
      <c r="M1437" s="8"/>
      <c r="N1437" s="8"/>
      <c r="O1437" s="8"/>
      <c r="P1437" s="8"/>
      <c r="Q1437" s="8"/>
      <c r="R1437" s="8"/>
      <c r="S1437" s="8"/>
      <c r="T1437" s="8"/>
      <c r="U1437" s="8"/>
      <c r="V1437" s="8"/>
      <c r="W1437" s="8"/>
      <c r="X1437" s="8"/>
      <c r="Y1437" s="8"/>
      <c r="Z1437" s="8"/>
    </row>
    <row r="1438">
      <c r="A1438" s="8"/>
      <c r="B1438" s="11"/>
      <c r="C1438" s="8"/>
      <c r="D1438" s="8"/>
      <c r="E1438" s="8"/>
      <c r="F1438" s="8"/>
      <c r="G1438" s="8"/>
      <c r="H1438" s="8"/>
      <c r="I1438" s="8"/>
      <c r="J1438" s="8"/>
      <c r="K1438" s="8"/>
      <c r="L1438" s="8"/>
      <c r="M1438" s="8"/>
      <c r="N1438" s="8"/>
      <c r="O1438" s="8"/>
      <c r="P1438" s="8"/>
      <c r="Q1438" s="8"/>
      <c r="R1438" s="8"/>
      <c r="S1438" s="8"/>
      <c r="T1438" s="8"/>
      <c r="U1438" s="8"/>
      <c r="V1438" s="8"/>
      <c r="W1438" s="8"/>
      <c r="X1438" s="8"/>
      <c r="Y1438" s="8"/>
      <c r="Z1438" s="8"/>
    </row>
    <row r="1439">
      <c r="A1439" s="8"/>
      <c r="B1439" s="11"/>
      <c r="C1439" s="8"/>
      <c r="D1439" s="8"/>
      <c r="E1439" s="8"/>
      <c r="F1439" s="8"/>
      <c r="G1439" s="8"/>
      <c r="H1439" s="8"/>
      <c r="I1439" s="8"/>
      <c r="J1439" s="8"/>
      <c r="K1439" s="8"/>
      <c r="L1439" s="8"/>
      <c r="M1439" s="8"/>
      <c r="N1439" s="8"/>
      <c r="O1439" s="8"/>
      <c r="P1439" s="8"/>
      <c r="Q1439" s="8"/>
      <c r="R1439" s="8"/>
      <c r="S1439" s="8"/>
      <c r="T1439" s="8"/>
      <c r="U1439" s="8"/>
      <c r="V1439" s="8"/>
      <c r="W1439" s="8"/>
      <c r="X1439" s="8"/>
      <c r="Y1439" s="8"/>
      <c r="Z1439" s="8"/>
    </row>
    <row r="1440">
      <c r="A1440" s="8"/>
      <c r="B1440" s="11"/>
      <c r="C1440" s="8"/>
      <c r="D1440" s="8"/>
      <c r="E1440" s="8"/>
      <c r="F1440" s="8"/>
      <c r="G1440" s="8"/>
      <c r="H1440" s="8"/>
      <c r="I1440" s="8"/>
      <c r="J1440" s="8"/>
      <c r="K1440" s="8"/>
      <c r="L1440" s="8"/>
      <c r="M1440" s="8"/>
      <c r="N1440" s="8"/>
      <c r="O1440" s="8"/>
      <c r="P1440" s="8"/>
      <c r="Q1440" s="8"/>
      <c r="R1440" s="8"/>
      <c r="S1440" s="8"/>
      <c r="T1440" s="8"/>
      <c r="U1440" s="8"/>
      <c r="V1440" s="8"/>
      <c r="W1440" s="8"/>
      <c r="X1440" s="8"/>
      <c r="Y1440" s="8"/>
      <c r="Z1440" s="8"/>
    </row>
    <row r="1441">
      <c r="A1441" s="8"/>
      <c r="B1441" s="11"/>
      <c r="C1441" s="8"/>
      <c r="D1441" s="8"/>
      <c r="E1441" s="8"/>
      <c r="F1441" s="8"/>
      <c r="G1441" s="8"/>
      <c r="H1441" s="8"/>
      <c r="I1441" s="8"/>
      <c r="J1441" s="8"/>
      <c r="K1441" s="8"/>
      <c r="L1441" s="8"/>
      <c r="M1441" s="8"/>
      <c r="N1441" s="8"/>
      <c r="O1441" s="8"/>
      <c r="P1441" s="8"/>
      <c r="Q1441" s="8"/>
      <c r="R1441" s="8"/>
      <c r="S1441" s="8"/>
      <c r="T1441" s="8"/>
      <c r="U1441" s="8"/>
      <c r="V1441" s="8"/>
      <c r="W1441" s="8"/>
      <c r="X1441" s="8"/>
      <c r="Y1441" s="8"/>
      <c r="Z1441" s="8"/>
    </row>
    <row r="1442">
      <c r="A1442" s="8"/>
      <c r="B1442" s="11"/>
      <c r="C1442" s="8"/>
      <c r="D1442" s="8"/>
      <c r="E1442" s="8"/>
      <c r="F1442" s="8"/>
      <c r="G1442" s="8"/>
      <c r="H1442" s="8"/>
      <c r="I1442" s="8"/>
      <c r="J1442" s="8"/>
      <c r="K1442" s="8"/>
      <c r="L1442" s="8"/>
      <c r="M1442" s="8"/>
      <c r="N1442" s="8"/>
      <c r="O1442" s="8"/>
      <c r="P1442" s="8"/>
      <c r="Q1442" s="8"/>
      <c r="R1442" s="8"/>
      <c r="S1442" s="8"/>
      <c r="T1442" s="8"/>
      <c r="U1442" s="8"/>
      <c r="V1442" s="8"/>
      <c r="W1442" s="8"/>
      <c r="X1442" s="8"/>
      <c r="Y1442" s="8"/>
      <c r="Z1442" s="8"/>
    </row>
    <row r="1443">
      <c r="A1443" s="8"/>
      <c r="B1443" s="11"/>
      <c r="C1443" s="8"/>
      <c r="D1443" s="8"/>
      <c r="E1443" s="8"/>
      <c r="F1443" s="8"/>
      <c r="G1443" s="8"/>
      <c r="H1443" s="8"/>
      <c r="I1443" s="8"/>
      <c r="J1443" s="8"/>
      <c r="K1443" s="8"/>
      <c r="L1443" s="8"/>
      <c r="M1443" s="8"/>
      <c r="N1443" s="8"/>
      <c r="O1443" s="8"/>
      <c r="P1443" s="8"/>
      <c r="Q1443" s="8"/>
      <c r="R1443" s="8"/>
      <c r="S1443" s="8"/>
      <c r="T1443" s="8"/>
      <c r="U1443" s="8"/>
      <c r="V1443" s="8"/>
      <c r="W1443" s="8"/>
      <c r="X1443" s="8"/>
      <c r="Y1443" s="8"/>
      <c r="Z1443" s="8"/>
    </row>
    <row r="1444">
      <c r="A1444" s="8"/>
      <c r="B1444" s="11"/>
      <c r="C1444" s="8"/>
      <c r="D1444" s="8"/>
      <c r="E1444" s="8"/>
      <c r="F1444" s="8"/>
      <c r="G1444" s="8"/>
      <c r="H1444" s="8"/>
      <c r="I1444" s="8"/>
      <c r="J1444" s="8"/>
      <c r="K1444" s="8"/>
      <c r="L1444" s="8"/>
      <c r="M1444" s="8"/>
      <c r="N1444" s="8"/>
      <c r="O1444" s="8"/>
      <c r="P1444" s="8"/>
      <c r="Q1444" s="8"/>
      <c r="R1444" s="8"/>
      <c r="S1444" s="8"/>
      <c r="T1444" s="8"/>
      <c r="U1444" s="8"/>
      <c r="V1444" s="8"/>
      <c r="W1444" s="8"/>
      <c r="X1444" s="8"/>
      <c r="Y1444" s="8"/>
      <c r="Z1444" s="8"/>
    </row>
    <row r="1445">
      <c r="A1445" s="8"/>
      <c r="B1445" s="11"/>
      <c r="C1445" s="8"/>
      <c r="D1445" s="8"/>
      <c r="E1445" s="8"/>
      <c r="F1445" s="8"/>
      <c r="G1445" s="8"/>
      <c r="H1445" s="8"/>
      <c r="I1445" s="8"/>
      <c r="J1445" s="8"/>
      <c r="K1445" s="8"/>
      <c r="L1445" s="8"/>
      <c r="M1445" s="8"/>
      <c r="N1445" s="8"/>
      <c r="O1445" s="8"/>
      <c r="P1445" s="8"/>
      <c r="Q1445" s="8"/>
      <c r="R1445" s="8"/>
      <c r="S1445" s="8"/>
      <c r="T1445" s="8"/>
      <c r="U1445" s="8"/>
      <c r="V1445" s="8"/>
      <c r="W1445" s="8"/>
      <c r="X1445" s="8"/>
      <c r="Y1445" s="8"/>
      <c r="Z1445" s="8"/>
    </row>
    <row r="1446">
      <c r="A1446" s="8"/>
      <c r="B1446" s="11"/>
      <c r="C1446" s="8"/>
      <c r="D1446" s="8"/>
      <c r="E1446" s="8"/>
      <c r="F1446" s="8"/>
      <c r="G1446" s="8"/>
      <c r="H1446" s="8"/>
      <c r="I1446" s="8"/>
      <c r="J1446" s="8"/>
      <c r="K1446" s="8"/>
      <c r="L1446" s="8"/>
      <c r="M1446" s="8"/>
      <c r="N1446" s="8"/>
      <c r="O1446" s="8"/>
      <c r="P1446" s="8"/>
      <c r="Q1446" s="8"/>
      <c r="R1446" s="8"/>
      <c r="S1446" s="8"/>
      <c r="T1446" s="8"/>
      <c r="U1446" s="8"/>
      <c r="V1446" s="8"/>
      <c r="W1446" s="8"/>
      <c r="X1446" s="8"/>
      <c r="Y1446" s="8"/>
      <c r="Z1446" s="8"/>
    </row>
    <row r="1447">
      <c r="A1447" s="8"/>
      <c r="B1447" s="11"/>
      <c r="C1447" s="8"/>
      <c r="D1447" s="8"/>
      <c r="E1447" s="8"/>
      <c r="F1447" s="8"/>
      <c r="G1447" s="8"/>
      <c r="H1447" s="8"/>
      <c r="I1447" s="8"/>
      <c r="J1447" s="8"/>
      <c r="K1447" s="8"/>
      <c r="L1447" s="8"/>
      <c r="M1447" s="8"/>
      <c r="N1447" s="8"/>
      <c r="O1447" s="8"/>
      <c r="P1447" s="8"/>
      <c r="Q1447" s="8"/>
      <c r="R1447" s="8"/>
      <c r="S1447" s="8"/>
      <c r="T1447" s="8"/>
      <c r="U1447" s="8"/>
      <c r="V1447" s="8"/>
      <c r="W1447" s="8"/>
      <c r="X1447" s="8"/>
      <c r="Y1447" s="8"/>
      <c r="Z1447" s="8"/>
    </row>
    <row r="1448">
      <c r="A1448" s="8"/>
      <c r="B1448" s="11"/>
      <c r="C1448" s="8"/>
      <c r="D1448" s="8"/>
      <c r="E1448" s="8"/>
      <c r="F1448" s="8"/>
      <c r="G1448" s="8"/>
      <c r="H1448" s="8"/>
      <c r="I1448" s="8"/>
      <c r="J1448" s="8"/>
      <c r="K1448" s="8"/>
      <c r="L1448" s="8"/>
      <c r="M1448" s="8"/>
      <c r="N1448" s="8"/>
      <c r="O1448" s="8"/>
      <c r="P1448" s="8"/>
      <c r="Q1448" s="8"/>
      <c r="R1448" s="8"/>
      <c r="S1448" s="8"/>
      <c r="T1448" s="8"/>
      <c r="U1448" s="8"/>
      <c r="V1448" s="8"/>
      <c r="W1448" s="8"/>
      <c r="X1448" s="8"/>
      <c r="Y1448" s="8"/>
      <c r="Z1448" s="8"/>
    </row>
    <row r="1449">
      <c r="A1449" s="8"/>
      <c r="B1449" s="11"/>
      <c r="C1449" s="8"/>
      <c r="D1449" s="8"/>
      <c r="E1449" s="8"/>
      <c r="F1449" s="8"/>
      <c r="G1449" s="8"/>
      <c r="H1449" s="8"/>
      <c r="I1449" s="8"/>
      <c r="J1449" s="8"/>
      <c r="K1449" s="8"/>
      <c r="L1449" s="8"/>
      <c r="M1449" s="8"/>
      <c r="N1449" s="8"/>
      <c r="O1449" s="8"/>
      <c r="P1449" s="8"/>
      <c r="Q1449" s="8"/>
      <c r="R1449" s="8"/>
      <c r="S1449" s="8"/>
      <c r="T1449" s="8"/>
      <c r="U1449" s="8"/>
      <c r="V1449" s="8"/>
      <c r="W1449" s="8"/>
      <c r="X1449" s="8"/>
      <c r="Y1449" s="8"/>
      <c r="Z1449" s="8"/>
    </row>
    <row r="1450">
      <c r="A1450" s="8"/>
      <c r="B1450" s="11"/>
      <c r="C1450" s="8"/>
      <c r="D1450" s="8"/>
      <c r="E1450" s="8"/>
      <c r="F1450" s="8"/>
      <c r="G1450" s="8"/>
      <c r="H1450" s="8"/>
      <c r="I1450" s="8"/>
      <c r="J1450" s="8"/>
      <c r="K1450" s="8"/>
      <c r="L1450" s="8"/>
      <c r="M1450" s="8"/>
      <c r="N1450" s="8"/>
      <c r="O1450" s="8"/>
      <c r="P1450" s="8"/>
      <c r="Q1450" s="8"/>
      <c r="R1450" s="8"/>
      <c r="S1450" s="8"/>
      <c r="T1450" s="8"/>
      <c r="U1450" s="8"/>
      <c r="V1450" s="8"/>
      <c r="W1450" s="8"/>
      <c r="X1450" s="8"/>
      <c r="Y1450" s="8"/>
      <c r="Z1450" s="8"/>
    </row>
    <row r="1451">
      <c r="A1451" s="8"/>
      <c r="B1451" s="11"/>
      <c r="C1451" s="8"/>
      <c r="D1451" s="8"/>
      <c r="E1451" s="8"/>
      <c r="F1451" s="8"/>
      <c r="G1451" s="8"/>
      <c r="H1451" s="8"/>
      <c r="I1451" s="8"/>
      <c r="J1451" s="8"/>
      <c r="K1451" s="8"/>
      <c r="L1451" s="8"/>
      <c r="M1451" s="8"/>
      <c r="N1451" s="8"/>
      <c r="O1451" s="8"/>
      <c r="P1451" s="8"/>
      <c r="Q1451" s="8"/>
      <c r="R1451" s="8"/>
      <c r="S1451" s="8"/>
      <c r="T1451" s="8"/>
      <c r="U1451" s="8"/>
      <c r="V1451" s="8"/>
      <c r="W1451" s="8"/>
      <c r="X1451" s="8"/>
      <c r="Y1451" s="8"/>
      <c r="Z1451" s="8"/>
    </row>
    <row r="1452">
      <c r="A1452" s="8"/>
      <c r="B1452" s="11"/>
      <c r="C1452" s="8"/>
      <c r="D1452" s="8"/>
      <c r="E1452" s="8"/>
      <c r="F1452" s="8"/>
      <c r="G1452" s="8"/>
      <c r="H1452" s="8"/>
      <c r="I1452" s="8"/>
      <c r="J1452" s="8"/>
      <c r="K1452" s="8"/>
      <c r="L1452" s="8"/>
      <c r="M1452" s="8"/>
      <c r="N1452" s="8"/>
      <c r="O1452" s="8"/>
      <c r="P1452" s="8"/>
      <c r="Q1452" s="8"/>
      <c r="R1452" s="8"/>
      <c r="S1452" s="8"/>
      <c r="T1452" s="8"/>
      <c r="U1452" s="8"/>
      <c r="V1452" s="8"/>
      <c r="W1452" s="8"/>
      <c r="X1452" s="8"/>
      <c r="Y1452" s="8"/>
      <c r="Z1452" s="8"/>
    </row>
    <row r="1453">
      <c r="A1453" s="8"/>
      <c r="B1453" s="11"/>
      <c r="C1453" s="8"/>
      <c r="D1453" s="8"/>
      <c r="E1453" s="8"/>
      <c r="F1453" s="8"/>
      <c r="G1453" s="8"/>
      <c r="H1453" s="8"/>
      <c r="I1453" s="8"/>
      <c r="J1453" s="8"/>
      <c r="K1453" s="8"/>
      <c r="L1453" s="8"/>
      <c r="M1453" s="8"/>
      <c r="N1453" s="8"/>
      <c r="O1453" s="8"/>
      <c r="P1453" s="8"/>
      <c r="Q1453" s="8"/>
      <c r="R1453" s="8"/>
      <c r="S1453" s="8"/>
      <c r="T1453" s="8"/>
      <c r="U1453" s="8"/>
      <c r="V1453" s="8"/>
      <c r="W1453" s="8"/>
      <c r="X1453" s="8"/>
      <c r="Y1453" s="8"/>
      <c r="Z1453" s="8"/>
    </row>
    <row r="1454">
      <c r="A1454" s="8"/>
      <c r="B1454" s="11"/>
      <c r="C1454" s="8"/>
      <c r="D1454" s="8"/>
      <c r="E1454" s="8"/>
      <c r="F1454" s="8"/>
      <c r="G1454" s="8"/>
      <c r="H1454" s="8"/>
      <c r="I1454" s="8"/>
      <c r="J1454" s="8"/>
      <c r="K1454" s="8"/>
      <c r="L1454" s="8"/>
      <c r="M1454" s="8"/>
      <c r="N1454" s="8"/>
      <c r="O1454" s="8"/>
      <c r="P1454" s="8"/>
      <c r="Q1454" s="8"/>
      <c r="R1454" s="8"/>
      <c r="S1454" s="8"/>
      <c r="T1454" s="8"/>
      <c r="U1454" s="8"/>
      <c r="V1454" s="8"/>
      <c r="W1454" s="8"/>
      <c r="X1454" s="8"/>
      <c r="Y1454" s="8"/>
      <c r="Z1454" s="8"/>
    </row>
    <row r="1455">
      <c r="A1455" s="8"/>
      <c r="B1455" s="11"/>
      <c r="C1455" s="8"/>
      <c r="D1455" s="8"/>
      <c r="E1455" s="8"/>
      <c r="F1455" s="8"/>
      <c r="G1455" s="8"/>
      <c r="H1455" s="8"/>
      <c r="I1455" s="8"/>
      <c r="J1455" s="8"/>
      <c r="K1455" s="8"/>
      <c r="L1455" s="8"/>
      <c r="M1455" s="8"/>
      <c r="N1455" s="8"/>
      <c r="O1455" s="8"/>
      <c r="P1455" s="8"/>
      <c r="Q1455" s="8"/>
      <c r="R1455" s="8"/>
      <c r="S1455" s="8"/>
      <c r="T1455" s="8"/>
      <c r="U1455" s="8"/>
      <c r="V1455" s="8"/>
      <c r="W1455" s="8"/>
      <c r="X1455" s="8"/>
      <c r="Y1455" s="8"/>
      <c r="Z1455" s="8"/>
    </row>
    <row r="1456">
      <c r="A1456" s="8"/>
      <c r="B1456" s="11"/>
      <c r="C1456" s="8"/>
      <c r="D1456" s="8"/>
      <c r="E1456" s="8"/>
      <c r="F1456" s="8"/>
      <c r="G1456" s="8"/>
      <c r="H1456" s="8"/>
      <c r="I1456" s="8"/>
      <c r="J1456" s="8"/>
      <c r="K1456" s="8"/>
      <c r="L1456" s="8"/>
      <c r="M1456" s="8"/>
      <c r="N1456" s="8"/>
      <c r="O1456" s="8"/>
      <c r="P1456" s="8"/>
      <c r="Q1456" s="8"/>
      <c r="R1456" s="8"/>
      <c r="S1456" s="8"/>
      <c r="T1456" s="8"/>
      <c r="U1456" s="8"/>
      <c r="V1456" s="8"/>
      <c r="W1456" s="8"/>
      <c r="X1456" s="8"/>
      <c r="Y1456" s="8"/>
      <c r="Z1456" s="8"/>
    </row>
    <row r="1457">
      <c r="A1457" s="8"/>
      <c r="B1457" s="11"/>
      <c r="C1457" s="8"/>
      <c r="D1457" s="8"/>
      <c r="E1457" s="8"/>
      <c r="F1457" s="8"/>
      <c r="G1457" s="8"/>
      <c r="H1457" s="8"/>
      <c r="I1457" s="8"/>
      <c r="J1457" s="8"/>
      <c r="K1457" s="8"/>
      <c r="L1457" s="8"/>
      <c r="M1457" s="8"/>
      <c r="N1457" s="8"/>
      <c r="O1457" s="8"/>
      <c r="P1457" s="8"/>
      <c r="Q1457" s="8"/>
      <c r="R1457" s="8"/>
      <c r="S1457" s="8"/>
      <c r="T1457" s="8"/>
      <c r="U1457" s="8"/>
      <c r="V1457" s="8"/>
      <c r="W1457" s="8"/>
      <c r="X1457" s="8"/>
      <c r="Y1457" s="8"/>
      <c r="Z1457" s="8"/>
    </row>
    <row r="1458">
      <c r="A1458" s="8"/>
      <c r="B1458" s="11"/>
      <c r="C1458" s="8"/>
      <c r="D1458" s="8"/>
      <c r="E1458" s="8"/>
      <c r="F1458" s="8"/>
      <c r="G1458" s="8"/>
      <c r="H1458" s="8"/>
      <c r="I1458" s="8"/>
      <c r="J1458" s="8"/>
      <c r="K1458" s="8"/>
      <c r="L1458" s="8"/>
      <c r="M1458" s="8"/>
      <c r="N1458" s="8"/>
      <c r="O1458" s="8"/>
      <c r="P1458" s="8"/>
      <c r="Q1458" s="8"/>
      <c r="R1458" s="8"/>
      <c r="S1458" s="8"/>
      <c r="T1458" s="8"/>
      <c r="U1458" s="8"/>
      <c r="V1458" s="8"/>
      <c r="W1458" s="8"/>
      <c r="X1458" s="8"/>
      <c r="Y1458" s="8"/>
      <c r="Z1458" s="8"/>
    </row>
    <row r="1459">
      <c r="A1459" s="8"/>
      <c r="B1459" s="11"/>
      <c r="C1459" s="8"/>
      <c r="D1459" s="8"/>
      <c r="E1459" s="8"/>
      <c r="F1459" s="8"/>
      <c r="G1459" s="8"/>
      <c r="H1459" s="8"/>
      <c r="I1459" s="8"/>
      <c r="J1459" s="8"/>
      <c r="K1459" s="8"/>
      <c r="L1459" s="8"/>
      <c r="M1459" s="8"/>
      <c r="N1459" s="8"/>
      <c r="O1459" s="8"/>
      <c r="P1459" s="8"/>
      <c r="Q1459" s="8"/>
      <c r="R1459" s="8"/>
      <c r="S1459" s="8"/>
      <c r="T1459" s="8"/>
      <c r="U1459" s="8"/>
      <c r="V1459" s="8"/>
      <c r="W1459" s="8"/>
      <c r="X1459" s="8"/>
      <c r="Y1459" s="8"/>
      <c r="Z1459" s="8"/>
    </row>
    <row r="1460">
      <c r="A1460" s="8"/>
      <c r="B1460" s="11"/>
      <c r="C1460" s="8"/>
      <c r="D1460" s="8"/>
      <c r="E1460" s="8"/>
      <c r="F1460" s="8"/>
      <c r="G1460" s="8"/>
      <c r="H1460" s="8"/>
      <c r="I1460" s="8"/>
      <c r="J1460" s="8"/>
      <c r="K1460" s="8"/>
      <c r="L1460" s="8"/>
      <c r="M1460" s="8"/>
      <c r="N1460" s="8"/>
      <c r="O1460" s="8"/>
      <c r="P1460" s="8"/>
      <c r="Q1460" s="8"/>
      <c r="R1460" s="8"/>
      <c r="S1460" s="8"/>
      <c r="T1460" s="8"/>
      <c r="U1460" s="8"/>
      <c r="V1460" s="8"/>
      <c r="W1460" s="8"/>
      <c r="X1460" s="8"/>
      <c r="Y1460" s="8"/>
      <c r="Z1460" s="8"/>
    </row>
    <row r="1461">
      <c r="A1461" s="8"/>
      <c r="B1461" s="11"/>
      <c r="C1461" s="8"/>
      <c r="D1461" s="8"/>
      <c r="E1461" s="8"/>
      <c r="F1461" s="8"/>
      <c r="G1461" s="8"/>
      <c r="H1461" s="8"/>
      <c r="I1461" s="8"/>
      <c r="J1461" s="8"/>
      <c r="K1461" s="8"/>
      <c r="L1461" s="8"/>
      <c r="M1461" s="8"/>
      <c r="N1461" s="8"/>
      <c r="O1461" s="8"/>
      <c r="P1461" s="8"/>
      <c r="Q1461" s="8"/>
      <c r="R1461" s="8"/>
      <c r="S1461" s="8"/>
      <c r="T1461" s="8"/>
      <c r="U1461" s="8"/>
      <c r="V1461" s="8"/>
      <c r="W1461" s="8"/>
      <c r="X1461" s="8"/>
      <c r="Y1461" s="8"/>
      <c r="Z1461" s="8"/>
    </row>
    <row r="1462">
      <c r="A1462" s="8"/>
      <c r="B1462" s="11"/>
      <c r="C1462" s="8"/>
      <c r="D1462" s="8"/>
      <c r="E1462" s="8"/>
      <c r="F1462" s="8"/>
      <c r="G1462" s="8"/>
      <c r="H1462" s="8"/>
      <c r="I1462" s="8"/>
      <c r="J1462" s="8"/>
      <c r="K1462" s="8"/>
      <c r="L1462" s="8"/>
      <c r="M1462" s="8"/>
      <c r="N1462" s="8"/>
      <c r="O1462" s="8"/>
      <c r="P1462" s="8"/>
      <c r="Q1462" s="8"/>
      <c r="R1462" s="8"/>
      <c r="S1462" s="8"/>
      <c r="T1462" s="8"/>
      <c r="U1462" s="8"/>
      <c r="V1462" s="8"/>
      <c r="W1462" s="8"/>
      <c r="X1462" s="8"/>
      <c r="Y1462" s="8"/>
      <c r="Z1462" s="8"/>
    </row>
    <row r="1463">
      <c r="A1463" s="8"/>
      <c r="B1463" s="11"/>
      <c r="C1463" s="8"/>
      <c r="D1463" s="8"/>
      <c r="E1463" s="8"/>
      <c r="F1463" s="8"/>
      <c r="G1463" s="8"/>
      <c r="H1463" s="8"/>
      <c r="I1463" s="8"/>
      <c r="J1463" s="8"/>
      <c r="K1463" s="8"/>
      <c r="L1463" s="8"/>
      <c r="M1463" s="8"/>
      <c r="N1463" s="8"/>
      <c r="O1463" s="8"/>
      <c r="P1463" s="8"/>
      <c r="Q1463" s="8"/>
      <c r="R1463" s="8"/>
      <c r="S1463" s="8"/>
      <c r="T1463" s="8"/>
      <c r="U1463" s="8"/>
      <c r="V1463" s="8"/>
      <c r="W1463" s="8"/>
      <c r="X1463" s="8"/>
      <c r="Y1463" s="8"/>
      <c r="Z1463" s="8"/>
    </row>
    <row r="1464">
      <c r="A1464" s="8"/>
      <c r="B1464" s="11"/>
      <c r="C1464" s="8"/>
      <c r="D1464" s="8"/>
      <c r="E1464" s="8"/>
      <c r="F1464" s="8"/>
      <c r="G1464" s="8"/>
      <c r="H1464" s="8"/>
      <c r="I1464" s="8"/>
      <c r="J1464" s="8"/>
      <c r="K1464" s="8"/>
      <c r="L1464" s="8"/>
      <c r="M1464" s="8"/>
      <c r="N1464" s="8"/>
      <c r="O1464" s="8"/>
      <c r="P1464" s="8"/>
      <c r="Q1464" s="8"/>
      <c r="R1464" s="8"/>
      <c r="S1464" s="8"/>
      <c r="T1464" s="8"/>
      <c r="U1464" s="8"/>
      <c r="V1464" s="8"/>
      <c r="W1464" s="8"/>
      <c r="X1464" s="8"/>
      <c r="Y1464" s="8"/>
      <c r="Z1464" s="8"/>
    </row>
    <row r="1465">
      <c r="A1465" s="8"/>
      <c r="B1465" s="11"/>
      <c r="C1465" s="8"/>
      <c r="D1465" s="8"/>
      <c r="E1465" s="8"/>
      <c r="F1465" s="8"/>
      <c r="G1465" s="8"/>
      <c r="H1465" s="8"/>
      <c r="I1465" s="8"/>
      <c r="J1465" s="8"/>
      <c r="K1465" s="8"/>
      <c r="L1465" s="8"/>
      <c r="M1465" s="8"/>
      <c r="N1465" s="8"/>
      <c r="O1465" s="8"/>
      <c r="P1465" s="8"/>
      <c r="Q1465" s="8"/>
      <c r="R1465" s="8"/>
      <c r="S1465" s="8"/>
      <c r="T1465" s="8"/>
      <c r="U1465" s="8"/>
      <c r="V1465" s="8"/>
      <c r="W1465" s="8"/>
      <c r="X1465" s="8"/>
      <c r="Y1465" s="8"/>
      <c r="Z1465" s="8"/>
    </row>
    <row r="1466">
      <c r="A1466" s="8"/>
      <c r="B1466" s="11"/>
      <c r="C1466" s="8"/>
      <c r="D1466" s="8"/>
      <c r="E1466" s="8"/>
      <c r="F1466" s="8"/>
      <c r="G1466" s="8"/>
      <c r="H1466" s="8"/>
      <c r="I1466" s="8"/>
      <c r="J1466" s="8"/>
      <c r="K1466" s="8"/>
      <c r="L1466" s="8"/>
      <c r="M1466" s="8"/>
      <c r="N1466" s="8"/>
      <c r="O1466" s="8"/>
      <c r="P1466" s="8"/>
      <c r="Q1466" s="8"/>
      <c r="R1466" s="8"/>
      <c r="S1466" s="8"/>
      <c r="T1466" s="8"/>
      <c r="U1466" s="8"/>
      <c r="V1466" s="8"/>
      <c r="W1466" s="8"/>
      <c r="X1466" s="8"/>
      <c r="Y1466" s="8"/>
      <c r="Z1466" s="8"/>
    </row>
    <row r="1467">
      <c r="A1467" s="8"/>
      <c r="B1467" s="11"/>
      <c r="C1467" s="8"/>
      <c r="D1467" s="8"/>
      <c r="E1467" s="8"/>
      <c r="F1467" s="8"/>
      <c r="G1467" s="8"/>
      <c r="H1467" s="8"/>
      <c r="I1467" s="8"/>
      <c r="J1467" s="8"/>
      <c r="K1467" s="8"/>
      <c r="L1467" s="8"/>
      <c r="M1467" s="8"/>
      <c r="N1467" s="8"/>
      <c r="O1467" s="8"/>
      <c r="P1467" s="8"/>
      <c r="Q1467" s="8"/>
      <c r="R1467" s="8"/>
      <c r="S1467" s="8"/>
      <c r="T1467" s="8"/>
      <c r="U1467" s="8"/>
      <c r="V1467" s="8"/>
      <c r="W1467" s="8"/>
      <c r="X1467" s="8"/>
      <c r="Y1467" s="8"/>
      <c r="Z1467" s="8"/>
    </row>
    <row r="1468">
      <c r="A1468" s="8"/>
      <c r="B1468" s="11"/>
      <c r="C1468" s="8"/>
      <c r="D1468" s="8"/>
      <c r="E1468" s="8"/>
      <c r="F1468" s="8"/>
      <c r="G1468" s="8"/>
      <c r="H1468" s="8"/>
      <c r="I1468" s="8"/>
      <c r="J1468" s="8"/>
      <c r="K1468" s="8"/>
      <c r="L1468" s="8"/>
      <c r="M1468" s="8"/>
      <c r="N1468" s="8"/>
      <c r="O1468" s="8"/>
      <c r="P1468" s="8"/>
      <c r="Q1468" s="8"/>
      <c r="R1468" s="8"/>
      <c r="S1468" s="8"/>
      <c r="T1468" s="8"/>
      <c r="U1468" s="8"/>
      <c r="V1468" s="8"/>
      <c r="W1468" s="8"/>
      <c r="X1468" s="8"/>
      <c r="Y1468" s="8"/>
      <c r="Z1468" s="8"/>
    </row>
    <row r="1469">
      <c r="A1469" s="8"/>
      <c r="B1469" s="11"/>
      <c r="C1469" s="8"/>
      <c r="D1469" s="8"/>
      <c r="E1469" s="8"/>
      <c r="F1469" s="8"/>
      <c r="G1469" s="8"/>
      <c r="H1469" s="8"/>
      <c r="I1469" s="8"/>
      <c r="J1469" s="8"/>
      <c r="K1469" s="8"/>
      <c r="L1469" s="8"/>
      <c r="M1469" s="8"/>
      <c r="N1469" s="8"/>
      <c r="O1469" s="8"/>
      <c r="P1469" s="8"/>
      <c r="Q1469" s="8"/>
      <c r="R1469" s="8"/>
      <c r="S1469" s="8"/>
      <c r="T1469" s="8"/>
      <c r="U1469" s="8"/>
      <c r="V1469" s="8"/>
      <c r="W1469" s="8"/>
      <c r="X1469" s="8"/>
      <c r="Y1469" s="8"/>
      <c r="Z1469" s="8"/>
    </row>
    <row r="1470">
      <c r="A1470" s="8"/>
      <c r="B1470" s="11"/>
      <c r="C1470" s="8"/>
      <c r="D1470" s="8"/>
      <c r="E1470" s="8"/>
      <c r="F1470" s="8"/>
      <c r="G1470" s="8"/>
      <c r="H1470" s="8"/>
      <c r="I1470" s="8"/>
      <c r="J1470" s="8"/>
      <c r="K1470" s="8"/>
      <c r="L1470" s="8"/>
      <c r="M1470" s="8"/>
      <c r="N1470" s="8"/>
      <c r="O1470" s="8"/>
      <c r="P1470" s="8"/>
      <c r="Q1470" s="8"/>
      <c r="R1470" s="8"/>
      <c r="S1470" s="8"/>
      <c r="T1470" s="8"/>
      <c r="U1470" s="8"/>
      <c r="V1470" s="8"/>
      <c r="W1470" s="8"/>
      <c r="X1470" s="8"/>
      <c r="Y1470" s="8"/>
      <c r="Z1470" s="8"/>
    </row>
    <row r="1471">
      <c r="A1471" s="8"/>
      <c r="B1471" s="11"/>
      <c r="C1471" s="8"/>
      <c r="D1471" s="8"/>
      <c r="E1471" s="8"/>
      <c r="F1471" s="8"/>
      <c r="G1471" s="8"/>
      <c r="H1471" s="8"/>
      <c r="I1471" s="8"/>
      <c r="J1471" s="8"/>
      <c r="K1471" s="8"/>
      <c r="L1471" s="8"/>
      <c r="M1471" s="8"/>
      <c r="N1471" s="8"/>
      <c r="O1471" s="8"/>
      <c r="P1471" s="8"/>
      <c r="Q1471" s="8"/>
      <c r="R1471" s="8"/>
      <c r="S1471" s="8"/>
      <c r="T1471" s="8"/>
      <c r="U1471" s="8"/>
      <c r="V1471" s="8"/>
      <c r="W1471" s="8"/>
      <c r="X1471" s="8"/>
      <c r="Y1471" s="8"/>
      <c r="Z1471" s="8"/>
    </row>
    <row r="1472">
      <c r="A1472" s="8"/>
      <c r="B1472" s="11"/>
      <c r="C1472" s="8"/>
      <c r="D1472" s="8"/>
      <c r="E1472" s="8"/>
      <c r="F1472" s="8"/>
      <c r="G1472" s="8"/>
      <c r="H1472" s="8"/>
      <c r="I1472" s="8"/>
      <c r="J1472" s="8"/>
      <c r="K1472" s="8"/>
      <c r="L1472" s="8"/>
      <c r="M1472" s="8"/>
      <c r="N1472" s="8"/>
      <c r="O1472" s="8"/>
      <c r="P1472" s="8"/>
      <c r="Q1472" s="8"/>
      <c r="R1472" s="8"/>
      <c r="S1472" s="8"/>
      <c r="T1472" s="8"/>
      <c r="U1472" s="8"/>
      <c r="V1472" s="8"/>
      <c r="W1472" s="8"/>
      <c r="X1472" s="8"/>
      <c r="Y1472" s="8"/>
      <c r="Z1472" s="8"/>
    </row>
    <row r="1473">
      <c r="A1473" s="8"/>
      <c r="B1473" s="11"/>
      <c r="C1473" s="8"/>
      <c r="D1473" s="8"/>
      <c r="E1473" s="8"/>
      <c r="F1473" s="8"/>
      <c r="G1473" s="8"/>
      <c r="H1473" s="8"/>
      <c r="I1473" s="8"/>
      <c r="J1473" s="8"/>
      <c r="K1473" s="8"/>
      <c r="L1473" s="8"/>
      <c r="M1473" s="8"/>
      <c r="N1473" s="8"/>
      <c r="O1473" s="8"/>
      <c r="P1473" s="8"/>
      <c r="Q1473" s="8"/>
      <c r="R1473" s="8"/>
      <c r="S1473" s="8"/>
      <c r="T1473" s="8"/>
      <c r="U1473" s="8"/>
      <c r="V1473" s="8"/>
      <c r="W1473" s="8"/>
      <c r="X1473" s="8"/>
      <c r="Y1473" s="8"/>
      <c r="Z1473" s="8"/>
    </row>
    <row r="1474">
      <c r="A1474" s="8"/>
      <c r="B1474" s="11"/>
      <c r="C1474" s="8"/>
      <c r="D1474" s="8"/>
      <c r="E1474" s="8"/>
      <c r="F1474" s="8"/>
      <c r="G1474" s="8"/>
      <c r="H1474" s="8"/>
      <c r="I1474" s="8"/>
      <c r="J1474" s="8"/>
      <c r="K1474" s="8"/>
      <c r="L1474" s="8"/>
      <c r="M1474" s="8"/>
      <c r="N1474" s="8"/>
      <c r="O1474" s="8"/>
      <c r="P1474" s="8"/>
      <c r="Q1474" s="8"/>
      <c r="R1474" s="8"/>
      <c r="S1474" s="8"/>
      <c r="T1474" s="8"/>
      <c r="U1474" s="8"/>
      <c r="V1474" s="8"/>
      <c r="W1474" s="8"/>
      <c r="X1474" s="8"/>
      <c r="Y1474" s="8"/>
      <c r="Z1474" s="8"/>
    </row>
    <row r="1475">
      <c r="A1475" s="8"/>
      <c r="B1475" s="11"/>
      <c r="C1475" s="8"/>
      <c r="D1475" s="8"/>
      <c r="E1475" s="8"/>
      <c r="F1475" s="8"/>
      <c r="G1475" s="8"/>
      <c r="H1475" s="8"/>
      <c r="I1475" s="8"/>
      <c r="J1475" s="8"/>
      <c r="K1475" s="8"/>
      <c r="L1475" s="8"/>
      <c r="M1475" s="8"/>
      <c r="N1475" s="8"/>
      <c r="O1475" s="8"/>
      <c r="P1475" s="8"/>
      <c r="Q1475" s="8"/>
      <c r="R1475" s="8"/>
      <c r="S1475" s="8"/>
      <c r="T1475" s="8"/>
      <c r="U1475" s="8"/>
      <c r="V1475" s="8"/>
      <c r="W1475" s="8"/>
      <c r="X1475" s="8"/>
      <c r="Y1475" s="8"/>
      <c r="Z1475" s="8"/>
    </row>
    <row r="1476">
      <c r="A1476" s="8"/>
      <c r="B1476" s="11"/>
      <c r="C1476" s="8"/>
      <c r="D1476" s="8"/>
      <c r="E1476" s="8"/>
      <c r="F1476" s="8"/>
      <c r="G1476" s="8"/>
      <c r="H1476" s="8"/>
      <c r="I1476" s="8"/>
      <c r="J1476" s="8"/>
      <c r="K1476" s="8"/>
      <c r="L1476" s="8"/>
      <c r="M1476" s="8"/>
      <c r="N1476" s="8"/>
      <c r="O1476" s="8"/>
      <c r="P1476" s="8"/>
      <c r="Q1476" s="8"/>
      <c r="R1476" s="8"/>
      <c r="S1476" s="8"/>
      <c r="T1476" s="8"/>
      <c r="U1476" s="8"/>
      <c r="V1476" s="8"/>
      <c r="W1476" s="8"/>
      <c r="X1476" s="8"/>
      <c r="Y1476" s="8"/>
      <c r="Z1476" s="8"/>
    </row>
    <row r="1477">
      <c r="A1477" s="8"/>
      <c r="B1477" s="11"/>
      <c r="C1477" s="8"/>
      <c r="D1477" s="8"/>
      <c r="E1477" s="8"/>
      <c r="F1477" s="8"/>
      <c r="G1477" s="8"/>
      <c r="H1477" s="8"/>
      <c r="I1477" s="8"/>
      <c r="J1477" s="8"/>
      <c r="K1477" s="8"/>
      <c r="L1477" s="8"/>
      <c r="M1477" s="8"/>
      <c r="N1477" s="8"/>
      <c r="O1477" s="8"/>
      <c r="P1477" s="8"/>
      <c r="Q1477" s="8"/>
      <c r="R1477" s="8"/>
      <c r="S1477" s="8"/>
      <c r="T1477" s="8"/>
      <c r="U1477" s="8"/>
      <c r="V1477" s="8"/>
      <c r="W1477" s="8"/>
      <c r="X1477" s="8"/>
      <c r="Y1477" s="8"/>
      <c r="Z1477" s="8"/>
    </row>
    <row r="1478">
      <c r="A1478" s="8"/>
      <c r="B1478" s="11"/>
      <c r="C1478" s="8"/>
      <c r="D1478" s="8"/>
      <c r="E1478" s="8"/>
      <c r="F1478" s="8"/>
      <c r="G1478" s="8"/>
      <c r="H1478" s="8"/>
      <c r="I1478" s="8"/>
      <c r="J1478" s="8"/>
      <c r="K1478" s="8"/>
      <c r="L1478" s="8"/>
      <c r="M1478" s="8"/>
      <c r="N1478" s="8"/>
      <c r="O1478" s="8"/>
      <c r="P1478" s="8"/>
      <c r="Q1478" s="8"/>
      <c r="R1478" s="8"/>
      <c r="S1478" s="8"/>
      <c r="T1478" s="8"/>
      <c r="U1478" s="8"/>
      <c r="V1478" s="8"/>
      <c r="W1478" s="8"/>
      <c r="X1478" s="8"/>
      <c r="Y1478" s="8"/>
      <c r="Z1478" s="8"/>
    </row>
    <row r="1479">
      <c r="A1479" s="8"/>
      <c r="B1479" s="11"/>
      <c r="C1479" s="8"/>
      <c r="D1479" s="8"/>
      <c r="E1479" s="8"/>
      <c r="F1479" s="8"/>
      <c r="G1479" s="8"/>
      <c r="H1479" s="8"/>
      <c r="I1479" s="8"/>
      <c r="J1479" s="8"/>
      <c r="K1479" s="8"/>
      <c r="L1479" s="8"/>
      <c r="M1479" s="8"/>
      <c r="N1479" s="8"/>
      <c r="O1479" s="8"/>
      <c r="P1479" s="8"/>
      <c r="Q1479" s="8"/>
      <c r="R1479" s="8"/>
      <c r="S1479" s="8"/>
      <c r="T1479" s="8"/>
      <c r="U1479" s="8"/>
      <c r="V1479" s="8"/>
      <c r="W1479" s="8"/>
      <c r="X1479" s="8"/>
      <c r="Y1479" s="8"/>
      <c r="Z1479" s="8"/>
    </row>
    <row r="1480">
      <c r="A1480" s="8"/>
      <c r="B1480" s="11"/>
      <c r="C1480" s="8"/>
      <c r="D1480" s="8"/>
      <c r="E1480" s="8"/>
      <c r="F1480" s="8"/>
      <c r="G1480" s="8"/>
      <c r="H1480" s="8"/>
      <c r="I1480" s="8"/>
      <c r="J1480" s="8"/>
      <c r="K1480" s="8"/>
      <c r="L1480" s="8"/>
      <c r="M1480" s="8"/>
      <c r="N1480" s="8"/>
      <c r="O1480" s="8"/>
      <c r="P1480" s="8"/>
      <c r="Q1480" s="8"/>
      <c r="R1480" s="8"/>
      <c r="S1480" s="8"/>
      <c r="T1480" s="8"/>
      <c r="U1480" s="8"/>
      <c r="V1480" s="8"/>
      <c r="W1480" s="8"/>
      <c r="X1480" s="8"/>
      <c r="Y1480" s="8"/>
      <c r="Z1480" s="8"/>
    </row>
    <row r="1481">
      <c r="A1481" s="8"/>
      <c r="B1481" s="11"/>
      <c r="C1481" s="8"/>
      <c r="D1481" s="8"/>
      <c r="E1481" s="8"/>
      <c r="F1481" s="8"/>
      <c r="G1481" s="8"/>
      <c r="H1481" s="8"/>
      <c r="I1481" s="8"/>
      <c r="J1481" s="8"/>
      <c r="K1481" s="8"/>
      <c r="L1481" s="8"/>
      <c r="M1481" s="8"/>
      <c r="N1481" s="8"/>
      <c r="O1481" s="8"/>
      <c r="P1481" s="8"/>
      <c r="Q1481" s="8"/>
      <c r="R1481" s="8"/>
      <c r="S1481" s="8"/>
      <c r="T1481" s="8"/>
      <c r="U1481" s="8"/>
      <c r="V1481" s="8"/>
      <c r="W1481" s="8"/>
      <c r="X1481" s="8"/>
      <c r="Y1481" s="8"/>
      <c r="Z1481" s="8"/>
    </row>
    <row r="1482">
      <c r="A1482" s="8"/>
      <c r="B1482" s="11"/>
      <c r="C1482" s="8"/>
      <c r="D1482" s="8"/>
      <c r="E1482" s="8"/>
      <c r="F1482" s="8"/>
      <c r="G1482" s="8"/>
      <c r="H1482" s="8"/>
      <c r="I1482" s="8"/>
      <c r="J1482" s="8"/>
      <c r="K1482" s="8"/>
      <c r="L1482" s="8"/>
      <c r="M1482" s="8"/>
      <c r="N1482" s="8"/>
      <c r="O1482" s="8"/>
      <c r="P1482" s="8"/>
      <c r="Q1482" s="8"/>
      <c r="R1482" s="8"/>
      <c r="S1482" s="8"/>
      <c r="T1482" s="8"/>
      <c r="U1482" s="8"/>
      <c r="V1482" s="8"/>
      <c r="W1482" s="8"/>
      <c r="X1482" s="8"/>
      <c r="Y1482" s="8"/>
      <c r="Z1482" s="8"/>
    </row>
    <row r="1483">
      <c r="A1483" s="8"/>
      <c r="B1483" s="11"/>
      <c r="C1483" s="8"/>
      <c r="D1483" s="8"/>
      <c r="E1483" s="8"/>
      <c r="F1483" s="8"/>
      <c r="G1483" s="8"/>
      <c r="H1483" s="8"/>
      <c r="I1483" s="8"/>
      <c r="J1483" s="8"/>
      <c r="K1483" s="8"/>
      <c r="L1483" s="8"/>
      <c r="M1483" s="8"/>
      <c r="N1483" s="8"/>
      <c r="O1483" s="8"/>
      <c r="P1483" s="8"/>
      <c r="Q1483" s="8"/>
      <c r="R1483" s="8"/>
      <c r="S1483" s="8"/>
      <c r="T1483" s="8"/>
      <c r="U1483" s="8"/>
      <c r="V1483" s="8"/>
      <c r="W1483" s="8"/>
      <c r="X1483" s="8"/>
      <c r="Y1483" s="8"/>
      <c r="Z1483" s="8"/>
    </row>
    <row r="1484">
      <c r="A1484" s="8"/>
      <c r="B1484" s="11"/>
      <c r="C1484" s="8"/>
      <c r="D1484" s="8"/>
      <c r="E1484" s="8"/>
      <c r="F1484" s="8"/>
      <c r="G1484" s="8"/>
      <c r="H1484" s="8"/>
      <c r="I1484" s="8"/>
      <c r="J1484" s="8"/>
      <c r="K1484" s="8"/>
      <c r="L1484" s="8"/>
      <c r="M1484" s="8"/>
      <c r="N1484" s="8"/>
      <c r="O1484" s="8"/>
      <c r="P1484" s="8"/>
      <c r="Q1484" s="8"/>
      <c r="R1484" s="8"/>
      <c r="S1484" s="8"/>
      <c r="T1484" s="8"/>
      <c r="U1484" s="8"/>
      <c r="V1484" s="8"/>
      <c r="W1484" s="8"/>
      <c r="X1484" s="8"/>
      <c r="Y1484" s="8"/>
      <c r="Z1484" s="8"/>
    </row>
    <row r="1485">
      <c r="A1485" s="8"/>
      <c r="B1485" s="11"/>
      <c r="C1485" s="8"/>
      <c r="D1485" s="8"/>
      <c r="E1485" s="8"/>
      <c r="F1485" s="8"/>
      <c r="G1485" s="8"/>
      <c r="H1485" s="8"/>
      <c r="I1485" s="8"/>
      <c r="J1485" s="8"/>
      <c r="K1485" s="8"/>
      <c r="L1485" s="8"/>
      <c r="M1485" s="8"/>
      <c r="N1485" s="8"/>
      <c r="O1485" s="8"/>
      <c r="P1485" s="8"/>
      <c r="Q1485" s="8"/>
      <c r="R1485" s="8"/>
      <c r="S1485" s="8"/>
      <c r="T1485" s="8"/>
      <c r="U1485" s="8"/>
      <c r="V1485" s="8"/>
      <c r="W1485" s="8"/>
      <c r="X1485" s="8"/>
      <c r="Y1485" s="8"/>
      <c r="Z1485" s="8"/>
    </row>
    <row r="1486">
      <c r="A1486" s="8"/>
      <c r="B1486" s="11"/>
      <c r="C1486" s="8"/>
      <c r="D1486" s="8"/>
      <c r="E1486" s="8"/>
      <c r="F1486" s="8"/>
      <c r="G1486" s="8"/>
      <c r="H1486" s="8"/>
      <c r="I1486" s="8"/>
      <c r="J1486" s="8"/>
      <c r="K1486" s="8"/>
      <c r="L1486" s="8"/>
      <c r="M1486" s="8"/>
      <c r="N1486" s="8"/>
      <c r="O1486" s="8"/>
      <c r="P1486" s="8"/>
      <c r="Q1486" s="8"/>
      <c r="R1486" s="8"/>
      <c r="S1486" s="8"/>
      <c r="T1486" s="8"/>
      <c r="U1486" s="8"/>
      <c r="V1486" s="8"/>
      <c r="W1486" s="8"/>
      <c r="X1486" s="8"/>
      <c r="Y1486" s="8"/>
      <c r="Z1486" s="8"/>
    </row>
    <row r="1487">
      <c r="A1487" s="8"/>
      <c r="B1487" s="11"/>
      <c r="C1487" s="8"/>
      <c r="D1487" s="8"/>
      <c r="E1487" s="8"/>
      <c r="F1487" s="8"/>
      <c r="G1487" s="8"/>
      <c r="H1487" s="8"/>
      <c r="I1487" s="8"/>
      <c r="J1487" s="8"/>
      <c r="K1487" s="8"/>
      <c r="L1487" s="8"/>
      <c r="M1487" s="8"/>
      <c r="N1487" s="8"/>
      <c r="O1487" s="8"/>
      <c r="P1487" s="8"/>
      <c r="Q1487" s="8"/>
      <c r="R1487" s="8"/>
      <c r="S1487" s="8"/>
      <c r="T1487" s="8"/>
      <c r="U1487" s="8"/>
      <c r="V1487" s="8"/>
      <c r="W1487" s="8"/>
      <c r="X1487" s="8"/>
      <c r="Y1487" s="8"/>
      <c r="Z1487" s="8"/>
    </row>
    <row r="1488">
      <c r="A1488" s="8"/>
      <c r="B1488" s="11"/>
      <c r="C1488" s="8"/>
      <c r="D1488" s="8"/>
      <c r="E1488" s="8"/>
      <c r="F1488" s="8"/>
      <c r="G1488" s="8"/>
      <c r="H1488" s="8"/>
      <c r="I1488" s="8"/>
      <c r="J1488" s="8"/>
      <c r="K1488" s="8"/>
      <c r="L1488" s="8"/>
      <c r="M1488" s="8"/>
      <c r="N1488" s="8"/>
      <c r="O1488" s="8"/>
      <c r="P1488" s="8"/>
      <c r="Q1488" s="8"/>
      <c r="R1488" s="8"/>
      <c r="S1488" s="8"/>
      <c r="T1488" s="8"/>
      <c r="U1488" s="8"/>
      <c r="V1488" s="8"/>
      <c r="W1488" s="8"/>
      <c r="X1488" s="8"/>
      <c r="Y1488" s="8"/>
      <c r="Z1488" s="8"/>
    </row>
    <row r="1489">
      <c r="A1489" s="8"/>
      <c r="B1489" s="11"/>
      <c r="C1489" s="8"/>
      <c r="D1489" s="8"/>
      <c r="E1489" s="8"/>
      <c r="F1489" s="8"/>
      <c r="G1489" s="8"/>
      <c r="H1489" s="8"/>
      <c r="I1489" s="8"/>
      <c r="J1489" s="8"/>
      <c r="K1489" s="8"/>
      <c r="L1489" s="8"/>
      <c r="M1489" s="8"/>
      <c r="N1489" s="8"/>
      <c r="O1489" s="8"/>
      <c r="P1489" s="8"/>
      <c r="Q1489" s="8"/>
      <c r="R1489" s="8"/>
      <c r="S1489" s="8"/>
      <c r="T1489" s="8"/>
      <c r="U1489" s="8"/>
      <c r="V1489" s="8"/>
      <c r="W1489" s="8"/>
      <c r="X1489" s="8"/>
      <c r="Y1489" s="8"/>
      <c r="Z1489" s="8"/>
    </row>
    <row r="1490">
      <c r="A1490" s="8"/>
      <c r="B1490" s="11"/>
      <c r="C1490" s="8"/>
      <c r="D1490" s="8"/>
      <c r="E1490" s="8"/>
      <c r="F1490" s="8"/>
      <c r="G1490" s="8"/>
      <c r="H1490" s="8"/>
      <c r="I1490" s="8"/>
      <c r="J1490" s="8"/>
      <c r="K1490" s="8"/>
      <c r="L1490" s="8"/>
      <c r="M1490" s="8"/>
      <c r="N1490" s="8"/>
      <c r="O1490" s="8"/>
      <c r="P1490" s="8"/>
      <c r="Q1490" s="8"/>
      <c r="R1490" s="8"/>
      <c r="S1490" s="8"/>
      <c r="T1490" s="8"/>
      <c r="U1490" s="8"/>
      <c r="V1490" s="8"/>
      <c r="W1490" s="8"/>
      <c r="X1490" s="8"/>
      <c r="Y1490" s="8"/>
      <c r="Z1490" s="8"/>
    </row>
    <row r="1491">
      <c r="A1491" s="8"/>
      <c r="B1491" s="11"/>
      <c r="C1491" s="8"/>
      <c r="D1491" s="8"/>
      <c r="E1491" s="8"/>
      <c r="F1491" s="8"/>
      <c r="G1491" s="8"/>
      <c r="H1491" s="8"/>
      <c r="I1491" s="8"/>
      <c r="J1491" s="8"/>
      <c r="K1491" s="8"/>
      <c r="L1491" s="8"/>
      <c r="M1491" s="8"/>
      <c r="N1491" s="8"/>
      <c r="O1491" s="8"/>
      <c r="P1491" s="8"/>
      <c r="Q1491" s="8"/>
      <c r="R1491" s="8"/>
      <c r="S1491" s="8"/>
      <c r="T1491" s="8"/>
      <c r="U1491" s="8"/>
      <c r="V1491" s="8"/>
      <c r="W1491" s="8"/>
      <c r="X1491" s="8"/>
      <c r="Y1491" s="8"/>
      <c r="Z1491" s="8"/>
    </row>
    <row r="1492">
      <c r="A1492" s="8"/>
      <c r="B1492" s="11"/>
      <c r="C1492" s="8"/>
      <c r="D1492" s="8"/>
      <c r="E1492" s="8"/>
      <c r="F1492" s="8"/>
      <c r="G1492" s="8"/>
      <c r="H1492" s="8"/>
      <c r="I1492" s="8"/>
      <c r="J1492" s="8"/>
      <c r="K1492" s="8"/>
      <c r="L1492" s="8"/>
      <c r="M1492" s="8"/>
      <c r="N1492" s="8"/>
      <c r="O1492" s="8"/>
      <c r="P1492" s="8"/>
      <c r="Q1492" s="8"/>
      <c r="R1492" s="8"/>
      <c r="S1492" s="8"/>
      <c r="T1492" s="8"/>
      <c r="U1492" s="8"/>
      <c r="V1492" s="8"/>
      <c r="W1492" s="8"/>
      <c r="X1492" s="8"/>
      <c r="Y1492" s="8"/>
      <c r="Z1492" s="8"/>
    </row>
    <row r="1493">
      <c r="A1493" s="8"/>
      <c r="B1493" s="11"/>
      <c r="C1493" s="8"/>
      <c r="D1493" s="8"/>
      <c r="E1493" s="8"/>
      <c r="F1493" s="8"/>
      <c r="G1493" s="8"/>
      <c r="H1493" s="8"/>
      <c r="I1493" s="8"/>
      <c r="J1493" s="8"/>
      <c r="K1493" s="8"/>
      <c r="L1493" s="8"/>
      <c r="M1493" s="8"/>
      <c r="N1493" s="8"/>
      <c r="O1493" s="8"/>
      <c r="P1493" s="8"/>
      <c r="Q1493" s="8"/>
      <c r="R1493" s="8"/>
      <c r="S1493" s="8"/>
      <c r="T1493" s="8"/>
      <c r="U1493" s="8"/>
      <c r="V1493" s="8"/>
      <c r="W1493" s="8"/>
      <c r="X1493" s="8"/>
      <c r="Y1493" s="8"/>
      <c r="Z1493" s="8"/>
    </row>
    <row r="1494">
      <c r="A1494" s="8"/>
      <c r="B1494" s="11"/>
      <c r="C1494" s="8"/>
      <c r="D1494" s="8"/>
      <c r="E1494" s="8"/>
      <c r="F1494" s="8"/>
      <c r="G1494" s="8"/>
      <c r="H1494" s="8"/>
      <c r="I1494" s="8"/>
      <c r="J1494" s="8"/>
      <c r="K1494" s="8"/>
      <c r="L1494" s="8"/>
      <c r="M1494" s="8"/>
      <c r="N1494" s="8"/>
      <c r="O1494" s="8"/>
      <c r="P1494" s="8"/>
      <c r="Q1494" s="8"/>
      <c r="R1494" s="8"/>
      <c r="S1494" s="8"/>
      <c r="T1494" s="8"/>
      <c r="U1494" s="8"/>
      <c r="V1494" s="8"/>
      <c r="W1494" s="8"/>
      <c r="X1494" s="8"/>
      <c r="Y1494" s="8"/>
      <c r="Z1494" s="8"/>
    </row>
    <row r="1495">
      <c r="A1495" s="8"/>
      <c r="B1495" s="11"/>
      <c r="C1495" s="8"/>
      <c r="D1495" s="8"/>
      <c r="E1495" s="8"/>
      <c r="F1495" s="8"/>
      <c r="G1495" s="8"/>
      <c r="H1495" s="8"/>
      <c r="I1495" s="8"/>
      <c r="J1495" s="8"/>
      <c r="K1495" s="8"/>
      <c r="L1495" s="8"/>
      <c r="M1495" s="8"/>
      <c r="N1495" s="8"/>
      <c r="O1495" s="8"/>
      <c r="P1495" s="8"/>
      <c r="Q1495" s="8"/>
      <c r="R1495" s="8"/>
      <c r="S1495" s="8"/>
      <c r="T1495" s="8"/>
      <c r="U1495" s="8"/>
      <c r="V1495" s="8"/>
      <c r="W1495" s="8"/>
      <c r="X1495" s="8"/>
      <c r="Y1495" s="8"/>
      <c r="Z1495" s="8"/>
    </row>
    <row r="1496">
      <c r="A1496" s="8"/>
      <c r="B1496" s="11"/>
      <c r="C1496" s="8"/>
      <c r="D1496" s="8"/>
      <c r="E1496" s="8"/>
      <c r="F1496" s="8"/>
      <c r="G1496" s="8"/>
      <c r="H1496" s="8"/>
      <c r="I1496" s="8"/>
      <c r="J1496" s="8"/>
      <c r="K1496" s="8"/>
      <c r="L1496" s="8"/>
      <c r="M1496" s="8"/>
      <c r="N1496" s="8"/>
      <c r="O1496" s="8"/>
      <c r="P1496" s="8"/>
      <c r="Q1496" s="8"/>
      <c r="R1496" s="8"/>
      <c r="S1496" s="8"/>
      <c r="T1496" s="8"/>
      <c r="U1496" s="8"/>
      <c r="V1496" s="8"/>
      <c r="W1496" s="8"/>
      <c r="X1496" s="8"/>
      <c r="Y1496" s="8"/>
      <c r="Z1496" s="8"/>
    </row>
    <row r="1497">
      <c r="A1497" s="8"/>
      <c r="B1497" s="11"/>
      <c r="C1497" s="8"/>
      <c r="D1497" s="8"/>
      <c r="E1497" s="8"/>
      <c r="F1497" s="8"/>
      <c r="G1497" s="8"/>
      <c r="H1497" s="8"/>
      <c r="I1497" s="8"/>
      <c r="J1497" s="8"/>
      <c r="K1497" s="8"/>
      <c r="L1497" s="8"/>
      <c r="M1497" s="8"/>
      <c r="N1497" s="8"/>
      <c r="O1497" s="8"/>
      <c r="P1497" s="8"/>
      <c r="Q1497" s="8"/>
      <c r="R1497" s="8"/>
      <c r="S1497" s="8"/>
      <c r="T1497" s="8"/>
      <c r="U1497" s="8"/>
      <c r="V1497" s="8"/>
      <c r="W1497" s="8"/>
      <c r="X1497" s="8"/>
      <c r="Y1497" s="8"/>
      <c r="Z1497" s="8"/>
    </row>
    <row r="1498">
      <c r="A1498" s="8"/>
      <c r="B1498" s="11"/>
      <c r="C1498" s="8"/>
      <c r="D1498" s="8"/>
      <c r="E1498" s="8"/>
      <c r="F1498" s="8"/>
      <c r="G1498" s="8"/>
      <c r="H1498" s="8"/>
      <c r="I1498" s="8"/>
      <c r="J1498" s="8"/>
      <c r="K1498" s="8"/>
      <c r="L1498" s="8"/>
      <c r="M1498" s="8"/>
      <c r="N1498" s="8"/>
      <c r="O1498" s="8"/>
      <c r="P1498" s="8"/>
      <c r="Q1498" s="8"/>
      <c r="R1498" s="8"/>
      <c r="S1498" s="8"/>
      <c r="T1498" s="8"/>
      <c r="U1498" s="8"/>
      <c r="V1498" s="8"/>
      <c r="W1498" s="8"/>
      <c r="X1498" s="8"/>
      <c r="Y1498" s="8"/>
      <c r="Z1498" s="8"/>
    </row>
    <row r="1499">
      <c r="A1499" s="8"/>
      <c r="B1499" s="11"/>
      <c r="C1499" s="8"/>
      <c r="D1499" s="8"/>
      <c r="E1499" s="8"/>
      <c r="F1499" s="8"/>
      <c r="G1499" s="8"/>
      <c r="H1499" s="8"/>
      <c r="I1499" s="8"/>
      <c r="J1499" s="8"/>
      <c r="K1499" s="8"/>
      <c r="L1499" s="8"/>
      <c r="M1499" s="8"/>
      <c r="N1499" s="8"/>
      <c r="O1499" s="8"/>
      <c r="P1499" s="8"/>
      <c r="Q1499" s="8"/>
      <c r="R1499" s="8"/>
      <c r="S1499" s="8"/>
      <c r="T1499" s="8"/>
      <c r="U1499" s="8"/>
      <c r="V1499" s="8"/>
      <c r="W1499" s="8"/>
      <c r="X1499" s="8"/>
      <c r="Y1499" s="8"/>
      <c r="Z1499" s="8"/>
    </row>
    <row r="1500">
      <c r="A1500" s="8"/>
      <c r="B1500" s="11"/>
      <c r="C1500" s="8"/>
      <c r="D1500" s="8"/>
      <c r="E1500" s="8"/>
      <c r="F1500" s="8"/>
      <c r="G1500" s="8"/>
      <c r="H1500" s="8"/>
      <c r="I1500" s="8"/>
      <c r="J1500" s="8"/>
      <c r="K1500" s="8"/>
      <c r="L1500" s="8"/>
      <c r="M1500" s="8"/>
      <c r="N1500" s="8"/>
      <c r="O1500" s="8"/>
      <c r="P1500" s="8"/>
      <c r="Q1500" s="8"/>
      <c r="R1500" s="8"/>
      <c r="S1500" s="8"/>
      <c r="T1500" s="8"/>
      <c r="U1500" s="8"/>
      <c r="V1500" s="8"/>
      <c r="W1500" s="8"/>
      <c r="X1500" s="8"/>
      <c r="Y1500" s="8"/>
      <c r="Z1500" s="8"/>
    </row>
    <row r="1501">
      <c r="A1501" s="8"/>
      <c r="B1501" s="11"/>
      <c r="C1501" s="8"/>
      <c r="D1501" s="8"/>
      <c r="E1501" s="8"/>
      <c r="F1501" s="8"/>
      <c r="G1501" s="8"/>
      <c r="H1501" s="8"/>
      <c r="I1501" s="8"/>
      <c r="J1501" s="8"/>
      <c r="K1501" s="8"/>
      <c r="L1501" s="8"/>
      <c r="M1501" s="8"/>
      <c r="N1501" s="8"/>
      <c r="O1501" s="8"/>
      <c r="P1501" s="8"/>
      <c r="Q1501" s="8"/>
      <c r="R1501" s="8"/>
      <c r="S1501" s="8"/>
      <c r="T1501" s="8"/>
      <c r="U1501" s="8"/>
      <c r="V1501" s="8"/>
      <c r="W1501" s="8"/>
      <c r="X1501" s="8"/>
      <c r="Y1501" s="8"/>
      <c r="Z1501" s="8"/>
    </row>
    <row r="1502">
      <c r="A1502" s="8"/>
      <c r="B1502" s="11"/>
      <c r="C1502" s="8"/>
      <c r="D1502" s="8"/>
      <c r="E1502" s="8"/>
      <c r="F1502" s="8"/>
      <c r="G1502" s="8"/>
      <c r="H1502" s="8"/>
      <c r="I1502" s="8"/>
      <c r="J1502" s="8"/>
      <c r="K1502" s="8"/>
      <c r="L1502" s="8"/>
      <c r="M1502" s="8"/>
      <c r="N1502" s="8"/>
      <c r="O1502" s="8"/>
      <c r="P1502" s="8"/>
      <c r="Q1502" s="8"/>
      <c r="R1502" s="8"/>
      <c r="S1502" s="8"/>
      <c r="T1502" s="8"/>
      <c r="U1502" s="8"/>
      <c r="V1502" s="8"/>
      <c r="W1502" s="8"/>
      <c r="X1502" s="8"/>
      <c r="Y1502" s="8"/>
      <c r="Z1502" s="8"/>
    </row>
    <row r="1503">
      <c r="A1503" s="8"/>
      <c r="B1503" s="11"/>
      <c r="C1503" s="8"/>
      <c r="D1503" s="8"/>
      <c r="E1503" s="8"/>
      <c r="F1503" s="8"/>
      <c r="G1503" s="8"/>
      <c r="H1503" s="8"/>
      <c r="I1503" s="8"/>
      <c r="J1503" s="8"/>
      <c r="K1503" s="8"/>
      <c r="L1503" s="8"/>
      <c r="M1503" s="8"/>
      <c r="N1503" s="8"/>
      <c r="O1503" s="8"/>
      <c r="P1503" s="8"/>
      <c r="Q1503" s="8"/>
      <c r="R1503" s="8"/>
      <c r="S1503" s="8"/>
      <c r="T1503" s="8"/>
      <c r="U1503" s="8"/>
      <c r="V1503" s="8"/>
      <c r="W1503" s="8"/>
      <c r="X1503" s="8"/>
      <c r="Y1503" s="8"/>
      <c r="Z1503" s="8"/>
    </row>
    <row r="1504">
      <c r="A1504" s="8"/>
      <c r="B1504" s="11"/>
      <c r="C1504" s="8"/>
      <c r="D1504" s="8"/>
      <c r="E1504" s="8"/>
      <c r="F1504" s="8"/>
      <c r="G1504" s="8"/>
      <c r="H1504" s="8"/>
      <c r="I1504" s="8"/>
      <c r="J1504" s="8"/>
      <c r="K1504" s="8"/>
      <c r="L1504" s="8"/>
      <c r="M1504" s="8"/>
      <c r="N1504" s="8"/>
      <c r="O1504" s="8"/>
      <c r="P1504" s="8"/>
      <c r="Q1504" s="8"/>
      <c r="R1504" s="8"/>
      <c r="S1504" s="8"/>
      <c r="T1504" s="8"/>
      <c r="U1504" s="8"/>
      <c r="V1504" s="8"/>
      <c r="W1504" s="8"/>
      <c r="X1504" s="8"/>
      <c r="Y1504" s="8"/>
      <c r="Z1504" s="8"/>
    </row>
    <row r="1505">
      <c r="A1505" s="8"/>
      <c r="B1505" s="11"/>
      <c r="C1505" s="8"/>
      <c r="D1505" s="8"/>
      <c r="E1505" s="8"/>
      <c r="F1505" s="8"/>
      <c r="G1505" s="8"/>
      <c r="H1505" s="8"/>
      <c r="I1505" s="8"/>
      <c r="J1505" s="8"/>
      <c r="K1505" s="8"/>
      <c r="L1505" s="8"/>
      <c r="M1505" s="8"/>
      <c r="N1505" s="8"/>
      <c r="O1505" s="8"/>
      <c r="P1505" s="8"/>
      <c r="Q1505" s="8"/>
      <c r="R1505" s="8"/>
      <c r="S1505" s="8"/>
      <c r="T1505" s="8"/>
      <c r="U1505" s="8"/>
      <c r="V1505" s="8"/>
      <c r="W1505" s="8"/>
      <c r="X1505" s="8"/>
      <c r="Y1505" s="8"/>
      <c r="Z1505" s="8"/>
    </row>
    <row r="1506">
      <c r="A1506" s="8"/>
      <c r="B1506" s="11"/>
      <c r="C1506" s="8"/>
      <c r="D1506" s="8"/>
      <c r="E1506" s="8"/>
      <c r="F1506" s="8"/>
      <c r="G1506" s="8"/>
      <c r="H1506" s="8"/>
      <c r="I1506" s="8"/>
      <c r="J1506" s="8"/>
      <c r="K1506" s="8"/>
      <c r="L1506" s="8"/>
      <c r="M1506" s="8"/>
      <c r="N1506" s="8"/>
      <c r="O1506" s="8"/>
      <c r="P1506" s="8"/>
      <c r="Q1506" s="8"/>
      <c r="R1506" s="8"/>
      <c r="S1506" s="8"/>
      <c r="T1506" s="8"/>
      <c r="U1506" s="8"/>
      <c r="V1506" s="8"/>
      <c r="W1506" s="8"/>
      <c r="X1506" s="8"/>
      <c r="Y1506" s="8"/>
      <c r="Z1506" s="8"/>
    </row>
    <row r="1507">
      <c r="A1507" s="8"/>
      <c r="B1507" s="11"/>
      <c r="C1507" s="8"/>
      <c r="D1507" s="8"/>
      <c r="E1507" s="8"/>
      <c r="F1507" s="8"/>
      <c r="G1507" s="8"/>
      <c r="H1507" s="8"/>
      <c r="I1507" s="8"/>
      <c r="J1507" s="8"/>
      <c r="K1507" s="8"/>
      <c r="L1507" s="8"/>
      <c r="M1507" s="8"/>
      <c r="N1507" s="8"/>
      <c r="O1507" s="8"/>
      <c r="P1507" s="8"/>
      <c r="Q1507" s="8"/>
      <c r="R1507" s="8"/>
      <c r="S1507" s="8"/>
      <c r="T1507" s="8"/>
      <c r="U1507" s="8"/>
      <c r="V1507" s="8"/>
      <c r="W1507" s="8"/>
      <c r="X1507" s="8"/>
      <c r="Y1507" s="8"/>
      <c r="Z1507" s="8"/>
    </row>
    <row r="1508">
      <c r="A1508" s="8"/>
      <c r="B1508" s="11"/>
      <c r="C1508" s="8"/>
      <c r="D1508" s="8"/>
      <c r="E1508" s="8"/>
      <c r="F1508" s="8"/>
      <c r="G1508" s="8"/>
      <c r="H1508" s="8"/>
      <c r="I1508" s="8"/>
      <c r="J1508" s="8"/>
      <c r="K1508" s="8"/>
      <c r="L1508" s="8"/>
      <c r="M1508" s="8"/>
      <c r="N1508" s="8"/>
      <c r="O1508" s="8"/>
      <c r="P1508" s="8"/>
      <c r="Q1508" s="8"/>
      <c r="R1508" s="8"/>
      <c r="S1508" s="8"/>
      <c r="T1508" s="8"/>
      <c r="U1508" s="8"/>
      <c r="V1508" s="8"/>
      <c r="W1508" s="8"/>
      <c r="X1508" s="8"/>
      <c r="Y1508" s="8"/>
      <c r="Z1508" s="8"/>
    </row>
    <row r="1509">
      <c r="A1509" s="8"/>
      <c r="B1509" s="11"/>
      <c r="C1509" s="8"/>
      <c r="D1509" s="8"/>
      <c r="E1509" s="8"/>
      <c r="F1509" s="8"/>
      <c r="G1509" s="8"/>
      <c r="H1509" s="8"/>
      <c r="I1509" s="8"/>
      <c r="J1509" s="8"/>
      <c r="K1509" s="8"/>
      <c r="L1509" s="8"/>
      <c r="M1509" s="8"/>
      <c r="N1509" s="8"/>
      <c r="O1509" s="8"/>
      <c r="P1509" s="8"/>
      <c r="Q1509" s="8"/>
      <c r="R1509" s="8"/>
      <c r="S1509" s="8"/>
      <c r="T1509" s="8"/>
      <c r="U1509" s="8"/>
      <c r="V1509" s="8"/>
      <c r="W1509" s="8"/>
      <c r="X1509" s="8"/>
      <c r="Y1509" s="8"/>
      <c r="Z1509" s="8"/>
    </row>
    <row r="1510">
      <c r="A1510" s="8"/>
      <c r="B1510" s="11"/>
      <c r="C1510" s="8"/>
      <c r="D1510" s="8"/>
      <c r="E1510" s="8"/>
      <c r="F1510" s="8"/>
      <c r="G1510" s="8"/>
      <c r="H1510" s="8"/>
      <c r="I1510" s="8"/>
      <c r="J1510" s="8"/>
      <c r="K1510" s="8"/>
      <c r="L1510" s="8"/>
      <c r="M1510" s="8"/>
      <c r="N1510" s="8"/>
      <c r="O1510" s="8"/>
      <c r="P1510" s="8"/>
      <c r="Q1510" s="8"/>
      <c r="R1510" s="8"/>
      <c r="S1510" s="8"/>
      <c r="T1510" s="8"/>
      <c r="U1510" s="8"/>
      <c r="V1510" s="8"/>
      <c r="W1510" s="8"/>
      <c r="X1510" s="8"/>
      <c r="Y1510" s="8"/>
      <c r="Z1510" s="8"/>
    </row>
    <row r="1511">
      <c r="A1511" s="8"/>
      <c r="B1511" s="11"/>
      <c r="C1511" s="8"/>
      <c r="D1511" s="8"/>
      <c r="E1511" s="8"/>
      <c r="F1511" s="8"/>
      <c r="G1511" s="8"/>
      <c r="H1511" s="8"/>
      <c r="I1511" s="8"/>
      <c r="J1511" s="8"/>
      <c r="K1511" s="8"/>
      <c r="L1511" s="8"/>
      <c r="M1511" s="8"/>
      <c r="N1511" s="8"/>
      <c r="O1511" s="8"/>
      <c r="P1511" s="8"/>
      <c r="Q1511" s="8"/>
      <c r="R1511" s="8"/>
      <c r="S1511" s="8"/>
      <c r="T1511" s="8"/>
      <c r="U1511" s="8"/>
      <c r="V1511" s="8"/>
      <c r="W1511" s="8"/>
      <c r="X1511" s="8"/>
      <c r="Y1511" s="8"/>
      <c r="Z1511" s="8"/>
    </row>
    <row r="1512">
      <c r="A1512" s="8"/>
      <c r="B1512" s="11"/>
      <c r="C1512" s="8"/>
      <c r="D1512" s="8"/>
      <c r="E1512" s="8"/>
      <c r="F1512" s="8"/>
      <c r="G1512" s="8"/>
      <c r="H1512" s="8"/>
      <c r="I1512" s="8"/>
      <c r="J1512" s="8"/>
      <c r="K1512" s="8"/>
      <c r="L1512" s="8"/>
      <c r="M1512" s="8"/>
      <c r="N1512" s="8"/>
      <c r="O1512" s="8"/>
      <c r="P1512" s="8"/>
      <c r="Q1512" s="8"/>
      <c r="R1512" s="8"/>
      <c r="S1512" s="8"/>
      <c r="T1512" s="8"/>
      <c r="U1512" s="8"/>
      <c r="V1512" s="8"/>
      <c r="W1512" s="8"/>
      <c r="X1512" s="8"/>
      <c r="Y1512" s="8"/>
      <c r="Z1512" s="8"/>
    </row>
    <row r="1513">
      <c r="A1513" s="8"/>
      <c r="B1513" s="11"/>
      <c r="C1513" s="8"/>
      <c r="D1513" s="8"/>
      <c r="E1513" s="8"/>
      <c r="F1513" s="8"/>
      <c r="G1513" s="8"/>
      <c r="H1513" s="8"/>
      <c r="I1513" s="8"/>
      <c r="J1513" s="8"/>
      <c r="K1513" s="8"/>
      <c r="L1513" s="8"/>
      <c r="M1513" s="8"/>
      <c r="N1513" s="8"/>
      <c r="O1513" s="8"/>
      <c r="P1513" s="8"/>
      <c r="Q1513" s="8"/>
      <c r="R1513" s="8"/>
      <c r="S1513" s="8"/>
      <c r="T1513" s="8"/>
      <c r="U1513" s="8"/>
      <c r="V1513" s="8"/>
      <c r="W1513" s="8"/>
      <c r="X1513" s="8"/>
      <c r="Y1513" s="8"/>
      <c r="Z1513" s="8"/>
    </row>
    <row r="1514">
      <c r="A1514" s="8"/>
      <c r="B1514" s="11"/>
      <c r="C1514" s="8"/>
      <c r="D1514" s="8"/>
      <c r="E1514" s="8"/>
      <c r="F1514" s="8"/>
      <c r="G1514" s="8"/>
      <c r="H1514" s="8"/>
      <c r="I1514" s="8"/>
      <c r="J1514" s="8"/>
      <c r="K1514" s="8"/>
      <c r="L1514" s="8"/>
      <c r="M1514" s="8"/>
      <c r="N1514" s="8"/>
      <c r="O1514" s="8"/>
      <c r="P1514" s="8"/>
      <c r="Q1514" s="8"/>
      <c r="R1514" s="8"/>
      <c r="S1514" s="8"/>
      <c r="T1514" s="8"/>
      <c r="U1514" s="8"/>
      <c r="V1514" s="8"/>
      <c r="W1514" s="8"/>
      <c r="X1514" s="8"/>
      <c r="Y1514" s="8"/>
      <c r="Z1514" s="8"/>
    </row>
    <row r="1515">
      <c r="A1515" s="8"/>
      <c r="B1515" s="11"/>
      <c r="C1515" s="8"/>
      <c r="D1515" s="8"/>
      <c r="E1515" s="8"/>
      <c r="F1515" s="8"/>
      <c r="G1515" s="8"/>
      <c r="H1515" s="8"/>
      <c r="I1515" s="8"/>
      <c r="J1515" s="8"/>
      <c r="K1515" s="8"/>
      <c r="L1515" s="8"/>
      <c r="M1515" s="8"/>
      <c r="N1515" s="8"/>
      <c r="O1515" s="8"/>
      <c r="P1515" s="8"/>
      <c r="Q1515" s="8"/>
      <c r="R1515" s="8"/>
      <c r="S1515" s="8"/>
      <c r="T1515" s="8"/>
      <c r="U1515" s="8"/>
      <c r="V1515" s="8"/>
      <c r="W1515" s="8"/>
      <c r="X1515" s="8"/>
      <c r="Y1515" s="8"/>
      <c r="Z1515" s="8"/>
    </row>
    <row r="1516">
      <c r="A1516" s="8"/>
      <c r="B1516" s="11"/>
      <c r="C1516" s="8"/>
      <c r="D1516" s="8"/>
      <c r="E1516" s="8"/>
      <c r="F1516" s="8"/>
      <c r="G1516" s="8"/>
      <c r="H1516" s="8"/>
      <c r="I1516" s="8"/>
      <c r="J1516" s="8"/>
      <c r="K1516" s="8"/>
      <c r="L1516" s="8"/>
      <c r="M1516" s="8"/>
      <c r="N1516" s="8"/>
      <c r="O1516" s="8"/>
      <c r="P1516" s="8"/>
      <c r="Q1516" s="8"/>
      <c r="R1516" s="8"/>
      <c r="S1516" s="8"/>
      <c r="T1516" s="8"/>
      <c r="U1516" s="8"/>
      <c r="V1516" s="8"/>
      <c r="W1516" s="8"/>
      <c r="X1516" s="8"/>
      <c r="Y1516" s="8"/>
      <c r="Z1516" s="8"/>
    </row>
    <row r="1517">
      <c r="A1517" s="8"/>
      <c r="B1517" s="11"/>
      <c r="C1517" s="8"/>
      <c r="D1517" s="8"/>
      <c r="E1517" s="8"/>
      <c r="F1517" s="8"/>
      <c r="G1517" s="8"/>
      <c r="H1517" s="8"/>
      <c r="I1517" s="8"/>
      <c r="J1517" s="8"/>
      <c r="K1517" s="8"/>
      <c r="L1517" s="8"/>
      <c r="M1517" s="8"/>
      <c r="N1517" s="8"/>
      <c r="O1517" s="8"/>
      <c r="P1517" s="8"/>
      <c r="Q1517" s="8"/>
      <c r="R1517" s="8"/>
      <c r="S1517" s="8"/>
      <c r="T1517" s="8"/>
      <c r="U1517" s="8"/>
      <c r="V1517" s="8"/>
      <c r="W1517" s="8"/>
      <c r="X1517" s="8"/>
      <c r="Y1517" s="8"/>
      <c r="Z1517" s="8"/>
    </row>
    <row r="1518">
      <c r="A1518" s="8"/>
      <c r="B1518" s="11"/>
      <c r="C1518" s="8"/>
      <c r="D1518" s="8"/>
      <c r="E1518" s="8"/>
      <c r="F1518" s="8"/>
      <c r="G1518" s="8"/>
      <c r="H1518" s="8"/>
      <c r="I1518" s="8"/>
      <c r="J1518" s="8"/>
      <c r="K1518" s="8"/>
      <c r="L1518" s="8"/>
      <c r="M1518" s="8"/>
      <c r="N1518" s="8"/>
      <c r="O1518" s="8"/>
      <c r="P1518" s="8"/>
      <c r="Q1518" s="8"/>
      <c r="R1518" s="8"/>
      <c r="S1518" s="8"/>
      <c r="T1518" s="8"/>
      <c r="U1518" s="8"/>
      <c r="V1518" s="8"/>
      <c r="W1518" s="8"/>
      <c r="X1518" s="8"/>
      <c r="Y1518" s="8"/>
      <c r="Z1518" s="8"/>
    </row>
    <row r="1519">
      <c r="A1519" s="8"/>
      <c r="B1519" s="11"/>
      <c r="C1519" s="8"/>
      <c r="D1519" s="8"/>
      <c r="E1519" s="8"/>
      <c r="F1519" s="8"/>
      <c r="G1519" s="8"/>
      <c r="H1519" s="8"/>
      <c r="I1519" s="8"/>
      <c r="J1519" s="8"/>
      <c r="K1519" s="8"/>
      <c r="L1519" s="8"/>
      <c r="M1519" s="8"/>
      <c r="N1519" s="8"/>
      <c r="O1519" s="8"/>
      <c r="P1519" s="8"/>
      <c r="Q1519" s="8"/>
      <c r="R1519" s="8"/>
      <c r="S1519" s="8"/>
      <c r="T1519" s="8"/>
      <c r="U1519" s="8"/>
      <c r="V1519" s="8"/>
      <c r="W1519" s="8"/>
      <c r="X1519" s="8"/>
      <c r="Y1519" s="8"/>
      <c r="Z1519" s="8"/>
    </row>
    <row r="1520">
      <c r="A1520" s="8"/>
      <c r="B1520" s="11"/>
      <c r="C1520" s="8"/>
      <c r="D1520" s="8"/>
      <c r="E1520" s="8"/>
      <c r="F1520" s="8"/>
      <c r="G1520" s="8"/>
      <c r="H1520" s="8"/>
      <c r="I1520" s="8"/>
      <c r="J1520" s="8"/>
      <c r="K1520" s="8"/>
      <c r="L1520" s="8"/>
      <c r="M1520" s="8"/>
      <c r="N1520" s="8"/>
      <c r="O1520" s="8"/>
      <c r="P1520" s="8"/>
      <c r="Q1520" s="8"/>
      <c r="R1520" s="8"/>
      <c r="S1520" s="8"/>
      <c r="T1520" s="8"/>
      <c r="U1520" s="8"/>
      <c r="V1520" s="8"/>
      <c r="W1520" s="8"/>
      <c r="X1520" s="8"/>
      <c r="Y1520" s="8"/>
      <c r="Z1520" s="8"/>
    </row>
    <row r="1521">
      <c r="A1521" s="8"/>
      <c r="B1521" s="11"/>
      <c r="C1521" s="8"/>
      <c r="D1521" s="8"/>
      <c r="E1521" s="8"/>
      <c r="F1521" s="8"/>
      <c r="G1521" s="8"/>
      <c r="H1521" s="8"/>
      <c r="I1521" s="8"/>
      <c r="J1521" s="8"/>
      <c r="K1521" s="8"/>
      <c r="L1521" s="8"/>
      <c r="M1521" s="8"/>
      <c r="N1521" s="8"/>
      <c r="O1521" s="8"/>
      <c r="P1521" s="8"/>
      <c r="Q1521" s="8"/>
      <c r="R1521" s="8"/>
      <c r="S1521" s="8"/>
      <c r="T1521" s="8"/>
      <c r="U1521" s="8"/>
      <c r="V1521" s="8"/>
      <c r="W1521" s="8"/>
      <c r="X1521" s="8"/>
      <c r="Y1521" s="8"/>
      <c r="Z1521" s="8"/>
    </row>
    <row r="1522">
      <c r="A1522" s="8"/>
      <c r="B1522" s="11"/>
      <c r="C1522" s="8"/>
      <c r="D1522" s="8"/>
      <c r="E1522" s="8"/>
      <c r="F1522" s="8"/>
      <c r="G1522" s="8"/>
      <c r="H1522" s="8"/>
      <c r="I1522" s="8"/>
      <c r="J1522" s="8"/>
      <c r="K1522" s="8"/>
      <c r="L1522" s="8"/>
      <c r="M1522" s="8"/>
      <c r="N1522" s="8"/>
      <c r="O1522" s="8"/>
      <c r="P1522" s="8"/>
      <c r="Q1522" s="8"/>
      <c r="R1522" s="8"/>
      <c r="S1522" s="8"/>
      <c r="T1522" s="8"/>
      <c r="U1522" s="8"/>
      <c r="V1522" s="8"/>
      <c r="W1522" s="8"/>
      <c r="X1522" s="8"/>
      <c r="Y1522" s="8"/>
      <c r="Z1522" s="8"/>
    </row>
    <row r="1523">
      <c r="A1523" s="8"/>
      <c r="B1523" s="11"/>
      <c r="C1523" s="8"/>
      <c r="D1523" s="8"/>
      <c r="E1523" s="8"/>
      <c r="F1523" s="8"/>
      <c r="G1523" s="8"/>
      <c r="H1523" s="8"/>
      <c r="I1523" s="8"/>
      <c r="J1523" s="8"/>
      <c r="K1523" s="8"/>
      <c r="L1523" s="8"/>
      <c r="M1523" s="8"/>
      <c r="N1523" s="8"/>
      <c r="O1523" s="8"/>
      <c r="P1523" s="8"/>
      <c r="Q1523" s="8"/>
      <c r="R1523" s="8"/>
      <c r="S1523" s="8"/>
      <c r="T1523" s="8"/>
      <c r="U1523" s="8"/>
      <c r="V1523" s="8"/>
      <c r="W1523" s="8"/>
      <c r="X1523" s="8"/>
      <c r="Y1523" s="8"/>
      <c r="Z1523" s="8"/>
    </row>
    <row r="1524">
      <c r="A1524" s="8"/>
      <c r="B1524" s="11"/>
      <c r="C1524" s="8"/>
      <c r="D1524" s="8"/>
      <c r="E1524" s="8"/>
      <c r="F1524" s="8"/>
      <c r="G1524" s="8"/>
      <c r="H1524" s="8"/>
      <c r="I1524" s="8"/>
      <c r="J1524" s="8"/>
      <c r="K1524" s="8"/>
      <c r="L1524" s="8"/>
      <c r="M1524" s="8"/>
      <c r="N1524" s="8"/>
      <c r="O1524" s="8"/>
      <c r="P1524" s="8"/>
      <c r="Q1524" s="8"/>
      <c r="R1524" s="8"/>
      <c r="S1524" s="8"/>
      <c r="T1524" s="8"/>
      <c r="U1524" s="8"/>
      <c r="V1524" s="8"/>
      <c r="W1524" s="8"/>
      <c r="X1524" s="8"/>
      <c r="Y1524" s="8"/>
      <c r="Z1524" s="8"/>
    </row>
    <row r="1525">
      <c r="A1525" s="8"/>
      <c r="B1525" s="11"/>
      <c r="C1525" s="8"/>
      <c r="D1525" s="8"/>
      <c r="E1525" s="8"/>
      <c r="F1525" s="8"/>
      <c r="G1525" s="8"/>
      <c r="H1525" s="8"/>
      <c r="I1525" s="8"/>
      <c r="J1525" s="8"/>
      <c r="K1525" s="8"/>
      <c r="L1525" s="8"/>
      <c r="M1525" s="8"/>
      <c r="N1525" s="8"/>
      <c r="O1525" s="8"/>
      <c r="P1525" s="8"/>
      <c r="Q1525" s="8"/>
      <c r="R1525" s="8"/>
      <c r="S1525" s="8"/>
      <c r="T1525" s="8"/>
      <c r="U1525" s="8"/>
      <c r="V1525" s="8"/>
      <c r="W1525" s="8"/>
      <c r="X1525" s="8"/>
      <c r="Y1525" s="8"/>
      <c r="Z1525" s="8"/>
    </row>
    <row r="1526">
      <c r="A1526" s="8"/>
      <c r="B1526" s="11"/>
      <c r="C1526" s="8"/>
      <c r="D1526" s="8"/>
      <c r="E1526" s="8"/>
      <c r="F1526" s="8"/>
      <c r="G1526" s="8"/>
      <c r="H1526" s="8"/>
      <c r="I1526" s="8"/>
      <c r="J1526" s="8"/>
      <c r="K1526" s="8"/>
      <c r="L1526" s="8"/>
      <c r="M1526" s="8"/>
      <c r="N1526" s="8"/>
      <c r="O1526" s="8"/>
      <c r="P1526" s="8"/>
      <c r="Q1526" s="8"/>
      <c r="R1526" s="8"/>
      <c r="S1526" s="8"/>
      <c r="T1526" s="8"/>
      <c r="U1526" s="8"/>
      <c r="V1526" s="8"/>
      <c r="W1526" s="8"/>
      <c r="X1526" s="8"/>
      <c r="Y1526" s="8"/>
      <c r="Z1526" s="8"/>
    </row>
    <row r="1527">
      <c r="A1527" s="8"/>
      <c r="B1527" s="11"/>
      <c r="C1527" s="8"/>
      <c r="D1527" s="8"/>
      <c r="E1527" s="8"/>
      <c r="F1527" s="8"/>
      <c r="G1527" s="8"/>
      <c r="H1527" s="8"/>
      <c r="I1527" s="8"/>
      <c r="J1527" s="8"/>
      <c r="K1527" s="8"/>
      <c r="L1527" s="8"/>
      <c r="M1527" s="8"/>
      <c r="N1527" s="8"/>
      <c r="O1527" s="8"/>
      <c r="P1527" s="8"/>
      <c r="Q1527" s="8"/>
      <c r="R1527" s="8"/>
      <c r="S1527" s="8"/>
      <c r="T1527" s="8"/>
      <c r="U1527" s="8"/>
      <c r="V1527" s="8"/>
      <c r="W1527" s="8"/>
      <c r="X1527" s="8"/>
      <c r="Y1527" s="8"/>
      <c r="Z1527" s="8"/>
    </row>
    <row r="1528">
      <c r="A1528" s="8"/>
      <c r="B1528" s="11"/>
      <c r="C1528" s="8"/>
      <c r="D1528" s="8"/>
      <c r="E1528" s="8"/>
      <c r="F1528" s="8"/>
      <c r="G1528" s="8"/>
      <c r="H1528" s="8"/>
      <c r="I1528" s="8"/>
      <c r="J1528" s="8"/>
      <c r="K1528" s="8"/>
      <c r="L1528" s="8"/>
      <c r="M1528" s="8"/>
      <c r="N1528" s="8"/>
      <c r="O1528" s="8"/>
      <c r="P1528" s="8"/>
      <c r="Q1528" s="8"/>
      <c r="R1528" s="8"/>
      <c r="S1528" s="8"/>
      <c r="T1528" s="8"/>
      <c r="U1528" s="8"/>
      <c r="V1528" s="8"/>
      <c r="W1528" s="8"/>
      <c r="X1528" s="8"/>
      <c r="Y1528" s="8"/>
      <c r="Z1528" s="8"/>
    </row>
    <row r="1529">
      <c r="A1529" s="8"/>
      <c r="B1529" s="11"/>
      <c r="C1529" s="8"/>
      <c r="D1529" s="8"/>
      <c r="E1529" s="8"/>
      <c r="F1529" s="8"/>
      <c r="G1529" s="8"/>
      <c r="H1529" s="8"/>
      <c r="I1529" s="8"/>
      <c r="J1529" s="8"/>
      <c r="K1529" s="8"/>
      <c r="L1529" s="8"/>
      <c r="M1529" s="8"/>
      <c r="N1529" s="8"/>
      <c r="O1529" s="8"/>
      <c r="P1529" s="8"/>
      <c r="Q1529" s="8"/>
      <c r="R1529" s="8"/>
      <c r="S1529" s="8"/>
      <c r="T1529" s="8"/>
      <c r="U1529" s="8"/>
      <c r="V1529" s="8"/>
      <c r="W1529" s="8"/>
      <c r="X1529" s="8"/>
      <c r="Y1529" s="8"/>
      <c r="Z1529" s="8"/>
    </row>
    <row r="1530">
      <c r="A1530" s="8"/>
      <c r="B1530" s="11"/>
      <c r="C1530" s="8"/>
      <c r="D1530" s="8"/>
      <c r="E1530" s="8"/>
      <c r="F1530" s="8"/>
      <c r="G1530" s="8"/>
      <c r="H1530" s="8"/>
      <c r="I1530" s="8"/>
      <c r="J1530" s="8"/>
      <c r="K1530" s="8"/>
      <c r="L1530" s="8"/>
      <c r="M1530" s="8"/>
      <c r="N1530" s="8"/>
      <c r="O1530" s="8"/>
      <c r="P1530" s="8"/>
      <c r="Q1530" s="8"/>
      <c r="R1530" s="8"/>
      <c r="S1530" s="8"/>
      <c r="T1530" s="8"/>
      <c r="U1530" s="8"/>
      <c r="V1530" s="8"/>
      <c r="W1530" s="8"/>
      <c r="X1530" s="8"/>
      <c r="Y1530" s="8"/>
      <c r="Z1530" s="8"/>
    </row>
    <row r="1531">
      <c r="A1531" s="8"/>
      <c r="B1531" s="11"/>
      <c r="C1531" s="8"/>
      <c r="D1531" s="8"/>
      <c r="E1531" s="8"/>
      <c r="F1531" s="8"/>
      <c r="G1531" s="8"/>
      <c r="H1531" s="8"/>
      <c r="I1531" s="8"/>
      <c r="J1531" s="8"/>
      <c r="K1531" s="8"/>
      <c r="L1531" s="8"/>
      <c r="M1531" s="8"/>
      <c r="N1531" s="8"/>
      <c r="O1531" s="8"/>
      <c r="P1531" s="8"/>
      <c r="Q1531" s="8"/>
      <c r="R1531" s="8"/>
      <c r="S1531" s="8"/>
      <c r="T1531" s="8"/>
      <c r="U1531" s="8"/>
      <c r="V1531" s="8"/>
      <c r="W1531" s="8"/>
      <c r="X1531" s="8"/>
      <c r="Y1531" s="8"/>
      <c r="Z1531" s="8"/>
    </row>
    <row r="1532">
      <c r="A1532" s="8"/>
      <c r="B1532" s="11"/>
      <c r="C1532" s="8"/>
      <c r="D1532" s="8"/>
      <c r="E1532" s="8"/>
      <c r="F1532" s="8"/>
      <c r="G1532" s="8"/>
      <c r="H1532" s="8"/>
      <c r="I1532" s="8"/>
      <c r="J1532" s="8"/>
      <c r="K1532" s="8"/>
      <c r="L1532" s="8"/>
      <c r="M1532" s="8"/>
      <c r="N1532" s="8"/>
      <c r="O1532" s="8"/>
      <c r="P1532" s="8"/>
      <c r="Q1532" s="8"/>
      <c r="R1532" s="8"/>
      <c r="S1532" s="8"/>
      <c r="T1532" s="8"/>
      <c r="U1532" s="8"/>
      <c r="V1532" s="8"/>
      <c r="W1532" s="8"/>
      <c r="X1532" s="8"/>
      <c r="Y1532" s="8"/>
      <c r="Z1532" s="8"/>
    </row>
    <row r="1533">
      <c r="A1533" s="8"/>
      <c r="B1533" s="11"/>
      <c r="C1533" s="8"/>
      <c r="D1533" s="8"/>
      <c r="E1533" s="8"/>
      <c r="F1533" s="8"/>
      <c r="G1533" s="8"/>
      <c r="H1533" s="8"/>
      <c r="I1533" s="8"/>
      <c r="J1533" s="8"/>
      <c r="K1533" s="8"/>
      <c r="L1533" s="8"/>
      <c r="M1533" s="8"/>
      <c r="N1533" s="8"/>
      <c r="O1533" s="8"/>
      <c r="P1533" s="8"/>
      <c r="Q1533" s="8"/>
      <c r="R1533" s="8"/>
      <c r="S1533" s="8"/>
      <c r="T1533" s="8"/>
      <c r="U1533" s="8"/>
      <c r="V1533" s="8"/>
      <c r="W1533" s="8"/>
      <c r="X1533" s="8"/>
      <c r="Y1533" s="8"/>
      <c r="Z1533" s="8"/>
    </row>
    <row r="1534">
      <c r="A1534" s="8"/>
      <c r="B1534" s="11"/>
      <c r="C1534" s="8"/>
      <c r="D1534" s="8"/>
      <c r="E1534" s="8"/>
      <c r="F1534" s="8"/>
      <c r="G1534" s="8"/>
      <c r="H1534" s="8"/>
      <c r="I1534" s="8"/>
      <c r="J1534" s="8"/>
      <c r="K1534" s="8"/>
      <c r="L1534" s="8"/>
      <c r="M1534" s="8"/>
      <c r="N1534" s="8"/>
      <c r="O1534" s="8"/>
      <c r="P1534" s="8"/>
      <c r="Q1534" s="8"/>
      <c r="R1534" s="8"/>
      <c r="S1534" s="8"/>
      <c r="T1534" s="8"/>
      <c r="U1534" s="8"/>
      <c r="V1534" s="8"/>
      <c r="W1534" s="8"/>
      <c r="X1534" s="8"/>
      <c r="Y1534" s="8"/>
      <c r="Z1534" s="8"/>
    </row>
    <row r="1535">
      <c r="A1535" s="8"/>
      <c r="B1535" s="11"/>
      <c r="C1535" s="8"/>
      <c r="D1535" s="8"/>
      <c r="E1535" s="8"/>
      <c r="F1535" s="8"/>
      <c r="G1535" s="8"/>
      <c r="H1535" s="8"/>
      <c r="I1535" s="8"/>
      <c r="J1535" s="8"/>
      <c r="K1535" s="8"/>
      <c r="L1535" s="8"/>
      <c r="M1535" s="8"/>
      <c r="N1535" s="8"/>
      <c r="O1535" s="8"/>
      <c r="P1535" s="8"/>
      <c r="Q1535" s="8"/>
      <c r="R1535" s="8"/>
      <c r="S1535" s="8"/>
      <c r="T1535" s="8"/>
      <c r="U1535" s="8"/>
      <c r="V1535" s="8"/>
      <c r="W1535" s="8"/>
      <c r="X1535" s="8"/>
      <c r="Y1535" s="8"/>
      <c r="Z1535" s="8"/>
    </row>
    <row r="1536">
      <c r="A1536" s="8"/>
      <c r="B1536" s="11"/>
      <c r="C1536" s="8"/>
      <c r="D1536" s="8"/>
      <c r="E1536" s="8"/>
      <c r="F1536" s="8"/>
      <c r="G1536" s="8"/>
      <c r="H1536" s="8"/>
      <c r="I1536" s="8"/>
      <c r="J1536" s="8"/>
      <c r="K1536" s="8"/>
      <c r="L1536" s="8"/>
      <c r="M1536" s="8"/>
      <c r="N1536" s="8"/>
      <c r="O1536" s="8"/>
      <c r="P1536" s="8"/>
      <c r="Q1536" s="8"/>
      <c r="R1536" s="8"/>
      <c r="S1536" s="8"/>
      <c r="T1536" s="8"/>
      <c r="U1536" s="8"/>
      <c r="V1536" s="8"/>
      <c r="W1536" s="8"/>
      <c r="X1536" s="8"/>
      <c r="Y1536" s="8"/>
      <c r="Z1536" s="8"/>
    </row>
    <row r="1537">
      <c r="A1537" s="8"/>
      <c r="B1537" s="11"/>
      <c r="C1537" s="8"/>
      <c r="D1537" s="8"/>
      <c r="E1537" s="8"/>
      <c r="F1537" s="8"/>
      <c r="G1537" s="8"/>
      <c r="H1537" s="8"/>
      <c r="I1537" s="8"/>
      <c r="J1537" s="8"/>
      <c r="K1537" s="8"/>
      <c r="L1537" s="8"/>
      <c r="M1537" s="8"/>
      <c r="N1537" s="8"/>
      <c r="O1537" s="8"/>
      <c r="P1537" s="8"/>
      <c r="Q1537" s="8"/>
      <c r="R1537" s="8"/>
      <c r="S1537" s="8"/>
      <c r="T1537" s="8"/>
      <c r="U1537" s="8"/>
      <c r="V1537" s="8"/>
      <c r="W1537" s="8"/>
      <c r="X1537" s="8"/>
      <c r="Y1537" s="8"/>
      <c r="Z1537" s="8"/>
    </row>
    <row r="1538">
      <c r="A1538" s="8"/>
      <c r="B1538" s="11"/>
      <c r="C1538" s="8"/>
      <c r="D1538" s="8"/>
      <c r="E1538" s="8"/>
      <c r="F1538" s="8"/>
      <c r="G1538" s="8"/>
      <c r="H1538" s="8"/>
      <c r="I1538" s="8"/>
      <c r="J1538" s="8"/>
      <c r="K1538" s="8"/>
      <c r="L1538" s="8"/>
      <c r="M1538" s="8"/>
      <c r="N1538" s="8"/>
      <c r="O1538" s="8"/>
      <c r="P1538" s="8"/>
      <c r="Q1538" s="8"/>
      <c r="R1538" s="8"/>
      <c r="S1538" s="8"/>
      <c r="T1538" s="8"/>
      <c r="U1538" s="8"/>
      <c r="V1538" s="8"/>
      <c r="W1538" s="8"/>
      <c r="X1538" s="8"/>
      <c r="Y1538" s="8"/>
      <c r="Z1538" s="8"/>
    </row>
    <row r="1539">
      <c r="A1539" s="8"/>
      <c r="B1539" s="11"/>
      <c r="C1539" s="8"/>
      <c r="D1539" s="8"/>
      <c r="E1539" s="8"/>
      <c r="F1539" s="8"/>
      <c r="G1539" s="8"/>
      <c r="H1539" s="8"/>
      <c r="I1539" s="8"/>
      <c r="J1539" s="8"/>
      <c r="K1539" s="8"/>
      <c r="L1539" s="8"/>
      <c r="M1539" s="8"/>
      <c r="N1539" s="8"/>
      <c r="O1539" s="8"/>
      <c r="P1539" s="8"/>
      <c r="Q1539" s="8"/>
      <c r="R1539" s="8"/>
      <c r="S1539" s="8"/>
      <c r="T1539" s="8"/>
      <c r="U1539" s="8"/>
      <c r="V1539" s="8"/>
      <c r="W1539" s="8"/>
      <c r="X1539" s="8"/>
      <c r="Y1539" s="8"/>
      <c r="Z1539" s="8"/>
    </row>
    <row r="1540">
      <c r="A1540" s="8"/>
      <c r="B1540" s="11"/>
      <c r="C1540" s="8"/>
      <c r="D1540" s="8"/>
      <c r="E1540" s="8"/>
      <c r="F1540" s="8"/>
      <c r="G1540" s="8"/>
      <c r="H1540" s="8"/>
      <c r="I1540" s="8"/>
      <c r="J1540" s="8"/>
      <c r="K1540" s="8"/>
      <c r="L1540" s="8"/>
      <c r="M1540" s="8"/>
      <c r="N1540" s="8"/>
      <c r="O1540" s="8"/>
      <c r="P1540" s="8"/>
      <c r="Q1540" s="8"/>
      <c r="R1540" s="8"/>
      <c r="S1540" s="8"/>
      <c r="T1540" s="8"/>
      <c r="U1540" s="8"/>
      <c r="V1540" s="8"/>
      <c r="W1540" s="8"/>
      <c r="X1540" s="8"/>
      <c r="Y1540" s="8"/>
      <c r="Z1540" s="8"/>
    </row>
    <row r="1541">
      <c r="A1541" s="8"/>
      <c r="B1541" s="11"/>
      <c r="C1541" s="8"/>
      <c r="D1541" s="8"/>
      <c r="E1541" s="8"/>
      <c r="F1541" s="8"/>
      <c r="G1541" s="8"/>
      <c r="H1541" s="8"/>
      <c r="I1541" s="8"/>
      <c r="J1541" s="8"/>
      <c r="K1541" s="8"/>
      <c r="L1541" s="8"/>
      <c r="M1541" s="8"/>
      <c r="N1541" s="8"/>
      <c r="O1541" s="8"/>
      <c r="P1541" s="8"/>
      <c r="Q1541" s="8"/>
      <c r="R1541" s="8"/>
      <c r="S1541" s="8"/>
      <c r="T1541" s="8"/>
      <c r="U1541" s="8"/>
      <c r="V1541" s="8"/>
      <c r="W1541" s="8"/>
      <c r="X1541" s="8"/>
      <c r="Y1541" s="8"/>
      <c r="Z1541" s="8"/>
    </row>
    <row r="1542">
      <c r="A1542" s="8"/>
      <c r="B1542" s="11"/>
      <c r="C1542" s="8"/>
      <c r="D1542" s="8"/>
      <c r="E1542" s="8"/>
      <c r="F1542" s="8"/>
      <c r="G1542" s="8"/>
      <c r="H1542" s="8"/>
      <c r="I1542" s="8"/>
      <c r="J1542" s="8"/>
      <c r="K1542" s="8"/>
      <c r="L1542" s="8"/>
      <c r="M1542" s="8"/>
      <c r="N1542" s="8"/>
      <c r="O1542" s="8"/>
      <c r="P1542" s="8"/>
      <c r="Q1542" s="8"/>
      <c r="R1542" s="8"/>
      <c r="S1542" s="8"/>
      <c r="T1542" s="8"/>
      <c r="U1542" s="8"/>
      <c r="V1542" s="8"/>
      <c r="W1542" s="8"/>
      <c r="X1542" s="8"/>
      <c r="Y1542" s="8"/>
      <c r="Z1542" s="8"/>
    </row>
    <row r="1543">
      <c r="A1543" s="8"/>
      <c r="B1543" s="11"/>
      <c r="C1543" s="8"/>
      <c r="D1543" s="8"/>
      <c r="E1543" s="8"/>
      <c r="F1543" s="8"/>
      <c r="G1543" s="8"/>
      <c r="H1543" s="8"/>
      <c r="I1543" s="8"/>
      <c r="J1543" s="8"/>
      <c r="K1543" s="8"/>
      <c r="L1543" s="8"/>
      <c r="M1543" s="8"/>
      <c r="N1543" s="8"/>
      <c r="O1543" s="8"/>
      <c r="P1543" s="8"/>
      <c r="Q1543" s="8"/>
      <c r="R1543" s="8"/>
      <c r="S1543" s="8"/>
      <c r="T1543" s="8"/>
      <c r="U1543" s="8"/>
      <c r="V1543" s="8"/>
      <c r="W1543" s="8"/>
      <c r="X1543" s="8"/>
      <c r="Y1543" s="8"/>
      <c r="Z1543" s="8"/>
    </row>
    <row r="1544">
      <c r="A1544" s="8"/>
      <c r="B1544" s="11"/>
      <c r="C1544" s="8"/>
      <c r="D1544" s="8"/>
      <c r="E1544" s="8"/>
      <c r="F1544" s="8"/>
      <c r="G1544" s="8"/>
      <c r="H1544" s="8"/>
      <c r="I1544" s="8"/>
      <c r="J1544" s="8"/>
      <c r="K1544" s="8"/>
      <c r="L1544" s="8"/>
      <c r="M1544" s="8"/>
      <c r="N1544" s="8"/>
      <c r="O1544" s="8"/>
      <c r="P1544" s="8"/>
      <c r="Q1544" s="8"/>
      <c r="R1544" s="8"/>
      <c r="S1544" s="8"/>
      <c r="T1544" s="8"/>
      <c r="U1544" s="8"/>
      <c r="V1544" s="8"/>
      <c r="W1544" s="8"/>
      <c r="X1544" s="8"/>
      <c r="Y1544" s="8"/>
      <c r="Z1544" s="8"/>
    </row>
    <row r="1545">
      <c r="A1545" s="8"/>
      <c r="B1545" s="11"/>
      <c r="C1545" s="8"/>
      <c r="D1545" s="8"/>
      <c r="E1545" s="8"/>
      <c r="F1545" s="8"/>
      <c r="G1545" s="8"/>
      <c r="H1545" s="8"/>
      <c r="I1545" s="8"/>
      <c r="J1545" s="8"/>
      <c r="K1545" s="8"/>
      <c r="L1545" s="8"/>
      <c r="M1545" s="8"/>
      <c r="N1545" s="8"/>
      <c r="O1545" s="8"/>
      <c r="P1545" s="8"/>
      <c r="Q1545" s="8"/>
      <c r="R1545" s="8"/>
      <c r="S1545" s="8"/>
      <c r="T1545" s="8"/>
      <c r="U1545" s="8"/>
      <c r="V1545" s="8"/>
      <c r="W1545" s="8"/>
      <c r="X1545" s="8"/>
      <c r="Y1545" s="8"/>
      <c r="Z1545" s="8"/>
    </row>
    <row r="1546">
      <c r="A1546" s="8"/>
      <c r="B1546" s="11"/>
      <c r="C1546" s="8"/>
      <c r="D1546" s="8"/>
      <c r="E1546" s="8"/>
      <c r="F1546" s="8"/>
      <c r="G1546" s="8"/>
      <c r="H1546" s="8"/>
      <c r="I1546" s="8"/>
      <c r="J1546" s="8"/>
      <c r="K1546" s="8"/>
      <c r="L1546" s="8"/>
      <c r="M1546" s="8"/>
      <c r="N1546" s="8"/>
      <c r="O1546" s="8"/>
      <c r="P1546" s="8"/>
      <c r="Q1546" s="8"/>
      <c r="R1546" s="8"/>
      <c r="S1546" s="8"/>
      <c r="T1546" s="8"/>
      <c r="U1546" s="8"/>
      <c r="V1546" s="8"/>
      <c r="W1546" s="8"/>
      <c r="X1546" s="8"/>
      <c r="Y1546" s="8"/>
      <c r="Z1546" s="8"/>
    </row>
    <row r="1547">
      <c r="A1547" s="8"/>
      <c r="B1547" s="11"/>
      <c r="C1547" s="8"/>
      <c r="D1547" s="8"/>
      <c r="E1547" s="8"/>
      <c r="F1547" s="8"/>
      <c r="G1547" s="8"/>
      <c r="H1547" s="8"/>
      <c r="I1547" s="8"/>
      <c r="J1547" s="8"/>
      <c r="K1547" s="8"/>
      <c r="L1547" s="8"/>
      <c r="M1547" s="8"/>
      <c r="N1547" s="8"/>
      <c r="O1547" s="8"/>
      <c r="P1547" s="8"/>
      <c r="Q1547" s="8"/>
      <c r="R1547" s="8"/>
      <c r="S1547" s="8"/>
      <c r="T1547" s="8"/>
      <c r="U1547" s="8"/>
      <c r="V1547" s="8"/>
      <c r="W1547" s="8"/>
      <c r="X1547" s="8"/>
      <c r="Y1547" s="8"/>
      <c r="Z1547" s="8"/>
    </row>
    <row r="1548">
      <c r="A1548" s="8"/>
      <c r="B1548" s="11"/>
      <c r="C1548" s="8"/>
      <c r="D1548" s="8"/>
      <c r="E1548" s="8"/>
      <c r="F1548" s="8"/>
      <c r="G1548" s="8"/>
      <c r="H1548" s="8"/>
      <c r="I1548" s="8"/>
      <c r="J1548" s="8"/>
      <c r="K1548" s="8"/>
      <c r="L1548" s="8"/>
      <c r="M1548" s="8"/>
      <c r="N1548" s="8"/>
      <c r="O1548" s="8"/>
      <c r="P1548" s="8"/>
      <c r="Q1548" s="8"/>
      <c r="R1548" s="8"/>
      <c r="S1548" s="8"/>
      <c r="T1548" s="8"/>
      <c r="U1548" s="8"/>
      <c r="V1548" s="8"/>
      <c r="W1548" s="8"/>
      <c r="X1548" s="8"/>
      <c r="Y1548" s="8"/>
      <c r="Z1548" s="8"/>
    </row>
    <row r="1549">
      <c r="A1549" s="8"/>
      <c r="B1549" s="11"/>
      <c r="C1549" s="8"/>
      <c r="D1549" s="8"/>
      <c r="E1549" s="8"/>
      <c r="F1549" s="8"/>
      <c r="G1549" s="8"/>
      <c r="H1549" s="8"/>
      <c r="I1549" s="8"/>
      <c r="J1549" s="8"/>
      <c r="K1549" s="8"/>
      <c r="L1549" s="8"/>
      <c r="M1549" s="8"/>
      <c r="N1549" s="8"/>
      <c r="O1549" s="8"/>
      <c r="P1549" s="8"/>
      <c r="Q1549" s="8"/>
      <c r="R1549" s="8"/>
      <c r="S1549" s="8"/>
      <c r="T1549" s="8"/>
      <c r="U1549" s="8"/>
      <c r="V1549" s="8"/>
      <c r="W1549" s="8"/>
      <c r="X1549" s="8"/>
      <c r="Y1549" s="8"/>
      <c r="Z1549" s="8"/>
    </row>
    <row r="1550">
      <c r="A1550" s="8"/>
      <c r="B1550" s="11"/>
      <c r="C1550" s="8"/>
      <c r="D1550" s="8"/>
      <c r="E1550" s="8"/>
      <c r="F1550" s="8"/>
      <c r="G1550" s="8"/>
      <c r="H1550" s="8"/>
      <c r="I1550" s="8"/>
      <c r="J1550" s="8"/>
      <c r="K1550" s="8"/>
      <c r="L1550" s="8"/>
      <c r="M1550" s="8"/>
      <c r="N1550" s="8"/>
      <c r="O1550" s="8"/>
      <c r="P1550" s="8"/>
      <c r="Q1550" s="8"/>
      <c r="R1550" s="8"/>
      <c r="S1550" s="8"/>
      <c r="T1550" s="8"/>
      <c r="U1550" s="8"/>
      <c r="V1550" s="8"/>
      <c r="W1550" s="8"/>
      <c r="X1550" s="8"/>
      <c r="Y1550" s="8"/>
      <c r="Z1550" s="8"/>
    </row>
    <row r="1551">
      <c r="A1551" s="8"/>
      <c r="B1551" s="11"/>
      <c r="C1551" s="8"/>
      <c r="D1551" s="8"/>
      <c r="E1551" s="8"/>
      <c r="F1551" s="8"/>
      <c r="G1551" s="8"/>
      <c r="H1551" s="8"/>
      <c r="I1551" s="8"/>
      <c r="J1551" s="8"/>
      <c r="K1551" s="8"/>
      <c r="L1551" s="8"/>
      <c r="M1551" s="8"/>
      <c r="N1551" s="8"/>
      <c r="O1551" s="8"/>
      <c r="P1551" s="8"/>
      <c r="Q1551" s="8"/>
      <c r="R1551" s="8"/>
      <c r="S1551" s="8"/>
      <c r="T1551" s="8"/>
      <c r="U1551" s="8"/>
      <c r="V1551" s="8"/>
      <c r="W1551" s="8"/>
      <c r="X1551" s="8"/>
      <c r="Y1551" s="8"/>
      <c r="Z1551" s="8"/>
    </row>
    <row r="1552">
      <c r="A1552" s="8"/>
      <c r="B1552" s="11"/>
      <c r="C1552" s="8"/>
      <c r="D1552" s="8"/>
      <c r="E1552" s="8"/>
      <c r="F1552" s="8"/>
      <c r="G1552" s="8"/>
      <c r="H1552" s="8"/>
      <c r="I1552" s="8"/>
      <c r="J1552" s="8"/>
      <c r="K1552" s="8"/>
      <c r="L1552" s="8"/>
      <c r="M1552" s="8"/>
      <c r="N1552" s="8"/>
      <c r="O1552" s="8"/>
      <c r="P1552" s="8"/>
      <c r="Q1552" s="8"/>
      <c r="R1552" s="8"/>
      <c r="S1552" s="8"/>
      <c r="T1552" s="8"/>
      <c r="U1552" s="8"/>
      <c r="V1552" s="8"/>
      <c r="W1552" s="8"/>
      <c r="X1552" s="8"/>
      <c r="Y1552" s="8"/>
      <c r="Z1552" s="8"/>
    </row>
    <row r="1553">
      <c r="A1553" s="8"/>
      <c r="B1553" s="11"/>
      <c r="C1553" s="8"/>
      <c r="D1553" s="8"/>
      <c r="E1553" s="8"/>
      <c r="F1553" s="8"/>
      <c r="G1553" s="8"/>
      <c r="H1553" s="8"/>
      <c r="I1553" s="8"/>
      <c r="J1553" s="8"/>
      <c r="K1553" s="8"/>
      <c r="L1553" s="8"/>
      <c r="M1553" s="8"/>
      <c r="N1553" s="8"/>
      <c r="O1553" s="8"/>
      <c r="P1553" s="8"/>
      <c r="Q1553" s="8"/>
      <c r="R1553" s="8"/>
      <c r="S1553" s="8"/>
      <c r="T1553" s="8"/>
      <c r="U1553" s="8"/>
      <c r="V1553" s="8"/>
      <c r="W1553" s="8"/>
      <c r="X1553" s="8"/>
      <c r="Y1553" s="8"/>
      <c r="Z1553" s="8"/>
    </row>
    <row r="1554">
      <c r="A1554" s="8"/>
      <c r="B1554" s="11"/>
      <c r="C1554" s="8"/>
      <c r="D1554" s="8"/>
      <c r="E1554" s="8"/>
      <c r="F1554" s="8"/>
      <c r="G1554" s="8"/>
      <c r="H1554" s="8"/>
      <c r="I1554" s="8"/>
      <c r="J1554" s="8"/>
      <c r="K1554" s="8"/>
      <c r="L1554" s="8"/>
      <c r="M1554" s="8"/>
      <c r="N1554" s="8"/>
      <c r="O1554" s="8"/>
      <c r="P1554" s="8"/>
      <c r="Q1554" s="8"/>
      <c r="R1554" s="8"/>
      <c r="S1554" s="8"/>
      <c r="T1554" s="8"/>
      <c r="U1554" s="8"/>
      <c r="V1554" s="8"/>
      <c r="W1554" s="8"/>
      <c r="X1554" s="8"/>
      <c r="Y1554" s="8"/>
      <c r="Z1554" s="8"/>
    </row>
    <row r="1555">
      <c r="A1555" s="8"/>
      <c r="B1555" s="11"/>
      <c r="C1555" s="8"/>
      <c r="D1555" s="8"/>
      <c r="E1555" s="8"/>
      <c r="F1555" s="8"/>
      <c r="G1555" s="8"/>
      <c r="H1555" s="8"/>
      <c r="I1555" s="8"/>
      <c r="J1555" s="8"/>
      <c r="K1555" s="8"/>
      <c r="L1555" s="8"/>
      <c r="M1555" s="8"/>
      <c r="N1555" s="8"/>
      <c r="O1555" s="8"/>
      <c r="P1555" s="8"/>
      <c r="Q1555" s="8"/>
      <c r="R1555" s="8"/>
      <c r="S1555" s="8"/>
      <c r="T1555" s="8"/>
      <c r="U1555" s="8"/>
      <c r="V1555" s="8"/>
      <c r="W1555" s="8"/>
      <c r="X1555" s="8"/>
      <c r="Y1555" s="8"/>
      <c r="Z1555" s="8"/>
    </row>
    <row r="1556">
      <c r="A1556" s="8"/>
      <c r="B1556" s="11"/>
      <c r="C1556" s="8"/>
      <c r="D1556" s="8"/>
      <c r="E1556" s="8"/>
      <c r="F1556" s="8"/>
      <c r="G1556" s="8"/>
      <c r="H1556" s="8"/>
      <c r="I1556" s="8"/>
      <c r="J1556" s="8"/>
      <c r="K1556" s="8"/>
      <c r="L1556" s="8"/>
      <c r="M1556" s="8"/>
      <c r="N1556" s="8"/>
      <c r="O1556" s="8"/>
      <c r="P1556" s="8"/>
      <c r="Q1556" s="8"/>
      <c r="R1556" s="8"/>
      <c r="S1556" s="8"/>
      <c r="T1556" s="8"/>
      <c r="U1556" s="8"/>
      <c r="V1556" s="8"/>
      <c r="W1556" s="8"/>
      <c r="X1556" s="8"/>
      <c r="Y1556" s="8"/>
      <c r="Z1556" s="8"/>
    </row>
    <row r="1557">
      <c r="A1557" s="8"/>
      <c r="B1557" s="11"/>
      <c r="C1557" s="8"/>
      <c r="D1557" s="8"/>
      <c r="E1557" s="8"/>
      <c r="F1557" s="8"/>
      <c r="G1557" s="8"/>
      <c r="H1557" s="8"/>
      <c r="I1557" s="8"/>
      <c r="J1557" s="8"/>
      <c r="K1557" s="8"/>
      <c r="L1557" s="8"/>
      <c r="M1557" s="8"/>
      <c r="N1557" s="8"/>
      <c r="O1557" s="8"/>
      <c r="P1557" s="8"/>
      <c r="Q1557" s="8"/>
      <c r="R1557" s="8"/>
      <c r="S1557" s="8"/>
      <c r="T1557" s="8"/>
      <c r="U1557" s="8"/>
      <c r="V1557" s="8"/>
      <c r="W1557" s="8"/>
      <c r="X1557" s="8"/>
      <c r="Y1557" s="8"/>
      <c r="Z1557" s="8"/>
    </row>
    <row r="1558">
      <c r="A1558" s="8"/>
      <c r="B1558" s="11"/>
      <c r="C1558" s="8"/>
      <c r="D1558" s="8"/>
      <c r="E1558" s="8"/>
      <c r="F1558" s="8"/>
      <c r="G1558" s="8"/>
      <c r="H1558" s="8"/>
      <c r="I1558" s="8"/>
      <c r="J1558" s="8"/>
      <c r="K1558" s="8"/>
      <c r="L1558" s="8"/>
      <c r="M1558" s="8"/>
      <c r="N1558" s="8"/>
      <c r="O1558" s="8"/>
      <c r="P1558" s="8"/>
      <c r="Q1558" s="8"/>
      <c r="R1558" s="8"/>
      <c r="S1558" s="8"/>
      <c r="T1558" s="8"/>
      <c r="U1558" s="8"/>
      <c r="V1558" s="8"/>
      <c r="W1558" s="8"/>
      <c r="X1558" s="8"/>
      <c r="Y1558" s="8"/>
      <c r="Z1558" s="8"/>
    </row>
    <row r="1559">
      <c r="A1559" s="8"/>
      <c r="B1559" s="11"/>
      <c r="C1559" s="8"/>
      <c r="D1559" s="8"/>
      <c r="E1559" s="8"/>
      <c r="F1559" s="8"/>
      <c r="G1559" s="8"/>
      <c r="H1559" s="8"/>
      <c r="I1559" s="8"/>
      <c r="J1559" s="8"/>
      <c r="K1559" s="8"/>
      <c r="L1559" s="8"/>
      <c r="M1559" s="8"/>
      <c r="N1559" s="8"/>
      <c r="O1559" s="8"/>
      <c r="P1559" s="8"/>
      <c r="Q1559" s="8"/>
      <c r="R1559" s="8"/>
      <c r="S1559" s="8"/>
      <c r="T1559" s="8"/>
      <c r="U1559" s="8"/>
      <c r="V1559" s="8"/>
      <c r="W1559" s="8"/>
      <c r="X1559" s="8"/>
      <c r="Y1559" s="8"/>
      <c r="Z1559" s="8"/>
    </row>
    <row r="1560">
      <c r="A1560" s="8"/>
      <c r="B1560" s="11"/>
      <c r="C1560" s="8"/>
      <c r="D1560" s="8"/>
      <c r="E1560" s="8"/>
      <c r="F1560" s="8"/>
      <c r="G1560" s="8"/>
      <c r="H1560" s="8"/>
      <c r="I1560" s="8"/>
      <c r="J1560" s="8"/>
      <c r="K1560" s="8"/>
      <c r="L1560" s="8"/>
      <c r="M1560" s="8"/>
      <c r="N1560" s="8"/>
      <c r="O1560" s="8"/>
      <c r="P1560" s="8"/>
      <c r="Q1560" s="8"/>
      <c r="R1560" s="8"/>
      <c r="S1560" s="8"/>
      <c r="T1560" s="8"/>
      <c r="U1560" s="8"/>
      <c r="V1560" s="8"/>
      <c r="W1560" s="8"/>
      <c r="X1560" s="8"/>
      <c r="Y1560" s="8"/>
      <c r="Z1560" s="8"/>
    </row>
    <row r="1561">
      <c r="A1561" s="8"/>
      <c r="B1561" s="11"/>
      <c r="C1561" s="8"/>
      <c r="D1561" s="8"/>
      <c r="E1561" s="8"/>
      <c r="F1561" s="8"/>
      <c r="G1561" s="8"/>
      <c r="H1561" s="8"/>
      <c r="I1561" s="8"/>
      <c r="J1561" s="8"/>
      <c r="K1561" s="8"/>
      <c r="L1561" s="8"/>
      <c r="M1561" s="8"/>
      <c r="N1561" s="8"/>
      <c r="O1561" s="8"/>
      <c r="P1561" s="8"/>
      <c r="Q1561" s="8"/>
      <c r="R1561" s="8"/>
      <c r="S1561" s="8"/>
      <c r="T1561" s="8"/>
      <c r="U1561" s="8"/>
      <c r="V1561" s="8"/>
      <c r="W1561" s="8"/>
      <c r="X1561" s="8"/>
      <c r="Y1561" s="8"/>
      <c r="Z1561" s="8"/>
    </row>
    <row r="1562">
      <c r="A1562" s="8"/>
      <c r="B1562" s="11"/>
      <c r="C1562" s="8"/>
      <c r="D1562" s="8"/>
      <c r="E1562" s="8"/>
      <c r="F1562" s="8"/>
      <c r="G1562" s="8"/>
      <c r="H1562" s="8"/>
      <c r="I1562" s="8"/>
      <c r="J1562" s="8"/>
      <c r="K1562" s="8"/>
      <c r="L1562" s="8"/>
      <c r="M1562" s="8"/>
      <c r="N1562" s="8"/>
      <c r="O1562" s="8"/>
      <c r="P1562" s="8"/>
      <c r="Q1562" s="8"/>
      <c r="R1562" s="8"/>
      <c r="S1562" s="8"/>
      <c r="T1562" s="8"/>
      <c r="U1562" s="8"/>
      <c r="V1562" s="8"/>
      <c r="W1562" s="8"/>
      <c r="X1562" s="8"/>
      <c r="Y1562" s="8"/>
      <c r="Z1562" s="8"/>
    </row>
    <row r="1563">
      <c r="A1563" s="8"/>
      <c r="B1563" s="11"/>
      <c r="C1563" s="8"/>
      <c r="D1563" s="8"/>
      <c r="E1563" s="8"/>
      <c r="F1563" s="8"/>
      <c r="G1563" s="8"/>
      <c r="H1563" s="8"/>
      <c r="I1563" s="8"/>
      <c r="J1563" s="8"/>
      <c r="K1563" s="8"/>
      <c r="L1563" s="8"/>
      <c r="M1563" s="8"/>
      <c r="N1563" s="8"/>
      <c r="O1563" s="8"/>
      <c r="P1563" s="8"/>
      <c r="Q1563" s="8"/>
      <c r="R1563" s="8"/>
      <c r="S1563" s="8"/>
      <c r="T1563" s="8"/>
      <c r="U1563" s="8"/>
      <c r="V1563" s="8"/>
      <c r="W1563" s="8"/>
      <c r="X1563" s="8"/>
      <c r="Y1563" s="8"/>
      <c r="Z1563" s="8"/>
    </row>
    <row r="1564">
      <c r="A1564" s="8"/>
      <c r="B1564" s="11"/>
      <c r="C1564" s="8"/>
      <c r="D1564" s="8"/>
      <c r="E1564" s="8"/>
      <c r="F1564" s="8"/>
      <c r="G1564" s="8"/>
      <c r="H1564" s="8"/>
      <c r="I1564" s="8"/>
      <c r="J1564" s="8"/>
      <c r="K1564" s="8"/>
      <c r="L1564" s="8"/>
      <c r="M1564" s="8"/>
      <c r="N1564" s="8"/>
      <c r="O1564" s="8"/>
      <c r="P1564" s="8"/>
      <c r="Q1564" s="8"/>
      <c r="R1564" s="8"/>
      <c r="S1564" s="8"/>
      <c r="T1564" s="8"/>
      <c r="U1564" s="8"/>
      <c r="V1564" s="8"/>
      <c r="W1564" s="8"/>
      <c r="X1564" s="8"/>
      <c r="Y1564" s="8"/>
      <c r="Z1564" s="8"/>
    </row>
    <row r="1565">
      <c r="A1565" s="8"/>
      <c r="B1565" s="11"/>
      <c r="C1565" s="8"/>
      <c r="D1565" s="8"/>
      <c r="E1565" s="8"/>
      <c r="F1565" s="8"/>
      <c r="G1565" s="8"/>
      <c r="H1565" s="8"/>
      <c r="I1565" s="8"/>
      <c r="J1565" s="8"/>
      <c r="K1565" s="8"/>
      <c r="L1565" s="8"/>
      <c r="M1565" s="8"/>
      <c r="N1565" s="8"/>
      <c r="O1565" s="8"/>
      <c r="P1565" s="8"/>
      <c r="Q1565" s="8"/>
      <c r="R1565" s="8"/>
      <c r="S1565" s="8"/>
      <c r="T1565" s="8"/>
      <c r="U1565" s="8"/>
      <c r="V1565" s="8"/>
      <c r="W1565" s="8"/>
      <c r="X1565" s="8"/>
      <c r="Y1565" s="8"/>
      <c r="Z1565" s="8"/>
    </row>
    <row r="1566">
      <c r="A1566" s="8"/>
      <c r="B1566" s="11"/>
      <c r="C1566" s="8"/>
      <c r="D1566" s="8"/>
      <c r="E1566" s="8"/>
      <c r="F1566" s="8"/>
      <c r="G1566" s="8"/>
      <c r="H1566" s="8"/>
      <c r="I1566" s="8"/>
      <c r="J1566" s="8"/>
      <c r="K1566" s="8"/>
      <c r="L1566" s="8"/>
      <c r="M1566" s="8"/>
      <c r="N1566" s="8"/>
      <c r="O1566" s="8"/>
      <c r="P1566" s="8"/>
      <c r="Q1566" s="8"/>
      <c r="R1566" s="8"/>
      <c r="S1566" s="8"/>
      <c r="T1566" s="8"/>
      <c r="U1566" s="8"/>
      <c r="V1566" s="8"/>
      <c r="W1566" s="8"/>
      <c r="X1566" s="8"/>
      <c r="Y1566" s="8"/>
      <c r="Z1566" s="8"/>
    </row>
    <row r="1567">
      <c r="A1567" s="8"/>
      <c r="B1567" s="11"/>
      <c r="C1567" s="8"/>
      <c r="D1567" s="8"/>
      <c r="E1567" s="8"/>
      <c r="F1567" s="8"/>
      <c r="G1567" s="8"/>
      <c r="H1567" s="8"/>
      <c r="I1567" s="8"/>
      <c r="J1567" s="8"/>
      <c r="K1567" s="8"/>
      <c r="L1567" s="8"/>
      <c r="M1567" s="8"/>
      <c r="N1567" s="8"/>
      <c r="O1567" s="8"/>
      <c r="P1567" s="8"/>
      <c r="Q1567" s="8"/>
      <c r="R1567" s="8"/>
      <c r="S1567" s="8"/>
      <c r="T1567" s="8"/>
      <c r="U1567" s="8"/>
      <c r="V1567" s="8"/>
      <c r="W1567" s="8"/>
      <c r="X1567" s="8"/>
      <c r="Y1567" s="8"/>
      <c r="Z1567" s="8"/>
    </row>
    <row r="1568">
      <c r="A1568" s="8"/>
      <c r="B1568" s="11"/>
      <c r="C1568" s="8"/>
      <c r="D1568" s="8"/>
      <c r="E1568" s="8"/>
      <c r="F1568" s="8"/>
      <c r="G1568" s="8"/>
      <c r="H1568" s="8"/>
      <c r="I1568" s="8"/>
      <c r="J1568" s="8"/>
      <c r="K1568" s="8"/>
      <c r="L1568" s="8"/>
      <c r="M1568" s="8"/>
      <c r="N1568" s="8"/>
      <c r="O1568" s="8"/>
      <c r="P1568" s="8"/>
      <c r="Q1568" s="8"/>
      <c r="R1568" s="8"/>
      <c r="S1568" s="8"/>
      <c r="T1568" s="8"/>
      <c r="U1568" s="8"/>
      <c r="V1568" s="8"/>
      <c r="W1568" s="8"/>
      <c r="X1568" s="8"/>
      <c r="Y1568" s="8"/>
      <c r="Z1568" s="8"/>
    </row>
    <row r="1569">
      <c r="A1569" s="8"/>
      <c r="B1569" s="11"/>
      <c r="C1569" s="8"/>
      <c r="D1569" s="8"/>
      <c r="E1569" s="8"/>
      <c r="F1569" s="8"/>
      <c r="G1569" s="8"/>
      <c r="H1569" s="8"/>
      <c r="I1569" s="8"/>
      <c r="J1569" s="8"/>
      <c r="K1569" s="8"/>
      <c r="L1569" s="8"/>
      <c r="M1569" s="8"/>
      <c r="N1569" s="8"/>
      <c r="O1569" s="8"/>
      <c r="P1569" s="8"/>
      <c r="Q1569" s="8"/>
      <c r="R1569" s="8"/>
      <c r="S1569" s="8"/>
      <c r="T1569" s="8"/>
      <c r="U1569" s="8"/>
      <c r="V1569" s="8"/>
      <c r="W1569" s="8"/>
      <c r="X1569" s="8"/>
      <c r="Y1569" s="8"/>
      <c r="Z1569" s="8"/>
    </row>
    <row r="1570">
      <c r="A1570" s="8"/>
      <c r="B1570" s="11"/>
      <c r="C1570" s="8"/>
      <c r="D1570" s="8"/>
      <c r="E1570" s="8"/>
      <c r="F1570" s="8"/>
      <c r="G1570" s="8"/>
      <c r="H1570" s="8"/>
      <c r="I1570" s="8"/>
      <c r="J1570" s="8"/>
      <c r="K1570" s="8"/>
      <c r="L1570" s="8"/>
      <c r="M1570" s="8"/>
      <c r="N1570" s="8"/>
      <c r="O1570" s="8"/>
      <c r="P1570" s="8"/>
      <c r="Q1570" s="8"/>
      <c r="R1570" s="8"/>
      <c r="S1570" s="8"/>
      <c r="T1570" s="8"/>
      <c r="U1570" s="8"/>
      <c r="V1570" s="8"/>
      <c r="W1570" s="8"/>
      <c r="X1570" s="8"/>
      <c r="Y1570" s="8"/>
      <c r="Z1570" s="8"/>
    </row>
    <row r="1571">
      <c r="A1571" s="8"/>
      <c r="B1571" s="11"/>
      <c r="C1571" s="8"/>
      <c r="D1571" s="8"/>
      <c r="E1571" s="8"/>
      <c r="F1571" s="8"/>
      <c r="G1571" s="8"/>
      <c r="H1571" s="8"/>
      <c r="I1571" s="8"/>
      <c r="J1571" s="8"/>
      <c r="K1571" s="8"/>
      <c r="L1571" s="8"/>
      <c r="M1571" s="8"/>
      <c r="N1571" s="8"/>
      <c r="O1571" s="8"/>
      <c r="P1571" s="8"/>
      <c r="Q1571" s="8"/>
      <c r="R1571" s="8"/>
      <c r="S1571" s="8"/>
      <c r="T1571" s="8"/>
      <c r="U1571" s="8"/>
      <c r="V1571" s="8"/>
      <c r="W1571" s="8"/>
      <c r="X1571" s="8"/>
      <c r="Y1571" s="8"/>
      <c r="Z1571" s="8"/>
    </row>
    <row r="1572">
      <c r="A1572" s="8"/>
      <c r="B1572" s="11"/>
      <c r="C1572" s="8"/>
      <c r="D1572" s="8"/>
      <c r="E1572" s="8"/>
      <c r="F1572" s="8"/>
      <c r="G1572" s="8"/>
      <c r="H1572" s="8"/>
      <c r="I1572" s="8"/>
      <c r="J1572" s="8"/>
      <c r="K1572" s="8"/>
      <c r="L1572" s="8"/>
      <c r="M1572" s="8"/>
      <c r="N1572" s="8"/>
      <c r="O1572" s="8"/>
      <c r="P1572" s="8"/>
      <c r="Q1572" s="8"/>
      <c r="R1572" s="8"/>
      <c r="S1572" s="8"/>
      <c r="T1572" s="8"/>
      <c r="U1572" s="8"/>
      <c r="V1572" s="8"/>
      <c r="W1572" s="8"/>
      <c r="X1572" s="8"/>
      <c r="Y1572" s="8"/>
      <c r="Z1572" s="8"/>
    </row>
    <row r="1573">
      <c r="A1573" s="8"/>
      <c r="B1573" s="11"/>
      <c r="C1573" s="8"/>
      <c r="D1573" s="8"/>
      <c r="E1573" s="8"/>
      <c r="F1573" s="8"/>
      <c r="G1573" s="8"/>
      <c r="H1573" s="8"/>
      <c r="I1573" s="8"/>
      <c r="J1573" s="8"/>
      <c r="K1573" s="8"/>
      <c r="L1573" s="8"/>
      <c r="M1573" s="8"/>
      <c r="N1573" s="8"/>
      <c r="O1573" s="8"/>
      <c r="P1573" s="8"/>
      <c r="Q1573" s="8"/>
      <c r="R1573" s="8"/>
      <c r="S1573" s="8"/>
      <c r="T1573" s="8"/>
      <c r="U1573" s="8"/>
      <c r="V1573" s="8"/>
      <c r="W1573" s="8"/>
      <c r="X1573" s="8"/>
      <c r="Y1573" s="8"/>
      <c r="Z1573" s="8"/>
    </row>
    <row r="1574">
      <c r="A1574" s="8"/>
      <c r="B1574" s="11"/>
      <c r="C1574" s="8"/>
      <c r="D1574" s="8"/>
      <c r="E1574" s="8"/>
      <c r="F1574" s="8"/>
      <c r="G1574" s="8"/>
      <c r="H1574" s="8"/>
      <c r="I1574" s="8"/>
      <c r="J1574" s="8"/>
      <c r="K1574" s="8"/>
      <c r="L1574" s="8"/>
      <c r="M1574" s="8"/>
      <c r="N1574" s="8"/>
      <c r="O1574" s="8"/>
      <c r="P1574" s="8"/>
      <c r="Q1574" s="8"/>
      <c r="R1574" s="8"/>
      <c r="S1574" s="8"/>
      <c r="T1574" s="8"/>
      <c r="U1574" s="8"/>
      <c r="V1574" s="8"/>
      <c r="W1574" s="8"/>
      <c r="X1574" s="8"/>
      <c r="Y1574" s="8"/>
      <c r="Z1574" s="8"/>
    </row>
    <row r="1575">
      <c r="A1575" s="8"/>
      <c r="B1575" s="11"/>
      <c r="C1575" s="8"/>
      <c r="D1575" s="8"/>
      <c r="E1575" s="8"/>
      <c r="F1575" s="8"/>
      <c r="G1575" s="8"/>
      <c r="H1575" s="8"/>
      <c r="I1575" s="8"/>
      <c r="J1575" s="8"/>
      <c r="K1575" s="8"/>
      <c r="L1575" s="8"/>
      <c r="M1575" s="8"/>
      <c r="N1575" s="8"/>
      <c r="O1575" s="8"/>
      <c r="P1575" s="8"/>
      <c r="Q1575" s="8"/>
      <c r="R1575" s="8"/>
      <c r="S1575" s="8"/>
      <c r="T1575" s="8"/>
      <c r="U1575" s="8"/>
      <c r="V1575" s="8"/>
      <c r="W1575" s="8"/>
      <c r="X1575" s="8"/>
      <c r="Y1575" s="8"/>
      <c r="Z1575" s="8"/>
    </row>
    <row r="1576">
      <c r="A1576" s="8"/>
      <c r="B1576" s="11"/>
      <c r="C1576" s="8"/>
      <c r="D1576" s="8"/>
      <c r="E1576" s="8"/>
      <c r="F1576" s="8"/>
      <c r="G1576" s="8"/>
      <c r="H1576" s="8"/>
      <c r="I1576" s="8"/>
      <c r="J1576" s="8"/>
      <c r="K1576" s="8"/>
      <c r="L1576" s="8"/>
      <c r="M1576" s="8"/>
      <c r="N1576" s="8"/>
      <c r="O1576" s="8"/>
      <c r="P1576" s="8"/>
      <c r="Q1576" s="8"/>
      <c r="R1576" s="8"/>
      <c r="S1576" s="8"/>
      <c r="T1576" s="8"/>
      <c r="U1576" s="8"/>
      <c r="V1576" s="8"/>
      <c r="W1576" s="8"/>
      <c r="X1576" s="8"/>
      <c r="Y1576" s="8"/>
      <c r="Z1576" s="8"/>
    </row>
    <row r="1577">
      <c r="A1577" s="8"/>
      <c r="B1577" s="11"/>
      <c r="C1577" s="8"/>
      <c r="D1577" s="8"/>
      <c r="E1577" s="8"/>
      <c r="F1577" s="8"/>
      <c r="G1577" s="8"/>
      <c r="H1577" s="8"/>
      <c r="I1577" s="8"/>
      <c r="J1577" s="8"/>
      <c r="K1577" s="8"/>
      <c r="L1577" s="8"/>
      <c r="M1577" s="8"/>
      <c r="N1577" s="8"/>
      <c r="O1577" s="8"/>
      <c r="P1577" s="8"/>
      <c r="Q1577" s="8"/>
      <c r="R1577" s="8"/>
      <c r="S1577" s="8"/>
      <c r="T1577" s="8"/>
      <c r="U1577" s="8"/>
      <c r="V1577" s="8"/>
      <c r="W1577" s="8"/>
      <c r="X1577" s="8"/>
      <c r="Y1577" s="8"/>
      <c r="Z1577" s="8"/>
    </row>
    <row r="1578">
      <c r="A1578" s="8"/>
      <c r="B1578" s="11"/>
      <c r="C1578" s="8"/>
      <c r="D1578" s="8"/>
      <c r="E1578" s="8"/>
      <c r="F1578" s="8"/>
      <c r="G1578" s="8"/>
      <c r="H1578" s="8"/>
      <c r="I1578" s="8"/>
      <c r="J1578" s="8"/>
      <c r="K1578" s="8"/>
      <c r="L1578" s="8"/>
      <c r="M1578" s="8"/>
      <c r="N1578" s="8"/>
      <c r="O1578" s="8"/>
      <c r="P1578" s="8"/>
      <c r="Q1578" s="8"/>
      <c r="R1578" s="8"/>
      <c r="S1578" s="8"/>
      <c r="T1578" s="8"/>
      <c r="U1578" s="8"/>
      <c r="V1578" s="8"/>
      <c r="W1578" s="8"/>
      <c r="X1578" s="8"/>
      <c r="Y1578" s="8"/>
      <c r="Z1578" s="8"/>
    </row>
    <row r="1579">
      <c r="A1579" s="8"/>
      <c r="B1579" s="11"/>
      <c r="C1579" s="8"/>
      <c r="D1579" s="8"/>
      <c r="E1579" s="8"/>
      <c r="F1579" s="8"/>
      <c r="G1579" s="8"/>
      <c r="H1579" s="8"/>
      <c r="I1579" s="8"/>
      <c r="J1579" s="8"/>
      <c r="K1579" s="8"/>
      <c r="L1579" s="8"/>
      <c r="M1579" s="8"/>
      <c r="N1579" s="8"/>
      <c r="O1579" s="8"/>
      <c r="P1579" s="8"/>
      <c r="Q1579" s="8"/>
      <c r="R1579" s="8"/>
      <c r="S1579" s="8"/>
      <c r="T1579" s="8"/>
      <c r="U1579" s="8"/>
      <c r="V1579" s="8"/>
      <c r="W1579" s="8"/>
      <c r="X1579" s="8"/>
      <c r="Y1579" s="8"/>
      <c r="Z1579" s="8"/>
    </row>
    <row r="1580">
      <c r="A1580" s="8"/>
      <c r="B1580" s="11"/>
      <c r="C1580" s="8"/>
      <c r="D1580" s="8"/>
      <c r="E1580" s="8"/>
      <c r="F1580" s="8"/>
      <c r="G1580" s="8"/>
      <c r="H1580" s="8"/>
      <c r="I1580" s="8"/>
      <c r="J1580" s="8"/>
      <c r="K1580" s="8"/>
      <c r="L1580" s="8"/>
      <c r="M1580" s="8"/>
      <c r="N1580" s="8"/>
      <c r="O1580" s="8"/>
      <c r="P1580" s="8"/>
      <c r="Q1580" s="8"/>
      <c r="R1580" s="8"/>
      <c r="S1580" s="8"/>
      <c r="T1580" s="8"/>
      <c r="U1580" s="8"/>
      <c r="V1580" s="8"/>
      <c r="W1580" s="8"/>
      <c r="X1580" s="8"/>
      <c r="Y1580" s="8"/>
      <c r="Z1580" s="8"/>
    </row>
    <row r="1581">
      <c r="A1581" s="8"/>
      <c r="B1581" s="11"/>
      <c r="C1581" s="8"/>
      <c r="D1581" s="8"/>
      <c r="E1581" s="8"/>
      <c r="F1581" s="8"/>
      <c r="G1581" s="8"/>
      <c r="H1581" s="8"/>
      <c r="I1581" s="8"/>
      <c r="J1581" s="8"/>
      <c r="K1581" s="8"/>
      <c r="L1581" s="8"/>
      <c r="M1581" s="8"/>
      <c r="N1581" s="8"/>
      <c r="O1581" s="8"/>
      <c r="P1581" s="8"/>
      <c r="Q1581" s="8"/>
      <c r="R1581" s="8"/>
      <c r="S1581" s="8"/>
      <c r="T1581" s="8"/>
      <c r="U1581" s="8"/>
      <c r="V1581" s="8"/>
      <c r="W1581" s="8"/>
      <c r="X1581" s="8"/>
      <c r="Y1581" s="8"/>
      <c r="Z1581" s="8"/>
    </row>
    <row r="1582">
      <c r="A1582" s="8"/>
      <c r="B1582" s="11"/>
      <c r="C1582" s="8"/>
      <c r="D1582" s="8"/>
      <c r="E1582" s="8"/>
      <c r="F1582" s="8"/>
      <c r="G1582" s="8"/>
      <c r="H1582" s="8"/>
      <c r="I1582" s="8"/>
      <c r="J1582" s="8"/>
      <c r="K1582" s="8"/>
      <c r="L1582" s="8"/>
      <c r="M1582" s="8"/>
      <c r="N1582" s="8"/>
      <c r="O1582" s="8"/>
      <c r="P1582" s="8"/>
      <c r="Q1582" s="8"/>
      <c r="R1582" s="8"/>
      <c r="S1582" s="8"/>
      <c r="T1582" s="8"/>
      <c r="U1582" s="8"/>
      <c r="V1582" s="8"/>
      <c r="W1582" s="8"/>
      <c r="X1582" s="8"/>
      <c r="Y1582" s="8"/>
      <c r="Z1582" s="8"/>
    </row>
    <row r="1583">
      <c r="A1583" s="8"/>
      <c r="B1583" s="11"/>
      <c r="C1583" s="8"/>
      <c r="D1583" s="8"/>
      <c r="E1583" s="8"/>
      <c r="F1583" s="8"/>
      <c r="G1583" s="8"/>
      <c r="H1583" s="8"/>
      <c r="I1583" s="8"/>
      <c r="J1583" s="8"/>
      <c r="K1583" s="8"/>
      <c r="L1583" s="8"/>
      <c r="M1583" s="8"/>
      <c r="N1583" s="8"/>
      <c r="O1583" s="8"/>
      <c r="P1583" s="8"/>
      <c r="Q1583" s="8"/>
      <c r="R1583" s="8"/>
      <c r="S1583" s="8"/>
      <c r="T1583" s="8"/>
      <c r="U1583" s="8"/>
      <c r="V1583" s="8"/>
      <c r="W1583" s="8"/>
      <c r="X1583" s="8"/>
      <c r="Y1583" s="8"/>
      <c r="Z1583" s="8"/>
    </row>
    <row r="1584">
      <c r="A1584" s="8"/>
      <c r="B1584" s="11"/>
      <c r="C1584" s="8"/>
      <c r="D1584" s="8"/>
      <c r="E1584" s="8"/>
      <c r="F1584" s="8"/>
      <c r="G1584" s="8"/>
      <c r="H1584" s="8"/>
      <c r="I1584" s="8"/>
      <c r="J1584" s="8"/>
      <c r="K1584" s="8"/>
      <c r="L1584" s="8"/>
      <c r="M1584" s="8"/>
      <c r="N1584" s="8"/>
      <c r="O1584" s="8"/>
      <c r="P1584" s="8"/>
      <c r="Q1584" s="8"/>
      <c r="R1584" s="8"/>
      <c r="S1584" s="8"/>
      <c r="T1584" s="8"/>
      <c r="U1584" s="8"/>
      <c r="V1584" s="8"/>
      <c r="W1584" s="8"/>
      <c r="X1584" s="8"/>
      <c r="Y1584" s="8"/>
      <c r="Z1584" s="8"/>
    </row>
    <row r="1585">
      <c r="A1585" s="8"/>
      <c r="B1585" s="11"/>
      <c r="C1585" s="8"/>
      <c r="D1585" s="8"/>
      <c r="E1585" s="8"/>
      <c r="F1585" s="8"/>
      <c r="G1585" s="8"/>
      <c r="H1585" s="8"/>
      <c r="I1585" s="8"/>
      <c r="J1585" s="8"/>
      <c r="K1585" s="8"/>
      <c r="L1585" s="8"/>
      <c r="M1585" s="8"/>
      <c r="N1585" s="8"/>
      <c r="O1585" s="8"/>
      <c r="P1585" s="8"/>
      <c r="Q1585" s="8"/>
      <c r="R1585" s="8"/>
      <c r="S1585" s="8"/>
      <c r="T1585" s="8"/>
      <c r="U1585" s="8"/>
      <c r="V1585" s="8"/>
      <c r="W1585" s="8"/>
      <c r="X1585" s="8"/>
      <c r="Y1585" s="8"/>
      <c r="Z1585" s="8"/>
    </row>
    <row r="1586">
      <c r="A1586" s="8"/>
      <c r="B1586" s="11"/>
      <c r="C1586" s="8"/>
      <c r="D1586" s="8"/>
      <c r="E1586" s="8"/>
      <c r="F1586" s="8"/>
      <c r="G1586" s="8"/>
      <c r="H1586" s="8"/>
      <c r="I1586" s="8"/>
      <c r="J1586" s="8"/>
      <c r="K1586" s="8"/>
      <c r="L1586" s="8"/>
      <c r="M1586" s="8"/>
      <c r="N1586" s="8"/>
      <c r="O1586" s="8"/>
      <c r="P1586" s="8"/>
      <c r="Q1586" s="8"/>
      <c r="R1586" s="8"/>
      <c r="S1586" s="8"/>
      <c r="T1586" s="8"/>
      <c r="U1586" s="8"/>
      <c r="V1586" s="8"/>
      <c r="W1586" s="8"/>
      <c r="X1586" s="8"/>
      <c r="Y1586" s="8"/>
      <c r="Z1586" s="8"/>
    </row>
    <row r="1587">
      <c r="A1587" s="8"/>
      <c r="B1587" s="11"/>
      <c r="C1587" s="8"/>
      <c r="D1587" s="8"/>
      <c r="E1587" s="8"/>
      <c r="F1587" s="8"/>
      <c r="G1587" s="8"/>
      <c r="H1587" s="8"/>
      <c r="I1587" s="8"/>
      <c r="J1587" s="8"/>
      <c r="K1587" s="8"/>
      <c r="L1587" s="8"/>
      <c r="M1587" s="8"/>
      <c r="N1587" s="8"/>
      <c r="O1587" s="8"/>
      <c r="P1587" s="8"/>
      <c r="Q1587" s="8"/>
      <c r="R1587" s="8"/>
      <c r="S1587" s="8"/>
      <c r="T1587" s="8"/>
      <c r="U1587" s="8"/>
      <c r="V1587" s="8"/>
      <c r="W1587" s="8"/>
      <c r="X1587" s="8"/>
      <c r="Y1587" s="8"/>
      <c r="Z1587" s="8"/>
    </row>
    <row r="1588">
      <c r="A1588" s="8"/>
      <c r="B1588" s="11"/>
      <c r="C1588" s="8"/>
      <c r="D1588" s="8"/>
      <c r="E1588" s="8"/>
      <c r="F1588" s="8"/>
      <c r="G1588" s="8"/>
      <c r="H1588" s="8"/>
      <c r="I1588" s="8"/>
      <c r="J1588" s="8"/>
      <c r="K1588" s="8"/>
      <c r="L1588" s="8"/>
      <c r="M1588" s="8"/>
      <c r="N1588" s="8"/>
      <c r="O1588" s="8"/>
      <c r="P1588" s="8"/>
      <c r="Q1588" s="8"/>
      <c r="R1588" s="8"/>
      <c r="S1588" s="8"/>
      <c r="T1588" s="8"/>
      <c r="U1588" s="8"/>
      <c r="V1588" s="8"/>
      <c r="W1588" s="8"/>
      <c r="X1588" s="8"/>
      <c r="Y1588" s="8"/>
      <c r="Z1588" s="8"/>
    </row>
    <row r="1589">
      <c r="A1589" s="8"/>
      <c r="B1589" s="11"/>
      <c r="C1589" s="8"/>
      <c r="D1589" s="8"/>
      <c r="E1589" s="8"/>
      <c r="F1589" s="8"/>
      <c r="G1589" s="8"/>
      <c r="H1589" s="8"/>
      <c r="I1589" s="8"/>
      <c r="J1589" s="8"/>
      <c r="K1589" s="8"/>
      <c r="L1589" s="8"/>
      <c r="M1589" s="8"/>
      <c r="N1589" s="8"/>
      <c r="O1589" s="8"/>
      <c r="P1589" s="8"/>
      <c r="Q1589" s="8"/>
      <c r="R1589" s="8"/>
      <c r="S1589" s="8"/>
      <c r="T1589" s="8"/>
      <c r="U1589" s="8"/>
      <c r="V1589" s="8"/>
      <c r="W1589" s="8"/>
      <c r="X1589" s="8"/>
      <c r="Y1589" s="8"/>
      <c r="Z1589" s="8"/>
    </row>
    <row r="1590">
      <c r="A1590" s="8"/>
      <c r="B1590" s="11"/>
      <c r="C1590" s="8"/>
      <c r="D1590" s="8"/>
      <c r="E1590" s="8"/>
      <c r="F1590" s="8"/>
      <c r="G1590" s="8"/>
      <c r="H1590" s="8"/>
      <c r="I1590" s="8"/>
      <c r="J1590" s="8"/>
      <c r="K1590" s="8"/>
      <c r="L1590" s="8"/>
      <c r="M1590" s="8"/>
      <c r="N1590" s="8"/>
      <c r="O1590" s="8"/>
      <c r="P1590" s="8"/>
      <c r="Q1590" s="8"/>
      <c r="R1590" s="8"/>
      <c r="S1590" s="8"/>
      <c r="T1590" s="8"/>
      <c r="U1590" s="8"/>
      <c r="V1590" s="8"/>
      <c r="W1590" s="8"/>
      <c r="X1590" s="8"/>
      <c r="Y1590" s="8"/>
      <c r="Z1590" s="8"/>
    </row>
    <row r="1591">
      <c r="A1591" s="8"/>
      <c r="B1591" s="11"/>
      <c r="C1591" s="8"/>
      <c r="D1591" s="8"/>
      <c r="E1591" s="8"/>
      <c r="F1591" s="8"/>
      <c r="G1591" s="8"/>
      <c r="H1591" s="8"/>
      <c r="I1591" s="8"/>
      <c r="J1591" s="8"/>
      <c r="K1591" s="8"/>
      <c r="L1591" s="8"/>
      <c r="M1591" s="8"/>
      <c r="N1591" s="8"/>
      <c r="O1591" s="8"/>
      <c r="P1591" s="8"/>
      <c r="Q1591" s="8"/>
      <c r="R1591" s="8"/>
      <c r="S1591" s="8"/>
      <c r="T1591" s="8"/>
      <c r="U1591" s="8"/>
      <c r="V1591" s="8"/>
      <c r="W1591" s="8"/>
      <c r="X1591" s="8"/>
      <c r="Y1591" s="8"/>
      <c r="Z1591" s="8"/>
    </row>
    <row r="1592">
      <c r="A1592" s="8"/>
      <c r="B1592" s="11"/>
      <c r="C1592" s="8"/>
      <c r="D1592" s="8"/>
      <c r="E1592" s="8"/>
      <c r="F1592" s="8"/>
      <c r="G1592" s="8"/>
      <c r="H1592" s="8"/>
      <c r="I1592" s="8"/>
      <c r="J1592" s="8"/>
      <c r="K1592" s="8"/>
      <c r="L1592" s="8"/>
      <c r="M1592" s="8"/>
      <c r="N1592" s="8"/>
      <c r="O1592" s="8"/>
      <c r="P1592" s="8"/>
      <c r="Q1592" s="8"/>
      <c r="R1592" s="8"/>
      <c r="S1592" s="8"/>
      <c r="T1592" s="8"/>
      <c r="U1592" s="8"/>
      <c r="V1592" s="8"/>
      <c r="W1592" s="8"/>
      <c r="X1592" s="8"/>
      <c r="Y1592" s="8"/>
      <c r="Z1592" s="8"/>
    </row>
    <row r="1593">
      <c r="A1593" s="8"/>
      <c r="B1593" s="11"/>
      <c r="C1593" s="8"/>
      <c r="D1593" s="8"/>
      <c r="E1593" s="8"/>
      <c r="F1593" s="8"/>
      <c r="G1593" s="8"/>
      <c r="H1593" s="8"/>
      <c r="I1593" s="8"/>
      <c r="J1593" s="8"/>
      <c r="K1593" s="8"/>
      <c r="L1593" s="8"/>
      <c r="M1593" s="8"/>
      <c r="N1593" s="8"/>
      <c r="O1593" s="8"/>
      <c r="P1593" s="8"/>
      <c r="Q1593" s="8"/>
      <c r="R1593" s="8"/>
      <c r="S1593" s="8"/>
      <c r="T1593" s="8"/>
      <c r="U1593" s="8"/>
      <c r="V1593" s="8"/>
      <c r="W1593" s="8"/>
      <c r="X1593" s="8"/>
      <c r="Y1593" s="8"/>
      <c r="Z1593" s="8"/>
    </row>
    <row r="1594">
      <c r="A1594" s="8"/>
      <c r="B1594" s="11"/>
      <c r="C1594" s="8"/>
      <c r="D1594" s="8"/>
      <c r="E1594" s="8"/>
      <c r="F1594" s="8"/>
      <c r="G1594" s="8"/>
      <c r="H1594" s="8"/>
      <c r="I1594" s="8"/>
      <c r="J1594" s="8"/>
      <c r="K1594" s="8"/>
      <c r="L1594" s="8"/>
      <c r="M1594" s="8"/>
      <c r="N1594" s="8"/>
      <c r="O1594" s="8"/>
      <c r="P1594" s="8"/>
      <c r="Q1594" s="8"/>
      <c r="R1594" s="8"/>
      <c r="S1594" s="8"/>
      <c r="T1594" s="8"/>
      <c r="U1594" s="8"/>
      <c r="V1594" s="8"/>
      <c r="W1594" s="8"/>
      <c r="X1594" s="8"/>
      <c r="Y1594" s="8"/>
      <c r="Z1594" s="8"/>
    </row>
    <row r="1595">
      <c r="A1595" s="8"/>
      <c r="B1595" s="11"/>
      <c r="C1595" s="8"/>
      <c r="D1595" s="8"/>
      <c r="E1595" s="8"/>
      <c r="F1595" s="8"/>
      <c r="G1595" s="8"/>
      <c r="H1595" s="8"/>
      <c r="I1595" s="8"/>
      <c r="J1595" s="8"/>
      <c r="K1595" s="8"/>
      <c r="L1595" s="8"/>
      <c r="M1595" s="8"/>
      <c r="N1595" s="8"/>
      <c r="O1595" s="8"/>
      <c r="P1595" s="8"/>
      <c r="Q1595" s="8"/>
      <c r="R1595" s="8"/>
      <c r="S1595" s="8"/>
      <c r="T1595" s="8"/>
      <c r="U1595" s="8"/>
      <c r="V1595" s="8"/>
      <c r="W1595" s="8"/>
      <c r="X1595" s="8"/>
      <c r="Y1595" s="8"/>
      <c r="Z1595" s="8"/>
    </row>
    <row r="1596">
      <c r="A1596" s="8"/>
      <c r="B1596" s="11"/>
      <c r="C1596" s="8"/>
      <c r="D1596" s="8"/>
      <c r="E1596" s="8"/>
      <c r="F1596" s="8"/>
      <c r="G1596" s="8"/>
      <c r="H1596" s="8"/>
      <c r="I1596" s="8"/>
      <c r="J1596" s="8"/>
      <c r="K1596" s="8"/>
      <c r="L1596" s="8"/>
      <c r="M1596" s="8"/>
      <c r="N1596" s="8"/>
      <c r="O1596" s="8"/>
      <c r="P1596" s="8"/>
      <c r="Q1596" s="8"/>
      <c r="R1596" s="8"/>
      <c r="S1596" s="8"/>
      <c r="T1596" s="8"/>
      <c r="U1596" s="8"/>
      <c r="V1596" s="8"/>
      <c r="W1596" s="8"/>
      <c r="X1596" s="8"/>
      <c r="Y1596" s="8"/>
      <c r="Z1596" s="8"/>
    </row>
    <row r="1597">
      <c r="A1597" s="8"/>
      <c r="B1597" s="11"/>
      <c r="C1597" s="8"/>
      <c r="D1597" s="8"/>
      <c r="E1597" s="8"/>
      <c r="F1597" s="8"/>
      <c r="G1597" s="8"/>
      <c r="H1597" s="8"/>
      <c r="I1597" s="8"/>
      <c r="J1597" s="8"/>
      <c r="K1597" s="8"/>
      <c r="L1597" s="8"/>
      <c r="M1597" s="8"/>
      <c r="N1597" s="8"/>
      <c r="O1597" s="8"/>
      <c r="P1597" s="8"/>
      <c r="Q1597" s="8"/>
      <c r="R1597" s="8"/>
      <c r="S1597" s="8"/>
      <c r="T1597" s="8"/>
      <c r="U1597" s="8"/>
      <c r="V1597" s="8"/>
      <c r="W1597" s="8"/>
      <c r="X1597" s="8"/>
      <c r="Y1597" s="8"/>
      <c r="Z1597" s="8"/>
    </row>
    <row r="1598">
      <c r="A1598" s="8"/>
      <c r="B1598" s="11"/>
      <c r="C1598" s="8"/>
      <c r="D1598" s="8"/>
      <c r="E1598" s="8"/>
      <c r="F1598" s="8"/>
      <c r="G1598" s="8"/>
      <c r="H1598" s="8"/>
      <c r="I1598" s="8"/>
      <c r="J1598" s="8"/>
      <c r="K1598" s="8"/>
      <c r="L1598" s="8"/>
      <c r="M1598" s="8"/>
      <c r="N1598" s="8"/>
      <c r="O1598" s="8"/>
      <c r="P1598" s="8"/>
      <c r="Q1598" s="8"/>
      <c r="R1598" s="8"/>
      <c r="S1598" s="8"/>
      <c r="T1598" s="8"/>
      <c r="U1598" s="8"/>
      <c r="V1598" s="8"/>
      <c r="W1598" s="8"/>
      <c r="X1598" s="8"/>
      <c r="Y1598" s="8"/>
      <c r="Z1598" s="8"/>
    </row>
    <row r="1599">
      <c r="A1599" s="8"/>
      <c r="B1599" s="11"/>
      <c r="C1599" s="8"/>
      <c r="D1599" s="8"/>
      <c r="E1599" s="8"/>
      <c r="F1599" s="8"/>
      <c r="G1599" s="8"/>
      <c r="H1599" s="8"/>
      <c r="I1599" s="8"/>
      <c r="J1599" s="8"/>
      <c r="K1599" s="8"/>
      <c r="L1599" s="8"/>
      <c r="M1599" s="8"/>
      <c r="N1599" s="8"/>
      <c r="O1599" s="8"/>
      <c r="P1599" s="8"/>
      <c r="Q1599" s="8"/>
      <c r="R1599" s="8"/>
      <c r="S1599" s="8"/>
      <c r="T1599" s="8"/>
      <c r="U1599" s="8"/>
      <c r="V1599" s="8"/>
      <c r="W1599" s="8"/>
      <c r="X1599" s="8"/>
      <c r="Y1599" s="8"/>
      <c r="Z1599" s="8"/>
    </row>
    <row r="1600">
      <c r="A1600" s="8"/>
      <c r="B1600" s="11"/>
      <c r="C1600" s="8"/>
      <c r="D1600" s="8"/>
      <c r="E1600" s="8"/>
      <c r="F1600" s="8"/>
      <c r="G1600" s="8"/>
      <c r="H1600" s="8"/>
      <c r="I1600" s="8"/>
      <c r="J1600" s="8"/>
      <c r="K1600" s="8"/>
      <c r="L1600" s="8"/>
      <c r="M1600" s="8"/>
      <c r="N1600" s="8"/>
      <c r="O1600" s="8"/>
      <c r="P1600" s="8"/>
      <c r="Q1600" s="8"/>
      <c r="R1600" s="8"/>
      <c r="S1600" s="8"/>
      <c r="T1600" s="8"/>
      <c r="U1600" s="8"/>
      <c r="V1600" s="8"/>
      <c r="W1600" s="8"/>
      <c r="X1600" s="8"/>
      <c r="Y1600" s="8"/>
      <c r="Z1600" s="8"/>
    </row>
    <row r="1601">
      <c r="A1601" s="8"/>
      <c r="B1601" s="11"/>
      <c r="C1601" s="8"/>
      <c r="D1601" s="8"/>
      <c r="E1601" s="8"/>
      <c r="F1601" s="8"/>
      <c r="G1601" s="8"/>
      <c r="H1601" s="8"/>
      <c r="I1601" s="8"/>
      <c r="J1601" s="8"/>
      <c r="K1601" s="8"/>
      <c r="L1601" s="8"/>
      <c r="M1601" s="8"/>
      <c r="N1601" s="8"/>
      <c r="O1601" s="8"/>
      <c r="P1601" s="8"/>
      <c r="Q1601" s="8"/>
      <c r="R1601" s="8"/>
      <c r="S1601" s="8"/>
      <c r="T1601" s="8"/>
      <c r="U1601" s="8"/>
      <c r="V1601" s="8"/>
      <c r="W1601" s="8"/>
      <c r="X1601" s="8"/>
      <c r="Y1601" s="8"/>
      <c r="Z1601" s="8"/>
    </row>
    <row r="1602">
      <c r="A1602" s="8"/>
      <c r="B1602" s="11"/>
      <c r="C1602" s="8"/>
      <c r="D1602" s="8"/>
      <c r="E1602" s="8"/>
      <c r="F1602" s="8"/>
      <c r="G1602" s="8"/>
      <c r="H1602" s="8"/>
      <c r="I1602" s="8"/>
      <c r="J1602" s="8"/>
      <c r="K1602" s="8"/>
      <c r="L1602" s="8"/>
      <c r="M1602" s="8"/>
      <c r="N1602" s="8"/>
      <c r="O1602" s="8"/>
      <c r="P1602" s="8"/>
      <c r="Q1602" s="8"/>
      <c r="R1602" s="8"/>
      <c r="S1602" s="8"/>
      <c r="T1602" s="8"/>
      <c r="U1602" s="8"/>
      <c r="V1602" s="8"/>
      <c r="W1602" s="8"/>
      <c r="X1602" s="8"/>
      <c r="Y1602" s="8"/>
      <c r="Z1602" s="8"/>
    </row>
    <row r="1603">
      <c r="A1603" s="8"/>
      <c r="B1603" s="11"/>
      <c r="C1603" s="8"/>
      <c r="D1603" s="8"/>
      <c r="E1603" s="8"/>
      <c r="F1603" s="8"/>
      <c r="G1603" s="8"/>
      <c r="H1603" s="8"/>
      <c r="I1603" s="8"/>
      <c r="J1603" s="8"/>
      <c r="K1603" s="8"/>
      <c r="L1603" s="8"/>
      <c r="M1603" s="8"/>
      <c r="N1603" s="8"/>
      <c r="O1603" s="8"/>
      <c r="P1603" s="8"/>
      <c r="Q1603" s="8"/>
      <c r="R1603" s="8"/>
      <c r="S1603" s="8"/>
      <c r="T1603" s="8"/>
      <c r="U1603" s="8"/>
      <c r="V1603" s="8"/>
      <c r="W1603" s="8"/>
      <c r="X1603" s="8"/>
      <c r="Y1603" s="8"/>
      <c r="Z1603" s="8"/>
    </row>
    <row r="1604">
      <c r="A1604" s="8"/>
      <c r="B1604" s="11"/>
      <c r="C1604" s="8"/>
      <c r="D1604" s="8"/>
      <c r="E1604" s="8"/>
      <c r="F1604" s="8"/>
      <c r="G1604" s="8"/>
      <c r="H1604" s="8"/>
      <c r="I1604" s="8"/>
      <c r="J1604" s="8"/>
      <c r="K1604" s="8"/>
      <c r="L1604" s="8"/>
      <c r="M1604" s="8"/>
      <c r="N1604" s="8"/>
      <c r="O1604" s="8"/>
      <c r="P1604" s="8"/>
      <c r="Q1604" s="8"/>
      <c r="R1604" s="8"/>
      <c r="S1604" s="8"/>
      <c r="T1604" s="8"/>
      <c r="U1604" s="8"/>
      <c r="V1604" s="8"/>
      <c r="W1604" s="8"/>
      <c r="X1604" s="8"/>
      <c r="Y1604" s="8"/>
      <c r="Z1604" s="8"/>
    </row>
    <row r="1605">
      <c r="A1605" s="8"/>
      <c r="B1605" s="11"/>
      <c r="C1605" s="8"/>
      <c r="D1605" s="8"/>
      <c r="E1605" s="8"/>
      <c r="F1605" s="8"/>
      <c r="G1605" s="8"/>
      <c r="H1605" s="8"/>
      <c r="I1605" s="8"/>
      <c r="J1605" s="8"/>
      <c r="K1605" s="8"/>
      <c r="L1605" s="8"/>
      <c r="M1605" s="8"/>
      <c r="N1605" s="8"/>
      <c r="O1605" s="8"/>
      <c r="P1605" s="8"/>
      <c r="Q1605" s="8"/>
      <c r="R1605" s="8"/>
      <c r="S1605" s="8"/>
      <c r="T1605" s="8"/>
      <c r="U1605" s="8"/>
      <c r="V1605" s="8"/>
      <c r="W1605" s="8"/>
      <c r="X1605" s="8"/>
      <c r="Y1605" s="8"/>
      <c r="Z1605" s="8"/>
    </row>
    <row r="1606">
      <c r="A1606" s="8"/>
      <c r="B1606" s="11"/>
      <c r="C1606" s="8"/>
      <c r="D1606" s="8"/>
      <c r="E1606" s="8"/>
      <c r="F1606" s="8"/>
      <c r="G1606" s="8"/>
      <c r="H1606" s="8"/>
      <c r="I1606" s="8"/>
      <c r="J1606" s="8"/>
      <c r="K1606" s="8"/>
      <c r="L1606" s="8"/>
      <c r="M1606" s="8"/>
      <c r="N1606" s="8"/>
      <c r="O1606" s="8"/>
      <c r="P1606" s="8"/>
      <c r="Q1606" s="8"/>
      <c r="R1606" s="8"/>
      <c r="S1606" s="8"/>
      <c r="T1606" s="8"/>
      <c r="U1606" s="8"/>
      <c r="V1606" s="8"/>
      <c r="W1606" s="8"/>
      <c r="X1606" s="8"/>
      <c r="Y1606" s="8"/>
      <c r="Z1606" s="8"/>
    </row>
    <row r="1607">
      <c r="A1607" s="8"/>
      <c r="B1607" s="11"/>
      <c r="C1607" s="8"/>
      <c r="D1607" s="8"/>
      <c r="E1607" s="8"/>
      <c r="F1607" s="8"/>
      <c r="G1607" s="8"/>
      <c r="H1607" s="8"/>
      <c r="I1607" s="8"/>
      <c r="J1607" s="8"/>
      <c r="K1607" s="8"/>
      <c r="L1607" s="8"/>
      <c r="M1607" s="8"/>
      <c r="N1607" s="8"/>
      <c r="O1607" s="8"/>
      <c r="P1607" s="8"/>
      <c r="Q1607" s="8"/>
      <c r="R1607" s="8"/>
      <c r="S1607" s="8"/>
      <c r="T1607" s="8"/>
      <c r="U1607" s="8"/>
      <c r="V1607" s="8"/>
      <c r="W1607" s="8"/>
      <c r="X1607" s="8"/>
      <c r="Y1607" s="8"/>
      <c r="Z1607" s="8"/>
    </row>
    <row r="1608">
      <c r="A1608" s="8"/>
      <c r="B1608" s="11"/>
      <c r="C1608" s="8"/>
      <c r="D1608" s="8"/>
      <c r="E1608" s="8"/>
      <c r="F1608" s="8"/>
      <c r="G1608" s="8"/>
      <c r="H1608" s="8"/>
      <c r="I1608" s="8"/>
      <c r="J1608" s="8"/>
      <c r="K1608" s="8"/>
      <c r="L1608" s="8"/>
      <c r="M1608" s="8"/>
      <c r="N1608" s="8"/>
      <c r="O1608" s="8"/>
      <c r="P1608" s="8"/>
      <c r="Q1608" s="8"/>
      <c r="R1608" s="8"/>
      <c r="S1608" s="8"/>
      <c r="T1608" s="8"/>
      <c r="U1608" s="8"/>
      <c r="V1608" s="8"/>
      <c r="W1608" s="8"/>
      <c r="X1608" s="8"/>
      <c r="Y1608" s="8"/>
      <c r="Z1608" s="8"/>
    </row>
    <row r="1609">
      <c r="A1609" s="8"/>
      <c r="B1609" s="11"/>
      <c r="C1609" s="8"/>
      <c r="D1609" s="8"/>
      <c r="E1609" s="8"/>
      <c r="F1609" s="8"/>
      <c r="G1609" s="8"/>
      <c r="H1609" s="8"/>
      <c r="I1609" s="8"/>
      <c r="J1609" s="8"/>
      <c r="K1609" s="8"/>
      <c r="L1609" s="8"/>
      <c r="M1609" s="8"/>
      <c r="N1609" s="8"/>
      <c r="O1609" s="8"/>
      <c r="P1609" s="8"/>
      <c r="Q1609" s="8"/>
      <c r="R1609" s="8"/>
      <c r="S1609" s="8"/>
      <c r="T1609" s="8"/>
      <c r="U1609" s="8"/>
      <c r="V1609" s="8"/>
      <c r="W1609" s="8"/>
      <c r="X1609" s="8"/>
      <c r="Y1609" s="8"/>
      <c r="Z1609" s="8"/>
    </row>
    <row r="1610">
      <c r="A1610" s="8"/>
      <c r="B1610" s="11"/>
      <c r="C1610" s="8"/>
      <c r="D1610" s="8"/>
      <c r="E1610" s="8"/>
      <c r="F1610" s="8"/>
      <c r="G1610" s="8"/>
      <c r="H1610" s="8"/>
      <c r="I1610" s="8"/>
      <c r="J1610" s="8"/>
      <c r="K1610" s="8"/>
      <c r="L1610" s="8"/>
      <c r="M1610" s="8"/>
      <c r="N1610" s="8"/>
      <c r="O1610" s="8"/>
      <c r="P1610" s="8"/>
      <c r="Q1610" s="8"/>
      <c r="R1610" s="8"/>
      <c r="S1610" s="8"/>
      <c r="T1610" s="8"/>
      <c r="U1610" s="8"/>
      <c r="V1610" s="8"/>
      <c r="W1610" s="8"/>
      <c r="X1610" s="8"/>
      <c r="Y1610" s="8"/>
      <c r="Z1610" s="8"/>
    </row>
    <row r="1611">
      <c r="A1611" s="8"/>
      <c r="B1611" s="11"/>
      <c r="C1611" s="8"/>
      <c r="D1611" s="8"/>
      <c r="E1611" s="8"/>
      <c r="F1611" s="8"/>
      <c r="G1611" s="8"/>
      <c r="H1611" s="8"/>
      <c r="I1611" s="8"/>
      <c r="J1611" s="8"/>
      <c r="K1611" s="8"/>
      <c r="L1611" s="8"/>
      <c r="M1611" s="8"/>
      <c r="N1611" s="8"/>
      <c r="O1611" s="8"/>
      <c r="P1611" s="8"/>
      <c r="Q1611" s="8"/>
      <c r="R1611" s="8"/>
      <c r="S1611" s="8"/>
      <c r="T1611" s="8"/>
      <c r="U1611" s="8"/>
      <c r="V1611" s="8"/>
      <c r="W1611" s="8"/>
      <c r="X1611" s="8"/>
      <c r="Y1611" s="8"/>
      <c r="Z1611" s="8"/>
    </row>
    <row r="1612">
      <c r="A1612" s="8"/>
      <c r="B1612" s="11"/>
      <c r="C1612" s="8"/>
      <c r="D1612" s="8"/>
      <c r="E1612" s="8"/>
      <c r="F1612" s="8"/>
      <c r="G1612" s="8"/>
      <c r="H1612" s="8"/>
      <c r="I1612" s="8"/>
      <c r="J1612" s="8"/>
      <c r="K1612" s="8"/>
      <c r="L1612" s="8"/>
      <c r="M1612" s="8"/>
      <c r="N1612" s="8"/>
      <c r="O1612" s="8"/>
      <c r="P1612" s="8"/>
      <c r="Q1612" s="8"/>
      <c r="R1612" s="8"/>
      <c r="S1612" s="8"/>
      <c r="T1612" s="8"/>
      <c r="U1612" s="8"/>
      <c r="V1612" s="8"/>
      <c r="W1612" s="8"/>
      <c r="X1612" s="8"/>
      <c r="Y1612" s="8"/>
      <c r="Z1612" s="8"/>
    </row>
    <row r="1613">
      <c r="A1613" s="8"/>
      <c r="B1613" s="11"/>
      <c r="C1613" s="8"/>
      <c r="D1613" s="8"/>
      <c r="E1613" s="8"/>
      <c r="F1613" s="8"/>
      <c r="G1613" s="8"/>
      <c r="H1613" s="8"/>
      <c r="I1613" s="8"/>
      <c r="J1613" s="8"/>
      <c r="K1613" s="8"/>
      <c r="L1613" s="8"/>
      <c r="M1613" s="8"/>
      <c r="N1613" s="8"/>
      <c r="O1613" s="8"/>
      <c r="P1613" s="8"/>
      <c r="Q1613" s="8"/>
      <c r="R1613" s="8"/>
      <c r="S1613" s="8"/>
      <c r="T1613" s="8"/>
      <c r="U1613" s="8"/>
      <c r="V1613" s="8"/>
      <c r="W1613" s="8"/>
      <c r="X1613" s="8"/>
      <c r="Y1613" s="8"/>
      <c r="Z1613" s="8"/>
    </row>
    <row r="1614">
      <c r="A1614" s="8"/>
      <c r="B1614" s="11"/>
      <c r="C1614" s="8"/>
      <c r="D1614" s="8"/>
      <c r="E1614" s="8"/>
      <c r="F1614" s="8"/>
      <c r="G1614" s="8"/>
      <c r="H1614" s="8"/>
      <c r="I1614" s="8"/>
      <c r="J1614" s="8"/>
      <c r="K1614" s="8"/>
      <c r="L1614" s="8"/>
      <c r="M1614" s="8"/>
      <c r="N1614" s="8"/>
      <c r="O1614" s="8"/>
      <c r="P1614" s="8"/>
      <c r="Q1614" s="8"/>
      <c r="R1614" s="8"/>
      <c r="S1614" s="8"/>
      <c r="T1614" s="8"/>
      <c r="U1614" s="8"/>
      <c r="V1614" s="8"/>
      <c r="W1614" s="8"/>
      <c r="X1614" s="8"/>
      <c r="Y1614" s="8"/>
      <c r="Z1614" s="8"/>
    </row>
    <row r="1615">
      <c r="A1615" s="8"/>
      <c r="B1615" s="11"/>
      <c r="C1615" s="8"/>
      <c r="D1615" s="8"/>
      <c r="E1615" s="8"/>
      <c r="F1615" s="8"/>
      <c r="G1615" s="8"/>
      <c r="H1615" s="8"/>
      <c r="I1615" s="8"/>
      <c r="J1615" s="8"/>
      <c r="K1615" s="8"/>
      <c r="L1615" s="8"/>
      <c r="M1615" s="8"/>
      <c r="N1615" s="8"/>
      <c r="O1615" s="8"/>
      <c r="P1615" s="8"/>
      <c r="Q1615" s="8"/>
      <c r="R1615" s="8"/>
      <c r="S1615" s="8"/>
      <c r="T1615" s="8"/>
      <c r="U1615" s="8"/>
      <c r="V1615" s="8"/>
      <c r="W1615" s="8"/>
      <c r="X1615" s="8"/>
      <c r="Y1615" s="8"/>
      <c r="Z1615" s="8"/>
    </row>
    <row r="1616">
      <c r="A1616" s="8"/>
      <c r="B1616" s="11"/>
      <c r="C1616" s="8"/>
      <c r="D1616" s="8"/>
      <c r="E1616" s="8"/>
      <c r="F1616" s="8"/>
      <c r="G1616" s="8"/>
      <c r="H1616" s="8"/>
      <c r="I1616" s="8"/>
      <c r="J1616" s="8"/>
      <c r="K1616" s="8"/>
      <c r="L1616" s="8"/>
      <c r="M1616" s="8"/>
      <c r="N1616" s="8"/>
      <c r="O1616" s="8"/>
      <c r="P1616" s="8"/>
      <c r="Q1616" s="8"/>
      <c r="R1616" s="8"/>
      <c r="S1616" s="8"/>
      <c r="T1616" s="8"/>
      <c r="U1616" s="8"/>
      <c r="V1616" s="8"/>
      <c r="W1616" s="8"/>
      <c r="X1616" s="8"/>
      <c r="Y1616" s="8"/>
      <c r="Z1616" s="8"/>
    </row>
    <row r="1617">
      <c r="A1617" s="8"/>
      <c r="B1617" s="11"/>
      <c r="C1617" s="8"/>
      <c r="D1617" s="8"/>
      <c r="E1617" s="8"/>
      <c r="F1617" s="8"/>
      <c r="G1617" s="8"/>
      <c r="H1617" s="8"/>
      <c r="I1617" s="8"/>
      <c r="J1617" s="8"/>
      <c r="K1617" s="8"/>
      <c r="L1617" s="8"/>
      <c r="M1617" s="8"/>
      <c r="N1617" s="8"/>
      <c r="O1617" s="8"/>
      <c r="P1617" s="8"/>
      <c r="Q1617" s="8"/>
      <c r="R1617" s="8"/>
      <c r="S1617" s="8"/>
      <c r="T1617" s="8"/>
      <c r="U1617" s="8"/>
      <c r="V1617" s="8"/>
      <c r="W1617" s="8"/>
      <c r="X1617" s="8"/>
      <c r="Y1617" s="8"/>
      <c r="Z1617" s="8"/>
    </row>
    <row r="1618">
      <c r="A1618" s="8"/>
      <c r="B1618" s="11"/>
      <c r="C1618" s="8"/>
      <c r="D1618" s="8"/>
      <c r="E1618" s="8"/>
      <c r="F1618" s="8"/>
      <c r="G1618" s="8"/>
      <c r="H1618" s="8"/>
      <c r="I1618" s="8"/>
      <c r="J1618" s="8"/>
      <c r="K1618" s="8"/>
      <c r="L1618" s="8"/>
      <c r="M1618" s="8"/>
      <c r="N1618" s="8"/>
      <c r="O1618" s="8"/>
      <c r="P1618" s="8"/>
      <c r="Q1618" s="8"/>
      <c r="R1618" s="8"/>
      <c r="S1618" s="8"/>
      <c r="T1618" s="8"/>
      <c r="U1618" s="8"/>
      <c r="V1618" s="8"/>
      <c r="W1618" s="8"/>
      <c r="X1618" s="8"/>
      <c r="Y1618" s="8"/>
      <c r="Z1618" s="8"/>
    </row>
    <row r="1619">
      <c r="A1619" s="8"/>
      <c r="B1619" s="11"/>
      <c r="C1619" s="8"/>
      <c r="D1619" s="8"/>
      <c r="E1619" s="8"/>
      <c r="F1619" s="8"/>
      <c r="G1619" s="8"/>
      <c r="H1619" s="8"/>
      <c r="I1619" s="8"/>
      <c r="J1619" s="8"/>
      <c r="K1619" s="8"/>
      <c r="L1619" s="8"/>
      <c r="M1619" s="8"/>
      <c r="N1619" s="8"/>
      <c r="O1619" s="8"/>
      <c r="P1619" s="8"/>
      <c r="Q1619" s="8"/>
      <c r="R1619" s="8"/>
      <c r="S1619" s="8"/>
      <c r="T1619" s="8"/>
      <c r="U1619" s="8"/>
      <c r="V1619" s="8"/>
      <c r="W1619" s="8"/>
      <c r="X1619" s="8"/>
      <c r="Y1619" s="8"/>
      <c r="Z1619" s="8"/>
    </row>
    <row r="1620">
      <c r="A1620" s="8"/>
      <c r="B1620" s="11"/>
      <c r="C1620" s="8"/>
      <c r="D1620" s="8"/>
      <c r="E1620" s="8"/>
      <c r="F1620" s="8"/>
      <c r="G1620" s="8"/>
      <c r="H1620" s="8"/>
      <c r="I1620" s="8"/>
      <c r="J1620" s="8"/>
      <c r="K1620" s="8"/>
      <c r="L1620" s="8"/>
      <c r="M1620" s="8"/>
      <c r="N1620" s="8"/>
      <c r="O1620" s="8"/>
      <c r="P1620" s="8"/>
      <c r="Q1620" s="8"/>
      <c r="R1620" s="8"/>
      <c r="S1620" s="8"/>
      <c r="T1620" s="8"/>
      <c r="U1620" s="8"/>
      <c r="V1620" s="8"/>
      <c r="W1620" s="8"/>
      <c r="X1620" s="8"/>
      <c r="Y1620" s="8"/>
      <c r="Z1620" s="8"/>
    </row>
    <row r="1621">
      <c r="A1621" s="8"/>
      <c r="B1621" s="11"/>
      <c r="C1621" s="8"/>
      <c r="D1621" s="8"/>
      <c r="E1621" s="8"/>
      <c r="F1621" s="8"/>
      <c r="G1621" s="8"/>
      <c r="H1621" s="8"/>
      <c r="I1621" s="8"/>
      <c r="J1621" s="8"/>
      <c r="K1621" s="8"/>
      <c r="L1621" s="8"/>
      <c r="M1621" s="8"/>
      <c r="N1621" s="8"/>
      <c r="O1621" s="8"/>
      <c r="P1621" s="8"/>
      <c r="Q1621" s="8"/>
      <c r="R1621" s="8"/>
      <c r="S1621" s="8"/>
      <c r="T1621" s="8"/>
      <c r="U1621" s="8"/>
      <c r="V1621" s="8"/>
      <c r="W1621" s="8"/>
      <c r="X1621" s="8"/>
      <c r="Y1621" s="8"/>
      <c r="Z1621" s="8"/>
    </row>
    <row r="1622">
      <c r="A1622" s="8"/>
      <c r="B1622" s="11"/>
      <c r="C1622" s="8"/>
      <c r="D1622" s="8"/>
      <c r="E1622" s="8"/>
      <c r="F1622" s="8"/>
      <c r="G1622" s="8"/>
      <c r="H1622" s="8"/>
      <c r="I1622" s="8"/>
      <c r="J1622" s="8"/>
      <c r="K1622" s="8"/>
      <c r="L1622" s="8"/>
      <c r="M1622" s="8"/>
      <c r="N1622" s="8"/>
      <c r="O1622" s="8"/>
      <c r="P1622" s="8"/>
      <c r="Q1622" s="8"/>
      <c r="R1622" s="8"/>
      <c r="S1622" s="8"/>
      <c r="T1622" s="8"/>
      <c r="U1622" s="8"/>
      <c r="V1622" s="8"/>
      <c r="W1622" s="8"/>
      <c r="X1622" s="8"/>
      <c r="Y1622" s="8"/>
      <c r="Z1622" s="8"/>
    </row>
    <row r="1623">
      <c r="A1623" s="8"/>
      <c r="B1623" s="11"/>
      <c r="C1623" s="8"/>
      <c r="D1623" s="8"/>
      <c r="E1623" s="8"/>
      <c r="F1623" s="8"/>
      <c r="G1623" s="8"/>
      <c r="H1623" s="8"/>
      <c r="I1623" s="8"/>
      <c r="J1623" s="8"/>
      <c r="K1623" s="8"/>
      <c r="L1623" s="8"/>
      <c r="M1623" s="8"/>
      <c r="N1623" s="8"/>
      <c r="O1623" s="8"/>
      <c r="P1623" s="8"/>
      <c r="Q1623" s="8"/>
      <c r="R1623" s="8"/>
      <c r="S1623" s="8"/>
      <c r="T1623" s="8"/>
      <c r="U1623" s="8"/>
      <c r="V1623" s="8"/>
      <c r="W1623" s="8"/>
      <c r="X1623" s="8"/>
      <c r="Y1623" s="8"/>
      <c r="Z1623" s="8"/>
    </row>
    <row r="1624">
      <c r="A1624" s="8"/>
      <c r="B1624" s="11"/>
      <c r="C1624" s="8"/>
      <c r="D1624" s="8"/>
      <c r="E1624" s="8"/>
      <c r="F1624" s="8"/>
      <c r="G1624" s="8"/>
      <c r="H1624" s="8"/>
      <c r="I1624" s="8"/>
      <c r="J1624" s="8"/>
      <c r="K1624" s="8"/>
      <c r="L1624" s="8"/>
      <c r="M1624" s="8"/>
      <c r="N1624" s="8"/>
      <c r="O1624" s="8"/>
      <c r="P1624" s="8"/>
      <c r="Q1624" s="8"/>
      <c r="R1624" s="8"/>
      <c r="S1624" s="8"/>
      <c r="T1624" s="8"/>
      <c r="U1624" s="8"/>
      <c r="V1624" s="8"/>
      <c r="W1624" s="8"/>
      <c r="X1624" s="8"/>
      <c r="Y1624" s="8"/>
      <c r="Z1624" s="8"/>
    </row>
    <row r="1625">
      <c r="A1625" s="8"/>
      <c r="B1625" s="11"/>
      <c r="C1625" s="8"/>
      <c r="D1625" s="8"/>
      <c r="E1625" s="8"/>
      <c r="F1625" s="8"/>
      <c r="G1625" s="8"/>
      <c r="H1625" s="8"/>
      <c r="I1625" s="8"/>
      <c r="J1625" s="8"/>
      <c r="K1625" s="8"/>
      <c r="L1625" s="8"/>
      <c r="M1625" s="8"/>
      <c r="N1625" s="8"/>
      <c r="O1625" s="8"/>
      <c r="P1625" s="8"/>
      <c r="Q1625" s="8"/>
      <c r="R1625" s="8"/>
      <c r="S1625" s="8"/>
      <c r="T1625" s="8"/>
      <c r="U1625" s="8"/>
      <c r="V1625" s="8"/>
      <c r="W1625" s="8"/>
      <c r="X1625" s="8"/>
      <c r="Y1625" s="8"/>
      <c r="Z1625" s="8"/>
    </row>
    <row r="1626">
      <c r="A1626" s="8"/>
      <c r="B1626" s="11"/>
      <c r="C1626" s="8"/>
      <c r="D1626" s="8"/>
      <c r="E1626" s="8"/>
      <c r="F1626" s="8"/>
      <c r="G1626" s="8"/>
      <c r="H1626" s="8"/>
      <c r="I1626" s="8"/>
      <c r="J1626" s="8"/>
      <c r="K1626" s="8"/>
      <c r="L1626" s="8"/>
      <c r="M1626" s="8"/>
      <c r="N1626" s="8"/>
      <c r="O1626" s="8"/>
      <c r="P1626" s="8"/>
      <c r="Q1626" s="8"/>
      <c r="R1626" s="8"/>
      <c r="S1626" s="8"/>
      <c r="T1626" s="8"/>
      <c r="U1626" s="8"/>
      <c r="V1626" s="8"/>
      <c r="W1626" s="8"/>
      <c r="X1626" s="8"/>
      <c r="Y1626" s="8"/>
      <c r="Z1626" s="8"/>
    </row>
    <row r="1627">
      <c r="A1627" s="8"/>
      <c r="B1627" s="11"/>
      <c r="C1627" s="8"/>
      <c r="D1627" s="8"/>
      <c r="E1627" s="8"/>
      <c r="F1627" s="8"/>
      <c r="G1627" s="8"/>
      <c r="H1627" s="8"/>
      <c r="I1627" s="8"/>
      <c r="J1627" s="8"/>
      <c r="K1627" s="8"/>
      <c r="L1627" s="8"/>
      <c r="M1627" s="8"/>
      <c r="N1627" s="8"/>
      <c r="O1627" s="8"/>
      <c r="P1627" s="8"/>
      <c r="Q1627" s="8"/>
      <c r="R1627" s="8"/>
      <c r="S1627" s="8"/>
      <c r="T1627" s="8"/>
      <c r="U1627" s="8"/>
      <c r="V1627" s="8"/>
      <c r="W1627" s="8"/>
      <c r="X1627" s="8"/>
      <c r="Y1627" s="8"/>
      <c r="Z1627" s="8"/>
    </row>
    <row r="1628">
      <c r="A1628" s="8"/>
      <c r="B1628" s="11"/>
      <c r="C1628" s="8"/>
      <c r="D1628" s="8"/>
      <c r="E1628" s="8"/>
      <c r="F1628" s="8"/>
      <c r="G1628" s="8"/>
      <c r="H1628" s="8"/>
      <c r="I1628" s="8"/>
      <c r="J1628" s="8"/>
      <c r="K1628" s="8"/>
      <c r="L1628" s="8"/>
      <c r="M1628" s="8"/>
      <c r="N1628" s="8"/>
      <c r="O1628" s="8"/>
      <c r="P1628" s="8"/>
      <c r="Q1628" s="8"/>
      <c r="R1628" s="8"/>
      <c r="S1628" s="8"/>
      <c r="T1628" s="8"/>
      <c r="U1628" s="8"/>
      <c r="V1628" s="8"/>
      <c r="W1628" s="8"/>
      <c r="X1628" s="8"/>
      <c r="Y1628" s="8"/>
      <c r="Z1628" s="8"/>
    </row>
    <row r="1629">
      <c r="A1629" s="8"/>
      <c r="B1629" s="11"/>
      <c r="C1629" s="8"/>
      <c r="D1629" s="8"/>
      <c r="E1629" s="8"/>
      <c r="F1629" s="8"/>
      <c r="G1629" s="8"/>
      <c r="H1629" s="8"/>
      <c r="I1629" s="8"/>
      <c r="J1629" s="8"/>
      <c r="K1629" s="8"/>
      <c r="L1629" s="8"/>
      <c r="M1629" s="8"/>
      <c r="N1629" s="8"/>
      <c r="O1629" s="8"/>
      <c r="P1629" s="8"/>
      <c r="Q1629" s="8"/>
      <c r="R1629" s="8"/>
      <c r="S1629" s="8"/>
      <c r="T1629" s="8"/>
      <c r="U1629" s="8"/>
      <c r="V1629" s="8"/>
      <c r="W1629" s="8"/>
      <c r="X1629" s="8"/>
      <c r="Y1629" s="8"/>
      <c r="Z1629" s="8"/>
    </row>
    <row r="1630">
      <c r="A1630" s="8"/>
      <c r="B1630" s="11"/>
      <c r="C1630" s="8"/>
      <c r="D1630" s="8"/>
      <c r="E1630" s="8"/>
      <c r="F1630" s="8"/>
      <c r="G1630" s="8"/>
      <c r="H1630" s="8"/>
      <c r="I1630" s="8"/>
      <c r="J1630" s="8"/>
      <c r="K1630" s="8"/>
      <c r="L1630" s="8"/>
      <c r="M1630" s="8"/>
      <c r="N1630" s="8"/>
      <c r="O1630" s="8"/>
      <c r="P1630" s="8"/>
      <c r="Q1630" s="8"/>
      <c r="R1630" s="8"/>
      <c r="S1630" s="8"/>
      <c r="T1630" s="8"/>
      <c r="U1630" s="8"/>
      <c r="V1630" s="8"/>
      <c r="W1630" s="8"/>
      <c r="X1630" s="8"/>
      <c r="Y1630" s="8"/>
      <c r="Z1630" s="8"/>
    </row>
    <row r="1631">
      <c r="A1631" s="8"/>
      <c r="B1631" s="11"/>
      <c r="C1631" s="8"/>
      <c r="D1631" s="8"/>
      <c r="E1631" s="8"/>
      <c r="F1631" s="8"/>
      <c r="G1631" s="8"/>
      <c r="H1631" s="8"/>
      <c r="I1631" s="8"/>
      <c r="J1631" s="8"/>
      <c r="K1631" s="8"/>
      <c r="L1631" s="8"/>
      <c r="M1631" s="8"/>
      <c r="N1631" s="8"/>
      <c r="O1631" s="8"/>
      <c r="P1631" s="8"/>
      <c r="Q1631" s="8"/>
      <c r="R1631" s="8"/>
      <c r="S1631" s="8"/>
      <c r="T1631" s="8"/>
      <c r="U1631" s="8"/>
      <c r="V1631" s="8"/>
      <c r="W1631" s="8"/>
      <c r="X1631" s="8"/>
      <c r="Y1631" s="8"/>
      <c r="Z1631" s="8"/>
    </row>
    <row r="1632">
      <c r="A1632" s="8"/>
      <c r="B1632" s="11"/>
      <c r="C1632" s="8"/>
      <c r="D1632" s="8"/>
      <c r="E1632" s="8"/>
      <c r="F1632" s="8"/>
      <c r="G1632" s="8"/>
      <c r="H1632" s="8"/>
      <c r="I1632" s="8"/>
      <c r="J1632" s="8"/>
      <c r="K1632" s="8"/>
      <c r="L1632" s="8"/>
      <c r="M1632" s="8"/>
      <c r="N1632" s="8"/>
      <c r="O1632" s="8"/>
      <c r="P1632" s="8"/>
      <c r="Q1632" s="8"/>
      <c r="R1632" s="8"/>
      <c r="S1632" s="8"/>
      <c r="T1632" s="8"/>
      <c r="U1632" s="8"/>
      <c r="V1632" s="8"/>
      <c r="W1632" s="8"/>
      <c r="X1632" s="8"/>
      <c r="Y1632" s="8"/>
      <c r="Z1632" s="8"/>
    </row>
    <row r="1633">
      <c r="A1633" s="8"/>
      <c r="B1633" s="11"/>
      <c r="C1633" s="8"/>
      <c r="D1633" s="8"/>
      <c r="E1633" s="8"/>
      <c r="F1633" s="8"/>
      <c r="G1633" s="8"/>
      <c r="H1633" s="8"/>
      <c r="I1633" s="8"/>
      <c r="J1633" s="8"/>
      <c r="K1633" s="8"/>
      <c r="L1633" s="8"/>
      <c r="M1633" s="8"/>
      <c r="N1633" s="8"/>
      <c r="O1633" s="8"/>
      <c r="P1633" s="8"/>
      <c r="Q1633" s="8"/>
      <c r="R1633" s="8"/>
      <c r="S1633" s="8"/>
      <c r="T1633" s="8"/>
      <c r="U1633" s="8"/>
      <c r="V1633" s="8"/>
      <c r="W1633" s="8"/>
      <c r="X1633" s="8"/>
      <c r="Y1633" s="8"/>
      <c r="Z1633" s="8"/>
    </row>
    <row r="1634">
      <c r="A1634" s="8"/>
      <c r="B1634" s="11"/>
      <c r="C1634" s="8"/>
      <c r="D1634" s="8"/>
      <c r="E1634" s="8"/>
      <c r="F1634" s="8"/>
      <c r="G1634" s="8"/>
      <c r="H1634" s="8"/>
      <c r="I1634" s="8"/>
      <c r="J1634" s="8"/>
      <c r="K1634" s="8"/>
      <c r="L1634" s="8"/>
      <c r="M1634" s="8"/>
      <c r="N1634" s="8"/>
      <c r="O1634" s="8"/>
      <c r="P1634" s="8"/>
      <c r="Q1634" s="8"/>
      <c r="R1634" s="8"/>
      <c r="S1634" s="8"/>
      <c r="T1634" s="8"/>
      <c r="U1634" s="8"/>
      <c r="V1634" s="8"/>
      <c r="W1634" s="8"/>
      <c r="X1634" s="8"/>
      <c r="Y1634" s="8"/>
      <c r="Z1634" s="8"/>
    </row>
    <row r="1635">
      <c r="A1635" s="8"/>
      <c r="B1635" s="11"/>
      <c r="C1635" s="8"/>
      <c r="D1635" s="8"/>
      <c r="E1635" s="8"/>
      <c r="F1635" s="8"/>
      <c r="G1635" s="8"/>
      <c r="H1635" s="8"/>
      <c r="I1635" s="8"/>
      <c r="J1635" s="8"/>
      <c r="K1635" s="8"/>
      <c r="L1635" s="8"/>
      <c r="M1635" s="8"/>
      <c r="N1635" s="8"/>
      <c r="O1635" s="8"/>
      <c r="P1635" s="8"/>
      <c r="Q1635" s="8"/>
      <c r="R1635" s="8"/>
      <c r="S1635" s="8"/>
      <c r="T1635" s="8"/>
      <c r="U1635" s="8"/>
      <c r="V1635" s="8"/>
      <c r="W1635" s="8"/>
      <c r="X1635" s="8"/>
      <c r="Y1635" s="8"/>
      <c r="Z1635" s="8"/>
    </row>
    <row r="1636">
      <c r="A1636" s="8"/>
      <c r="B1636" s="11"/>
      <c r="C1636" s="8"/>
      <c r="D1636" s="8"/>
      <c r="E1636" s="8"/>
      <c r="F1636" s="8"/>
      <c r="G1636" s="8"/>
      <c r="H1636" s="8"/>
      <c r="I1636" s="8"/>
      <c r="J1636" s="8"/>
      <c r="K1636" s="8"/>
      <c r="L1636" s="8"/>
      <c r="M1636" s="8"/>
      <c r="N1636" s="8"/>
      <c r="O1636" s="8"/>
      <c r="P1636" s="8"/>
      <c r="Q1636" s="8"/>
      <c r="R1636" s="8"/>
      <c r="S1636" s="8"/>
      <c r="T1636" s="8"/>
      <c r="U1636" s="8"/>
      <c r="V1636" s="8"/>
      <c r="W1636" s="8"/>
      <c r="X1636" s="8"/>
      <c r="Y1636" s="8"/>
      <c r="Z1636" s="8"/>
    </row>
    <row r="1637">
      <c r="A1637" s="8"/>
      <c r="B1637" s="11"/>
      <c r="C1637" s="8"/>
      <c r="D1637" s="8"/>
      <c r="E1637" s="8"/>
      <c r="F1637" s="8"/>
      <c r="G1637" s="8"/>
      <c r="H1637" s="8"/>
      <c r="I1637" s="8"/>
      <c r="J1637" s="8"/>
      <c r="K1637" s="8"/>
      <c r="L1637" s="8"/>
      <c r="M1637" s="8"/>
      <c r="N1637" s="8"/>
      <c r="O1637" s="8"/>
      <c r="P1637" s="8"/>
      <c r="Q1637" s="8"/>
      <c r="R1637" s="8"/>
      <c r="S1637" s="8"/>
      <c r="T1637" s="8"/>
      <c r="U1637" s="8"/>
      <c r="V1637" s="8"/>
      <c r="W1637" s="8"/>
      <c r="X1637" s="8"/>
      <c r="Y1637" s="8"/>
      <c r="Z1637" s="8"/>
    </row>
    <row r="1638">
      <c r="A1638" s="8"/>
      <c r="B1638" s="11"/>
      <c r="C1638" s="8"/>
      <c r="D1638" s="8"/>
      <c r="E1638" s="8"/>
      <c r="F1638" s="8"/>
      <c r="G1638" s="8"/>
      <c r="H1638" s="8"/>
      <c r="I1638" s="8"/>
      <c r="J1638" s="8"/>
      <c r="K1638" s="8"/>
      <c r="L1638" s="8"/>
      <c r="M1638" s="8"/>
      <c r="N1638" s="8"/>
      <c r="O1638" s="8"/>
      <c r="P1638" s="8"/>
      <c r="Q1638" s="8"/>
      <c r="R1638" s="8"/>
      <c r="S1638" s="8"/>
      <c r="T1638" s="8"/>
      <c r="U1638" s="8"/>
      <c r="V1638" s="8"/>
      <c r="W1638" s="8"/>
      <c r="X1638" s="8"/>
      <c r="Y1638" s="8"/>
      <c r="Z1638" s="8"/>
    </row>
    <row r="1639">
      <c r="A1639" s="8"/>
      <c r="B1639" s="11"/>
      <c r="C1639" s="8"/>
      <c r="D1639" s="8"/>
      <c r="E1639" s="8"/>
      <c r="F1639" s="8"/>
      <c r="G1639" s="8"/>
      <c r="H1639" s="8"/>
      <c r="I1639" s="8"/>
      <c r="J1639" s="8"/>
      <c r="K1639" s="8"/>
      <c r="L1639" s="8"/>
      <c r="M1639" s="8"/>
      <c r="N1639" s="8"/>
      <c r="O1639" s="8"/>
      <c r="P1639" s="8"/>
      <c r="Q1639" s="8"/>
      <c r="R1639" s="8"/>
      <c r="S1639" s="8"/>
      <c r="T1639" s="8"/>
      <c r="U1639" s="8"/>
      <c r="V1639" s="8"/>
      <c r="W1639" s="8"/>
      <c r="X1639" s="8"/>
      <c r="Y1639" s="8"/>
      <c r="Z1639" s="8"/>
    </row>
    <row r="1640">
      <c r="A1640" s="8"/>
      <c r="B1640" s="11"/>
      <c r="C1640" s="8"/>
      <c r="D1640" s="8"/>
      <c r="E1640" s="8"/>
      <c r="F1640" s="8"/>
      <c r="G1640" s="8"/>
      <c r="H1640" s="8"/>
      <c r="I1640" s="8"/>
      <c r="J1640" s="8"/>
      <c r="K1640" s="8"/>
      <c r="L1640" s="8"/>
      <c r="M1640" s="8"/>
      <c r="N1640" s="8"/>
      <c r="O1640" s="8"/>
      <c r="P1640" s="8"/>
      <c r="Q1640" s="8"/>
      <c r="R1640" s="8"/>
      <c r="S1640" s="8"/>
      <c r="T1640" s="8"/>
      <c r="U1640" s="8"/>
      <c r="V1640" s="8"/>
      <c r="W1640" s="8"/>
      <c r="X1640" s="8"/>
      <c r="Y1640" s="8"/>
      <c r="Z1640" s="8"/>
    </row>
    <row r="1641">
      <c r="A1641" s="8"/>
      <c r="B1641" s="11"/>
      <c r="C1641" s="8"/>
      <c r="D1641" s="8"/>
      <c r="E1641" s="8"/>
      <c r="F1641" s="8"/>
      <c r="G1641" s="8"/>
      <c r="H1641" s="8"/>
      <c r="I1641" s="8"/>
      <c r="J1641" s="8"/>
      <c r="K1641" s="8"/>
      <c r="L1641" s="8"/>
      <c r="M1641" s="8"/>
      <c r="N1641" s="8"/>
      <c r="O1641" s="8"/>
      <c r="P1641" s="8"/>
      <c r="Q1641" s="8"/>
      <c r="R1641" s="8"/>
      <c r="S1641" s="8"/>
      <c r="T1641" s="8"/>
      <c r="U1641" s="8"/>
      <c r="V1641" s="8"/>
      <c r="W1641" s="8"/>
      <c r="X1641" s="8"/>
      <c r="Y1641" s="8"/>
      <c r="Z1641" s="8"/>
    </row>
    <row r="1642">
      <c r="A1642" s="8"/>
      <c r="B1642" s="11"/>
      <c r="C1642" s="8"/>
      <c r="D1642" s="8"/>
      <c r="E1642" s="8"/>
      <c r="F1642" s="8"/>
      <c r="G1642" s="8"/>
      <c r="H1642" s="8"/>
      <c r="I1642" s="8"/>
      <c r="J1642" s="8"/>
      <c r="K1642" s="8"/>
      <c r="L1642" s="8"/>
      <c r="M1642" s="8"/>
      <c r="N1642" s="8"/>
      <c r="O1642" s="8"/>
      <c r="P1642" s="8"/>
      <c r="Q1642" s="8"/>
      <c r="R1642" s="8"/>
      <c r="S1642" s="8"/>
      <c r="T1642" s="8"/>
      <c r="U1642" s="8"/>
      <c r="V1642" s="8"/>
      <c r="W1642" s="8"/>
      <c r="X1642" s="8"/>
      <c r="Y1642" s="8"/>
      <c r="Z1642" s="8"/>
    </row>
    <row r="1643">
      <c r="A1643" s="8"/>
      <c r="B1643" s="11"/>
      <c r="C1643" s="8"/>
      <c r="D1643" s="8"/>
      <c r="E1643" s="8"/>
      <c r="F1643" s="8"/>
      <c r="G1643" s="8"/>
      <c r="H1643" s="8"/>
      <c r="I1643" s="8"/>
      <c r="J1643" s="8"/>
      <c r="K1643" s="8"/>
      <c r="L1643" s="8"/>
      <c r="M1643" s="8"/>
      <c r="N1643" s="8"/>
      <c r="O1643" s="8"/>
      <c r="P1643" s="8"/>
      <c r="Q1643" s="8"/>
      <c r="R1643" s="8"/>
      <c r="S1643" s="8"/>
      <c r="T1643" s="8"/>
      <c r="U1643" s="8"/>
      <c r="V1643" s="8"/>
      <c r="W1643" s="8"/>
      <c r="X1643" s="8"/>
      <c r="Y1643" s="8"/>
      <c r="Z1643" s="8"/>
    </row>
    <row r="1644">
      <c r="A1644" s="8"/>
      <c r="B1644" s="11"/>
      <c r="C1644" s="8"/>
      <c r="D1644" s="8"/>
      <c r="E1644" s="8"/>
      <c r="F1644" s="8"/>
      <c r="G1644" s="8"/>
      <c r="H1644" s="8"/>
      <c r="I1644" s="8"/>
      <c r="J1644" s="8"/>
      <c r="K1644" s="8"/>
      <c r="L1644" s="8"/>
      <c r="M1644" s="8"/>
      <c r="N1644" s="8"/>
      <c r="O1644" s="8"/>
      <c r="P1644" s="8"/>
      <c r="Q1644" s="8"/>
      <c r="R1644" s="8"/>
      <c r="S1644" s="8"/>
      <c r="T1644" s="8"/>
      <c r="U1644" s="8"/>
      <c r="V1644" s="8"/>
      <c r="W1644" s="8"/>
      <c r="X1644" s="8"/>
      <c r="Y1644" s="8"/>
      <c r="Z1644" s="8"/>
    </row>
    <row r="1645">
      <c r="A1645" s="8"/>
      <c r="B1645" s="11"/>
      <c r="C1645" s="8"/>
      <c r="D1645" s="8"/>
      <c r="E1645" s="8"/>
      <c r="F1645" s="8"/>
      <c r="G1645" s="8"/>
      <c r="H1645" s="8"/>
      <c r="I1645" s="8"/>
      <c r="J1645" s="8"/>
      <c r="K1645" s="8"/>
      <c r="L1645" s="8"/>
      <c r="M1645" s="8"/>
      <c r="N1645" s="8"/>
      <c r="O1645" s="8"/>
      <c r="P1645" s="8"/>
      <c r="Q1645" s="8"/>
      <c r="R1645" s="8"/>
      <c r="S1645" s="8"/>
      <c r="T1645" s="8"/>
      <c r="U1645" s="8"/>
      <c r="V1645" s="8"/>
      <c r="W1645" s="8"/>
      <c r="X1645" s="8"/>
      <c r="Y1645" s="8"/>
      <c r="Z1645" s="8"/>
    </row>
    <row r="1646">
      <c r="A1646" s="8"/>
      <c r="B1646" s="11"/>
      <c r="C1646" s="8"/>
      <c r="D1646" s="8"/>
      <c r="E1646" s="8"/>
      <c r="F1646" s="8"/>
      <c r="G1646" s="8"/>
      <c r="H1646" s="8"/>
      <c r="I1646" s="8"/>
      <c r="J1646" s="8"/>
      <c r="K1646" s="8"/>
      <c r="L1646" s="8"/>
      <c r="M1646" s="8"/>
      <c r="N1646" s="8"/>
      <c r="O1646" s="8"/>
      <c r="P1646" s="8"/>
      <c r="Q1646" s="8"/>
      <c r="R1646" s="8"/>
      <c r="S1646" s="8"/>
      <c r="T1646" s="8"/>
      <c r="U1646" s="8"/>
      <c r="V1646" s="8"/>
      <c r="W1646" s="8"/>
      <c r="X1646" s="8"/>
      <c r="Y1646" s="8"/>
      <c r="Z1646" s="8"/>
    </row>
    <row r="1647">
      <c r="A1647" s="8"/>
      <c r="B1647" s="11"/>
      <c r="C1647" s="8"/>
      <c r="D1647" s="8"/>
      <c r="E1647" s="8"/>
      <c r="F1647" s="8"/>
      <c r="G1647" s="8"/>
      <c r="H1647" s="8"/>
      <c r="I1647" s="8"/>
      <c r="J1647" s="8"/>
      <c r="K1647" s="8"/>
      <c r="L1647" s="8"/>
      <c r="M1647" s="8"/>
      <c r="N1647" s="8"/>
      <c r="O1647" s="8"/>
      <c r="P1647" s="8"/>
      <c r="Q1647" s="8"/>
      <c r="R1647" s="8"/>
      <c r="S1647" s="8"/>
      <c r="T1647" s="8"/>
      <c r="U1647" s="8"/>
      <c r="V1647" s="8"/>
      <c r="W1647" s="8"/>
      <c r="X1647" s="8"/>
      <c r="Y1647" s="8"/>
      <c r="Z1647" s="8"/>
    </row>
    <row r="1648">
      <c r="A1648" s="8"/>
      <c r="B1648" s="11"/>
      <c r="C1648" s="8"/>
      <c r="D1648" s="8"/>
      <c r="E1648" s="8"/>
      <c r="F1648" s="8"/>
      <c r="G1648" s="8"/>
      <c r="H1648" s="8"/>
      <c r="I1648" s="8"/>
      <c r="J1648" s="8"/>
      <c r="K1648" s="8"/>
      <c r="L1648" s="8"/>
      <c r="M1648" s="8"/>
      <c r="N1648" s="8"/>
      <c r="O1648" s="8"/>
      <c r="P1648" s="8"/>
      <c r="Q1648" s="8"/>
      <c r="R1648" s="8"/>
      <c r="S1648" s="8"/>
      <c r="T1648" s="8"/>
      <c r="U1648" s="8"/>
      <c r="V1648" s="8"/>
      <c r="W1648" s="8"/>
      <c r="X1648" s="8"/>
      <c r="Y1648" s="8"/>
      <c r="Z1648" s="8"/>
    </row>
    <row r="1649">
      <c r="A1649" s="8"/>
      <c r="B1649" s="11"/>
      <c r="C1649" s="8"/>
      <c r="D1649" s="8"/>
      <c r="E1649" s="8"/>
      <c r="F1649" s="8"/>
      <c r="G1649" s="8"/>
      <c r="H1649" s="8"/>
      <c r="I1649" s="8"/>
      <c r="J1649" s="8"/>
      <c r="K1649" s="8"/>
      <c r="L1649" s="8"/>
      <c r="M1649" s="8"/>
      <c r="N1649" s="8"/>
      <c r="O1649" s="8"/>
      <c r="P1649" s="8"/>
      <c r="Q1649" s="8"/>
      <c r="R1649" s="8"/>
      <c r="S1649" s="8"/>
      <c r="T1649" s="8"/>
      <c r="U1649" s="8"/>
      <c r="V1649" s="8"/>
      <c r="W1649" s="8"/>
      <c r="X1649" s="8"/>
      <c r="Y1649" s="8"/>
      <c r="Z1649" s="8"/>
    </row>
    <row r="1650">
      <c r="A1650" s="8"/>
      <c r="B1650" s="11"/>
      <c r="C1650" s="8"/>
      <c r="D1650" s="8"/>
      <c r="E1650" s="8"/>
      <c r="F1650" s="8"/>
      <c r="G1650" s="8"/>
      <c r="H1650" s="8"/>
      <c r="I1650" s="8"/>
      <c r="J1650" s="8"/>
      <c r="K1650" s="8"/>
      <c r="L1650" s="8"/>
      <c r="M1650" s="8"/>
      <c r="N1650" s="8"/>
      <c r="O1650" s="8"/>
      <c r="P1650" s="8"/>
      <c r="Q1650" s="8"/>
      <c r="R1650" s="8"/>
      <c r="S1650" s="8"/>
      <c r="T1650" s="8"/>
      <c r="U1650" s="8"/>
      <c r="V1650" s="8"/>
      <c r="W1650" s="8"/>
      <c r="X1650" s="8"/>
      <c r="Y1650" s="8"/>
      <c r="Z1650" s="8"/>
    </row>
    <row r="1651">
      <c r="A1651" s="8"/>
      <c r="B1651" s="11"/>
      <c r="C1651" s="8"/>
      <c r="D1651" s="8"/>
      <c r="E1651" s="8"/>
      <c r="F1651" s="8"/>
      <c r="G1651" s="8"/>
      <c r="H1651" s="8"/>
      <c r="I1651" s="8"/>
      <c r="J1651" s="8"/>
      <c r="K1651" s="8"/>
      <c r="L1651" s="8"/>
      <c r="M1651" s="8"/>
      <c r="N1651" s="8"/>
      <c r="O1651" s="8"/>
      <c r="P1651" s="8"/>
      <c r="Q1651" s="8"/>
      <c r="R1651" s="8"/>
      <c r="S1651" s="8"/>
      <c r="T1651" s="8"/>
      <c r="U1651" s="8"/>
      <c r="V1651" s="8"/>
      <c r="W1651" s="8"/>
      <c r="X1651" s="8"/>
      <c r="Y1651" s="8"/>
      <c r="Z1651" s="8"/>
    </row>
    <row r="1652">
      <c r="A1652" s="8"/>
      <c r="B1652" s="11"/>
      <c r="C1652" s="8"/>
      <c r="D1652" s="8"/>
      <c r="E1652" s="8"/>
      <c r="F1652" s="8"/>
      <c r="G1652" s="8"/>
      <c r="H1652" s="8"/>
      <c r="I1652" s="8"/>
      <c r="J1652" s="8"/>
      <c r="K1652" s="8"/>
      <c r="L1652" s="8"/>
      <c r="M1652" s="8"/>
      <c r="N1652" s="8"/>
      <c r="O1652" s="8"/>
      <c r="P1652" s="8"/>
      <c r="Q1652" s="8"/>
      <c r="R1652" s="8"/>
      <c r="S1652" s="8"/>
      <c r="T1652" s="8"/>
      <c r="U1652" s="8"/>
      <c r="V1652" s="8"/>
      <c r="W1652" s="8"/>
      <c r="X1652" s="8"/>
      <c r="Y1652" s="8"/>
      <c r="Z1652" s="8"/>
    </row>
    <row r="1653">
      <c r="A1653" s="8"/>
      <c r="B1653" s="11"/>
      <c r="C1653" s="8"/>
      <c r="D1653" s="8"/>
      <c r="E1653" s="8"/>
      <c r="F1653" s="8"/>
      <c r="G1653" s="8"/>
      <c r="H1653" s="8"/>
      <c r="I1653" s="8"/>
      <c r="J1653" s="8"/>
      <c r="K1653" s="8"/>
      <c r="L1653" s="8"/>
      <c r="M1653" s="8"/>
      <c r="N1653" s="8"/>
      <c r="O1653" s="8"/>
      <c r="P1653" s="8"/>
      <c r="Q1653" s="8"/>
      <c r="R1653" s="8"/>
      <c r="S1653" s="8"/>
      <c r="T1653" s="8"/>
      <c r="U1653" s="8"/>
      <c r="V1653" s="8"/>
      <c r="W1653" s="8"/>
      <c r="X1653" s="8"/>
      <c r="Y1653" s="8"/>
      <c r="Z1653" s="8"/>
    </row>
    <row r="1654">
      <c r="A1654" s="8"/>
      <c r="B1654" s="11"/>
      <c r="C1654" s="8"/>
      <c r="D1654" s="8"/>
      <c r="E1654" s="8"/>
      <c r="F1654" s="8"/>
      <c r="G1654" s="8"/>
      <c r="H1654" s="8"/>
      <c r="I1654" s="8"/>
      <c r="J1654" s="8"/>
      <c r="K1654" s="8"/>
      <c r="L1654" s="8"/>
      <c r="M1654" s="8"/>
      <c r="N1654" s="8"/>
      <c r="O1654" s="8"/>
      <c r="P1654" s="8"/>
      <c r="Q1654" s="8"/>
      <c r="R1654" s="8"/>
      <c r="S1654" s="8"/>
      <c r="T1654" s="8"/>
      <c r="U1654" s="8"/>
      <c r="V1654" s="8"/>
      <c r="W1654" s="8"/>
      <c r="X1654" s="8"/>
      <c r="Y1654" s="8"/>
      <c r="Z1654" s="8"/>
    </row>
    <row r="1655">
      <c r="A1655" s="8"/>
      <c r="B1655" s="11"/>
      <c r="C1655" s="8"/>
      <c r="D1655" s="8"/>
      <c r="E1655" s="8"/>
      <c r="F1655" s="8"/>
      <c r="G1655" s="8"/>
      <c r="H1655" s="8"/>
      <c r="I1655" s="8"/>
      <c r="J1655" s="8"/>
      <c r="K1655" s="8"/>
      <c r="L1655" s="8"/>
      <c r="M1655" s="8"/>
      <c r="N1655" s="8"/>
      <c r="O1655" s="8"/>
      <c r="P1655" s="8"/>
      <c r="Q1655" s="8"/>
      <c r="R1655" s="8"/>
      <c r="S1655" s="8"/>
      <c r="T1655" s="8"/>
      <c r="U1655" s="8"/>
      <c r="V1655" s="8"/>
      <c r="W1655" s="8"/>
      <c r="X1655" s="8"/>
      <c r="Y1655" s="8"/>
      <c r="Z1655" s="8"/>
    </row>
    <row r="1656">
      <c r="A1656" s="8"/>
      <c r="B1656" s="11"/>
      <c r="C1656" s="8"/>
      <c r="D1656" s="8"/>
      <c r="E1656" s="8"/>
      <c r="F1656" s="8"/>
      <c r="G1656" s="8"/>
      <c r="H1656" s="8"/>
      <c r="I1656" s="8"/>
      <c r="J1656" s="8"/>
      <c r="K1656" s="8"/>
      <c r="L1656" s="8"/>
      <c r="M1656" s="8"/>
      <c r="N1656" s="8"/>
      <c r="O1656" s="8"/>
      <c r="P1656" s="8"/>
      <c r="Q1656" s="8"/>
      <c r="R1656" s="8"/>
      <c r="S1656" s="8"/>
      <c r="T1656" s="8"/>
      <c r="U1656" s="8"/>
      <c r="V1656" s="8"/>
      <c r="W1656" s="8"/>
      <c r="X1656" s="8"/>
      <c r="Y1656" s="8"/>
      <c r="Z1656" s="8"/>
    </row>
    <row r="1657">
      <c r="A1657" s="8"/>
      <c r="B1657" s="11"/>
      <c r="C1657" s="8"/>
      <c r="D1657" s="8"/>
      <c r="E1657" s="8"/>
      <c r="F1657" s="8"/>
      <c r="G1657" s="8"/>
      <c r="H1657" s="8"/>
      <c r="I1657" s="8"/>
      <c r="J1657" s="8"/>
      <c r="K1657" s="8"/>
      <c r="L1657" s="8"/>
      <c r="M1657" s="8"/>
      <c r="N1657" s="8"/>
      <c r="O1657" s="8"/>
      <c r="P1657" s="8"/>
      <c r="Q1657" s="8"/>
      <c r="R1657" s="8"/>
      <c r="S1657" s="8"/>
      <c r="T1657" s="8"/>
      <c r="U1657" s="8"/>
      <c r="V1657" s="8"/>
      <c r="W1657" s="8"/>
      <c r="X1657" s="8"/>
      <c r="Y1657" s="8"/>
      <c r="Z1657" s="8"/>
    </row>
    <row r="1658">
      <c r="A1658" s="8"/>
      <c r="B1658" s="11"/>
      <c r="C1658" s="8"/>
      <c r="D1658" s="8"/>
      <c r="E1658" s="8"/>
      <c r="F1658" s="8"/>
      <c r="G1658" s="8"/>
      <c r="H1658" s="8"/>
      <c r="I1658" s="8"/>
      <c r="J1658" s="8"/>
      <c r="K1658" s="8"/>
      <c r="L1658" s="8"/>
      <c r="M1658" s="8"/>
      <c r="N1658" s="8"/>
      <c r="O1658" s="8"/>
      <c r="P1658" s="8"/>
      <c r="Q1658" s="8"/>
      <c r="R1658" s="8"/>
      <c r="S1658" s="8"/>
      <c r="T1658" s="8"/>
      <c r="U1658" s="8"/>
      <c r="V1658" s="8"/>
      <c r="W1658" s="8"/>
      <c r="X1658" s="8"/>
      <c r="Y1658" s="8"/>
      <c r="Z1658" s="8"/>
    </row>
    <row r="1659">
      <c r="A1659" s="8"/>
      <c r="B1659" s="11"/>
      <c r="C1659" s="8"/>
      <c r="D1659" s="8"/>
      <c r="E1659" s="8"/>
      <c r="F1659" s="8"/>
      <c r="G1659" s="8"/>
      <c r="H1659" s="8"/>
      <c r="I1659" s="8"/>
      <c r="J1659" s="8"/>
      <c r="K1659" s="8"/>
      <c r="L1659" s="8"/>
      <c r="M1659" s="8"/>
      <c r="N1659" s="8"/>
      <c r="O1659" s="8"/>
      <c r="P1659" s="8"/>
      <c r="Q1659" s="8"/>
      <c r="R1659" s="8"/>
      <c r="S1659" s="8"/>
      <c r="T1659" s="8"/>
      <c r="U1659" s="8"/>
      <c r="V1659" s="8"/>
      <c r="W1659" s="8"/>
      <c r="X1659" s="8"/>
      <c r="Y1659" s="8"/>
      <c r="Z1659" s="8"/>
    </row>
    <row r="1660">
      <c r="A1660" s="8"/>
      <c r="B1660" s="11"/>
      <c r="C1660" s="8"/>
      <c r="D1660" s="8"/>
      <c r="E1660" s="8"/>
      <c r="F1660" s="8"/>
      <c r="G1660" s="8"/>
      <c r="H1660" s="8"/>
      <c r="I1660" s="8"/>
      <c r="J1660" s="8"/>
      <c r="K1660" s="8"/>
      <c r="L1660" s="8"/>
      <c r="M1660" s="8"/>
      <c r="N1660" s="8"/>
      <c r="O1660" s="8"/>
      <c r="P1660" s="8"/>
      <c r="Q1660" s="8"/>
      <c r="R1660" s="8"/>
      <c r="S1660" s="8"/>
      <c r="T1660" s="8"/>
      <c r="U1660" s="8"/>
      <c r="V1660" s="8"/>
      <c r="W1660" s="8"/>
      <c r="X1660" s="8"/>
      <c r="Y1660" s="8"/>
      <c r="Z1660" s="8"/>
    </row>
    <row r="1661">
      <c r="A1661" s="8"/>
      <c r="B1661" s="11"/>
      <c r="C1661" s="8"/>
      <c r="D1661" s="8"/>
      <c r="E1661" s="8"/>
      <c r="F1661" s="8"/>
      <c r="G1661" s="8"/>
      <c r="H1661" s="8"/>
      <c r="I1661" s="8"/>
      <c r="J1661" s="8"/>
      <c r="K1661" s="8"/>
      <c r="L1661" s="8"/>
      <c r="M1661" s="8"/>
      <c r="N1661" s="8"/>
      <c r="O1661" s="8"/>
      <c r="P1661" s="8"/>
      <c r="Q1661" s="8"/>
      <c r="R1661" s="8"/>
      <c r="S1661" s="8"/>
      <c r="T1661" s="8"/>
      <c r="U1661" s="8"/>
      <c r="V1661" s="8"/>
      <c r="W1661" s="8"/>
      <c r="X1661" s="8"/>
      <c r="Y1661" s="8"/>
      <c r="Z1661" s="8"/>
    </row>
    <row r="1662">
      <c r="A1662" s="8"/>
      <c r="B1662" s="11"/>
      <c r="C1662" s="8"/>
      <c r="D1662" s="8"/>
      <c r="E1662" s="8"/>
      <c r="F1662" s="8"/>
      <c r="G1662" s="8"/>
      <c r="H1662" s="8"/>
      <c r="I1662" s="8"/>
      <c r="J1662" s="8"/>
      <c r="K1662" s="8"/>
      <c r="L1662" s="8"/>
      <c r="M1662" s="8"/>
      <c r="N1662" s="8"/>
      <c r="O1662" s="8"/>
      <c r="P1662" s="8"/>
      <c r="Q1662" s="8"/>
      <c r="R1662" s="8"/>
      <c r="S1662" s="8"/>
      <c r="T1662" s="8"/>
      <c r="U1662" s="8"/>
      <c r="V1662" s="8"/>
      <c r="W1662" s="8"/>
      <c r="X1662" s="8"/>
      <c r="Y1662" s="8"/>
      <c r="Z1662" s="8"/>
    </row>
    <row r="1663">
      <c r="A1663" s="8"/>
      <c r="B1663" s="11"/>
      <c r="C1663" s="8"/>
      <c r="D1663" s="8"/>
      <c r="E1663" s="8"/>
      <c r="F1663" s="8"/>
      <c r="G1663" s="8"/>
      <c r="H1663" s="8"/>
      <c r="I1663" s="8"/>
      <c r="J1663" s="8"/>
      <c r="K1663" s="8"/>
      <c r="L1663" s="8"/>
      <c r="M1663" s="8"/>
      <c r="N1663" s="8"/>
      <c r="O1663" s="8"/>
      <c r="P1663" s="8"/>
      <c r="Q1663" s="8"/>
      <c r="R1663" s="8"/>
      <c r="S1663" s="8"/>
      <c r="T1663" s="8"/>
      <c r="U1663" s="8"/>
      <c r="V1663" s="8"/>
      <c r="W1663" s="8"/>
      <c r="X1663" s="8"/>
      <c r="Y1663" s="8"/>
      <c r="Z1663" s="8"/>
    </row>
    <row r="1664">
      <c r="A1664" s="8"/>
      <c r="B1664" s="11"/>
      <c r="C1664" s="8"/>
      <c r="D1664" s="8"/>
      <c r="E1664" s="8"/>
      <c r="F1664" s="8"/>
      <c r="G1664" s="8"/>
      <c r="H1664" s="8"/>
      <c r="I1664" s="8"/>
      <c r="J1664" s="8"/>
      <c r="K1664" s="8"/>
      <c r="L1664" s="8"/>
      <c r="M1664" s="8"/>
      <c r="N1664" s="8"/>
      <c r="O1664" s="8"/>
      <c r="P1664" s="8"/>
      <c r="Q1664" s="8"/>
      <c r="R1664" s="8"/>
      <c r="S1664" s="8"/>
      <c r="T1664" s="8"/>
      <c r="U1664" s="8"/>
      <c r="V1664" s="8"/>
      <c r="W1664" s="8"/>
      <c r="X1664" s="8"/>
      <c r="Y1664" s="8"/>
      <c r="Z1664" s="8"/>
    </row>
    <row r="1665">
      <c r="A1665" s="8"/>
      <c r="B1665" s="11"/>
      <c r="C1665" s="8"/>
      <c r="D1665" s="8"/>
      <c r="E1665" s="8"/>
      <c r="F1665" s="8"/>
      <c r="G1665" s="8"/>
      <c r="H1665" s="8"/>
      <c r="I1665" s="8"/>
      <c r="J1665" s="8"/>
      <c r="K1665" s="8"/>
      <c r="L1665" s="8"/>
      <c r="M1665" s="8"/>
      <c r="N1665" s="8"/>
      <c r="O1665" s="8"/>
      <c r="P1665" s="8"/>
      <c r="Q1665" s="8"/>
      <c r="R1665" s="8"/>
      <c r="S1665" s="8"/>
      <c r="T1665" s="8"/>
      <c r="U1665" s="8"/>
      <c r="V1665" s="8"/>
      <c r="W1665" s="8"/>
      <c r="X1665" s="8"/>
      <c r="Y1665" s="8"/>
      <c r="Z1665" s="8"/>
    </row>
    <row r="1666">
      <c r="A1666" s="8"/>
      <c r="B1666" s="11"/>
      <c r="C1666" s="8"/>
      <c r="D1666" s="8"/>
      <c r="E1666" s="8"/>
      <c r="F1666" s="8"/>
      <c r="G1666" s="8"/>
      <c r="H1666" s="8"/>
      <c r="I1666" s="8"/>
      <c r="J1666" s="8"/>
      <c r="K1666" s="8"/>
      <c r="L1666" s="8"/>
      <c r="M1666" s="8"/>
      <c r="N1666" s="8"/>
      <c r="O1666" s="8"/>
      <c r="P1666" s="8"/>
      <c r="Q1666" s="8"/>
      <c r="R1666" s="8"/>
      <c r="S1666" s="8"/>
      <c r="T1666" s="8"/>
      <c r="U1666" s="8"/>
      <c r="V1666" s="8"/>
      <c r="W1666" s="8"/>
      <c r="X1666" s="8"/>
      <c r="Y1666" s="8"/>
      <c r="Z1666" s="8"/>
    </row>
    <row r="1667">
      <c r="A1667" s="8"/>
      <c r="B1667" s="11"/>
      <c r="C1667" s="8"/>
      <c r="D1667" s="8"/>
      <c r="E1667" s="8"/>
      <c r="F1667" s="8"/>
      <c r="G1667" s="8"/>
      <c r="H1667" s="8"/>
      <c r="I1667" s="8"/>
      <c r="J1667" s="8"/>
      <c r="K1667" s="8"/>
      <c r="L1667" s="8"/>
      <c r="M1667" s="8"/>
      <c r="N1667" s="8"/>
      <c r="O1667" s="8"/>
      <c r="P1667" s="8"/>
      <c r="Q1667" s="8"/>
      <c r="R1667" s="8"/>
      <c r="S1667" s="8"/>
      <c r="T1667" s="8"/>
      <c r="U1667" s="8"/>
      <c r="V1667" s="8"/>
      <c r="W1667" s="8"/>
      <c r="X1667" s="8"/>
      <c r="Y1667" s="8"/>
      <c r="Z1667" s="8"/>
    </row>
    <row r="1668">
      <c r="A1668" s="8"/>
      <c r="B1668" s="11"/>
      <c r="C1668" s="8"/>
      <c r="D1668" s="8"/>
      <c r="E1668" s="8"/>
      <c r="F1668" s="8"/>
      <c r="G1668" s="8"/>
      <c r="H1668" s="8"/>
      <c r="I1668" s="8"/>
      <c r="J1668" s="8"/>
      <c r="K1668" s="8"/>
      <c r="L1668" s="8"/>
      <c r="M1668" s="8"/>
      <c r="N1668" s="8"/>
      <c r="O1668" s="8"/>
      <c r="P1668" s="8"/>
      <c r="Q1668" s="8"/>
      <c r="R1668" s="8"/>
      <c r="S1668" s="8"/>
      <c r="T1668" s="8"/>
      <c r="U1668" s="8"/>
      <c r="V1668" s="8"/>
      <c r="W1668" s="8"/>
      <c r="X1668" s="8"/>
      <c r="Y1668" s="8"/>
      <c r="Z1668" s="8"/>
    </row>
    <row r="1669">
      <c r="A1669" s="8"/>
      <c r="B1669" s="11"/>
      <c r="C1669" s="8"/>
      <c r="D1669" s="8"/>
      <c r="E1669" s="8"/>
      <c r="F1669" s="8"/>
      <c r="G1669" s="8"/>
      <c r="H1669" s="8"/>
      <c r="I1669" s="8"/>
      <c r="J1669" s="8"/>
      <c r="K1669" s="8"/>
      <c r="L1669" s="8"/>
      <c r="M1669" s="8"/>
      <c r="N1669" s="8"/>
      <c r="O1669" s="8"/>
      <c r="P1669" s="8"/>
      <c r="Q1669" s="8"/>
      <c r="R1669" s="8"/>
      <c r="S1669" s="8"/>
      <c r="T1669" s="8"/>
      <c r="U1669" s="8"/>
      <c r="V1669" s="8"/>
      <c r="W1669" s="8"/>
      <c r="X1669" s="8"/>
      <c r="Y1669" s="8"/>
      <c r="Z1669" s="8"/>
    </row>
    <row r="1670">
      <c r="A1670" s="8"/>
      <c r="B1670" s="11"/>
      <c r="C1670" s="8"/>
      <c r="D1670" s="8"/>
      <c r="E1670" s="8"/>
      <c r="F1670" s="8"/>
      <c r="G1670" s="8"/>
      <c r="H1670" s="8"/>
      <c r="I1670" s="8"/>
      <c r="J1670" s="8"/>
      <c r="K1670" s="8"/>
      <c r="L1670" s="8"/>
      <c r="M1670" s="8"/>
      <c r="N1670" s="8"/>
      <c r="O1670" s="8"/>
      <c r="P1670" s="8"/>
      <c r="Q1670" s="8"/>
      <c r="R1670" s="8"/>
      <c r="S1670" s="8"/>
      <c r="T1670" s="8"/>
      <c r="U1670" s="8"/>
      <c r="V1670" s="8"/>
      <c r="W1670" s="8"/>
      <c r="X1670" s="8"/>
      <c r="Y1670" s="8"/>
      <c r="Z1670" s="8"/>
    </row>
    <row r="1671">
      <c r="A1671" s="8"/>
      <c r="B1671" s="11"/>
      <c r="C1671" s="8"/>
      <c r="D1671" s="8"/>
      <c r="E1671" s="8"/>
      <c r="F1671" s="8"/>
      <c r="G1671" s="8"/>
      <c r="H1671" s="8"/>
      <c r="I1671" s="8"/>
      <c r="J1671" s="8"/>
      <c r="K1671" s="8"/>
      <c r="L1671" s="8"/>
      <c r="M1671" s="8"/>
      <c r="N1671" s="8"/>
      <c r="O1671" s="8"/>
      <c r="P1671" s="8"/>
      <c r="Q1671" s="8"/>
      <c r="R1671" s="8"/>
      <c r="S1671" s="8"/>
      <c r="T1671" s="8"/>
      <c r="U1671" s="8"/>
      <c r="V1671" s="8"/>
      <c r="W1671" s="8"/>
      <c r="X1671" s="8"/>
      <c r="Y1671" s="8"/>
      <c r="Z1671" s="8"/>
    </row>
    <row r="1672">
      <c r="A1672" s="8"/>
      <c r="B1672" s="11"/>
      <c r="C1672" s="8"/>
      <c r="D1672" s="8"/>
      <c r="E1672" s="8"/>
      <c r="F1672" s="8"/>
      <c r="G1672" s="8"/>
      <c r="H1672" s="8"/>
      <c r="I1672" s="8"/>
      <c r="J1672" s="8"/>
      <c r="K1672" s="8"/>
      <c r="L1672" s="8"/>
      <c r="M1672" s="8"/>
      <c r="N1672" s="8"/>
      <c r="O1672" s="8"/>
      <c r="P1672" s="8"/>
      <c r="Q1672" s="8"/>
      <c r="R1672" s="8"/>
      <c r="S1672" s="8"/>
      <c r="T1672" s="8"/>
      <c r="U1672" s="8"/>
      <c r="V1672" s="8"/>
      <c r="W1672" s="8"/>
      <c r="X1672" s="8"/>
      <c r="Y1672" s="8"/>
      <c r="Z1672" s="8"/>
    </row>
    <row r="1673">
      <c r="A1673" s="8"/>
      <c r="B1673" s="11"/>
      <c r="C1673" s="8"/>
      <c r="D1673" s="8"/>
      <c r="E1673" s="8"/>
      <c r="F1673" s="8"/>
      <c r="G1673" s="8"/>
      <c r="H1673" s="8"/>
      <c r="I1673" s="8"/>
      <c r="J1673" s="8"/>
      <c r="K1673" s="8"/>
      <c r="L1673" s="8"/>
      <c r="M1673" s="8"/>
      <c r="N1673" s="8"/>
      <c r="O1673" s="8"/>
      <c r="P1673" s="8"/>
      <c r="Q1673" s="8"/>
      <c r="R1673" s="8"/>
      <c r="S1673" s="8"/>
      <c r="T1673" s="8"/>
      <c r="U1673" s="8"/>
      <c r="V1673" s="8"/>
      <c r="W1673" s="8"/>
      <c r="X1673" s="8"/>
      <c r="Y1673" s="8"/>
      <c r="Z1673" s="8"/>
    </row>
    <row r="1674">
      <c r="A1674" s="8"/>
      <c r="B1674" s="11"/>
      <c r="C1674" s="8"/>
      <c r="D1674" s="8"/>
      <c r="E1674" s="8"/>
      <c r="F1674" s="8"/>
      <c r="G1674" s="8"/>
      <c r="H1674" s="8"/>
      <c r="I1674" s="8"/>
      <c r="J1674" s="8"/>
      <c r="K1674" s="8"/>
      <c r="L1674" s="8"/>
      <c r="M1674" s="8"/>
      <c r="N1674" s="8"/>
      <c r="O1674" s="8"/>
      <c r="P1674" s="8"/>
      <c r="Q1674" s="8"/>
      <c r="R1674" s="8"/>
      <c r="S1674" s="8"/>
      <c r="T1674" s="8"/>
      <c r="U1674" s="8"/>
      <c r="V1674" s="8"/>
      <c r="W1674" s="8"/>
      <c r="X1674" s="8"/>
      <c r="Y1674" s="8"/>
      <c r="Z1674" s="8"/>
    </row>
    <row r="1675">
      <c r="A1675" s="8"/>
      <c r="B1675" s="11"/>
      <c r="C1675" s="8"/>
      <c r="D1675" s="8"/>
      <c r="E1675" s="8"/>
      <c r="F1675" s="8"/>
      <c r="G1675" s="8"/>
      <c r="H1675" s="8"/>
      <c r="I1675" s="8"/>
      <c r="J1675" s="8"/>
      <c r="K1675" s="8"/>
      <c r="L1675" s="8"/>
      <c r="M1675" s="8"/>
      <c r="N1675" s="8"/>
      <c r="O1675" s="8"/>
      <c r="P1675" s="8"/>
      <c r="Q1675" s="8"/>
      <c r="R1675" s="8"/>
      <c r="S1675" s="8"/>
      <c r="T1675" s="8"/>
      <c r="U1675" s="8"/>
      <c r="V1675" s="8"/>
      <c r="W1675" s="8"/>
      <c r="X1675" s="8"/>
      <c r="Y1675" s="8"/>
      <c r="Z1675" s="8"/>
    </row>
    <row r="1676">
      <c r="A1676" s="8"/>
      <c r="B1676" s="11"/>
      <c r="C1676" s="8"/>
      <c r="D1676" s="8"/>
      <c r="E1676" s="8"/>
      <c r="F1676" s="8"/>
      <c r="G1676" s="8"/>
      <c r="H1676" s="8"/>
      <c r="I1676" s="8"/>
      <c r="J1676" s="8"/>
      <c r="K1676" s="8"/>
      <c r="L1676" s="8"/>
      <c r="M1676" s="8"/>
      <c r="N1676" s="8"/>
      <c r="O1676" s="8"/>
      <c r="P1676" s="8"/>
      <c r="Q1676" s="8"/>
      <c r="R1676" s="8"/>
      <c r="S1676" s="8"/>
      <c r="T1676" s="8"/>
      <c r="U1676" s="8"/>
      <c r="V1676" s="8"/>
      <c r="W1676" s="8"/>
      <c r="X1676" s="8"/>
      <c r="Y1676" s="8"/>
      <c r="Z1676" s="8"/>
    </row>
    <row r="1677">
      <c r="A1677" s="8"/>
      <c r="B1677" s="11"/>
      <c r="C1677" s="8"/>
      <c r="D1677" s="8"/>
      <c r="E1677" s="8"/>
      <c r="F1677" s="8"/>
      <c r="G1677" s="8"/>
      <c r="H1677" s="8"/>
      <c r="I1677" s="8"/>
      <c r="J1677" s="8"/>
      <c r="K1677" s="8"/>
      <c r="L1677" s="8"/>
      <c r="M1677" s="8"/>
      <c r="N1677" s="8"/>
      <c r="O1677" s="8"/>
      <c r="P1677" s="8"/>
      <c r="Q1677" s="8"/>
      <c r="R1677" s="8"/>
      <c r="S1677" s="8"/>
      <c r="T1677" s="8"/>
      <c r="U1677" s="8"/>
      <c r="V1677" s="8"/>
      <c r="W1677" s="8"/>
      <c r="X1677" s="8"/>
      <c r="Y1677" s="8"/>
      <c r="Z1677" s="8"/>
    </row>
    <row r="1678">
      <c r="A1678" s="8"/>
      <c r="B1678" s="11"/>
      <c r="C1678" s="8"/>
      <c r="D1678" s="8"/>
      <c r="E1678" s="8"/>
      <c r="F1678" s="8"/>
      <c r="G1678" s="8"/>
      <c r="H1678" s="8"/>
      <c r="I1678" s="8"/>
      <c r="J1678" s="8"/>
      <c r="K1678" s="8"/>
      <c r="L1678" s="8"/>
      <c r="M1678" s="8"/>
      <c r="N1678" s="8"/>
      <c r="O1678" s="8"/>
      <c r="P1678" s="8"/>
      <c r="Q1678" s="8"/>
      <c r="R1678" s="8"/>
      <c r="S1678" s="8"/>
      <c r="T1678" s="8"/>
      <c r="U1678" s="8"/>
      <c r="V1678" s="8"/>
      <c r="W1678" s="8"/>
      <c r="X1678" s="8"/>
      <c r="Y1678" s="8"/>
      <c r="Z1678" s="8"/>
    </row>
    <row r="1679">
      <c r="A1679" s="8"/>
      <c r="B1679" s="11"/>
      <c r="C1679" s="8"/>
      <c r="D1679" s="8"/>
      <c r="E1679" s="8"/>
      <c r="F1679" s="8"/>
      <c r="G1679" s="8"/>
      <c r="H1679" s="8"/>
      <c r="I1679" s="8"/>
      <c r="J1679" s="8"/>
      <c r="K1679" s="8"/>
      <c r="L1679" s="8"/>
      <c r="M1679" s="8"/>
      <c r="N1679" s="8"/>
      <c r="O1679" s="8"/>
      <c r="P1679" s="8"/>
      <c r="Q1679" s="8"/>
      <c r="R1679" s="8"/>
      <c r="S1679" s="8"/>
      <c r="T1679" s="8"/>
      <c r="U1679" s="8"/>
      <c r="V1679" s="8"/>
      <c r="W1679" s="8"/>
      <c r="X1679" s="8"/>
      <c r="Y1679" s="8"/>
      <c r="Z1679" s="8"/>
    </row>
    <row r="1680">
      <c r="A1680" s="8"/>
      <c r="B1680" s="11"/>
      <c r="C1680" s="8"/>
      <c r="D1680" s="8"/>
      <c r="E1680" s="8"/>
      <c r="F1680" s="8"/>
      <c r="G1680" s="8"/>
      <c r="H1680" s="8"/>
      <c r="I1680" s="8"/>
      <c r="J1680" s="8"/>
      <c r="K1680" s="8"/>
      <c r="L1680" s="8"/>
      <c r="M1680" s="8"/>
      <c r="N1680" s="8"/>
      <c r="O1680" s="8"/>
      <c r="P1680" s="8"/>
      <c r="Q1680" s="8"/>
      <c r="R1680" s="8"/>
      <c r="S1680" s="8"/>
      <c r="T1680" s="8"/>
      <c r="U1680" s="8"/>
      <c r="V1680" s="8"/>
      <c r="W1680" s="8"/>
      <c r="X1680" s="8"/>
      <c r="Y1680" s="8"/>
      <c r="Z1680" s="8"/>
    </row>
    <row r="1681">
      <c r="A1681" s="8"/>
      <c r="B1681" s="11"/>
      <c r="C1681" s="8"/>
      <c r="D1681" s="8"/>
      <c r="E1681" s="8"/>
      <c r="F1681" s="8"/>
      <c r="G1681" s="8"/>
      <c r="H1681" s="8"/>
      <c r="I1681" s="8"/>
      <c r="J1681" s="8"/>
      <c r="K1681" s="8"/>
      <c r="L1681" s="8"/>
      <c r="M1681" s="8"/>
      <c r="N1681" s="8"/>
      <c r="O1681" s="8"/>
      <c r="P1681" s="8"/>
      <c r="Q1681" s="8"/>
      <c r="R1681" s="8"/>
      <c r="S1681" s="8"/>
      <c r="T1681" s="8"/>
      <c r="U1681" s="8"/>
      <c r="V1681" s="8"/>
      <c r="W1681" s="8"/>
      <c r="X1681" s="8"/>
      <c r="Y1681" s="8"/>
      <c r="Z1681" s="8"/>
    </row>
    <row r="1682">
      <c r="A1682" s="8"/>
      <c r="B1682" s="11"/>
      <c r="C1682" s="8"/>
      <c r="D1682" s="8"/>
      <c r="E1682" s="8"/>
      <c r="F1682" s="8"/>
      <c r="G1682" s="8"/>
      <c r="H1682" s="8"/>
      <c r="I1682" s="8"/>
      <c r="J1682" s="8"/>
      <c r="K1682" s="8"/>
      <c r="L1682" s="8"/>
      <c r="M1682" s="8"/>
      <c r="N1682" s="8"/>
      <c r="O1682" s="8"/>
      <c r="P1682" s="8"/>
      <c r="Q1682" s="8"/>
      <c r="R1682" s="8"/>
      <c r="S1682" s="8"/>
      <c r="T1682" s="8"/>
      <c r="U1682" s="8"/>
      <c r="V1682" s="8"/>
      <c r="W1682" s="8"/>
      <c r="X1682" s="8"/>
      <c r="Y1682" s="8"/>
      <c r="Z1682" s="8"/>
    </row>
    <row r="1683">
      <c r="A1683" s="8"/>
      <c r="B1683" s="11"/>
      <c r="C1683" s="8"/>
      <c r="D1683" s="8"/>
      <c r="E1683" s="8"/>
      <c r="F1683" s="8"/>
      <c r="G1683" s="8"/>
      <c r="H1683" s="8"/>
      <c r="I1683" s="8"/>
      <c r="J1683" s="8"/>
      <c r="K1683" s="8"/>
      <c r="L1683" s="8"/>
      <c r="M1683" s="8"/>
      <c r="N1683" s="8"/>
      <c r="O1683" s="8"/>
      <c r="P1683" s="8"/>
      <c r="Q1683" s="8"/>
      <c r="R1683" s="8"/>
      <c r="S1683" s="8"/>
      <c r="T1683" s="8"/>
      <c r="U1683" s="8"/>
      <c r="V1683" s="8"/>
      <c r="W1683" s="8"/>
      <c r="X1683" s="8"/>
      <c r="Y1683" s="8"/>
      <c r="Z1683" s="8"/>
    </row>
    <row r="1684">
      <c r="A1684" s="8"/>
      <c r="B1684" s="11"/>
      <c r="C1684" s="8"/>
      <c r="D1684" s="8"/>
      <c r="E1684" s="8"/>
      <c r="F1684" s="8"/>
      <c r="G1684" s="8"/>
      <c r="H1684" s="8"/>
      <c r="I1684" s="8"/>
      <c r="J1684" s="8"/>
      <c r="K1684" s="8"/>
      <c r="L1684" s="8"/>
      <c r="M1684" s="8"/>
      <c r="N1684" s="8"/>
      <c r="O1684" s="8"/>
      <c r="P1684" s="8"/>
      <c r="Q1684" s="8"/>
      <c r="R1684" s="8"/>
      <c r="S1684" s="8"/>
      <c r="T1684" s="8"/>
      <c r="U1684" s="8"/>
      <c r="V1684" s="8"/>
      <c r="W1684" s="8"/>
      <c r="X1684" s="8"/>
      <c r="Y1684" s="8"/>
      <c r="Z1684" s="8"/>
    </row>
    <row r="1685">
      <c r="A1685" s="8"/>
      <c r="B1685" s="11"/>
      <c r="C1685" s="8"/>
      <c r="D1685" s="8"/>
      <c r="E1685" s="8"/>
      <c r="F1685" s="8"/>
      <c r="G1685" s="8"/>
      <c r="H1685" s="8"/>
      <c r="I1685" s="8"/>
      <c r="J1685" s="8"/>
      <c r="K1685" s="8"/>
      <c r="L1685" s="8"/>
      <c r="M1685" s="8"/>
      <c r="N1685" s="8"/>
      <c r="O1685" s="8"/>
      <c r="P1685" s="8"/>
      <c r="Q1685" s="8"/>
      <c r="R1685" s="8"/>
      <c r="S1685" s="8"/>
      <c r="T1685" s="8"/>
      <c r="U1685" s="8"/>
      <c r="V1685" s="8"/>
      <c r="W1685" s="8"/>
      <c r="X1685" s="8"/>
      <c r="Y1685" s="8"/>
      <c r="Z1685" s="8"/>
    </row>
    <row r="1686">
      <c r="A1686" s="8"/>
      <c r="B1686" s="11"/>
      <c r="C1686" s="8"/>
      <c r="D1686" s="8"/>
      <c r="E1686" s="8"/>
      <c r="F1686" s="8"/>
      <c r="G1686" s="8"/>
      <c r="H1686" s="8"/>
      <c r="I1686" s="8"/>
      <c r="J1686" s="8"/>
      <c r="K1686" s="8"/>
      <c r="L1686" s="8"/>
      <c r="M1686" s="8"/>
      <c r="N1686" s="8"/>
      <c r="O1686" s="8"/>
      <c r="P1686" s="8"/>
      <c r="Q1686" s="8"/>
      <c r="R1686" s="8"/>
      <c r="S1686" s="8"/>
      <c r="T1686" s="8"/>
      <c r="U1686" s="8"/>
      <c r="V1686" s="8"/>
      <c r="W1686" s="8"/>
      <c r="X1686" s="8"/>
      <c r="Y1686" s="8"/>
      <c r="Z1686" s="8"/>
    </row>
    <row r="1687">
      <c r="A1687" s="8"/>
      <c r="B1687" s="11"/>
      <c r="C1687" s="8"/>
      <c r="D1687" s="8"/>
      <c r="E1687" s="8"/>
      <c r="F1687" s="8"/>
      <c r="G1687" s="8"/>
      <c r="H1687" s="8"/>
      <c r="I1687" s="8"/>
      <c r="J1687" s="8"/>
      <c r="K1687" s="8"/>
      <c r="L1687" s="8"/>
      <c r="M1687" s="8"/>
      <c r="N1687" s="8"/>
      <c r="O1687" s="8"/>
      <c r="P1687" s="8"/>
      <c r="Q1687" s="8"/>
      <c r="R1687" s="8"/>
      <c r="S1687" s="8"/>
      <c r="T1687" s="8"/>
      <c r="U1687" s="8"/>
      <c r="V1687" s="8"/>
      <c r="W1687" s="8"/>
      <c r="X1687" s="8"/>
      <c r="Y1687" s="8"/>
      <c r="Z1687" s="8"/>
    </row>
    <row r="1688">
      <c r="A1688" s="8"/>
      <c r="B1688" s="11"/>
      <c r="C1688" s="8"/>
      <c r="D1688" s="8"/>
      <c r="E1688" s="8"/>
      <c r="F1688" s="8"/>
      <c r="G1688" s="8"/>
      <c r="H1688" s="8"/>
      <c r="I1688" s="8"/>
      <c r="J1688" s="8"/>
      <c r="K1688" s="8"/>
      <c r="L1688" s="8"/>
      <c r="M1688" s="8"/>
      <c r="N1688" s="8"/>
      <c r="O1688" s="8"/>
      <c r="P1688" s="8"/>
      <c r="Q1688" s="8"/>
      <c r="R1688" s="8"/>
      <c r="S1688" s="8"/>
      <c r="T1688" s="8"/>
      <c r="U1688" s="8"/>
      <c r="V1688" s="8"/>
      <c r="W1688" s="8"/>
      <c r="X1688" s="8"/>
      <c r="Y1688" s="8"/>
      <c r="Z1688" s="8"/>
    </row>
    <row r="1689">
      <c r="A1689" s="8"/>
      <c r="B1689" s="11"/>
      <c r="C1689" s="8"/>
      <c r="D1689" s="8"/>
      <c r="E1689" s="8"/>
      <c r="F1689" s="8"/>
      <c r="G1689" s="8"/>
      <c r="H1689" s="8"/>
      <c r="I1689" s="8"/>
      <c r="J1689" s="8"/>
      <c r="K1689" s="8"/>
      <c r="L1689" s="8"/>
      <c r="M1689" s="8"/>
      <c r="N1689" s="8"/>
      <c r="O1689" s="8"/>
      <c r="P1689" s="8"/>
      <c r="Q1689" s="8"/>
      <c r="R1689" s="8"/>
      <c r="S1689" s="8"/>
      <c r="T1689" s="8"/>
      <c r="U1689" s="8"/>
      <c r="V1689" s="8"/>
      <c r="W1689" s="8"/>
      <c r="X1689" s="8"/>
      <c r="Y1689" s="8"/>
      <c r="Z1689" s="8"/>
    </row>
    <row r="1690">
      <c r="A1690" s="8"/>
      <c r="B1690" s="11"/>
      <c r="C1690" s="8"/>
      <c r="D1690" s="8"/>
      <c r="E1690" s="8"/>
      <c r="F1690" s="8"/>
      <c r="G1690" s="8"/>
      <c r="H1690" s="8"/>
      <c r="I1690" s="8"/>
      <c r="J1690" s="8"/>
      <c r="K1690" s="8"/>
      <c r="L1690" s="8"/>
      <c r="M1690" s="8"/>
      <c r="N1690" s="8"/>
      <c r="O1690" s="8"/>
      <c r="P1690" s="8"/>
      <c r="Q1690" s="8"/>
      <c r="R1690" s="8"/>
      <c r="S1690" s="8"/>
      <c r="T1690" s="8"/>
      <c r="U1690" s="8"/>
      <c r="V1690" s="8"/>
      <c r="W1690" s="8"/>
      <c r="X1690" s="8"/>
      <c r="Y1690" s="8"/>
      <c r="Z1690" s="8"/>
    </row>
    <row r="1691">
      <c r="A1691" s="8"/>
      <c r="B1691" s="11"/>
      <c r="C1691" s="8"/>
      <c r="D1691" s="8"/>
      <c r="E1691" s="8"/>
      <c r="F1691" s="8"/>
      <c r="G1691" s="8"/>
      <c r="H1691" s="8"/>
      <c r="I1691" s="8"/>
      <c r="J1691" s="8"/>
      <c r="K1691" s="8"/>
      <c r="L1691" s="8"/>
      <c r="M1691" s="8"/>
      <c r="N1691" s="8"/>
      <c r="O1691" s="8"/>
      <c r="P1691" s="8"/>
      <c r="Q1691" s="8"/>
      <c r="R1691" s="8"/>
      <c r="S1691" s="8"/>
      <c r="T1691" s="8"/>
      <c r="U1691" s="8"/>
      <c r="V1691" s="8"/>
      <c r="W1691" s="8"/>
      <c r="X1691" s="8"/>
      <c r="Y1691" s="8"/>
      <c r="Z1691" s="8"/>
    </row>
    <row r="1692">
      <c r="A1692" s="8"/>
      <c r="B1692" s="11"/>
      <c r="C1692" s="8"/>
      <c r="D1692" s="8"/>
      <c r="E1692" s="8"/>
      <c r="F1692" s="8"/>
      <c r="G1692" s="8"/>
      <c r="H1692" s="8"/>
      <c r="I1692" s="8"/>
      <c r="J1692" s="8"/>
      <c r="K1692" s="8"/>
      <c r="L1692" s="8"/>
      <c r="M1692" s="8"/>
      <c r="N1692" s="8"/>
      <c r="O1692" s="8"/>
      <c r="P1692" s="8"/>
      <c r="Q1692" s="8"/>
      <c r="R1692" s="8"/>
      <c r="S1692" s="8"/>
      <c r="T1692" s="8"/>
      <c r="U1692" s="8"/>
      <c r="V1692" s="8"/>
      <c r="W1692" s="8"/>
      <c r="X1692" s="8"/>
      <c r="Y1692" s="8"/>
      <c r="Z1692" s="8"/>
    </row>
    <row r="1693">
      <c r="A1693" s="8"/>
      <c r="B1693" s="11"/>
      <c r="C1693" s="8"/>
      <c r="D1693" s="8"/>
      <c r="E1693" s="8"/>
      <c r="F1693" s="8"/>
      <c r="G1693" s="8"/>
      <c r="H1693" s="8"/>
      <c r="I1693" s="8"/>
      <c r="J1693" s="8"/>
      <c r="K1693" s="8"/>
      <c r="L1693" s="8"/>
      <c r="M1693" s="8"/>
      <c r="N1693" s="8"/>
      <c r="O1693" s="8"/>
      <c r="P1693" s="8"/>
      <c r="Q1693" s="8"/>
      <c r="R1693" s="8"/>
      <c r="S1693" s="8"/>
      <c r="T1693" s="8"/>
      <c r="U1693" s="8"/>
      <c r="V1693" s="8"/>
      <c r="W1693" s="8"/>
      <c r="X1693" s="8"/>
      <c r="Y1693" s="8"/>
      <c r="Z1693" s="8"/>
    </row>
    <row r="1694">
      <c r="A1694" s="8"/>
      <c r="B1694" s="11"/>
      <c r="C1694" s="8"/>
      <c r="D1694" s="8"/>
      <c r="E1694" s="8"/>
      <c r="F1694" s="8"/>
      <c r="G1694" s="8"/>
      <c r="H1694" s="8"/>
      <c r="I1694" s="8"/>
      <c r="J1694" s="8"/>
      <c r="K1694" s="8"/>
      <c r="L1694" s="8"/>
      <c r="M1694" s="8"/>
      <c r="N1694" s="8"/>
      <c r="O1694" s="8"/>
      <c r="P1694" s="8"/>
      <c r="Q1694" s="8"/>
      <c r="R1694" s="8"/>
      <c r="S1694" s="8"/>
      <c r="T1694" s="8"/>
      <c r="U1694" s="8"/>
      <c r="V1694" s="8"/>
      <c r="W1694" s="8"/>
      <c r="X1694" s="8"/>
      <c r="Y1694" s="8"/>
      <c r="Z1694" s="8"/>
    </row>
    <row r="1695">
      <c r="A1695" s="8"/>
      <c r="B1695" s="11"/>
      <c r="C1695" s="8"/>
      <c r="D1695" s="8"/>
      <c r="E1695" s="8"/>
      <c r="F1695" s="8"/>
      <c r="G1695" s="8"/>
      <c r="H1695" s="8"/>
      <c r="I1695" s="8"/>
      <c r="J1695" s="8"/>
      <c r="K1695" s="8"/>
      <c r="L1695" s="8"/>
      <c r="M1695" s="8"/>
      <c r="N1695" s="8"/>
      <c r="O1695" s="8"/>
      <c r="P1695" s="8"/>
      <c r="Q1695" s="8"/>
      <c r="R1695" s="8"/>
      <c r="S1695" s="8"/>
      <c r="T1695" s="8"/>
      <c r="U1695" s="8"/>
      <c r="V1695" s="8"/>
      <c r="W1695" s="8"/>
      <c r="X1695" s="8"/>
      <c r="Y1695" s="8"/>
      <c r="Z1695" s="8"/>
    </row>
    <row r="1696">
      <c r="A1696" s="8"/>
      <c r="B1696" s="11"/>
      <c r="C1696" s="8"/>
      <c r="D1696" s="8"/>
      <c r="E1696" s="8"/>
      <c r="F1696" s="8"/>
      <c r="G1696" s="8"/>
      <c r="H1696" s="8"/>
      <c r="I1696" s="8"/>
      <c r="J1696" s="8"/>
      <c r="K1696" s="8"/>
      <c r="L1696" s="8"/>
      <c r="M1696" s="8"/>
      <c r="N1696" s="8"/>
      <c r="O1696" s="8"/>
      <c r="P1696" s="8"/>
      <c r="Q1696" s="8"/>
      <c r="R1696" s="8"/>
      <c r="S1696" s="8"/>
      <c r="T1696" s="8"/>
      <c r="U1696" s="8"/>
      <c r="V1696" s="8"/>
      <c r="W1696" s="8"/>
      <c r="X1696" s="8"/>
      <c r="Y1696" s="8"/>
      <c r="Z1696" s="8"/>
    </row>
    <row r="1697">
      <c r="A1697" s="8"/>
      <c r="B1697" s="11"/>
      <c r="C1697" s="8"/>
      <c r="D1697" s="8"/>
      <c r="E1697" s="8"/>
      <c r="F1697" s="8"/>
      <c r="G1697" s="8"/>
      <c r="H1697" s="8"/>
      <c r="I1697" s="8"/>
      <c r="J1697" s="8"/>
      <c r="K1697" s="8"/>
      <c r="L1697" s="8"/>
      <c r="M1697" s="8"/>
      <c r="N1697" s="8"/>
      <c r="O1697" s="8"/>
      <c r="P1697" s="8"/>
      <c r="Q1697" s="8"/>
      <c r="R1697" s="8"/>
      <c r="S1697" s="8"/>
      <c r="T1697" s="8"/>
      <c r="U1697" s="8"/>
      <c r="V1697" s="8"/>
      <c r="W1697" s="8"/>
      <c r="X1697" s="8"/>
      <c r="Y1697" s="8"/>
      <c r="Z1697" s="8"/>
    </row>
    <row r="1698">
      <c r="A1698" s="8"/>
      <c r="B1698" s="11"/>
      <c r="C1698" s="8"/>
      <c r="D1698" s="8"/>
      <c r="E1698" s="8"/>
      <c r="F1698" s="8"/>
      <c r="G1698" s="8"/>
      <c r="H1698" s="8"/>
      <c r="I1698" s="8"/>
      <c r="J1698" s="8"/>
      <c r="K1698" s="8"/>
      <c r="L1698" s="8"/>
      <c r="M1698" s="8"/>
      <c r="N1698" s="8"/>
      <c r="O1698" s="8"/>
      <c r="P1698" s="8"/>
      <c r="Q1698" s="8"/>
      <c r="R1698" s="8"/>
      <c r="S1698" s="8"/>
      <c r="T1698" s="8"/>
      <c r="U1698" s="8"/>
      <c r="V1698" s="8"/>
      <c r="W1698" s="8"/>
      <c r="X1698" s="8"/>
      <c r="Y1698" s="8"/>
      <c r="Z1698" s="8"/>
    </row>
    <row r="1699">
      <c r="A1699" s="8"/>
      <c r="B1699" s="11"/>
      <c r="C1699" s="8"/>
      <c r="D1699" s="8"/>
      <c r="E1699" s="8"/>
      <c r="F1699" s="8"/>
      <c r="G1699" s="8"/>
      <c r="H1699" s="8"/>
      <c r="I1699" s="8"/>
      <c r="J1699" s="8"/>
      <c r="K1699" s="8"/>
      <c r="L1699" s="8"/>
      <c r="M1699" s="8"/>
      <c r="N1699" s="8"/>
      <c r="O1699" s="8"/>
      <c r="P1699" s="8"/>
      <c r="Q1699" s="8"/>
      <c r="R1699" s="8"/>
      <c r="S1699" s="8"/>
      <c r="T1699" s="8"/>
      <c r="U1699" s="8"/>
      <c r="V1699" s="8"/>
      <c r="W1699" s="8"/>
      <c r="X1699" s="8"/>
      <c r="Y1699" s="8"/>
      <c r="Z1699" s="8"/>
    </row>
    <row r="1700">
      <c r="A1700" s="8"/>
      <c r="B1700" s="11"/>
      <c r="C1700" s="8"/>
      <c r="D1700" s="8"/>
      <c r="E1700" s="8"/>
      <c r="F1700" s="8"/>
      <c r="G1700" s="8"/>
      <c r="H1700" s="8"/>
      <c r="I1700" s="8"/>
      <c r="J1700" s="8"/>
      <c r="K1700" s="8"/>
      <c r="L1700" s="8"/>
      <c r="M1700" s="8"/>
      <c r="N1700" s="8"/>
      <c r="O1700" s="8"/>
      <c r="P1700" s="8"/>
      <c r="Q1700" s="8"/>
      <c r="R1700" s="8"/>
      <c r="S1700" s="8"/>
      <c r="T1700" s="8"/>
      <c r="U1700" s="8"/>
      <c r="V1700" s="8"/>
      <c r="W1700" s="8"/>
      <c r="X1700" s="8"/>
      <c r="Y1700" s="8"/>
      <c r="Z1700" s="8"/>
    </row>
    <row r="1701">
      <c r="A1701" s="8"/>
      <c r="B1701" s="11"/>
      <c r="C1701" s="8"/>
      <c r="D1701" s="8"/>
      <c r="E1701" s="8"/>
      <c r="F1701" s="8"/>
      <c r="G1701" s="8"/>
      <c r="H1701" s="8"/>
      <c r="I1701" s="8"/>
      <c r="J1701" s="8"/>
      <c r="K1701" s="8"/>
      <c r="L1701" s="8"/>
      <c r="M1701" s="8"/>
      <c r="N1701" s="8"/>
      <c r="O1701" s="8"/>
      <c r="P1701" s="8"/>
      <c r="Q1701" s="8"/>
      <c r="R1701" s="8"/>
      <c r="S1701" s="8"/>
      <c r="T1701" s="8"/>
      <c r="U1701" s="8"/>
      <c r="V1701" s="8"/>
      <c r="W1701" s="8"/>
      <c r="X1701" s="8"/>
      <c r="Y1701" s="8"/>
      <c r="Z1701" s="8"/>
    </row>
    <row r="1702">
      <c r="A1702" s="8"/>
      <c r="B1702" s="11"/>
      <c r="C1702" s="8"/>
      <c r="D1702" s="8"/>
      <c r="E1702" s="8"/>
      <c r="F1702" s="8"/>
      <c r="G1702" s="8"/>
      <c r="H1702" s="8"/>
      <c r="I1702" s="8"/>
      <c r="J1702" s="8"/>
      <c r="K1702" s="8"/>
      <c r="L1702" s="8"/>
      <c r="M1702" s="8"/>
      <c r="N1702" s="8"/>
      <c r="O1702" s="8"/>
      <c r="P1702" s="8"/>
      <c r="Q1702" s="8"/>
      <c r="R1702" s="8"/>
      <c r="S1702" s="8"/>
      <c r="T1702" s="8"/>
      <c r="U1702" s="8"/>
      <c r="V1702" s="8"/>
      <c r="W1702" s="8"/>
      <c r="X1702" s="8"/>
      <c r="Y1702" s="8"/>
      <c r="Z1702" s="8"/>
    </row>
    <row r="1703">
      <c r="A1703" s="8"/>
      <c r="B1703" s="11"/>
      <c r="C1703" s="8"/>
      <c r="D1703" s="8"/>
      <c r="E1703" s="8"/>
      <c r="F1703" s="8"/>
      <c r="G1703" s="8"/>
      <c r="H1703" s="8"/>
      <c r="I1703" s="8"/>
      <c r="J1703" s="8"/>
      <c r="K1703" s="8"/>
      <c r="L1703" s="8"/>
      <c r="M1703" s="8"/>
      <c r="N1703" s="8"/>
      <c r="O1703" s="8"/>
      <c r="P1703" s="8"/>
      <c r="Q1703" s="8"/>
      <c r="R1703" s="8"/>
      <c r="S1703" s="8"/>
      <c r="T1703" s="8"/>
      <c r="U1703" s="8"/>
      <c r="V1703" s="8"/>
      <c r="W1703" s="8"/>
      <c r="X1703" s="8"/>
      <c r="Y1703" s="8"/>
      <c r="Z1703" s="8"/>
    </row>
    <row r="1704">
      <c r="A1704" s="8"/>
      <c r="B1704" s="11"/>
      <c r="C1704" s="8"/>
      <c r="D1704" s="8"/>
      <c r="E1704" s="8"/>
      <c r="F1704" s="8"/>
      <c r="G1704" s="8"/>
      <c r="H1704" s="8"/>
      <c r="I1704" s="8"/>
      <c r="J1704" s="8"/>
      <c r="K1704" s="8"/>
      <c r="L1704" s="8"/>
      <c r="M1704" s="8"/>
      <c r="N1704" s="8"/>
      <c r="O1704" s="8"/>
      <c r="P1704" s="8"/>
      <c r="Q1704" s="8"/>
      <c r="R1704" s="8"/>
      <c r="S1704" s="8"/>
      <c r="T1704" s="8"/>
      <c r="U1704" s="8"/>
      <c r="V1704" s="8"/>
      <c r="W1704" s="8"/>
      <c r="X1704" s="8"/>
      <c r="Y1704" s="8"/>
      <c r="Z1704" s="8"/>
    </row>
    <row r="1705">
      <c r="A1705" s="8"/>
      <c r="B1705" s="11"/>
      <c r="C1705" s="8"/>
      <c r="D1705" s="8"/>
      <c r="E1705" s="8"/>
      <c r="F1705" s="8"/>
      <c r="G1705" s="8"/>
      <c r="H1705" s="8"/>
      <c r="I1705" s="8"/>
      <c r="J1705" s="8"/>
      <c r="K1705" s="8"/>
      <c r="L1705" s="8"/>
      <c r="M1705" s="8"/>
      <c r="N1705" s="8"/>
      <c r="O1705" s="8"/>
      <c r="P1705" s="8"/>
      <c r="Q1705" s="8"/>
      <c r="R1705" s="8"/>
      <c r="S1705" s="8"/>
      <c r="T1705" s="8"/>
      <c r="U1705" s="8"/>
      <c r="V1705" s="8"/>
      <c r="W1705" s="8"/>
      <c r="X1705" s="8"/>
      <c r="Y1705" s="8"/>
      <c r="Z1705" s="8"/>
    </row>
    <row r="1706">
      <c r="A1706" s="8"/>
      <c r="B1706" s="11"/>
      <c r="C1706" s="8"/>
      <c r="D1706" s="8"/>
      <c r="E1706" s="8"/>
      <c r="F1706" s="8"/>
      <c r="G1706" s="8"/>
      <c r="H1706" s="8"/>
      <c r="I1706" s="8"/>
      <c r="J1706" s="8"/>
      <c r="K1706" s="8"/>
      <c r="L1706" s="8"/>
      <c r="M1706" s="8"/>
      <c r="N1706" s="8"/>
      <c r="O1706" s="8"/>
      <c r="P1706" s="8"/>
      <c r="Q1706" s="8"/>
      <c r="R1706" s="8"/>
      <c r="S1706" s="8"/>
      <c r="T1706" s="8"/>
      <c r="U1706" s="8"/>
      <c r="V1706" s="8"/>
      <c r="W1706" s="8"/>
      <c r="X1706" s="8"/>
      <c r="Y1706" s="8"/>
      <c r="Z1706" s="8"/>
    </row>
    <row r="1707">
      <c r="A1707" s="8"/>
      <c r="B1707" s="11"/>
      <c r="C1707" s="8"/>
      <c r="D1707" s="8"/>
      <c r="E1707" s="8"/>
      <c r="F1707" s="8"/>
      <c r="G1707" s="8"/>
      <c r="H1707" s="8"/>
      <c r="I1707" s="8"/>
      <c r="J1707" s="8"/>
      <c r="K1707" s="8"/>
      <c r="L1707" s="8"/>
      <c r="M1707" s="8"/>
      <c r="N1707" s="8"/>
      <c r="O1707" s="8"/>
      <c r="P1707" s="8"/>
      <c r="Q1707" s="8"/>
      <c r="R1707" s="8"/>
      <c r="S1707" s="8"/>
      <c r="T1707" s="8"/>
      <c r="U1707" s="8"/>
      <c r="V1707" s="8"/>
      <c r="W1707" s="8"/>
      <c r="X1707" s="8"/>
      <c r="Y1707" s="8"/>
      <c r="Z1707" s="8"/>
    </row>
    <row r="1708">
      <c r="A1708" s="8"/>
      <c r="B1708" s="11"/>
      <c r="C1708" s="8"/>
      <c r="D1708" s="8"/>
      <c r="E1708" s="8"/>
      <c r="F1708" s="8"/>
      <c r="G1708" s="8"/>
      <c r="H1708" s="8"/>
      <c r="I1708" s="8"/>
      <c r="J1708" s="8"/>
      <c r="K1708" s="8"/>
      <c r="L1708" s="8"/>
      <c r="M1708" s="8"/>
      <c r="N1708" s="8"/>
      <c r="O1708" s="8"/>
      <c r="P1708" s="8"/>
      <c r="Q1708" s="8"/>
      <c r="R1708" s="8"/>
      <c r="S1708" s="8"/>
      <c r="T1708" s="8"/>
      <c r="U1708" s="8"/>
      <c r="V1708" s="8"/>
      <c r="W1708" s="8"/>
      <c r="X1708" s="8"/>
      <c r="Y1708" s="8"/>
      <c r="Z1708" s="8"/>
    </row>
    <row r="1709">
      <c r="A1709" s="8"/>
      <c r="B1709" s="11"/>
      <c r="C1709" s="8"/>
      <c r="D1709" s="8"/>
      <c r="E1709" s="8"/>
      <c r="F1709" s="8"/>
      <c r="G1709" s="8"/>
      <c r="H1709" s="8"/>
      <c r="I1709" s="8"/>
      <c r="J1709" s="8"/>
      <c r="K1709" s="8"/>
      <c r="L1709" s="8"/>
      <c r="M1709" s="8"/>
      <c r="N1709" s="8"/>
      <c r="O1709" s="8"/>
      <c r="P1709" s="8"/>
      <c r="Q1709" s="8"/>
      <c r="R1709" s="8"/>
      <c r="S1709" s="8"/>
      <c r="T1709" s="8"/>
      <c r="U1709" s="8"/>
      <c r="V1709" s="8"/>
      <c r="W1709" s="8"/>
      <c r="X1709" s="8"/>
      <c r="Y1709" s="8"/>
      <c r="Z1709" s="8"/>
    </row>
    <row r="1710">
      <c r="A1710" s="8"/>
      <c r="B1710" s="11"/>
      <c r="C1710" s="8"/>
      <c r="D1710" s="8"/>
      <c r="E1710" s="8"/>
      <c r="F1710" s="8"/>
      <c r="G1710" s="8"/>
      <c r="H1710" s="8"/>
      <c r="I1710" s="8"/>
      <c r="J1710" s="8"/>
      <c r="K1710" s="8"/>
      <c r="L1710" s="8"/>
      <c r="M1710" s="8"/>
      <c r="N1710" s="8"/>
      <c r="O1710" s="8"/>
      <c r="P1710" s="8"/>
      <c r="Q1710" s="8"/>
      <c r="R1710" s="8"/>
      <c r="S1710" s="8"/>
      <c r="T1710" s="8"/>
      <c r="U1710" s="8"/>
      <c r="V1710" s="8"/>
      <c r="W1710" s="8"/>
      <c r="X1710" s="8"/>
      <c r="Y1710" s="8"/>
      <c r="Z1710" s="8"/>
    </row>
    <row r="1711">
      <c r="A1711" s="8"/>
      <c r="B1711" s="11"/>
      <c r="C1711" s="8"/>
      <c r="D1711" s="8"/>
      <c r="E1711" s="8"/>
      <c r="F1711" s="8"/>
      <c r="G1711" s="8"/>
      <c r="H1711" s="8"/>
      <c r="I1711" s="8"/>
      <c r="J1711" s="8"/>
      <c r="K1711" s="8"/>
      <c r="L1711" s="8"/>
      <c r="M1711" s="8"/>
      <c r="N1711" s="8"/>
      <c r="O1711" s="8"/>
      <c r="P1711" s="8"/>
      <c r="Q1711" s="8"/>
      <c r="R1711" s="8"/>
      <c r="S1711" s="8"/>
      <c r="T1711" s="8"/>
      <c r="U1711" s="8"/>
      <c r="V1711" s="8"/>
      <c r="W1711" s="8"/>
      <c r="X1711" s="8"/>
      <c r="Y1711" s="8"/>
      <c r="Z1711" s="8"/>
    </row>
    <row r="1712">
      <c r="A1712" s="8"/>
      <c r="B1712" s="11"/>
      <c r="C1712" s="8"/>
      <c r="D1712" s="8"/>
      <c r="E1712" s="8"/>
      <c r="F1712" s="8"/>
      <c r="G1712" s="8"/>
      <c r="H1712" s="8"/>
      <c r="I1712" s="8"/>
      <c r="J1712" s="8"/>
      <c r="K1712" s="8"/>
      <c r="L1712" s="8"/>
      <c r="M1712" s="8"/>
      <c r="N1712" s="8"/>
      <c r="O1712" s="8"/>
      <c r="P1712" s="8"/>
      <c r="Q1712" s="8"/>
      <c r="R1712" s="8"/>
      <c r="S1712" s="8"/>
      <c r="T1712" s="8"/>
      <c r="U1712" s="8"/>
      <c r="V1712" s="8"/>
      <c r="W1712" s="8"/>
      <c r="X1712" s="8"/>
      <c r="Y1712" s="8"/>
      <c r="Z1712" s="8"/>
    </row>
    <row r="1713">
      <c r="A1713" s="8"/>
      <c r="B1713" s="11"/>
      <c r="C1713" s="8"/>
      <c r="D1713" s="8"/>
      <c r="E1713" s="8"/>
      <c r="F1713" s="8"/>
      <c r="G1713" s="8"/>
      <c r="H1713" s="8"/>
      <c r="I1713" s="8"/>
      <c r="J1713" s="8"/>
      <c r="K1713" s="8"/>
      <c r="L1713" s="8"/>
      <c r="M1713" s="8"/>
      <c r="N1713" s="8"/>
      <c r="O1713" s="8"/>
      <c r="P1713" s="8"/>
      <c r="Q1713" s="8"/>
      <c r="R1713" s="8"/>
      <c r="S1713" s="8"/>
      <c r="T1713" s="8"/>
      <c r="U1713" s="8"/>
      <c r="V1713" s="8"/>
      <c r="W1713" s="8"/>
      <c r="X1713" s="8"/>
      <c r="Y1713" s="8"/>
      <c r="Z1713" s="8"/>
    </row>
    <row r="1714">
      <c r="A1714" s="8"/>
      <c r="B1714" s="11"/>
      <c r="C1714" s="8"/>
      <c r="D1714" s="8"/>
      <c r="E1714" s="8"/>
      <c r="F1714" s="8"/>
      <c r="G1714" s="8"/>
      <c r="H1714" s="8"/>
      <c r="I1714" s="8"/>
      <c r="J1714" s="8"/>
      <c r="K1714" s="8"/>
      <c r="L1714" s="8"/>
      <c r="M1714" s="8"/>
      <c r="N1714" s="8"/>
      <c r="O1714" s="8"/>
      <c r="P1714" s="8"/>
      <c r="Q1714" s="8"/>
      <c r="R1714" s="8"/>
      <c r="S1714" s="8"/>
      <c r="T1714" s="8"/>
      <c r="U1714" s="8"/>
      <c r="V1714" s="8"/>
      <c r="W1714" s="8"/>
      <c r="X1714" s="8"/>
      <c r="Y1714" s="8"/>
      <c r="Z1714" s="8"/>
    </row>
    <row r="1715">
      <c r="A1715" s="8"/>
      <c r="B1715" s="11"/>
      <c r="C1715" s="8"/>
      <c r="D1715" s="8"/>
      <c r="E1715" s="8"/>
      <c r="F1715" s="8"/>
      <c r="G1715" s="8"/>
      <c r="H1715" s="8"/>
      <c r="I1715" s="8"/>
      <c r="J1715" s="8"/>
      <c r="K1715" s="8"/>
      <c r="L1715" s="8"/>
      <c r="M1715" s="8"/>
      <c r="N1715" s="8"/>
      <c r="O1715" s="8"/>
      <c r="P1715" s="8"/>
      <c r="Q1715" s="8"/>
      <c r="R1715" s="8"/>
      <c r="S1715" s="8"/>
      <c r="T1715" s="8"/>
      <c r="U1715" s="8"/>
      <c r="V1715" s="8"/>
      <c r="W1715" s="8"/>
      <c r="X1715" s="8"/>
      <c r="Y1715" s="8"/>
      <c r="Z1715" s="8"/>
    </row>
    <row r="1716">
      <c r="A1716" s="8"/>
      <c r="B1716" s="11"/>
      <c r="C1716" s="8"/>
      <c r="D1716" s="8"/>
      <c r="E1716" s="8"/>
      <c r="F1716" s="8"/>
      <c r="G1716" s="8"/>
      <c r="H1716" s="8"/>
      <c r="I1716" s="8"/>
      <c r="J1716" s="8"/>
      <c r="K1716" s="8"/>
      <c r="L1716" s="8"/>
      <c r="M1716" s="8"/>
      <c r="N1716" s="8"/>
      <c r="O1716" s="8"/>
      <c r="P1716" s="8"/>
      <c r="Q1716" s="8"/>
      <c r="R1716" s="8"/>
      <c r="S1716" s="8"/>
      <c r="T1716" s="8"/>
      <c r="U1716" s="8"/>
      <c r="V1716" s="8"/>
      <c r="W1716" s="8"/>
      <c r="X1716" s="8"/>
      <c r="Y1716" s="8"/>
      <c r="Z1716" s="8"/>
    </row>
    <row r="1717">
      <c r="A1717" s="8"/>
      <c r="B1717" s="11"/>
      <c r="C1717" s="8"/>
      <c r="D1717" s="8"/>
      <c r="E1717" s="8"/>
      <c r="F1717" s="8"/>
      <c r="G1717" s="8"/>
      <c r="H1717" s="8"/>
      <c r="I1717" s="8"/>
      <c r="J1717" s="8"/>
      <c r="K1717" s="8"/>
      <c r="L1717" s="8"/>
      <c r="M1717" s="8"/>
      <c r="N1717" s="8"/>
      <c r="O1717" s="8"/>
      <c r="P1717" s="8"/>
      <c r="Q1717" s="8"/>
      <c r="R1717" s="8"/>
      <c r="S1717" s="8"/>
      <c r="T1717" s="8"/>
      <c r="U1717" s="8"/>
      <c r="V1717" s="8"/>
      <c r="W1717" s="8"/>
      <c r="X1717" s="8"/>
      <c r="Y1717" s="8"/>
      <c r="Z1717" s="8"/>
    </row>
    <row r="1718">
      <c r="A1718" s="8"/>
      <c r="B1718" s="11"/>
      <c r="C1718" s="8"/>
      <c r="D1718" s="8"/>
      <c r="E1718" s="8"/>
      <c r="F1718" s="8"/>
      <c r="G1718" s="8"/>
      <c r="H1718" s="8"/>
      <c r="I1718" s="8"/>
      <c r="J1718" s="8"/>
      <c r="K1718" s="8"/>
      <c r="L1718" s="8"/>
      <c r="M1718" s="8"/>
      <c r="N1718" s="8"/>
      <c r="O1718" s="8"/>
      <c r="P1718" s="8"/>
      <c r="Q1718" s="8"/>
      <c r="R1718" s="8"/>
      <c r="S1718" s="8"/>
      <c r="T1718" s="8"/>
      <c r="U1718" s="8"/>
      <c r="V1718" s="8"/>
      <c r="W1718" s="8"/>
      <c r="X1718" s="8"/>
      <c r="Y1718" s="8"/>
      <c r="Z1718" s="8"/>
    </row>
    <row r="1719">
      <c r="A1719" s="8"/>
      <c r="B1719" s="11"/>
      <c r="C1719" s="8"/>
      <c r="D1719" s="8"/>
      <c r="E1719" s="8"/>
      <c r="F1719" s="8"/>
      <c r="G1719" s="8"/>
      <c r="H1719" s="8"/>
      <c r="I1719" s="8"/>
      <c r="J1719" s="8"/>
      <c r="K1719" s="8"/>
      <c r="L1719" s="8"/>
      <c r="M1719" s="8"/>
      <c r="N1719" s="8"/>
      <c r="O1719" s="8"/>
      <c r="P1719" s="8"/>
      <c r="Q1719" s="8"/>
      <c r="R1719" s="8"/>
      <c r="S1719" s="8"/>
      <c r="T1719" s="8"/>
      <c r="U1719" s="8"/>
      <c r="V1719" s="8"/>
      <c r="W1719" s="8"/>
      <c r="X1719" s="8"/>
      <c r="Y1719" s="8"/>
      <c r="Z1719" s="8"/>
    </row>
    <row r="1720">
      <c r="A1720" s="8"/>
      <c r="B1720" s="11"/>
      <c r="C1720" s="8"/>
      <c r="D1720" s="8"/>
      <c r="E1720" s="8"/>
      <c r="F1720" s="8"/>
      <c r="G1720" s="8"/>
      <c r="H1720" s="8"/>
      <c r="I1720" s="8"/>
      <c r="J1720" s="8"/>
      <c r="K1720" s="8"/>
      <c r="L1720" s="8"/>
      <c r="M1720" s="8"/>
      <c r="N1720" s="8"/>
      <c r="O1720" s="8"/>
      <c r="P1720" s="8"/>
      <c r="Q1720" s="8"/>
      <c r="R1720" s="8"/>
      <c r="S1720" s="8"/>
      <c r="T1720" s="8"/>
      <c r="U1720" s="8"/>
      <c r="V1720" s="8"/>
      <c r="W1720" s="8"/>
      <c r="X1720" s="8"/>
      <c r="Y1720" s="8"/>
      <c r="Z1720" s="8"/>
    </row>
    <row r="1721">
      <c r="A1721" s="8"/>
      <c r="B1721" s="11"/>
      <c r="C1721" s="8"/>
      <c r="D1721" s="8"/>
      <c r="E1721" s="8"/>
      <c r="F1721" s="8"/>
      <c r="G1721" s="8"/>
      <c r="H1721" s="8"/>
      <c r="I1721" s="8"/>
      <c r="J1721" s="8"/>
      <c r="K1721" s="8"/>
      <c r="L1721" s="8"/>
      <c r="M1721" s="8"/>
      <c r="N1721" s="8"/>
      <c r="O1721" s="8"/>
      <c r="P1721" s="8"/>
      <c r="Q1721" s="8"/>
      <c r="R1721" s="8"/>
      <c r="S1721" s="8"/>
      <c r="T1721" s="8"/>
      <c r="U1721" s="8"/>
      <c r="V1721" s="8"/>
      <c r="W1721" s="8"/>
      <c r="X1721" s="8"/>
      <c r="Y1721" s="8"/>
      <c r="Z1721" s="8"/>
    </row>
    <row r="1722">
      <c r="A1722" s="8"/>
      <c r="B1722" s="11"/>
      <c r="C1722" s="8"/>
      <c r="D1722" s="8"/>
      <c r="E1722" s="8"/>
      <c r="F1722" s="8"/>
      <c r="G1722" s="8"/>
      <c r="H1722" s="8"/>
      <c r="I1722" s="8"/>
      <c r="J1722" s="8"/>
      <c r="K1722" s="8"/>
      <c r="L1722" s="8"/>
      <c r="M1722" s="8"/>
      <c r="N1722" s="8"/>
      <c r="O1722" s="8"/>
      <c r="P1722" s="8"/>
      <c r="Q1722" s="8"/>
      <c r="R1722" s="8"/>
      <c r="S1722" s="8"/>
      <c r="T1722" s="8"/>
      <c r="U1722" s="8"/>
      <c r="V1722" s="8"/>
      <c r="W1722" s="8"/>
      <c r="X1722" s="8"/>
      <c r="Y1722" s="8"/>
      <c r="Z1722" s="8"/>
    </row>
    <row r="1723">
      <c r="A1723" s="8"/>
      <c r="B1723" s="11"/>
      <c r="C1723" s="8"/>
      <c r="D1723" s="8"/>
      <c r="E1723" s="8"/>
      <c r="F1723" s="8"/>
      <c r="G1723" s="8"/>
      <c r="H1723" s="8"/>
      <c r="I1723" s="8"/>
      <c r="J1723" s="8"/>
      <c r="K1723" s="8"/>
      <c r="L1723" s="8"/>
      <c r="M1723" s="8"/>
      <c r="N1723" s="8"/>
      <c r="O1723" s="8"/>
      <c r="P1723" s="8"/>
      <c r="Q1723" s="8"/>
      <c r="R1723" s="8"/>
      <c r="S1723" s="8"/>
      <c r="T1723" s="8"/>
      <c r="U1723" s="8"/>
      <c r="V1723" s="8"/>
      <c r="W1723" s="8"/>
      <c r="X1723" s="8"/>
      <c r="Y1723" s="8"/>
      <c r="Z1723" s="8"/>
    </row>
    <row r="1724">
      <c r="A1724" s="8"/>
      <c r="B1724" s="11"/>
      <c r="C1724" s="8"/>
      <c r="D1724" s="8"/>
      <c r="E1724" s="8"/>
      <c r="F1724" s="8"/>
      <c r="G1724" s="8"/>
      <c r="H1724" s="8"/>
      <c r="I1724" s="8"/>
      <c r="J1724" s="8"/>
      <c r="K1724" s="8"/>
      <c r="L1724" s="8"/>
      <c r="M1724" s="8"/>
      <c r="N1724" s="8"/>
      <c r="O1724" s="8"/>
      <c r="P1724" s="8"/>
      <c r="Q1724" s="8"/>
      <c r="R1724" s="8"/>
      <c r="S1724" s="8"/>
      <c r="T1724" s="8"/>
      <c r="U1724" s="8"/>
      <c r="V1724" s="8"/>
      <c r="W1724" s="8"/>
      <c r="X1724" s="8"/>
      <c r="Y1724" s="8"/>
      <c r="Z1724" s="8"/>
    </row>
    <row r="1725">
      <c r="A1725" s="8"/>
      <c r="B1725" s="11"/>
      <c r="C1725" s="8"/>
      <c r="D1725" s="8"/>
      <c r="E1725" s="8"/>
      <c r="F1725" s="8"/>
      <c r="G1725" s="8"/>
      <c r="H1725" s="8"/>
      <c r="I1725" s="8"/>
      <c r="J1725" s="8"/>
      <c r="K1725" s="8"/>
      <c r="L1725" s="8"/>
      <c r="M1725" s="8"/>
      <c r="N1725" s="8"/>
      <c r="O1725" s="8"/>
      <c r="P1725" s="8"/>
      <c r="Q1725" s="8"/>
      <c r="R1725" s="8"/>
      <c r="S1725" s="8"/>
      <c r="T1725" s="8"/>
      <c r="U1725" s="8"/>
      <c r="V1725" s="8"/>
      <c r="W1725" s="8"/>
      <c r="X1725" s="8"/>
      <c r="Y1725" s="8"/>
      <c r="Z1725" s="8"/>
    </row>
    <row r="1726">
      <c r="A1726" s="8"/>
      <c r="B1726" s="11"/>
      <c r="C1726" s="8"/>
      <c r="D1726" s="8"/>
      <c r="E1726" s="8"/>
      <c r="F1726" s="8"/>
      <c r="G1726" s="8"/>
      <c r="H1726" s="8"/>
      <c r="I1726" s="8"/>
      <c r="J1726" s="8"/>
      <c r="K1726" s="8"/>
      <c r="L1726" s="8"/>
      <c r="M1726" s="8"/>
      <c r="N1726" s="8"/>
      <c r="O1726" s="8"/>
      <c r="P1726" s="8"/>
      <c r="Q1726" s="8"/>
      <c r="R1726" s="8"/>
      <c r="S1726" s="8"/>
      <c r="T1726" s="8"/>
      <c r="U1726" s="8"/>
      <c r="V1726" s="8"/>
      <c r="W1726" s="8"/>
      <c r="X1726" s="8"/>
      <c r="Y1726" s="8"/>
      <c r="Z1726" s="8"/>
    </row>
    <row r="1727">
      <c r="A1727" s="8"/>
      <c r="B1727" s="11"/>
      <c r="C1727" s="8"/>
      <c r="D1727" s="8"/>
      <c r="E1727" s="8"/>
      <c r="F1727" s="8"/>
      <c r="G1727" s="8"/>
      <c r="H1727" s="8"/>
      <c r="I1727" s="8"/>
      <c r="J1727" s="8"/>
      <c r="K1727" s="8"/>
      <c r="L1727" s="8"/>
      <c r="M1727" s="8"/>
      <c r="N1727" s="8"/>
      <c r="O1727" s="8"/>
      <c r="P1727" s="8"/>
      <c r="Q1727" s="8"/>
      <c r="R1727" s="8"/>
      <c r="S1727" s="8"/>
      <c r="T1727" s="8"/>
      <c r="U1727" s="8"/>
      <c r="V1727" s="8"/>
      <c r="W1727" s="8"/>
      <c r="X1727" s="8"/>
      <c r="Y1727" s="8"/>
      <c r="Z1727" s="8"/>
    </row>
    <row r="1728">
      <c r="A1728" s="8"/>
      <c r="B1728" s="11"/>
      <c r="C1728" s="8"/>
      <c r="D1728" s="8"/>
      <c r="E1728" s="8"/>
      <c r="F1728" s="8"/>
      <c r="G1728" s="8"/>
      <c r="H1728" s="8"/>
      <c r="I1728" s="8"/>
      <c r="J1728" s="8"/>
      <c r="K1728" s="8"/>
      <c r="L1728" s="8"/>
      <c r="M1728" s="8"/>
      <c r="N1728" s="8"/>
      <c r="O1728" s="8"/>
      <c r="P1728" s="8"/>
      <c r="Q1728" s="8"/>
      <c r="R1728" s="8"/>
      <c r="S1728" s="8"/>
      <c r="T1728" s="8"/>
      <c r="U1728" s="8"/>
      <c r="V1728" s="8"/>
      <c r="W1728" s="8"/>
      <c r="X1728" s="8"/>
      <c r="Y1728" s="8"/>
      <c r="Z1728" s="8"/>
    </row>
    <row r="1729">
      <c r="A1729" s="8"/>
      <c r="B1729" s="11"/>
      <c r="C1729" s="8"/>
      <c r="D1729" s="8"/>
      <c r="E1729" s="8"/>
      <c r="F1729" s="8"/>
      <c r="G1729" s="8"/>
      <c r="H1729" s="8"/>
      <c r="I1729" s="8"/>
      <c r="J1729" s="8"/>
      <c r="K1729" s="8"/>
      <c r="L1729" s="8"/>
      <c r="M1729" s="8"/>
      <c r="N1729" s="8"/>
      <c r="O1729" s="8"/>
      <c r="P1729" s="8"/>
      <c r="Q1729" s="8"/>
      <c r="R1729" s="8"/>
      <c r="S1729" s="8"/>
      <c r="T1729" s="8"/>
      <c r="U1729" s="8"/>
      <c r="V1729" s="8"/>
      <c r="W1729" s="8"/>
      <c r="X1729" s="8"/>
      <c r="Y1729" s="8"/>
      <c r="Z1729" s="8"/>
    </row>
    <row r="1730">
      <c r="A1730" s="8"/>
      <c r="B1730" s="11"/>
      <c r="C1730" s="8"/>
      <c r="D1730" s="8"/>
      <c r="E1730" s="8"/>
      <c r="F1730" s="8"/>
      <c r="G1730" s="8"/>
      <c r="H1730" s="8"/>
      <c r="I1730" s="8"/>
      <c r="J1730" s="8"/>
      <c r="K1730" s="8"/>
      <c r="L1730" s="8"/>
      <c r="M1730" s="8"/>
      <c r="N1730" s="8"/>
      <c r="O1730" s="8"/>
      <c r="P1730" s="8"/>
      <c r="Q1730" s="8"/>
      <c r="R1730" s="8"/>
      <c r="S1730" s="8"/>
      <c r="T1730" s="8"/>
      <c r="U1730" s="8"/>
      <c r="V1730" s="8"/>
      <c r="W1730" s="8"/>
      <c r="X1730" s="8"/>
      <c r="Y1730" s="8"/>
      <c r="Z1730" s="8"/>
    </row>
    <row r="1731">
      <c r="A1731" s="8"/>
      <c r="B1731" s="11"/>
      <c r="C1731" s="8"/>
      <c r="D1731" s="8"/>
      <c r="E1731" s="8"/>
      <c r="F1731" s="8"/>
      <c r="G1731" s="8"/>
      <c r="H1731" s="8"/>
      <c r="I1731" s="8"/>
      <c r="J1731" s="8"/>
      <c r="K1731" s="8"/>
      <c r="L1731" s="8"/>
      <c r="M1731" s="8"/>
      <c r="N1731" s="8"/>
      <c r="O1731" s="8"/>
      <c r="P1731" s="8"/>
      <c r="Q1731" s="8"/>
      <c r="R1731" s="8"/>
      <c r="S1731" s="8"/>
      <c r="T1731" s="8"/>
      <c r="U1731" s="8"/>
      <c r="V1731" s="8"/>
      <c r="W1731" s="8"/>
      <c r="X1731" s="8"/>
      <c r="Y1731" s="8"/>
      <c r="Z1731" s="8"/>
    </row>
    <row r="1732">
      <c r="A1732" s="8"/>
      <c r="B1732" s="11"/>
      <c r="C1732" s="8"/>
      <c r="D1732" s="8"/>
      <c r="E1732" s="8"/>
      <c r="F1732" s="8"/>
      <c r="G1732" s="8"/>
      <c r="H1732" s="8"/>
      <c r="I1732" s="8"/>
      <c r="J1732" s="8"/>
      <c r="K1732" s="8"/>
      <c r="L1732" s="8"/>
      <c r="M1732" s="8"/>
      <c r="N1732" s="8"/>
      <c r="O1732" s="8"/>
      <c r="P1732" s="8"/>
      <c r="Q1732" s="8"/>
      <c r="R1732" s="8"/>
      <c r="S1732" s="8"/>
      <c r="T1732" s="8"/>
      <c r="U1732" s="8"/>
      <c r="V1732" s="8"/>
      <c r="W1732" s="8"/>
      <c r="X1732" s="8"/>
      <c r="Y1732" s="8"/>
      <c r="Z1732" s="8"/>
    </row>
    <row r="1733">
      <c r="A1733" s="8"/>
      <c r="B1733" s="11"/>
      <c r="C1733" s="8"/>
      <c r="D1733" s="8"/>
      <c r="E1733" s="8"/>
      <c r="F1733" s="8"/>
      <c r="G1733" s="8"/>
      <c r="H1733" s="8"/>
      <c r="I1733" s="8"/>
      <c r="J1733" s="8"/>
      <c r="K1733" s="8"/>
      <c r="L1733" s="8"/>
      <c r="M1733" s="8"/>
      <c r="N1733" s="8"/>
      <c r="O1733" s="8"/>
      <c r="P1733" s="8"/>
      <c r="Q1733" s="8"/>
      <c r="R1733" s="8"/>
      <c r="S1733" s="8"/>
      <c r="T1733" s="8"/>
      <c r="U1733" s="8"/>
      <c r="V1733" s="8"/>
      <c r="W1733" s="8"/>
      <c r="X1733" s="8"/>
      <c r="Y1733" s="8"/>
      <c r="Z1733" s="8"/>
    </row>
    <row r="1734">
      <c r="A1734" s="8"/>
      <c r="B1734" s="11"/>
      <c r="C1734" s="8"/>
      <c r="D1734" s="8"/>
      <c r="E1734" s="8"/>
      <c r="F1734" s="8"/>
      <c r="G1734" s="8"/>
      <c r="H1734" s="8"/>
      <c r="I1734" s="8"/>
      <c r="J1734" s="8"/>
      <c r="K1734" s="8"/>
      <c r="L1734" s="8"/>
      <c r="M1734" s="8"/>
      <c r="N1734" s="8"/>
      <c r="O1734" s="8"/>
      <c r="P1734" s="8"/>
      <c r="Q1734" s="8"/>
      <c r="R1734" s="8"/>
      <c r="S1734" s="8"/>
      <c r="T1734" s="8"/>
      <c r="U1734" s="8"/>
      <c r="V1734" s="8"/>
      <c r="W1734" s="8"/>
      <c r="X1734" s="8"/>
      <c r="Y1734" s="8"/>
      <c r="Z1734" s="8"/>
    </row>
    <row r="1735">
      <c r="A1735" s="8"/>
      <c r="B1735" s="11"/>
      <c r="C1735" s="8"/>
      <c r="D1735" s="8"/>
      <c r="E1735" s="8"/>
      <c r="F1735" s="8"/>
      <c r="G1735" s="8"/>
      <c r="H1735" s="8"/>
      <c r="I1735" s="8"/>
      <c r="J1735" s="8"/>
      <c r="K1735" s="8"/>
      <c r="L1735" s="8"/>
      <c r="M1735" s="8"/>
      <c r="N1735" s="8"/>
      <c r="O1735" s="8"/>
      <c r="P1735" s="8"/>
      <c r="Q1735" s="8"/>
      <c r="R1735" s="8"/>
      <c r="S1735" s="8"/>
      <c r="T1735" s="8"/>
      <c r="U1735" s="8"/>
      <c r="V1735" s="8"/>
      <c r="W1735" s="8"/>
      <c r="X1735" s="8"/>
      <c r="Y1735" s="8"/>
      <c r="Z1735" s="8"/>
    </row>
    <row r="1736">
      <c r="A1736" s="8"/>
      <c r="B1736" s="11"/>
      <c r="C1736" s="8"/>
      <c r="D1736" s="8"/>
      <c r="E1736" s="8"/>
      <c r="F1736" s="8"/>
      <c r="G1736" s="8"/>
      <c r="H1736" s="8"/>
      <c r="I1736" s="8"/>
      <c r="J1736" s="8"/>
      <c r="K1736" s="8"/>
      <c r="L1736" s="8"/>
      <c r="M1736" s="8"/>
      <c r="N1736" s="8"/>
      <c r="O1736" s="8"/>
      <c r="P1736" s="8"/>
      <c r="Q1736" s="8"/>
      <c r="R1736" s="8"/>
      <c r="S1736" s="8"/>
      <c r="T1736" s="8"/>
      <c r="U1736" s="8"/>
      <c r="V1736" s="8"/>
      <c r="W1736" s="8"/>
      <c r="X1736" s="8"/>
      <c r="Y1736" s="8"/>
      <c r="Z1736" s="8"/>
    </row>
    <row r="1737">
      <c r="A1737" s="8"/>
      <c r="B1737" s="11"/>
      <c r="C1737" s="8"/>
      <c r="D1737" s="8"/>
      <c r="E1737" s="8"/>
      <c r="F1737" s="8"/>
      <c r="G1737" s="8"/>
      <c r="H1737" s="8"/>
      <c r="I1737" s="8"/>
      <c r="J1737" s="8"/>
      <c r="K1737" s="8"/>
      <c r="L1737" s="8"/>
      <c r="M1737" s="8"/>
      <c r="N1737" s="8"/>
      <c r="O1737" s="8"/>
      <c r="P1737" s="8"/>
      <c r="Q1737" s="8"/>
      <c r="R1737" s="8"/>
      <c r="S1737" s="8"/>
      <c r="T1737" s="8"/>
      <c r="U1737" s="8"/>
      <c r="V1737" s="8"/>
      <c r="W1737" s="8"/>
      <c r="X1737" s="8"/>
      <c r="Y1737" s="8"/>
      <c r="Z1737" s="8"/>
    </row>
    <row r="1738">
      <c r="A1738" s="8"/>
      <c r="B1738" s="11"/>
      <c r="C1738" s="8"/>
      <c r="D1738" s="8"/>
      <c r="E1738" s="8"/>
      <c r="F1738" s="8"/>
      <c r="G1738" s="8"/>
      <c r="H1738" s="8"/>
      <c r="I1738" s="8"/>
      <c r="J1738" s="8"/>
      <c r="K1738" s="8"/>
      <c r="L1738" s="8"/>
      <c r="M1738" s="8"/>
      <c r="N1738" s="8"/>
      <c r="O1738" s="8"/>
      <c r="P1738" s="8"/>
      <c r="Q1738" s="8"/>
      <c r="R1738" s="8"/>
      <c r="S1738" s="8"/>
      <c r="T1738" s="8"/>
      <c r="U1738" s="8"/>
      <c r="V1738" s="8"/>
      <c r="W1738" s="8"/>
      <c r="X1738" s="8"/>
      <c r="Y1738" s="8"/>
      <c r="Z1738" s="8"/>
    </row>
    <row r="1739">
      <c r="A1739" s="8"/>
      <c r="B1739" s="11"/>
      <c r="C1739" s="8"/>
      <c r="D1739" s="8"/>
      <c r="E1739" s="8"/>
      <c r="F1739" s="8"/>
      <c r="G1739" s="8"/>
      <c r="H1739" s="8"/>
      <c r="I1739" s="8"/>
      <c r="J1739" s="8"/>
      <c r="K1739" s="8"/>
      <c r="L1739" s="8"/>
      <c r="M1739" s="8"/>
      <c r="N1739" s="8"/>
      <c r="O1739" s="8"/>
      <c r="P1739" s="8"/>
      <c r="Q1739" s="8"/>
      <c r="R1739" s="8"/>
      <c r="S1739" s="8"/>
      <c r="T1739" s="8"/>
      <c r="U1739" s="8"/>
      <c r="V1739" s="8"/>
      <c r="W1739" s="8"/>
      <c r="X1739" s="8"/>
      <c r="Y1739" s="8"/>
      <c r="Z1739" s="8"/>
    </row>
    <row r="1740">
      <c r="A1740" s="8"/>
      <c r="B1740" s="11"/>
      <c r="C1740" s="8"/>
      <c r="D1740" s="8"/>
      <c r="E1740" s="8"/>
      <c r="F1740" s="8"/>
      <c r="G1740" s="8"/>
      <c r="H1740" s="8"/>
      <c r="I1740" s="8"/>
      <c r="J1740" s="8"/>
      <c r="K1740" s="8"/>
      <c r="L1740" s="8"/>
      <c r="M1740" s="8"/>
      <c r="N1740" s="8"/>
      <c r="O1740" s="8"/>
      <c r="P1740" s="8"/>
      <c r="Q1740" s="8"/>
      <c r="R1740" s="8"/>
      <c r="S1740" s="8"/>
      <c r="T1740" s="8"/>
      <c r="U1740" s="8"/>
      <c r="V1740" s="8"/>
      <c r="W1740" s="8"/>
      <c r="X1740" s="8"/>
      <c r="Y1740" s="8"/>
      <c r="Z1740" s="8"/>
    </row>
    <row r="1741">
      <c r="A1741" s="8"/>
      <c r="B1741" s="11"/>
      <c r="C1741" s="8"/>
      <c r="D1741" s="8"/>
      <c r="E1741" s="8"/>
      <c r="F1741" s="8"/>
      <c r="G1741" s="8"/>
      <c r="H1741" s="8"/>
      <c r="I1741" s="8"/>
      <c r="J1741" s="8"/>
      <c r="K1741" s="8"/>
      <c r="L1741" s="8"/>
      <c r="M1741" s="8"/>
      <c r="N1741" s="8"/>
      <c r="O1741" s="8"/>
      <c r="P1741" s="8"/>
      <c r="Q1741" s="8"/>
      <c r="R1741" s="8"/>
      <c r="S1741" s="8"/>
      <c r="T1741" s="8"/>
      <c r="U1741" s="8"/>
      <c r="V1741" s="8"/>
      <c r="W1741" s="8"/>
      <c r="X1741" s="8"/>
      <c r="Y1741" s="8"/>
      <c r="Z1741" s="8"/>
    </row>
    <row r="1742">
      <c r="A1742" s="8"/>
      <c r="B1742" s="11"/>
      <c r="C1742" s="8"/>
      <c r="D1742" s="8"/>
      <c r="E1742" s="8"/>
      <c r="F1742" s="8"/>
      <c r="G1742" s="8"/>
      <c r="H1742" s="8"/>
      <c r="I1742" s="8"/>
      <c r="J1742" s="8"/>
      <c r="K1742" s="8"/>
      <c r="L1742" s="8"/>
      <c r="M1742" s="8"/>
      <c r="N1742" s="8"/>
      <c r="O1742" s="8"/>
      <c r="P1742" s="8"/>
      <c r="Q1742" s="8"/>
      <c r="R1742" s="8"/>
      <c r="S1742" s="8"/>
      <c r="T1742" s="8"/>
      <c r="U1742" s="8"/>
      <c r="V1742" s="8"/>
      <c r="W1742" s="8"/>
      <c r="X1742" s="8"/>
      <c r="Y1742" s="8"/>
      <c r="Z1742" s="8"/>
    </row>
    <row r="1743">
      <c r="A1743" s="8"/>
      <c r="B1743" s="11"/>
      <c r="C1743" s="8"/>
      <c r="D1743" s="8"/>
      <c r="E1743" s="8"/>
      <c r="F1743" s="8"/>
      <c r="G1743" s="8"/>
      <c r="H1743" s="8"/>
      <c r="I1743" s="8"/>
      <c r="J1743" s="8"/>
      <c r="K1743" s="8"/>
      <c r="L1743" s="8"/>
      <c r="M1743" s="8"/>
      <c r="N1743" s="8"/>
      <c r="O1743" s="8"/>
      <c r="P1743" s="8"/>
      <c r="Q1743" s="8"/>
      <c r="R1743" s="8"/>
      <c r="S1743" s="8"/>
      <c r="T1743" s="8"/>
      <c r="U1743" s="8"/>
      <c r="V1743" s="8"/>
      <c r="W1743" s="8"/>
      <c r="X1743" s="8"/>
      <c r="Y1743" s="8"/>
      <c r="Z1743" s="8"/>
    </row>
    <row r="1744">
      <c r="A1744" s="8"/>
      <c r="B1744" s="11"/>
      <c r="C1744" s="8"/>
      <c r="D1744" s="8"/>
      <c r="E1744" s="8"/>
      <c r="F1744" s="8"/>
      <c r="G1744" s="8"/>
      <c r="H1744" s="8"/>
      <c r="I1744" s="8"/>
      <c r="J1744" s="8"/>
      <c r="K1744" s="8"/>
      <c r="L1744" s="8"/>
      <c r="M1744" s="8"/>
      <c r="N1744" s="8"/>
      <c r="O1744" s="8"/>
      <c r="P1744" s="8"/>
      <c r="Q1744" s="8"/>
      <c r="R1744" s="8"/>
      <c r="S1744" s="8"/>
      <c r="T1744" s="8"/>
      <c r="U1744" s="8"/>
      <c r="V1744" s="8"/>
      <c r="W1744" s="8"/>
      <c r="X1744" s="8"/>
      <c r="Y1744" s="8"/>
      <c r="Z1744" s="8"/>
    </row>
    <row r="1745">
      <c r="A1745" s="8"/>
      <c r="B1745" s="11"/>
      <c r="C1745" s="8"/>
      <c r="D1745" s="8"/>
      <c r="E1745" s="8"/>
      <c r="F1745" s="8"/>
      <c r="G1745" s="8"/>
      <c r="H1745" s="8"/>
      <c r="I1745" s="8"/>
      <c r="J1745" s="8"/>
      <c r="K1745" s="8"/>
      <c r="L1745" s="8"/>
      <c r="M1745" s="8"/>
      <c r="N1745" s="8"/>
      <c r="O1745" s="8"/>
      <c r="P1745" s="8"/>
      <c r="Q1745" s="8"/>
      <c r="R1745" s="8"/>
      <c r="S1745" s="8"/>
      <c r="T1745" s="8"/>
      <c r="U1745" s="8"/>
      <c r="V1745" s="8"/>
      <c r="W1745" s="8"/>
      <c r="X1745" s="8"/>
      <c r="Y1745" s="8"/>
      <c r="Z1745" s="8"/>
    </row>
    <row r="1746">
      <c r="A1746" s="8"/>
      <c r="B1746" s="11"/>
      <c r="C1746" s="8"/>
      <c r="D1746" s="8"/>
      <c r="E1746" s="8"/>
      <c r="F1746" s="8"/>
      <c r="G1746" s="8"/>
      <c r="H1746" s="8"/>
      <c r="I1746" s="8"/>
      <c r="J1746" s="8"/>
      <c r="K1746" s="8"/>
      <c r="L1746" s="8"/>
      <c r="M1746" s="8"/>
      <c r="N1746" s="8"/>
      <c r="O1746" s="8"/>
      <c r="P1746" s="8"/>
      <c r="Q1746" s="8"/>
      <c r="R1746" s="8"/>
      <c r="S1746" s="8"/>
      <c r="T1746" s="8"/>
      <c r="U1746" s="8"/>
      <c r="V1746" s="8"/>
      <c r="W1746" s="8"/>
      <c r="X1746" s="8"/>
      <c r="Y1746" s="8"/>
      <c r="Z1746" s="8"/>
    </row>
    <row r="1747">
      <c r="A1747" s="8"/>
      <c r="B1747" s="11"/>
      <c r="C1747" s="8"/>
      <c r="D1747" s="8"/>
      <c r="E1747" s="8"/>
      <c r="F1747" s="8"/>
      <c r="G1747" s="8"/>
      <c r="H1747" s="8"/>
      <c r="I1747" s="8"/>
      <c r="J1747" s="8"/>
      <c r="K1747" s="8"/>
      <c r="L1747" s="8"/>
      <c r="M1747" s="8"/>
      <c r="N1747" s="8"/>
      <c r="O1747" s="8"/>
      <c r="P1747" s="8"/>
      <c r="Q1747" s="8"/>
      <c r="R1747" s="8"/>
      <c r="S1747" s="8"/>
      <c r="T1747" s="8"/>
      <c r="U1747" s="8"/>
      <c r="V1747" s="8"/>
      <c r="W1747" s="8"/>
      <c r="X1747" s="8"/>
      <c r="Y1747" s="8"/>
      <c r="Z1747" s="8"/>
    </row>
    <row r="1748">
      <c r="A1748" s="8"/>
      <c r="B1748" s="11"/>
      <c r="C1748" s="8"/>
      <c r="D1748" s="8"/>
      <c r="E1748" s="8"/>
      <c r="F1748" s="8"/>
      <c r="G1748" s="8"/>
      <c r="H1748" s="8"/>
      <c r="I1748" s="8"/>
      <c r="J1748" s="8"/>
      <c r="K1748" s="8"/>
      <c r="L1748" s="8"/>
      <c r="M1748" s="8"/>
      <c r="N1748" s="8"/>
      <c r="O1748" s="8"/>
      <c r="P1748" s="8"/>
      <c r="Q1748" s="8"/>
      <c r="R1748" s="8"/>
      <c r="S1748" s="8"/>
      <c r="T1748" s="8"/>
      <c r="U1748" s="8"/>
      <c r="V1748" s="8"/>
      <c r="W1748" s="8"/>
      <c r="X1748" s="8"/>
      <c r="Y1748" s="8"/>
      <c r="Z1748" s="8"/>
    </row>
    <row r="1749">
      <c r="A1749" s="8"/>
      <c r="B1749" s="11"/>
      <c r="C1749" s="8"/>
      <c r="D1749" s="8"/>
      <c r="E1749" s="8"/>
      <c r="F1749" s="8"/>
      <c r="G1749" s="8"/>
      <c r="H1749" s="8"/>
      <c r="I1749" s="8"/>
      <c r="J1749" s="8"/>
      <c r="K1749" s="8"/>
      <c r="L1749" s="8"/>
      <c r="M1749" s="8"/>
      <c r="N1749" s="8"/>
      <c r="O1749" s="8"/>
      <c r="P1749" s="8"/>
      <c r="Q1749" s="8"/>
      <c r="R1749" s="8"/>
      <c r="S1749" s="8"/>
      <c r="T1749" s="8"/>
      <c r="U1749" s="8"/>
      <c r="V1749" s="8"/>
      <c r="W1749" s="8"/>
      <c r="X1749" s="8"/>
      <c r="Y1749" s="8"/>
      <c r="Z1749" s="8"/>
    </row>
    <row r="1750">
      <c r="A1750" s="8"/>
      <c r="B1750" s="11"/>
      <c r="C1750" s="8"/>
      <c r="D1750" s="8"/>
      <c r="E1750" s="8"/>
      <c r="F1750" s="8"/>
      <c r="G1750" s="8"/>
      <c r="H1750" s="8"/>
      <c r="I1750" s="8"/>
      <c r="J1750" s="8"/>
      <c r="K1750" s="8"/>
      <c r="L1750" s="8"/>
      <c r="M1750" s="8"/>
      <c r="N1750" s="8"/>
      <c r="O1750" s="8"/>
      <c r="P1750" s="8"/>
      <c r="Q1750" s="8"/>
      <c r="R1750" s="8"/>
      <c r="S1750" s="8"/>
      <c r="T1750" s="8"/>
      <c r="U1750" s="8"/>
      <c r="V1750" s="8"/>
      <c r="W1750" s="8"/>
      <c r="X1750" s="8"/>
      <c r="Y1750" s="8"/>
      <c r="Z1750" s="8"/>
    </row>
    <row r="1751">
      <c r="A1751" s="8"/>
      <c r="B1751" s="11"/>
      <c r="C1751" s="8"/>
      <c r="D1751" s="8"/>
      <c r="E1751" s="8"/>
      <c r="F1751" s="8"/>
      <c r="G1751" s="8"/>
      <c r="H1751" s="8"/>
      <c r="I1751" s="8"/>
      <c r="J1751" s="8"/>
      <c r="K1751" s="8"/>
      <c r="L1751" s="8"/>
      <c r="M1751" s="8"/>
      <c r="N1751" s="8"/>
      <c r="O1751" s="8"/>
      <c r="P1751" s="8"/>
      <c r="Q1751" s="8"/>
      <c r="R1751" s="8"/>
      <c r="S1751" s="8"/>
      <c r="T1751" s="8"/>
      <c r="U1751" s="8"/>
      <c r="V1751" s="8"/>
      <c r="W1751" s="8"/>
      <c r="X1751" s="8"/>
      <c r="Y1751" s="8"/>
      <c r="Z1751" s="8"/>
    </row>
    <row r="1752">
      <c r="A1752" s="8"/>
      <c r="B1752" s="11"/>
      <c r="C1752" s="8"/>
      <c r="D1752" s="8"/>
      <c r="E1752" s="8"/>
      <c r="F1752" s="8"/>
      <c r="G1752" s="8"/>
      <c r="H1752" s="8"/>
      <c r="I1752" s="8"/>
      <c r="J1752" s="8"/>
      <c r="K1752" s="8"/>
      <c r="L1752" s="8"/>
      <c r="M1752" s="8"/>
      <c r="N1752" s="8"/>
      <c r="O1752" s="8"/>
      <c r="P1752" s="8"/>
      <c r="Q1752" s="8"/>
      <c r="R1752" s="8"/>
      <c r="S1752" s="8"/>
      <c r="T1752" s="8"/>
      <c r="U1752" s="8"/>
      <c r="V1752" s="8"/>
      <c r="W1752" s="8"/>
      <c r="X1752" s="8"/>
      <c r="Y1752" s="8"/>
      <c r="Z1752" s="8"/>
    </row>
    <row r="1753">
      <c r="A1753" s="8"/>
      <c r="B1753" s="11"/>
      <c r="C1753" s="8"/>
      <c r="D1753" s="8"/>
      <c r="E1753" s="8"/>
      <c r="F1753" s="8"/>
      <c r="G1753" s="8"/>
      <c r="H1753" s="8"/>
      <c r="I1753" s="8"/>
      <c r="J1753" s="8"/>
      <c r="K1753" s="8"/>
      <c r="L1753" s="8"/>
      <c r="M1753" s="8"/>
      <c r="N1753" s="8"/>
      <c r="O1753" s="8"/>
      <c r="P1753" s="8"/>
      <c r="Q1753" s="8"/>
      <c r="R1753" s="8"/>
      <c r="S1753" s="8"/>
      <c r="T1753" s="8"/>
      <c r="U1753" s="8"/>
      <c r="V1753" s="8"/>
      <c r="W1753" s="8"/>
      <c r="X1753" s="8"/>
      <c r="Y1753" s="8"/>
      <c r="Z1753" s="8"/>
    </row>
    <row r="1754">
      <c r="A1754" s="8"/>
      <c r="B1754" s="11"/>
      <c r="C1754" s="8"/>
      <c r="D1754" s="8"/>
      <c r="E1754" s="8"/>
      <c r="F1754" s="8"/>
      <c r="G1754" s="8"/>
      <c r="H1754" s="8"/>
      <c r="I1754" s="8"/>
      <c r="J1754" s="8"/>
      <c r="K1754" s="8"/>
      <c r="L1754" s="8"/>
      <c r="M1754" s="8"/>
      <c r="N1754" s="8"/>
      <c r="O1754" s="8"/>
      <c r="P1754" s="8"/>
      <c r="Q1754" s="8"/>
      <c r="R1754" s="8"/>
      <c r="S1754" s="8"/>
      <c r="T1754" s="8"/>
      <c r="U1754" s="8"/>
      <c r="V1754" s="8"/>
      <c r="W1754" s="8"/>
      <c r="X1754" s="8"/>
      <c r="Y1754" s="8"/>
      <c r="Z1754" s="8"/>
    </row>
    <row r="1755">
      <c r="A1755" s="8"/>
      <c r="B1755" s="11"/>
      <c r="C1755" s="8"/>
      <c r="D1755" s="8"/>
      <c r="E1755" s="8"/>
      <c r="F1755" s="8"/>
      <c r="G1755" s="8"/>
      <c r="H1755" s="8"/>
      <c r="I1755" s="8"/>
      <c r="J1755" s="8"/>
      <c r="K1755" s="8"/>
      <c r="L1755" s="8"/>
      <c r="M1755" s="8"/>
      <c r="N1755" s="8"/>
      <c r="O1755" s="8"/>
      <c r="P1755" s="8"/>
      <c r="Q1755" s="8"/>
      <c r="R1755" s="8"/>
      <c r="S1755" s="8"/>
      <c r="T1755" s="8"/>
      <c r="U1755" s="8"/>
      <c r="V1755" s="8"/>
      <c r="W1755" s="8"/>
      <c r="X1755" s="8"/>
      <c r="Y1755" s="8"/>
      <c r="Z1755" s="8"/>
    </row>
    <row r="1756">
      <c r="A1756" s="8"/>
      <c r="B1756" s="11"/>
      <c r="C1756" s="8"/>
      <c r="D1756" s="8"/>
      <c r="E1756" s="8"/>
      <c r="F1756" s="8"/>
      <c r="G1756" s="8"/>
      <c r="H1756" s="8"/>
      <c r="I1756" s="8"/>
      <c r="J1756" s="8"/>
      <c r="K1756" s="8"/>
      <c r="L1756" s="8"/>
      <c r="M1756" s="8"/>
      <c r="N1756" s="8"/>
      <c r="O1756" s="8"/>
      <c r="P1756" s="8"/>
      <c r="Q1756" s="8"/>
      <c r="R1756" s="8"/>
      <c r="S1756" s="8"/>
      <c r="T1756" s="8"/>
      <c r="U1756" s="8"/>
      <c r="V1756" s="8"/>
      <c r="W1756" s="8"/>
      <c r="X1756" s="8"/>
      <c r="Y1756" s="8"/>
      <c r="Z1756" s="8"/>
    </row>
    <row r="1757">
      <c r="A1757" s="8"/>
      <c r="B1757" s="11"/>
      <c r="C1757" s="8"/>
      <c r="D1757" s="8"/>
      <c r="E1757" s="8"/>
      <c r="F1757" s="8"/>
      <c r="G1757" s="8"/>
      <c r="H1757" s="8"/>
      <c r="I1757" s="8"/>
      <c r="J1757" s="8"/>
      <c r="K1757" s="8"/>
      <c r="L1757" s="8"/>
      <c r="M1757" s="8"/>
      <c r="N1757" s="8"/>
      <c r="O1757" s="8"/>
      <c r="P1757" s="8"/>
      <c r="Q1757" s="8"/>
      <c r="R1757" s="8"/>
      <c r="S1757" s="8"/>
      <c r="T1757" s="8"/>
      <c r="U1757" s="8"/>
      <c r="V1757" s="8"/>
      <c r="W1757" s="8"/>
      <c r="X1757" s="8"/>
      <c r="Y1757" s="8"/>
      <c r="Z1757" s="8"/>
    </row>
    <row r="1758">
      <c r="A1758" s="8"/>
      <c r="B1758" s="11"/>
      <c r="C1758" s="8"/>
      <c r="D1758" s="8"/>
      <c r="E1758" s="8"/>
      <c r="F1758" s="8"/>
      <c r="G1758" s="8"/>
      <c r="H1758" s="8"/>
      <c r="I1758" s="8"/>
      <c r="J1758" s="8"/>
      <c r="K1758" s="8"/>
      <c r="L1758" s="8"/>
      <c r="M1758" s="8"/>
      <c r="N1758" s="8"/>
      <c r="O1758" s="8"/>
      <c r="P1758" s="8"/>
      <c r="Q1758" s="8"/>
      <c r="R1758" s="8"/>
      <c r="S1758" s="8"/>
      <c r="T1758" s="8"/>
      <c r="U1758" s="8"/>
      <c r="V1758" s="8"/>
      <c r="W1758" s="8"/>
      <c r="X1758" s="8"/>
      <c r="Y1758" s="8"/>
      <c r="Z1758" s="8"/>
    </row>
    <row r="1759">
      <c r="A1759" s="8"/>
      <c r="B1759" s="11"/>
      <c r="C1759" s="8"/>
      <c r="D1759" s="8"/>
      <c r="E1759" s="8"/>
      <c r="F1759" s="8"/>
      <c r="G1759" s="8"/>
      <c r="H1759" s="8"/>
      <c r="I1759" s="8"/>
      <c r="J1759" s="8"/>
      <c r="K1759" s="8"/>
      <c r="L1759" s="8"/>
      <c r="M1759" s="8"/>
      <c r="N1759" s="8"/>
      <c r="O1759" s="8"/>
      <c r="P1759" s="8"/>
      <c r="Q1759" s="8"/>
      <c r="R1759" s="8"/>
      <c r="S1759" s="8"/>
      <c r="T1759" s="8"/>
      <c r="U1759" s="8"/>
      <c r="V1759" s="8"/>
      <c r="W1759" s="8"/>
      <c r="X1759" s="8"/>
      <c r="Y1759" s="8"/>
      <c r="Z1759" s="8"/>
    </row>
    <row r="1760">
      <c r="A1760" s="8"/>
      <c r="B1760" s="11"/>
      <c r="C1760" s="8"/>
      <c r="D1760" s="8"/>
      <c r="E1760" s="8"/>
      <c r="F1760" s="8"/>
      <c r="G1760" s="8"/>
      <c r="H1760" s="8"/>
      <c r="I1760" s="8"/>
      <c r="J1760" s="8"/>
      <c r="K1760" s="8"/>
      <c r="L1760" s="8"/>
      <c r="M1760" s="8"/>
      <c r="N1760" s="8"/>
      <c r="O1760" s="8"/>
      <c r="P1760" s="8"/>
      <c r="Q1760" s="8"/>
      <c r="R1760" s="8"/>
      <c r="S1760" s="8"/>
      <c r="T1760" s="8"/>
      <c r="U1760" s="8"/>
      <c r="V1760" s="8"/>
      <c r="W1760" s="8"/>
      <c r="X1760" s="8"/>
      <c r="Y1760" s="8"/>
      <c r="Z1760" s="8"/>
    </row>
    <row r="1761">
      <c r="A1761" s="8"/>
      <c r="B1761" s="11"/>
      <c r="C1761" s="8"/>
      <c r="D1761" s="8"/>
      <c r="E1761" s="8"/>
      <c r="F1761" s="8"/>
      <c r="G1761" s="8"/>
      <c r="H1761" s="8"/>
      <c r="I1761" s="8"/>
      <c r="J1761" s="8"/>
      <c r="K1761" s="8"/>
      <c r="L1761" s="8"/>
      <c r="M1761" s="8"/>
      <c r="N1761" s="8"/>
      <c r="O1761" s="8"/>
      <c r="P1761" s="8"/>
      <c r="Q1761" s="8"/>
      <c r="R1761" s="8"/>
      <c r="S1761" s="8"/>
      <c r="T1761" s="8"/>
      <c r="U1761" s="8"/>
      <c r="V1761" s="8"/>
      <c r="W1761" s="8"/>
      <c r="X1761" s="8"/>
      <c r="Y1761" s="8"/>
      <c r="Z1761" s="8"/>
    </row>
    <row r="1762">
      <c r="A1762" s="8"/>
      <c r="B1762" s="11"/>
      <c r="C1762" s="8"/>
      <c r="D1762" s="8"/>
      <c r="E1762" s="8"/>
      <c r="F1762" s="8"/>
      <c r="G1762" s="8"/>
      <c r="H1762" s="8"/>
      <c r="I1762" s="8"/>
      <c r="J1762" s="8"/>
      <c r="K1762" s="8"/>
      <c r="L1762" s="8"/>
      <c r="M1762" s="8"/>
      <c r="N1762" s="8"/>
      <c r="O1762" s="8"/>
      <c r="P1762" s="8"/>
      <c r="Q1762" s="8"/>
      <c r="R1762" s="8"/>
      <c r="S1762" s="8"/>
      <c r="T1762" s="8"/>
      <c r="U1762" s="8"/>
      <c r="V1762" s="8"/>
      <c r="W1762" s="8"/>
      <c r="X1762" s="8"/>
      <c r="Y1762" s="8"/>
      <c r="Z1762" s="8"/>
    </row>
    <row r="1763">
      <c r="A1763" s="8"/>
      <c r="B1763" s="11"/>
      <c r="C1763" s="8"/>
      <c r="D1763" s="8"/>
      <c r="E1763" s="8"/>
      <c r="F1763" s="8"/>
      <c r="G1763" s="8"/>
      <c r="H1763" s="8"/>
      <c r="I1763" s="8"/>
      <c r="J1763" s="8"/>
      <c r="K1763" s="8"/>
      <c r="L1763" s="8"/>
      <c r="M1763" s="8"/>
      <c r="N1763" s="8"/>
      <c r="O1763" s="8"/>
      <c r="P1763" s="8"/>
      <c r="Q1763" s="8"/>
      <c r="R1763" s="8"/>
      <c r="S1763" s="8"/>
      <c r="T1763" s="8"/>
      <c r="U1763" s="8"/>
      <c r="V1763" s="8"/>
      <c r="W1763" s="8"/>
      <c r="X1763" s="8"/>
      <c r="Y1763" s="8"/>
      <c r="Z1763" s="8"/>
    </row>
    <row r="1764">
      <c r="A1764" s="8"/>
      <c r="B1764" s="11"/>
      <c r="C1764" s="8"/>
      <c r="D1764" s="8"/>
      <c r="E1764" s="8"/>
      <c r="F1764" s="8"/>
      <c r="G1764" s="8"/>
      <c r="H1764" s="8"/>
      <c r="I1764" s="8"/>
      <c r="J1764" s="8"/>
      <c r="K1764" s="8"/>
      <c r="L1764" s="8"/>
      <c r="M1764" s="8"/>
      <c r="N1764" s="8"/>
      <c r="O1764" s="8"/>
      <c r="P1764" s="8"/>
      <c r="Q1764" s="8"/>
      <c r="R1764" s="8"/>
      <c r="S1764" s="8"/>
      <c r="T1764" s="8"/>
      <c r="U1764" s="8"/>
      <c r="V1764" s="8"/>
      <c r="W1764" s="8"/>
      <c r="X1764" s="8"/>
      <c r="Y1764" s="8"/>
      <c r="Z1764" s="8"/>
    </row>
    <row r="1765">
      <c r="A1765" s="8"/>
      <c r="B1765" s="11"/>
      <c r="C1765" s="8"/>
      <c r="D1765" s="8"/>
      <c r="E1765" s="8"/>
      <c r="F1765" s="8"/>
      <c r="G1765" s="8"/>
      <c r="H1765" s="8"/>
      <c r="I1765" s="8"/>
      <c r="J1765" s="8"/>
      <c r="K1765" s="8"/>
      <c r="L1765" s="8"/>
      <c r="M1765" s="8"/>
      <c r="N1765" s="8"/>
      <c r="O1765" s="8"/>
      <c r="P1765" s="8"/>
      <c r="Q1765" s="8"/>
      <c r="R1765" s="8"/>
      <c r="S1765" s="8"/>
      <c r="T1765" s="8"/>
      <c r="U1765" s="8"/>
      <c r="V1765" s="8"/>
      <c r="W1765" s="8"/>
      <c r="X1765" s="8"/>
      <c r="Y1765" s="8"/>
      <c r="Z1765" s="8"/>
    </row>
    <row r="1766">
      <c r="A1766" s="8"/>
      <c r="B1766" s="11"/>
      <c r="C1766" s="8"/>
      <c r="D1766" s="8"/>
      <c r="E1766" s="8"/>
      <c r="F1766" s="8"/>
      <c r="G1766" s="8"/>
      <c r="H1766" s="8"/>
      <c r="I1766" s="8"/>
      <c r="J1766" s="8"/>
      <c r="K1766" s="8"/>
      <c r="L1766" s="8"/>
      <c r="M1766" s="8"/>
      <c r="N1766" s="8"/>
      <c r="O1766" s="8"/>
      <c r="P1766" s="8"/>
      <c r="Q1766" s="8"/>
      <c r="R1766" s="8"/>
      <c r="S1766" s="8"/>
      <c r="T1766" s="8"/>
      <c r="U1766" s="8"/>
      <c r="V1766" s="8"/>
      <c r="W1766" s="8"/>
      <c r="X1766" s="8"/>
      <c r="Y1766" s="8"/>
      <c r="Z1766" s="8"/>
    </row>
    <row r="1767">
      <c r="A1767" s="8"/>
      <c r="B1767" s="11"/>
      <c r="C1767" s="8"/>
      <c r="D1767" s="8"/>
      <c r="E1767" s="8"/>
      <c r="F1767" s="8"/>
      <c r="G1767" s="8"/>
      <c r="H1767" s="8"/>
      <c r="I1767" s="8"/>
      <c r="J1767" s="8"/>
      <c r="K1767" s="8"/>
      <c r="L1767" s="8"/>
      <c r="M1767" s="8"/>
      <c r="N1767" s="8"/>
      <c r="O1767" s="8"/>
      <c r="P1767" s="8"/>
      <c r="Q1767" s="8"/>
      <c r="R1767" s="8"/>
      <c r="S1767" s="8"/>
      <c r="T1767" s="8"/>
      <c r="U1767" s="8"/>
      <c r="V1767" s="8"/>
      <c r="W1767" s="8"/>
      <c r="X1767" s="8"/>
      <c r="Y1767" s="8"/>
      <c r="Z1767" s="8"/>
    </row>
    <row r="1768">
      <c r="A1768" s="8"/>
      <c r="B1768" s="11"/>
      <c r="C1768" s="8"/>
      <c r="D1768" s="8"/>
      <c r="E1768" s="8"/>
      <c r="F1768" s="8"/>
      <c r="G1768" s="8"/>
      <c r="H1768" s="8"/>
      <c r="I1768" s="8"/>
      <c r="J1768" s="8"/>
      <c r="K1768" s="8"/>
      <c r="L1768" s="8"/>
      <c r="M1768" s="8"/>
      <c r="N1768" s="8"/>
      <c r="O1768" s="8"/>
      <c r="P1768" s="8"/>
      <c r="Q1768" s="8"/>
      <c r="R1768" s="8"/>
      <c r="S1768" s="8"/>
      <c r="T1768" s="8"/>
      <c r="U1768" s="8"/>
      <c r="V1768" s="8"/>
      <c r="W1768" s="8"/>
      <c r="X1768" s="8"/>
      <c r="Y1768" s="8"/>
      <c r="Z1768" s="8"/>
    </row>
    <row r="1769">
      <c r="A1769" s="8"/>
      <c r="B1769" s="11"/>
      <c r="C1769" s="8"/>
      <c r="D1769" s="8"/>
      <c r="E1769" s="8"/>
      <c r="F1769" s="8"/>
      <c r="G1769" s="8"/>
      <c r="H1769" s="8"/>
      <c r="I1769" s="8"/>
      <c r="J1769" s="8"/>
      <c r="K1769" s="8"/>
      <c r="L1769" s="8"/>
      <c r="M1769" s="8"/>
      <c r="N1769" s="8"/>
      <c r="O1769" s="8"/>
      <c r="P1769" s="8"/>
      <c r="Q1769" s="8"/>
      <c r="R1769" s="8"/>
      <c r="S1769" s="8"/>
      <c r="T1769" s="8"/>
      <c r="U1769" s="8"/>
      <c r="V1769" s="8"/>
      <c r="W1769" s="8"/>
      <c r="X1769" s="8"/>
      <c r="Y1769" s="8"/>
      <c r="Z1769" s="8"/>
    </row>
    <row r="1770">
      <c r="A1770" s="8"/>
      <c r="B1770" s="11"/>
      <c r="C1770" s="8"/>
      <c r="D1770" s="8"/>
      <c r="E1770" s="8"/>
      <c r="F1770" s="8"/>
      <c r="G1770" s="8"/>
      <c r="H1770" s="8"/>
      <c r="I1770" s="8"/>
      <c r="J1770" s="8"/>
      <c r="K1770" s="8"/>
      <c r="L1770" s="8"/>
      <c r="M1770" s="8"/>
      <c r="N1770" s="8"/>
      <c r="O1770" s="8"/>
      <c r="P1770" s="8"/>
      <c r="Q1770" s="8"/>
      <c r="R1770" s="8"/>
      <c r="S1770" s="8"/>
      <c r="T1770" s="8"/>
      <c r="U1770" s="8"/>
      <c r="V1770" s="8"/>
      <c r="W1770" s="8"/>
      <c r="X1770" s="8"/>
      <c r="Y1770" s="8"/>
      <c r="Z1770" s="8"/>
    </row>
    <row r="1771">
      <c r="A1771" s="8"/>
      <c r="B1771" s="11"/>
      <c r="C1771" s="8"/>
      <c r="D1771" s="8"/>
      <c r="E1771" s="8"/>
      <c r="F1771" s="8"/>
      <c r="G1771" s="8"/>
      <c r="H1771" s="8"/>
      <c r="I1771" s="8"/>
      <c r="J1771" s="8"/>
      <c r="K1771" s="8"/>
      <c r="L1771" s="8"/>
      <c r="M1771" s="8"/>
      <c r="N1771" s="8"/>
      <c r="O1771" s="8"/>
      <c r="P1771" s="8"/>
      <c r="Q1771" s="8"/>
      <c r="R1771" s="8"/>
      <c r="S1771" s="8"/>
      <c r="T1771" s="8"/>
      <c r="U1771" s="8"/>
      <c r="V1771" s="8"/>
      <c r="W1771" s="8"/>
      <c r="X1771" s="8"/>
      <c r="Y1771" s="8"/>
      <c r="Z1771" s="8"/>
    </row>
    <row r="1772">
      <c r="A1772" s="8"/>
      <c r="B1772" s="11"/>
      <c r="C1772" s="8"/>
      <c r="D1772" s="8"/>
      <c r="E1772" s="8"/>
      <c r="F1772" s="8"/>
      <c r="G1772" s="8"/>
      <c r="H1772" s="8"/>
      <c r="I1772" s="8"/>
      <c r="J1772" s="8"/>
      <c r="K1772" s="8"/>
      <c r="L1772" s="8"/>
      <c r="M1772" s="8"/>
      <c r="N1772" s="8"/>
      <c r="O1772" s="8"/>
      <c r="P1772" s="8"/>
      <c r="Q1772" s="8"/>
      <c r="R1772" s="8"/>
      <c r="S1772" s="8"/>
      <c r="T1772" s="8"/>
      <c r="U1772" s="8"/>
      <c r="V1772" s="8"/>
      <c r="W1772" s="8"/>
      <c r="X1772" s="8"/>
      <c r="Y1772" s="8"/>
      <c r="Z1772" s="8"/>
    </row>
    <row r="1773">
      <c r="A1773" s="8"/>
      <c r="B1773" s="11"/>
      <c r="C1773" s="8"/>
      <c r="D1773" s="8"/>
      <c r="E1773" s="8"/>
      <c r="F1773" s="8"/>
      <c r="G1773" s="8"/>
      <c r="H1773" s="8"/>
      <c r="I1773" s="8"/>
      <c r="J1773" s="8"/>
      <c r="K1773" s="8"/>
      <c r="L1773" s="8"/>
      <c r="M1773" s="8"/>
      <c r="N1773" s="8"/>
      <c r="O1773" s="8"/>
      <c r="P1773" s="8"/>
      <c r="Q1773" s="8"/>
      <c r="R1773" s="8"/>
      <c r="S1773" s="8"/>
      <c r="T1773" s="8"/>
      <c r="U1773" s="8"/>
      <c r="V1773" s="8"/>
      <c r="W1773" s="8"/>
      <c r="X1773" s="8"/>
      <c r="Y1773" s="8"/>
      <c r="Z1773" s="8"/>
    </row>
    <row r="1774">
      <c r="A1774" s="8"/>
      <c r="B1774" s="11"/>
      <c r="C1774" s="8"/>
      <c r="D1774" s="8"/>
      <c r="E1774" s="8"/>
      <c r="F1774" s="8"/>
      <c r="G1774" s="8"/>
      <c r="H1774" s="8"/>
      <c r="I1774" s="8"/>
      <c r="J1774" s="8"/>
      <c r="K1774" s="8"/>
      <c r="L1774" s="8"/>
      <c r="M1774" s="8"/>
      <c r="N1774" s="8"/>
      <c r="O1774" s="8"/>
      <c r="P1774" s="8"/>
      <c r="Q1774" s="8"/>
      <c r="R1774" s="8"/>
      <c r="S1774" s="8"/>
      <c r="T1774" s="8"/>
      <c r="U1774" s="8"/>
      <c r="V1774" s="8"/>
      <c r="W1774" s="8"/>
      <c r="X1774" s="8"/>
      <c r="Y1774" s="8"/>
      <c r="Z1774" s="8"/>
    </row>
    <row r="1775">
      <c r="A1775" s="8"/>
      <c r="B1775" s="11"/>
      <c r="C1775" s="8"/>
      <c r="D1775" s="8"/>
      <c r="E1775" s="8"/>
      <c r="F1775" s="8"/>
      <c r="G1775" s="8"/>
      <c r="H1775" s="8"/>
      <c r="I1775" s="8"/>
      <c r="J1775" s="8"/>
      <c r="K1775" s="8"/>
      <c r="L1775" s="8"/>
      <c r="M1775" s="8"/>
      <c r="N1775" s="8"/>
      <c r="O1775" s="8"/>
      <c r="P1775" s="8"/>
      <c r="Q1775" s="8"/>
      <c r="R1775" s="8"/>
      <c r="S1775" s="8"/>
      <c r="T1775" s="8"/>
      <c r="U1775" s="8"/>
      <c r="V1775" s="8"/>
      <c r="W1775" s="8"/>
      <c r="X1775" s="8"/>
      <c r="Y1775" s="8"/>
      <c r="Z1775" s="8"/>
    </row>
    <row r="1776">
      <c r="A1776" s="8"/>
      <c r="B1776" s="11"/>
      <c r="C1776" s="8"/>
      <c r="D1776" s="8"/>
      <c r="E1776" s="8"/>
      <c r="F1776" s="8"/>
      <c r="G1776" s="8"/>
      <c r="H1776" s="8"/>
      <c r="I1776" s="8"/>
      <c r="J1776" s="8"/>
      <c r="K1776" s="8"/>
      <c r="L1776" s="8"/>
      <c r="M1776" s="8"/>
      <c r="N1776" s="8"/>
      <c r="O1776" s="8"/>
      <c r="P1776" s="8"/>
      <c r="Q1776" s="8"/>
      <c r="R1776" s="8"/>
      <c r="S1776" s="8"/>
      <c r="T1776" s="8"/>
      <c r="U1776" s="8"/>
      <c r="V1776" s="8"/>
      <c r="W1776" s="8"/>
      <c r="X1776" s="8"/>
      <c r="Y1776" s="8"/>
      <c r="Z1776" s="8"/>
    </row>
    <row r="1777">
      <c r="A1777" s="8"/>
      <c r="B1777" s="11"/>
      <c r="C1777" s="8"/>
      <c r="D1777" s="8"/>
      <c r="E1777" s="8"/>
      <c r="F1777" s="8"/>
      <c r="G1777" s="8"/>
      <c r="H1777" s="8"/>
      <c r="I1777" s="8"/>
      <c r="J1777" s="8"/>
      <c r="K1777" s="8"/>
      <c r="L1777" s="8"/>
      <c r="M1777" s="8"/>
      <c r="N1777" s="8"/>
      <c r="O1777" s="8"/>
      <c r="P1777" s="8"/>
      <c r="Q1777" s="8"/>
      <c r="R1777" s="8"/>
      <c r="S1777" s="8"/>
      <c r="T1777" s="8"/>
      <c r="U1777" s="8"/>
      <c r="V1777" s="8"/>
      <c r="W1777" s="8"/>
      <c r="X1777" s="8"/>
      <c r="Y1777" s="8"/>
      <c r="Z1777" s="8"/>
    </row>
    <row r="1778">
      <c r="A1778" s="8"/>
      <c r="B1778" s="11"/>
      <c r="C1778" s="8"/>
      <c r="D1778" s="8"/>
      <c r="E1778" s="8"/>
      <c r="F1778" s="8"/>
      <c r="G1778" s="8"/>
      <c r="H1778" s="8"/>
      <c r="I1778" s="8"/>
      <c r="J1778" s="8"/>
      <c r="K1778" s="8"/>
      <c r="L1778" s="8"/>
      <c r="M1778" s="8"/>
      <c r="N1778" s="8"/>
      <c r="O1778" s="8"/>
      <c r="P1778" s="8"/>
      <c r="Q1778" s="8"/>
      <c r="R1778" s="8"/>
      <c r="S1778" s="8"/>
      <c r="T1778" s="8"/>
      <c r="U1778" s="8"/>
      <c r="V1778" s="8"/>
      <c r="W1778" s="8"/>
      <c r="X1778" s="8"/>
      <c r="Y1778" s="8"/>
      <c r="Z1778" s="8"/>
    </row>
    <row r="1779">
      <c r="A1779" s="8"/>
      <c r="B1779" s="11"/>
      <c r="C1779" s="8"/>
      <c r="D1779" s="8"/>
      <c r="E1779" s="8"/>
      <c r="F1779" s="8"/>
      <c r="G1779" s="8"/>
      <c r="H1779" s="8"/>
      <c r="I1779" s="8"/>
      <c r="J1779" s="8"/>
      <c r="K1779" s="8"/>
      <c r="L1779" s="8"/>
      <c r="M1779" s="8"/>
      <c r="N1779" s="8"/>
      <c r="O1779" s="8"/>
      <c r="P1779" s="8"/>
      <c r="Q1779" s="8"/>
      <c r="R1779" s="8"/>
      <c r="S1779" s="8"/>
      <c r="T1779" s="8"/>
      <c r="U1779" s="8"/>
      <c r="V1779" s="8"/>
      <c r="W1779" s="8"/>
      <c r="X1779" s="8"/>
      <c r="Y1779" s="8"/>
      <c r="Z1779" s="8"/>
    </row>
    <row r="1780">
      <c r="A1780" s="8"/>
      <c r="B1780" s="11"/>
      <c r="C1780" s="8"/>
      <c r="D1780" s="8"/>
      <c r="E1780" s="8"/>
      <c r="F1780" s="8"/>
      <c r="G1780" s="8"/>
      <c r="H1780" s="8"/>
      <c r="I1780" s="8"/>
      <c r="J1780" s="8"/>
      <c r="K1780" s="8"/>
      <c r="L1780" s="8"/>
      <c r="M1780" s="8"/>
      <c r="N1780" s="8"/>
      <c r="O1780" s="8"/>
      <c r="P1780" s="8"/>
      <c r="Q1780" s="8"/>
      <c r="R1780" s="8"/>
      <c r="S1780" s="8"/>
      <c r="T1780" s="8"/>
      <c r="U1780" s="8"/>
      <c r="V1780" s="8"/>
      <c r="W1780" s="8"/>
      <c r="X1780" s="8"/>
      <c r="Y1780" s="8"/>
      <c r="Z1780" s="8"/>
    </row>
    <row r="1781">
      <c r="A1781" s="8"/>
      <c r="B1781" s="11"/>
      <c r="C1781" s="8"/>
      <c r="D1781" s="8"/>
      <c r="E1781" s="8"/>
      <c r="F1781" s="8"/>
      <c r="G1781" s="8"/>
      <c r="H1781" s="8"/>
      <c r="I1781" s="8"/>
      <c r="J1781" s="8"/>
      <c r="K1781" s="8"/>
      <c r="L1781" s="8"/>
      <c r="M1781" s="8"/>
      <c r="N1781" s="8"/>
      <c r="O1781" s="8"/>
      <c r="P1781" s="8"/>
      <c r="Q1781" s="8"/>
      <c r="R1781" s="8"/>
      <c r="S1781" s="8"/>
      <c r="T1781" s="8"/>
      <c r="U1781" s="8"/>
      <c r="V1781" s="8"/>
      <c r="W1781" s="8"/>
      <c r="X1781" s="8"/>
      <c r="Y1781" s="8"/>
      <c r="Z1781" s="8"/>
    </row>
    <row r="1782">
      <c r="A1782" s="8"/>
      <c r="B1782" s="11"/>
      <c r="C1782" s="8"/>
      <c r="D1782" s="8"/>
      <c r="E1782" s="8"/>
      <c r="F1782" s="8"/>
      <c r="G1782" s="8"/>
      <c r="H1782" s="8"/>
      <c r="I1782" s="8"/>
      <c r="J1782" s="8"/>
      <c r="K1782" s="8"/>
      <c r="L1782" s="8"/>
      <c r="M1782" s="8"/>
      <c r="N1782" s="8"/>
      <c r="O1782" s="8"/>
      <c r="P1782" s="8"/>
      <c r="Q1782" s="8"/>
      <c r="R1782" s="8"/>
      <c r="S1782" s="8"/>
      <c r="T1782" s="8"/>
      <c r="U1782" s="8"/>
      <c r="V1782" s="8"/>
      <c r="W1782" s="8"/>
      <c r="X1782" s="8"/>
      <c r="Y1782" s="8"/>
      <c r="Z1782" s="8"/>
    </row>
    <row r="1783">
      <c r="A1783" s="8"/>
      <c r="B1783" s="11"/>
      <c r="C1783" s="8"/>
      <c r="D1783" s="8"/>
      <c r="E1783" s="8"/>
      <c r="F1783" s="8"/>
      <c r="G1783" s="8"/>
      <c r="H1783" s="8"/>
      <c r="I1783" s="8"/>
      <c r="J1783" s="8"/>
      <c r="K1783" s="8"/>
      <c r="L1783" s="8"/>
      <c r="M1783" s="8"/>
      <c r="N1783" s="8"/>
      <c r="O1783" s="8"/>
      <c r="P1783" s="8"/>
      <c r="Q1783" s="8"/>
      <c r="R1783" s="8"/>
      <c r="S1783" s="8"/>
      <c r="T1783" s="8"/>
      <c r="U1783" s="8"/>
      <c r="V1783" s="8"/>
      <c r="W1783" s="8"/>
      <c r="X1783" s="8"/>
      <c r="Y1783" s="8"/>
      <c r="Z1783" s="8"/>
    </row>
    <row r="1784">
      <c r="A1784" s="8"/>
      <c r="B1784" s="11"/>
      <c r="C1784" s="8"/>
      <c r="D1784" s="8"/>
      <c r="E1784" s="8"/>
      <c r="F1784" s="8"/>
      <c r="G1784" s="8"/>
      <c r="H1784" s="8"/>
      <c r="I1784" s="8"/>
      <c r="J1784" s="8"/>
      <c r="K1784" s="8"/>
      <c r="L1784" s="8"/>
      <c r="M1784" s="8"/>
      <c r="N1784" s="8"/>
      <c r="O1784" s="8"/>
      <c r="P1784" s="8"/>
      <c r="Q1784" s="8"/>
      <c r="R1784" s="8"/>
      <c r="S1784" s="8"/>
      <c r="T1784" s="8"/>
      <c r="U1784" s="8"/>
      <c r="V1784" s="8"/>
      <c r="W1784" s="8"/>
      <c r="X1784" s="8"/>
      <c r="Y1784" s="8"/>
      <c r="Z1784" s="8"/>
    </row>
    <row r="1785">
      <c r="A1785" s="8"/>
      <c r="B1785" s="11"/>
      <c r="C1785" s="8"/>
      <c r="D1785" s="8"/>
      <c r="E1785" s="8"/>
      <c r="F1785" s="8"/>
      <c r="G1785" s="8"/>
      <c r="H1785" s="8"/>
      <c r="I1785" s="8"/>
      <c r="J1785" s="8"/>
      <c r="K1785" s="8"/>
      <c r="L1785" s="8"/>
      <c r="M1785" s="8"/>
      <c r="N1785" s="8"/>
      <c r="O1785" s="8"/>
      <c r="P1785" s="8"/>
      <c r="Q1785" s="8"/>
      <c r="R1785" s="8"/>
      <c r="S1785" s="8"/>
      <c r="T1785" s="8"/>
      <c r="U1785" s="8"/>
      <c r="V1785" s="8"/>
      <c r="W1785" s="8"/>
      <c r="X1785" s="8"/>
      <c r="Y1785" s="8"/>
      <c r="Z1785" s="8"/>
    </row>
    <row r="1786">
      <c r="A1786" s="8"/>
      <c r="B1786" s="11"/>
      <c r="C1786" s="8"/>
      <c r="D1786" s="8"/>
      <c r="E1786" s="8"/>
      <c r="F1786" s="8"/>
      <c r="G1786" s="8"/>
      <c r="H1786" s="8"/>
      <c r="I1786" s="8"/>
      <c r="J1786" s="8"/>
      <c r="K1786" s="8"/>
      <c r="L1786" s="8"/>
      <c r="M1786" s="8"/>
      <c r="N1786" s="8"/>
      <c r="O1786" s="8"/>
      <c r="P1786" s="8"/>
      <c r="Q1786" s="8"/>
      <c r="R1786" s="8"/>
      <c r="S1786" s="8"/>
      <c r="T1786" s="8"/>
      <c r="U1786" s="8"/>
      <c r="V1786" s="8"/>
      <c r="W1786" s="8"/>
      <c r="X1786" s="8"/>
      <c r="Y1786" s="8"/>
      <c r="Z1786" s="8"/>
    </row>
    <row r="1787">
      <c r="A1787" s="8"/>
      <c r="B1787" s="11"/>
      <c r="C1787" s="8"/>
      <c r="D1787" s="8"/>
      <c r="E1787" s="8"/>
      <c r="F1787" s="8"/>
      <c r="G1787" s="8"/>
      <c r="H1787" s="8"/>
      <c r="I1787" s="8"/>
      <c r="J1787" s="8"/>
      <c r="K1787" s="8"/>
      <c r="L1787" s="8"/>
      <c r="M1787" s="8"/>
      <c r="N1787" s="8"/>
      <c r="O1787" s="8"/>
      <c r="P1787" s="8"/>
      <c r="Q1787" s="8"/>
      <c r="R1787" s="8"/>
      <c r="S1787" s="8"/>
      <c r="T1787" s="8"/>
      <c r="U1787" s="8"/>
      <c r="V1787" s="8"/>
      <c r="W1787" s="8"/>
      <c r="X1787" s="8"/>
      <c r="Y1787" s="8"/>
      <c r="Z1787" s="8"/>
    </row>
    <row r="1788">
      <c r="A1788" s="8"/>
      <c r="B1788" s="11"/>
      <c r="C1788" s="8"/>
      <c r="D1788" s="8"/>
      <c r="E1788" s="8"/>
      <c r="F1788" s="8"/>
      <c r="G1788" s="8"/>
      <c r="H1788" s="8"/>
      <c r="I1788" s="8"/>
      <c r="J1788" s="8"/>
      <c r="K1788" s="8"/>
      <c r="L1788" s="8"/>
      <c r="M1788" s="8"/>
      <c r="N1788" s="8"/>
      <c r="O1788" s="8"/>
      <c r="P1788" s="8"/>
      <c r="Q1788" s="8"/>
      <c r="R1788" s="8"/>
      <c r="S1788" s="8"/>
      <c r="T1788" s="8"/>
      <c r="U1788" s="8"/>
      <c r="V1788" s="8"/>
      <c r="W1788" s="8"/>
      <c r="X1788" s="8"/>
      <c r="Y1788" s="8"/>
      <c r="Z1788" s="8"/>
    </row>
    <row r="1789">
      <c r="A1789" s="8"/>
      <c r="B1789" s="11"/>
      <c r="C1789" s="8"/>
      <c r="D1789" s="8"/>
      <c r="E1789" s="8"/>
      <c r="F1789" s="8"/>
      <c r="G1789" s="8"/>
      <c r="H1789" s="8"/>
      <c r="I1789" s="8"/>
      <c r="J1789" s="8"/>
      <c r="K1789" s="8"/>
      <c r="L1789" s="8"/>
      <c r="M1789" s="8"/>
      <c r="N1789" s="8"/>
      <c r="O1789" s="8"/>
      <c r="P1789" s="8"/>
      <c r="Q1789" s="8"/>
      <c r="R1789" s="8"/>
      <c r="S1789" s="8"/>
      <c r="T1789" s="8"/>
      <c r="U1789" s="8"/>
      <c r="V1789" s="8"/>
      <c r="W1789" s="8"/>
      <c r="X1789" s="8"/>
      <c r="Y1789" s="8"/>
      <c r="Z1789" s="8"/>
    </row>
    <row r="1790">
      <c r="A1790" s="8"/>
      <c r="B1790" s="11"/>
      <c r="C1790" s="8"/>
      <c r="D1790" s="8"/>
      <c r="E1790" s="8"/>
      <c r="F1790" s="8"/>
      <c r="G1790" s="8"/>
      <c r="H1790" s="8"/>
      <c r="I1790" s="8"/>
      <c r="J1790" s="8"/>
      <c r="K1790" s="8"/>
      <c r="L1790" s="8"/>
      <c r="M1790" s="8"/>
      <c r="N1790" s="8"/>
      <c r="O1790" s="8"/>
      <c r="P1790" s="8"/>
      <c r="Q1790" s="8"/>
      <c r="R1790" s="8"/>
      <c r="S1790" s="8"/>
      <c r="T1790" s="8"/>
      <c r="U1790" s="8"/>
      <c r="V1790" s="8"/>
      <c r="W1790" s="8"/>
      <c r="X1790" s="8"/>
      <c r="Y1790" s="8"/>
      <c r="Z1790" s="8"/>
    </row>
    <row r="1791">
      <c r="A1791" s="8"/>
      <c r="B1791" s="11"/>
      <c r="C1791" s="8"/>
      <c r="D1791" s="8"/>
      <c r="E1791" s="8"/>
      <c r="F1791" s="8"/>
      <c r="G1791" s="8"/>
      <c r="H1791" s="8"/>
      <c r="I1791" s="8"/>
      <c r="J1791" s="8"/>
      <c r="K1791" s="8"/>
      <c r="L1791" s="8"/>
      <c r="M1791" s="8"/>
      <c r="N1791" s="8"/>
      <c r="O1791" s="8"/>
      <c r="P1791" s="8"/>
      <c r="Q1791" s="8"/>
      <c r="R1791" s="8"/>
      <c r="S1791" s="8"/>
      <c r="T1791" s="8"/>
      <c r="U1791" s="8"/>
      <c r="V1791" s="8"/>
      <c r="W1791" s="8"/>
      <c r="X1791" s="8"/>
      <c r="Y1791" s="8"/>
      <c r="Z1791" s="8"/>
    </row>
    <row r="1792">
      <c r="A1792" s="8"/>
      <c r="B1792" s="11"/>
      <c r="C1792" s="8"/>
      <c r="D1792" s="8"/>
      <c r="E1792" s="8"/>
      <c r="F1792" s="8"/>
      <c r="G1792" s="8"/>
      <c r="H1792" s="8"/>
      <c r="I1792" s="8"/>
      <c r="J1792" s="8"/>
      <c r="K1792" s="8"/>
      <c r="L1792" s="8"/>
      <c r="M1792" s="8"/>
      <c r="N1792" s="8"/>
      <c r="O1792" s="8"/>
      <c r="P1792" s="8"/>
      <c r="Q1792" s="8"/>
      <c r="R1792" s="8"/>
      <c r="S1792" s="8"/>
      <c r="T1792" s="8"/>
      <c r="U1792" s="8"/>
      <c r="V1792" s="8"/>
      <c r="W1792" s="8"/>
      <c r="X1792" s="8"/>
      <c r="Y1792" s="8"/>
      <c r="Z1792" s="8"/>
    </row>
    <row r="1793">
      <c r="A1793" s="8"/>
      <c r="B1793" s="11"/>
      <c r="C1793" s="8"/>
      <c r="D1793" s="8"/>
      <c r="E1793" s="8"/>
      <c r="F1793" s="8"/>
      <c r="G1793" s="8"/>
      <c r="H1793" s="8"/>
      <c r="I1793" s="8"/>
      <c r="J1793" s="8"/>
      <c r="K1793" s="8"/>
      <c r="L1793" s="8"/>
      <c r="M1793" s="8"/>
      <c r="N1793" s="8"/>
      <c r="O1793" s="8"/>
      <c r="P1793" s="8"/>
      <c r="Q1793" s="8"/>
      <c r="R1793" s="8"/>
      <c r="S1793" s="8"/>
      <c r="T1793" s="8"/>
      <c r="U1793" s="8"/>
      <c r="V1793" s="8"/>
      <c r="W1793" s="8"/>
      <c r="X1793" s="8"/>
      <c r="Y1793" s="8"/>
      <c r="Z1793" s="8"/>
    </row>
    <row r="1794">
      <c r="A1794" s="8"/>
      <c r="B1794" s="11"/>
      <c r="C1794" s="8"/>
      <c r="D1794" s="8"/>
      <c r="E1794" s="8"/>
      <c r="F1794" s="8"/>
      <c r="G1794" s="8"/>
      <c r="H1794" s="8"/>
      <c r="I1794" s="8"/>
      <c r="J1794" s="8"/>
      <c r="K1794" s="8"/>
      <c r="L1794" s="8"/>
      <c r="M1794" s="8"/>
      <c r="N1794" s="8"/>
      <c r="O1794" s="8"/>
      <c r="P1794" s="8"/>
      <c r="Q1794" s="8"/>
      <c r="R1794" s="8"/>
      <c r="S1794" s="8"/>
      <c r="T1794" s="8"/>
      <c r="U1794" s="8"/>
      <c r="V1794" s="8"/>
      <c r="W1794" s="8"/>
      <c r="X1794" s="8"/>
      <c r="Y1794" s="8"/>
      <c r="Z1794" s="8"/>
    </row>
    <row r="1795">
      <c r="A1795" s="8"/>
      <c r="B1795" s="11"/>
      <c r="C1795" s="8"/>
      <c r="D1795" s="8"/>
      <c r="E1795" s="8"/>
      <c r="F1795" s="8"/>
      <c r="G1795" s="8"/>
      <c r="H1795" s="8"/>
      <c r="I1795" s="8"/>
      <c r="J1795" s="8"/>
      <c r="K1795" s="8"/>
      <c r="L1795" s="8"/>
      <c r="M1795" s="8"/>
      <c r="N1795" s="8"/>
      <c r="O1795" s="8"/>
      <c r="P1795" s="8"/>
      <c r="Q1795" s="8"/>
      <c r="R1795" s="8"/>
      <c r="S1795" s="8"/>
      <c r="T1795" s="8"/>
      <c r="U1795" s="8"/>
      <c r="V1795" s="8"/>
      <c r="W1795" s="8"/>
      <c r="X1795" s="8"/>
      <c r="Y1795" s="8"/>
      <c r="Z1795" s="8"/>
    </row>
    <row r="1796">
      <c r="A1796" s="8"/>
      <c r="B1796" s="11"/>
      <c r="C1796" s="8"/>
      <c r="D1796" s="8"/>
      <c r="E1796" s="8"/>
      <c r="F1796" s="8"/>
      <c r="G1796" s="8"/>
      <c r="H1796" s="8"/>
      <c r="I1796" s="8"/>
      <c r="J1796" s="8"/>
      <c r="K1796" s="8"/>
      <c r="L1796" s="8"/>
      <c r="M1796" s="8"/>
      <c r="N1796" s="8"/>
      <c r="O1796" s="8"/>
      <c r="P1796" s="8"/>
      <c r="Q1796" s="8"/>
      <c r="R1796" s="8"/>
      <c r="S1796" s="8"/>
      <c r="T1796" s="8"/>
      <c r="U1796" s="8"/>
      <c r="V1796" s="8"/>
      <c r="W1796" s="8"/>
      <c r="X1796" s="8"/>
      <c r="Y1796" s="8"/>
      <c r="Z1796" s="8"/>
    </row>
    <row r="1797">
      <c r="A1797" s="8"/>
      <c r="B1797" s="11"/>
      <c r="C1797" s="8"/>
      <c r="D1797" s="8"/>
      <c r="E1797" s="8"/>
      <c r="F1797" s="8"/>
      <c r="G1797" s="8"/>
      <c r="H1797" s="8"/>
      <c r="I1797" s="8"/>
      <c r="J1797" s="8"/>
      <c r="K1797" s="8"/>
      <c r="L1797" s="8"/>
      <c r="M1797" s="8"/>
      <c r="N1797" s="8"/>
      <c r="O1797" s="8"/>
      <c r="P1797" s="8"/>
      <c r="Q1797" s="8"/>
      <c r="R1797" s="8"/>
      <c r="S1797" s="8"/>
      <c r="T1797" s="8"/>
      <c r="U1797" s="8"/>
      <c r="V1797" s="8"/>
      <c r="W1797" s="8"/>
      <c r="X1797" s="8"/>
      <c r="Y1797" s="8"/>
      <c r="Z1797" s="8"/>
    </row>
    <row r="1798">
      <c r="A1798" s="8"/>
      <c r="B1798" s="11"/>
      <c r="C1798" s="8"/>
      <c r="D1798" s="8"/>
      <c r="E1798" s="8"/>
      <c r="F1798" s="8"/>
      <c r="G1798" s="8"/>
      <c r="H1798" s="8"/>
      <c r="I1798" s="8"/>
      <c r="J1798" s="8"/>
      <c r="K1798" s="8"/>
      <c r="L1798" s="8"/>
      <c r="M1798" s="8"/>
      <c r="N1798" s="8"/>
      <c r="O1798" s="8"/>
      <c r="P1798" s="8"/>
      <c r="Q1798" s="8"/>
      <c r="R1798" s="8"/>
      <c r="S1798" s="8"/>
      <c r="T1798" s="8"/>
      <c r="U1798" s="8"/>
      <c r="V1798" s="8"/>
      <c r="W1798" s="8"/>
      <c r="X1798" s="8"/>
      <c r="Y1798" s="8"/>
      <c r="Z1798" s="8"/>
    </row>
    <row r="1799">
      <c r="A1799" s="8"/>
      <c r="B1799" s="11"/>
      <c r="C1799" s="8"/>
      <c r="D1799" s="8"/>
      <c r="E1799" s="8"/>
      <c r="F1799" s="8"/>
      <c r="G1799" s="8"/>
      <c r="H1799" s="8"/>
      <c r="I1799" s="8"/>
      <c r="J1799" s="8"/>
      <c r="K1799" s="8"/>
      <c r="L1799" s="8"/>
      <c r="M1799" s="8"/>
      <c r="N1799" s="8"/>
      <c r="O1799" s="8"/>
      <c r="P1799" s="8"/>
      <c r="Q1799" s="8"/>
      <c r="R1799" s="8"/>
      <c r="S1799" s="8"/>
      <c r="T1799" s="8"/>
      <c r="U1799" s="8"/>
      <c r="V1799" s="8"/>
      <c r="W1799" s="8"/>
      <c r="X1799" s="8"/>
      <c r="Y1799" s="8"/>
      <c r="Z1799" s="8"/>
    </row>
    <row r="1800">
      <c r="A1800" s="8"/>
      <c r="B1800" s="11"/>
      <c r="C1800" s="8"/>
      <c r="D1800" s="8"/>
      <c r="E1800" s="8"/>
      <c r="F1800" s="8"/>
      <c r="G1800" s="8"/>
      <c r="H1800" s="8"/>
      <c r="I1800" s="8"/>
      <c r="J1800" s="8"/>
      <c r="K1800" s="8"/>
      <c r="L1800" s="8"/>
      <c r="M1800" s="8"/>
      <c r="N1800" s="8"/>
      <c r="O1800" s="8"/>
      <c r="P1800" s="8"/>
      <c r="Q1800" s="8"/>
      <c r="R1800" s="8"/>
      <c r="S1800" s="8"/>
      <c r="T1800" s="8"/>
      <c r="U1800" s="8"/>
      <c r="V1800" s="8"/>
      <c r="W1800" s="8"/>
      <c r="X1800" s="8"/>
      <c r="Y1800" s="8"/>
      <c r="Z1800" s="8"/>
    </row>
    <row r="1801">
      <c r="A1801" s="8"/>
      <c r="B1801" s="11"/>
      <c r="C1801" s="8"/>
      <c r="D1801" s="8"/>
      <c r="E1801" s="8"/>
      <c r="F1801" s="8"/>
      <c r="G1801" s="8"/>
      <c r="H1801" s="8"/>
      <c r="I1801" s="8"/>
      <c r="J1801" s="8"/>
      <c r="K1801" s="8"/>
      <c r="L1801" s="8"/>
      <c r="M1801" s="8"/>
      <c r="N1801" s="8"/>
      <c r="O1801" s="8"/>
      <c r="P1801" s="8"/>
      <c r="Q1801" s="8"/>
      <c r="R1801" s="8"/>
      <c r="S1801" s="8"/>
      <c r="T1801" s="8"/>
      <c r="U1801" s="8"/>
      <c r="V1801" s="8"/>
      <c r="W1801" s="8"/>
      <c r="X1801" s="8"/>
      <c r="Y1801" s="8"/>
      <c r="Z1801" s="8"/>
    </row>
    <row r="1802">
      <c r="A1802" s="8"/>
      <c r="B1802" s="11"/>
      <c r="C1802" s="8"/>
      <c r="D1802" s="8"/>
      <c r="E1802" s="8"/>
      <c r="F1802" s="8"/>
      <c r="G1802" s="8"/>
      <c r="H1802" s="8"/>
      <c r="I1802" s="8"/>
      <c r="J1802" s="8"/>
      <c r="K1802" s="8"/>
      <c r="L1802" s="8"/>
      <c r="M1802" s="8"/>
      <c r="N1802" s="8"/>
      <c r="O1802" s="8"/>
      <c r="P1802" s="8"/>
      <c r="Q1802" s="8"/>
      <c r="R1802" s="8"/>
      <c r="S1802" s="8"/>
      <c r="T1802" s="8"/>
      <c r="U1802" s="8"/>
      <c r="V1802" s="8"/>
      <c r="W1802" s="8"/>
      <c r="X1802" s="8"/>
      <c r="Y1802" s="8"/>
      <c r="Z1802" s="8"/>
    </row>
    <row r="1803">
      <c r="A1803" s="8"/>
      <c r="B1803" s="11"/>
      <c r="C1803" s="8"/>
      <c r="D1803" s="8"/>
      <c r="E1803" s="8"/>
      <c r="F1803" s="8"/>
      <c r="G1803" s="8"/>
      <c r="H1803" s="8"/>
      <c r="I1803" s="8"/>
      <c r="J1803" s="8"/>
      <c r="K1803" s="8"/>
      <c r="L1803" s="8"/>
      <c r="M1803" s="8"/>
      <c r="N1803" s="8"/>
      <c r="O1803" s="8"/>
      <c r="P1803" s="8"/>
      <c r="Q1803" s="8"/>
      <c r="R1803" s="8"/>
      <c r="S1803" s="8"/>
      <c r="T1803" s="8"/>
      <c r="U1803" s="8"/>
      <c r="V1803" s="8"/>
      <c r="W1803" s="8"/>
      <c r="X1803" s="8"/>
      <c r="Y1803" s="8"/>
      <c r="Z1803" s="8"/>
    </row>
    <row r="1804">
      <c r="A1804" s="8"/>
      <c r="B1804" s="11"/>
      <c r="C1804" s="8"/>
      <c r="D1804" s="8"/>
      <c r="E1804" s="8"/>
      <c r="F1804" s="8"/>
      <c r="G1804" s="8"/>
      <c r="H1804" s="8"/>
      <c r="I1804" s="8"/>
      <c r="J1804" s="8"/>
      <c r="K1804" s="8"/>
      <c r="L1804" s="8"/>
      <c r="M1804" s="8"/>
      <c r="N1804" s="8"/>
      <c r="O1804" s="8"/>
      <c r="P1804" s="8"/>
      <c r="Q1804" s="8"/>
      <c r="R1804" s="8"/>
      <c r="S1804" s="8"/>
      <c r="T1804" s="8"/>
      <c r="U1804" s="8"/>
      <c r="V1804" s="8"/>
      <c r="W1804" s="8"/>
      <c r="X1804" s="8"/>
      <c r="Y1804" s="8"/>
      <c r="Z1804" s="8"/>
    </row>
    <row r="1805">
      <c r="A1805" s="8"/>
      <c r="B1805" s="11"/>
      <c r="C1805" s="8"/>
      <c r="D1805" s="8"/>
      <c r="E1805" s="8"/>
      <c r="F1805" s="8"/>
      <c r="G1805" s="8"/>
      <c r="H1805" s="8"/>
      <c r="I1805" s="8"/>
      <c r="J1805" s="8"/>
      <c r="K1805" s="8"/>
      <c r="L1805" s="8"/>
      <c r="M1805" s="8"/>
      <c r="N1805" s="8"/>
      <c r="O1805" s="8"/>
      <c r="P1805" s="8"/>
      <c r="Q1805" s="8"/>
      <c r="R1805" s="8"/>
      <c r="S1805" s="8"/>
      <c r="T1805" s="8"/>
      <c r="U1805" s="8"/>
      <c r="V1805" s="8"/>
      <c r="W1805" s="8"/>
      <c r="X1805" s="8"/>
      <c r="Y1805" s="8"/>
      <c r="Z1805" s="8"/>
    </row>
    <row r="1806">
      <c r="A1806" s="8"/>
      <c r="B1806" s="11"/>
      <c r="C1806" s="8"/>
      <c r="D1806" s="8"/>
      <c r="E1806" s="8"/>
      <c r="F1806" s="8"/>
      <c r="G1806" s="8"/>
      <c r="H1806" s="8"/>
      <c r="I1806" s="8"/>
      <c r="J1806" s="8"/>
      <c r="K1806" s="8"/>
      <c r="L1806" s="8"/>
      <c r="M1806" s="8"/>
      <c r="N1806" s="8"/>
      <c r="O1806" s="8"/>
      <c r="P1806" s="8"/>
      <c r="Q1806" s="8"/>
      <c r="R1806" s="8"/>
      <c r="S1806" s="8"/>
      <c r="T1806" s="8"/>
      <c r="U1806" s="8"/>
      <c r="V1806" s="8"/>
      <c r="W1806" s="8"/>
      <c r="X1806" s="8"/>
      <c r="Y1806" s="8"/>
      <c r="Z1806" s="8"/>
    </row>
    <row r="1807">
      <c r="A1807" s="8"/>
      <c r="B1807" s="11"/>
      <c r="C1807" s="8"/>
      <c r="D1807" s="8"/>
      <c r="E1807" s="8"/>
      <c r="F1807" s="8"/>
      <c r="G1807" s="8"/>
      <c r="H1807" s="8"/>
      <c r="I1807" s="8"/>
      <c r="J1807" s="8"/>
      <c r="K1807" s="8"/>
      <c r="L1807" s="8"/>
      <c r="M1807" s="8"/>
      <c r="N1807" s="8"/>
      <c r="O1807" s="8"/>
      <c r="P1807" s="8"/>
      <c r="Q1807" s="8"/>
      <c r="R1807" s="8"/>
      <c r="S1807" s="8"/>
      <c r="T1807" s="8"/>
      <c r="U1807" s="8"/>
      <c r="V1807" s="8"/>
      <c r="W1807" s="8"/>
      <c r="X1807" s="8"/>
      <c r="Y1807" s="8"/>
      <c r="Z1807" s="8"/>
    </row>
    <row r="1808">
      <c r="A1808" s="8"/>
      <c r="B1808" s="11"/>
      <c r="C1808" s="8"/>
      <c r="D1808" s="8"/>
      <c r="E1808" s="8"/>
      <c r="F1808" s="8"/>
      <c r="G1808" s="8"/>
      <c r="H1808" s="8"/>
      <c r="I1808" s="8"/>
      <c r="J1808" s="8"/>
      <c r="K1808" s="8"/>
      <c r="L1808" s="8"/>
      <c r="M1808" s="8"/>
      <c r="N1808" s="8"/>
      <c r="O1808" s="8"/>
      <c r="P1808" s="8"/>
      <c r="Q1808" s="8"/>
      <c r="R1808" s="8"/>
      <c r="S1808" s="8"/>
      <c r="T1808" s="8"/>
      <c r="U1808" s="8"/>
      <c r="V1808" s="8"/>
      <c r="W1808" s="8"/>
      <c r="X1808" s="8"/>
      <c r="Y1808" s="8"/>
      <c r="Z1808" s="8"/>
    </row>
    <row r="1809">
      <c r="A1809" s="8"/>
      <c r="B1809" s="11"/>
      <c r="C1809" s="8"/>
      <c r="D1809" s="8"/>
      <c r="E1809" s="8"/>
      <c r="F1809" s="8"/>
      <c r="G1809" s="8"/>
      <c r="H1809" s="8"/>
      <c r="I1809" s="8"/>
      <c r="J1809" s="8"/>
      <c r="K1809" s="8"/>
      <c r="L1809" s="8"/>
      <c r="M1809" s="8"/>
      <c r="N1809" s="8"/>
      <c r="O1809" s="8"/>
      <c r="P1809" s="8"/>
      <c r="Q1809" s="8"/>
      <c r="R1809" s="8"/>
      <c r="S1809" s="8"/>
      <c r="T1809" s="8"/>
      <c r="U1809" s="8"/>
      <c r="V1809" s="8"/>
      <c r="W1809" s="8"/>
      <c r="X1809" s="8"/>
      <c r="Y1809" s="8"/>
      <c r="Z1809" s="8"/>
    </row>
    <row r="1810">
      <c r="A1810" s="8"/>
      <c r="B1810" s="11"/>
      <c r="C1810" s="8"/>
      <c r="D1810" s="8"/>
      <c r="E1810" s="8"/>
      <c r="F1810" s="8"/>
      <c r="G1810" s="8"/>
      <c r="H1810" s="8"/>
      <c r="I1810" s="8"/>
      <c r="J1810" s="8"/>
      <c r="K1810" s="8"/>
      <c r="L1810" s="8"/>
      <c r="M1810" s="8"/>
      <c r="N1810" s="8"/>
      <c r="O1810" s="8"/>
      <c r="P1810" s="8"/>
      <c r="Q1810" s="8"/>
      <c r="R1810" s="8"/>
      <c r="S1810" s="8"/>
      <c r="T1810" s="8"/>
      <c r="U1810" s="8"/>
      <c r="V1810" s="8"/>
      <c r="W1810" s="8"/>
      <c r="X1810" s="8"/>
      <c r="Y1810" s="8"/>
      <c r="Z1810" s="8"/>
    </row>
    <row r="1811">
      <c r="A1811" s="8"/>
      <c r="B1811" s="11"/>
      <c r="C1811" s="8"/>
      <c r="D1811" s="8"/>
      <c r="E1811" s="8"/>
      <c r="F1811" s="8"/>
      <c r="G1811" s="8"/>
      <c r="H1811" s="8"/>
      <c r="I1811" s="8"/>
      <c r="J1811" s="8"/>
      <c r="K1811" s="8"/>
      <c r="L1811" s="8"/>
      <c r="M1811" s="8"/>
      <c r="N1811" s="8"/>
      <c r="O1811" s="8"/>
      <c r="P1811" s="8"/>
      <c r="Q1811" s="8"/>
      <c r="R1811" s="8"/>
      <c r="S1811" s="8"/>
      <c r="T1811" s="8"/>
      <c r="U1811" s="8"/>
      <c r="V1811" s="8"/>
      <c r="W1811" s="8"/>
      <c r="X1811" s="8"/>
      <c r="Y1811" s="8"/>
      <c r="Z1811" s="8"/>
    </row>
    <row r="1812">
      <c r="A1812" s="8"/>
      <c r="B1812" s="11"/>
      <c r="C1812" s="8"/>
      <c r="D1812" s="8"/>
      <c r="E1812" s="8"/>
      <c r="F1812" s="8"/>
      <c r="G1812" s="8"/>
      <c r="H1812" s="8"/>
      <c r="I1812" s="8"/>
      <c r="J1812" s="8"/>
      <c r="K1812" s="8"/>
      <c r="L1812" s="8"/>
      <c r="M1812" s="8"/>
      <c r="N1812" s="8"/>
      <c r="O1812" s="8"/>
      <c r="P1812" s="8"/>
      <c r="Q1812" s="8"/>
      <c r="R1812" s="8"/>
      <c r="S1812" s="8"/>
      <c r="T1812" s="8"/>
      <c r="U1812" s="8"/>
      <c r="V1812" s="8"/>
      <c r="W1812" s="8"/>
      <c r="X1812" s="8"/>
      <c r="Y1812" s="8"/>
      <c r="Z1812" s="8"/>
    </row>
    <row r="1813">
      <c r="A1813" s="8"/>
      <c r="B1813" s="11"/>
      <c r="C1813" s="8"/>
      <c r="D1813" s="8"/>
      <c r="E1813" s="8"/>
      <c r="F1813" s="8"/>
      <c r="G1813" s="8"/>
      <c r="H1813" s="8"/>
      <c r="I1813" s="8"/>
      <c r="J1813" s="8"/>
      <c r="K1813" s="8"/>
      <c r="L1813" s="8"/>
      <c r="M1813" s="8"/>
      <c r="N1813" s="8"/>
      <c r="O1813" s="8"/>
      <c r="P1813" s="8"/>
      <c r="Q1813" s="8"/>
      <c r="R1813" s="8"/>
      <c r="S1813" s="8"/>
      <c r="T1813" s="8"/>
      <c r="U1813" s="8"/>
      <c r="V1813" s="8"/>
      <c r="W1813" s="8"/>
      <c r="X1813" s="8"/>
      <c r="Y1813" s="8"/>
      <c r="Z1813" s="8"/>
    </row>
    <row r="1814">
      <c r="A1814" s="8"/>
      <c r="B1814" s="11"/>
      <c r="C1814" s="8"/>
      <c r="D1814" s="8"/>
      <c r="E1814" s="8"/>
      <c r="F1814" s="8"/>
      <c r="G1814" s="8"/>
      <c r="H1814" s="8"/>
      <c r="I1814" s="8"/>
      <c r="J1814" s="8"/>
      <c r="K1814" s="8"/>
      <c r="L1814" s="8"/>
      <c r="M1814" s="8"/>
      <c r="N1814" s="8"/>
      <c r="O1814" s="8"/>
      <c r="P1814" s="8"/>
      <c r="Q1814" s="8"/>
      <c r="R1814" s="8"/>
      <c r="S1814" s="8"/>
      <c r="T1814" s="8"/>
      <c r="U1814" s="8"/>
      <c r="V1814" s="8"/>
      <c r="W1814" s="8"/>
      <c r="X1814" s="8"/>
      <c r="Y1814" s="8"/>
      <c r="Z1814" s="8"/>
    </row>
    <row r="1815">
      <c r="A1815" s="8"/>
      <c r="B1815" s="11"/>
      <c r="C1815" s="8"/>
      <c r="D1815" s="8"/>
      <c r="E1815" s="8"/>
      <c r="F1815" s="8"/>
      <c r="G1815" s="8"/>
      <c r="H1815" s="8"/>
      <c r="I1815" s="8"/>
      <c r="J1815" s="8"/>
      <c r="K1815" s="8"/>
      <c r="L1815" s="8"/>
      <c r="M1815" s="8"/>
      <c r="N1815" s="8"/>
      <c r="O1815" s="8"/>
      <c r="P1815" s="8"/>
      <c r="Q1815" s="8"/>
      <c r="R1815" s="8"/>
      <c r="S1815" s="8"/>
      <c r="T1815" s="8"/>
      <c r="U1815" s="8"/>
      <c r="V1815" s="8"/>
      <c r="W1815" s="8"/>
      <c r="X1815" s="8"/>
      <c r="Y1815" s="8"/>
      <c r="Z1815" s="8"/>
    </row>
    <row r="1816">
      <c r="A1816" s="8"/>
      <c r="B1816" s="11"/>
      <c r="C1816" s="8"/>
      <c r="D1816" s="8"/>
      <c r="E1816" s="8"/>
      <c r="F1816" s="8"/>
      <c r="G1816" s="8"/>
      <c r="H1816" s="8"/>
      <c r="I1816" s="8"/>
      <c r="J1816" s="8"/>
      <c r="K1816" s="8"/>
      <c r="L1816" s="8"/>
      <c r="M1816" s="8"/>
      <c r="N1816" s="8"/>
      <c r="O1816" s="8"/>
      <c r="P1816" s="8"/>
      <c r="Q1816" s="8"/>
      <c r="R1816" s="8"/>
      <c r="S1816" s="8"/>
      <c r="T1816" s="8"/>
      <c r="U1816" s="8"/>
      <c r="V1816" s="8"/>
      <c r="W1816" s="8"/>
      <c r="X1816" s="8"/>
      <c r="Y1816" s="8"/>
      <c r="Z1816" s="8"/>
    </row>
    <row r="1817">
      <c r="A1817" s="8"/>
      <c r="B1817" s="11"/>
      <c r="C1817" s="8"/>
      <c r="D1817" s="8"/>
      <c r="E1817" s="8"/>
      <c r="F1817" s="8"/>
      <c r="G1817" s="8"/>
      <c r="H1817" s="8"/>
      <c r="I1817" s="8"/>
      <c r="J1817" s="8"/>
      <c r="K1817" s="8"/>
      <c r="L1817" s="8"/>
      <c r="M1817" s="8"/>
      <c r="N1817" s="8"/>
      <c r="O1817" s="8"/>
      <c r="P1817" s="8"/>
      <c r="Q1817" s="8"/>
      <c r="R1817" s="8"/>
      <c r="S1817" s="8"/>
      <c r="T1817" s="8"/>
      <c r="U1817" s="8"/>
      <c r="V1817" s="8"/>
      <c r="W1817" s="8"/>
      <c r="X1817" s="8"/>
      <c r="Y1817" s="8"/>
      <c r="Z1817" s="8"/>
    </row>
    <row r="1818">
      <c r="A1818" s="8"/>
      <c r="B1818" s="11"/>
      <c r="C1818" s="8"/>
      <c r="D1818" s="8"/>
      <c r="E1818" s="8"/>
      <c r="F1818" s="8"/>
      <c r="G1818" s="8"/>
      <c r="H1818" s="8"/>
      <c r="I1818" s="8"/>
      <c r="J1818" s="8"/>
      <c r="K1818" s="8"/>
      <c r="L1818" s="8"/>
      <c r="M1818" s="8"/>
      <c r="N1818" s="8"/>
      <c r="O1818" s="8"/>
      <c r="P1818" s="8"/>
      <c r="Q1818" s="8"/>
      <c r="R1818" s="8"/>
      <c r="S1818" s="8"/>
      <c r="T1818" s="8"/>
      <c r="U1818" s="8"/>
      <c r="V1818" s="8"/>
      <c r="W1818" s="8"/>
      <c r="X1818" s="8"/>
      <c r="Y1818" s="8"/>
      <c r="Z1818" s="8"/>
    </row>
    <row r="1819">
      <c r="A1819" s="8"/>
      <c r="B1819" s="11"/>
      <c r="C1819" s="8"/>
      <c r="D1819" s="8"/>
      <c r="E1819" s="8"/>
      <c r="F1819" s="8"/>
      <c r="G1819" s="8"/>
      <c r="H1819" s="8"/>
      <c r="I1819" s="8"/>
      <c r="J1819" s="8"/>
      <c r="K1819" s="8"/>
      <c r="L1819" s="8"/>
      <c r="M1819" s="8"/>
      <c r="N1819" s="8"/>
      <c r="O1819" s="8"/>
      <c r="P1819" s="8"/>
      <c r="Q1819" s="8"/>
      <c r="R1819" s="8"/>
      <c r="S1819" s="8"/>
      <c r="T1819" s="8"/>
      <c r="U1819" s="8"/>
      <c r="V1819" s="8"/>
      <c r="W1819" s="8"/>
      <c r="X1819" s="8"/>
      <c r="Y1819" s="8"/>
      <c r="Z1819" s="8"/>
    </row>
    <row r="1820">
      <c r="A1820" s="8"/>
      <c r="B1820" s="11"/>
      <c r="C1820" s="8"/>
      <c r="D1820" s="8"/>
      <c r="E1820" s="8"/>
      <c r="F1820" s="8"/>
      <c r="G1820" s="8"/>
      <c r="H1820" s="8"/>
      <c r="I1820" s="8"/>
      <c r="J1820" s="8"/>
      <c r="K1820" s="8"/>
      <c r="L1820" s="8"/>
      <c r="M1820" s="8"/>
      <c r="N1820" s="8"/>
      <c r="O1820" s="8"/>
      <c r="P1820" s="8"/>
      <c r="Q1820" s="8"/>
      <c r="R1820" s="8"/>
      <c r="S1820" s="8"/>
      <c r="T1820" s="8"/>
      <c r="U1820" s="8"/>
      <c r="V1820" s="8"/>
      <c r="W1820" s="8"/>
      <c r="X1820" s="8"/>
      <c r="Y1820" s="8"/>
      <c r="Z1820" s="8"/>
    </row>
    <row r="1821">
      <c r="A1821" s="8"/>
      <c r="B1821" s="11"/>
      <c r="C1821" s="8"/>
      <c r="D1821" s="8"/>
      <c r="E1821" s="8"/>
      <c r="F1821" s="8"/>
      <c r="G1821" s="8"/>
      <c r="H1821" s="8"/>
      <c r="I1821" s="8"/>
      <c r="J1821" s="8"/>
      <c r="K1821" s="8"/>
      <c r="L1821" s="8"/>
      <c r="M1821" s="8"/>
      <c r="N1821" s="8"/>
      <c r="O1821" s="8"/>
      <c r="P1821" s="8"/>
      <c r="Q1821" s="8"/>
      <c r="R1821" s="8"/>
      <c r="S1821" s="8"/>
      <c r="T1821" s="8"/>
      <c r="U1821" s="8"/>
      <c r="V1821" s="8"/>
      <c r="W1821" s="8"/>
      <c r="X1821" s="8"/>
      <c r="Y1821" s="8"/>
      <c r="Z1821" s="8"/>
    </row>
    <row r="1822">
      <c r="A1822" s="8"/>
      <c r="B1822" s="11"/>
      <c r="C1822" s="8"/>
      <c r="D1822" s="8"/>
      <c r="E1822" s="8"/>
      <c r="F1822" s="8"/>
      <c r="G1822" s="8"/>
      <c r="H1822" s="8"/>
      <c r="I1822" s="8"/>
      <c r="J1822" s="8"/>
      <c r="K1822" s="8"/>
      <c r="L1822" s="8"/>
      <c r="M1822" s="8"/>
      <c r="N1822" s="8"/>
      <c r="O1822" s="8"/>
      <c r="P1822" s="8"/>
      <c r="Q1822" s="8"/>
      <c r="R1822" s="8"/>
      <c r="S1822" s="8"/>
      <c r="T1822" s="8"/>
      <c r="U1822" s="8"/>
      <c r="V1822" s="8"/>
      <c r="W1822" s="8"/>
      <c r="X1822" s="8"/>
      <c r="Y1822" s="8"/>
      <c r="Z1822" s="8"/>
    </row>
    <row r="1823">
      <c r="A1823" s="8"/>
      <c r="B1823" s="11"/>
      <c r="C1823" s="8"/>
      <c r="D1823" s="8"/>
      <c r="E1823" s="8"/>
      <c r="F1823" s="8"/>
      <c r="G1823" s="8"/>
      <c r="H1823" s="8"/>
      <c r="I1823" s="8"/>
      <c r="J1823" s="8"/>
      <c r="K1823" s="8"/>
      <c r="L1823" s="8"/>
      <c r="M1823" s="8"/>
      <c r="N1823" s="8"/>
      <c r="O1823" s="8"/>
      <c r="P1823" s="8"/>
      <c r="Q1823" s="8"/>
      <c r="R1823" s="8"/>
      <c r="S1823" s="8"/>
      <c r="T1823" s="8"/>
      <c r="U1823" s="8"/>
      <c r="V1823" s="8"/>
      <c r="W1823" s="8"/>
      <c r="X1823" s="8"/>
      <c r="Y1823" s="8"/>
      <c r="Z1823" s="8"/>
    </row>
    <row r="1824">
      <c r="A1824" s="8"/>
      <c r="B1824" s="11"/>
      <c r="C1824" s="8"/>
      <c r="D1824" s="8"/>
      <c r="E1824" s="8"/>
      <c r="F1824" s="8"/>
      <c r="G1824" s="8"/>
      <c r="H1824" s="8"/>
      <c r="I1824" s="8"/>
      <c r="J1824" s="8"/>
      <c r="K1824" s="8"/>
      <c r="L1824" s="8"/>
      <c r="M1824" s="8"/>
      <c r="N1824" s="8"/>
      <c r="O1824" s="8"/>
      <c r="P1824" s="8"/>
      <c r="Q1824" s="8"/>
      <c r="R1824" s="8"/>
      <c r="S1824" s="8"/>
      <c r="T1824" s="8"/>
      <c r="U1824" s="8"/>
      <c r="V1824" s="8"/>
      <c r="W1824" s="8"/>
      <c r="X1824" s="8"/>
      <c r="Y1824" s="8"/>
      <c r="Z1824" s="8"/>
    </row>
    <row r="1825">
      <c r="A1825" s="8"/>
      <c r="B1825" s="11"/>
      <c r="C1825" s="8"/>
      <c r="D1825" s="8"/>
      <c r="E1825" s="8"/>
      <c r="F1825" s="8"/>
      <c r="G1825" s="8"/>
      <c r="H1825" s="8"/>
      <c r="I1825" s="8"/>
      <c r="J1825" s="8"/>
      <c r="K1825" s="8"/>
      <c r="L1825" s="8"/>
      <c r="M1825" s="8"/>
      <c r="N1825" s="8"/>
      <c r="O1825" s="8"/>
      <c r="P1825" s="8"/>
      <c r="Q1825" s="8"/>
      <c r="R1825" s="8"/>
      <c r="S1825" s="8"/>
      <c r="T1825" s="8"/>
      <c r="U1825" s="8"/>
      <c r="V1825" s="8"/>
      <c r="W1825" s="8"/>
      <c r="X1825" s="8"/>
      <c r="Y1825" s="8"/>
      <c r="Z1825" s="8"/>
    </row>
    <row r="1826">
      <c r="A1826" s="8"/>
      <c r="B1826" s="11"/>
      <c r="C1826" s="8"/>
      <c r="D1826" s="8"/>
      <c r="E1826" s="8"/>
      <c r="F1826" s="8"/>
      <c r="G1826" s="8"/>
      <c r="H1826" s="8"/>
      <c r="I1826" s="8"/>
      <c r="J1826" s="8"/>
      <c r="K1826" s="8"/>
      <c r="L1826" s="8"/>
      <c r="M1826" s="8"/>
      <c r="N1826" s="8"/>
      <c r="O1826" s="8"/>
      <c r="P1826" s="8"/>
      <c r="Q1826" s="8"/>
      <c r="R1826" s="8"/>
      <c r="S1826" s="8"/>
      <c r="T1826" s="8"/>
      <c r="U1826" s="8"/>
      <c r="V1826" s="8"/>
      <c r="W1826" s="8"/>
      <c r="X1826" s="8"/>
      <c r="Y1826" s="8"/>
      <c r="Z1826" s="8"/>
    </row>
    <row r="1827">
      <c r="A1827" s="8"/>
      <c r="B1827" s="11"/>
      <c r="C1827" s="8"/>
      <c r="D1827" s="8"/>
      <c r="E1827" s="8"/>
      <c r="F1827" s="8"/>
      <c r="G1827" s="8"/>
      <c r="H1827" s="8"/>
      <c r="I1827" s="8"/>
      <c r="J1827" s="8"/>
      <c r="K1827" s="8"/>
      <c r="L1827" s="8"/>
      <c r="M1827" s="8"/>
      <c r="N1827" s="8"/>
      <c r="O1827" s="8"/>
      <c r="P1827" s="8"/>
      <c r="Q1827" s="8"/>
      <c r="R1827" s="8"/>
      <c r="S1827" s="8"/>
      <c r="T1827" s="8"/>
      <c r="U1827" s="8"/>
      <c r="V1827" s="8"/>
      <c r="W1827" s="8"/>
      <c r="X1827" s="8"/>
      <c r="Y1827" s="8"/>
      <c r="Z1827" s="8"/>
    </row>
    <row r="1828">
      <c r="A1828" s="8"/>
      <c r="B1828" s="11"/>
      <c r="C1828" s="8"/>
      <c r="D1828" s="8"/>
      <c r="E1828" s="8"/>
      <c r="F1828" s="8"/>
      <c r="G1828" s="8"/>
      <c r="H1828" s="8"/>
      <c r="I1828" s="8"/>
      <c r="J1828" s="8"/>
      <c r="K1828" s="8"/>
      <c r="L1828" s="8"/>
      <c r="M1828" s="8"/>
      <c r="N1828" s="8"/>
      <c r="O1828" s="8"/>
      <c r="P1828" s="8"/>
      <c r="Q1828" s="8"/>
      <c r="R1828" s="8"/>
      <c r="S1828" s="8"/>
      <c r="T1828" s="8"/>
      <c r="U1828" s="8"/>
      <c r="V1828" s="8"/>
      <c r="W1828" s="8"/>
      <c r="X1828" s="8"/>
      <c r="Y1828" s="8"/>
      <c r="Z1828" s="8"/>
    </row>
    <row r="1829">
      <c r="A1829" s="8"/>
      <c r="B1829" s="11"/>
      <c r="C1829" s="8"/>
      <c r="D1829" s="8"/>
      <c r="E1829" s="8"/>
      <c r="F1829" s="8"/>
      <c r="G1829" s="8"/>
      <c r="H1829" s="8"/>
      <c r="I1829" s="8"/>
      <c r="J1829" s="8"/>
      <c r="K1829" s="8"/>
      <c r="L1829" s="8"/>
      <c r="M1829" s="8"/>
      <c r="N1829" s="8"/>
      <c r="O1829" s="8"/>
      <c r="P1829" s="8"/>
      <c r="Q1829" s="8"/>
      <c r="R1829" s="8"/>
      <c r="S1829" s="8"/>
      <c r="T1829" s="8"/>
      <c r="U1829" s="8"/>
      <c r="V1829" s="8"/>
      <c r="W1829" s="8"/>
      <c r="X1829" s="8"/>
      <c r="Y1829" s="8"/>
      <c r="Z1829" s="8"/>
    </row>
    <row r="1830">
      <c r="A1830" s="8"/>
      <c r="B1830" s="11"/>
      <c r="C1830" s="8"/>
      <c r="D1830" s="8"/>
      <c r="E1830" s="8"/>
      <c r="F1830" s="8"/>
      <c r="G1830" s="8"/>
      <c r="H1830" s="8"/>
      <c r="I1830" s="8"/>
      <c r="J1830" s="8"/>
      <c r="K1830" s="8"/>
      <c r="L1830" s="8"/>
      <c r="M1830" s="8"/>
      <c r="N1830" s="8"/>
      <c r="O1830" s="8"/>
      <c r="P1830" s="8"/>
      <c r="Q1830" s="8"/>
      <c r="R1830" s="8"/>
      <c r="S1830" s="8"/>
      <c r="T1830" s="8"/>
      <c r="U1830" s="8"/>
      <c r="V1830" s="8"/>
      <c r="W1830" s="8"/>
      <c r="X1830" s="8"/>
      <c r="Y1830" s="8"/>
      <c r="Z1830" s="8"/>
    </row>
    <row r="1831">
      <c r="A1831" s="8"/>
      <c r="B1831" s="11"/>
      <c r="C1831" s="8"/>
      <c r="D1831" s="8"/>
      <c r="E1831" s="8"/>
      <c r="F1831" s="8"/>
      <c r="G1831" s="8"/>
      <c r="H1831" s="8"/>
      <c r="I1831" s="8"/>
      <c r="J1831" s="8"/>
      <c r="K1831" s="8"/>
      <c r="L1831" s="8"/>
      <c r="M1831" s="8"/>
      <c r="N1831" s="8"/>
      <c r="O1831" s="8"/>
      <c r="P1831" s="8"/>
      <c r="Q1831" s="8"/>
      <c r="R1831" s="8"/>
      <c r="S1831" s="8"/>
      <c r="T1831" s="8"/>
      <c r="U1831" s="8"/>
      <c r="V1831" s="8"/>
      <c r="W1831" s="8"/>
      <c r="X1831" s="8"/>
      <c r="Y1831" s="8"/>
      <c r="Z1831" s="8"/>
    </row>
    <row r="1832">
      <c r="A1832" s="8"/>
      <c r="B1832" s="11"/>
      <c r="C1832" s="8"/>
      <c r="D1832" s="8"/>
      <c r="E1832" s="8"/>
      <c r="F1832" s="8"/>
      <c r="G1832" s="8"/>
      <c r="H1832" s="8"/>
      <c r="I1832" s="8"/>
      <c r="J1832" s="8"/>
      <c r="K1832" s="8"/>
      <c r="L1832" s="8"/>
      <c r="M1832" s="8"/>
      <c r="N1832" s="8"/>
      <c r="O1832" s="8"/>
      <c r="P1832" s="8"/>
      <c r="Q1832" s="8"/>
      <c r="R1832" s="8"/>
      <c r="S1832" s="8"/>
      <c r="T1832" s="8"/>
      <c r="U1832" s="8"/>
      <c r="V1832" s="8"/>
      <c r="W1832" s="8"/>
      <c r="X1832" s="8"/>
      <c r="Y1832" s="8"/>
      <c r="Z1832" s="8"/>
    </row>
    <row r="1833">
      <c r="A1833" s="8"/>
      <c r="B1833" s="11"/>
      <c r="C1833" s="8"/>
      <c r="D1833" s="8"/>
      <c r="E1833" s="8"/>
      <c r="F1833" s="8"/>
      <c r="G1833" s="8"/>
      <c r="H1833" s="8"/>
      <c r="I1833" s="8"/>
      <c r="J1833" s="8"/>
      <c r="K1833" s="8"/>
      <c r="L1833" s="8"/>
      <c r="M1833" s="8"/>
      <c r="N1833" s="8"/>
      <c r="O1833" s="8"/>
      <c r="P1833" s="8"/>
      <c r="Q1833" s="8"/>
      <c r="R1833" s="8"/>
      <c r="S1833" s="8"/>
      <c r="T1833" s="8"/>
      <c r="U1833" s="8"/>
      <c r="V1833" s="8"/>
      <c r="W1833" s="8"/>
      <c r="X1833" s="8"/>
      <c r="Y1833" s="8"/>
      <c r="Z1833" s="8"/>
    </row>
    <row r="1834">
      <c r="A1834" s="8"/>
      <c r="B1834" s="11"/>
      <c r="C1834" s="8"/>
      <c r="D1834" s="8"/>
      <c r="E1834" s="8"/>
      <c r="F1834" s="8"/>
      <c r="G1834" s="8"/>
      <c r="H1834" s="8"/>
      <c r="I1834" s="8"/>
      <c r="J1834" s="8"/>
      <c r="K1834" s="8"/>
      <c r="L1834" s="8"/>
      <c r="M1834" s="8"/>
      <c r="N1834" s="8"/>
      <c r="O1834" s="8"/>
      <c r="P1834" s="8"/>
      <c r="Q1834" s="8"/>
      <c r="R1834" s="8"/>
      <c r="S1834" s="8"/>
      <c r="T1834" s="8"/>
      <c r="U1834" s="8"/>
      <c r="V1834" s="8"/>
      <c r="W1834" s="8"/>
      <c r="X1834" s="8"/>
      <c r="Y1834" s="8"/>
      <c r="Z1834" s="8"/>
    </row>
    <row r="1835">
      <c r="A1835" s="8"/>
      <c r="B1835" s="11"/>
      <c r="C1835" s="8"/>
      <c r="D1835" s="8"/>
      <c r="E1835" s="8"/>
      <c r="F1835" s="8"/>
      <c r="G1835" s="8"/>
      <c r="H1835" s="8"/>
      <c r="I1835" s="8"/>
      <c r="J1835" s="8"/>
      <c r="K1835" s="8"/>
      <c r="L1835" s="8"/>
      <c r="M1835" s="8"/>
      <c r="N1835" s="8"/>
      <c r="O1835" s="8"/>
      <c r="P1835" s="8"/>
      <c r="Q1835" s="8"/>
      <c r="R1835" s="8"/>
      <c r="S1835" s="8"/>
      <c r="T1835" s="8"/>
      <c r="U1835" s="8"/>
      <c r="V1835" s="8"/>
      <c r="W1835" s="8"/>
      <c r="X1835" s="8"/>
      <c r="Y1835" s="8"/>
      <c r="Z1835" s="8"/>
    </row>
    <row r="1836">
      <c r="A1836" s="8"/>
      <c r="B1836" s="11"/>
      <c r="C1836" s="8"/>
      <c r="D1836" s="8"/>
      <c r="E1836" s="8"/>
      <c r="F1836" s="8"/>
      <c r="G1836" s="8"/>
      <c r="H1836" s="8"/>
      <c r="I1836" s="8"/>
      <c r="J1836" s="8"/>
      <c r="K1836" s="8"/>
      <c r="L1836" s="8"/>
      <c r="M1836" s="8"/>
      <c r="N1836" s="8"/>
      <c r="O1836" s="8"/>
      <c r="P1836" s="8"/>
      <c r="Q1836" s="8"/>
      <c r="R1836" s="8"/>
      <c r="S1836" s="8"/>
      <c r="T1836" s="8"/>
      <c r="U1836" s="8"/>
      <c r="V1836" s="8"/>
      <c r="W1836" s="8"/>
      <c r="X1836" s="8"/>
      <c r="Y1836" s="8"/>
      <c r="Z1836" s="8"/>
    </row>
    <row r="1837">
      <c r="A1837" s="8"/>
      <c r="B1837" s="11"/>
      <c r="C1837" s="8"/>
      <c r="D1837" s="8"/>
      <c r="E1837" s="8"/>
      <c r="F1837" s="8"/>
      <c r="G1837" s="8"/>
      <c r="H1837" s="8"/>
      <c r="I1837" s="8"/>
      <c r="J1837" s="8"/>
      <c r="K1837" s="8"/>
      <c r="L1837" s="8"/>
      <c r="M1837" s="8"/>
      <c r="N1837" s="8"/>
      <c r="O1837" s="8"/>
      <c r="P1837" s="8"/>
      <c r="Q1837" s="8"/>
      <c r="R1837" s="8"/>
      <c r="S1837" s="8"/>
      <c r="T1837" s="8"/>
      <c r="U1837" s="8"/>
      <c r="V1837" s="8"/>
      <c r="W1837" s="8"/>
      <c r="X1837" s="8"/>
      <c r="Y1837" s="8"/>
      <c r="Z1837" s="8"/>
    </row>
    <row r="1838">
      <c r="A1838" s="8"/>
      <c r="B1838" s="11"/>
      <c r="C1838" s="8"/>
      <c r="D1838" s="8"/>
      <c r="E1838" s="8"/>
      <c r="F1838" s="8"/>
      <c r="G1838" s="8"/>
      <c r="H1838" s="8"/>
      <c r="I1838" s="8"/>
      <c r="J1838" s="8"/>
      <c r="K1838" s="8"/>
      <c r="L1838" s="8"/>
      <c r="M1838" s="8"/>
      <c r="N1838" s="8"/>
      <c r="O1838" s="8"/>
      <c r="P1838" s="8"/>
      <c r="Q1838" s="8"/>
      <c r="R1838" s="8"/>
      <c r="S1838" s="8"/>
      <c r="T1838" s="8"/>
      <c r="U1838" s="8"/>
      <c r="V1838" s="8"/>
      <c r="W1838" s="8"/>
      <c r="X1838" s="8"/>
      <c r="Y1838" s="8"/>
      <c r="Z1838" s="8"/>
    </row>
    <row r="1839">
      <c r="A1839" s="8"/>
      <c r="B1839" s="11"/>
      <c r="C1839" s="8"/>
      <c r="D1839" s="8"/>
      <c r="E1839" s="8"/>
      <c r="F1839" s="8"/>
      <c r="G1839" s="8"/>
      <c r="H1839" s="8"/>
      <c r="I1839" s="8"/>
      <c r="J1839" s="8"/>
      <c r="K1839" s="8"/>
      <c r="L1839" s="8"/>
      <c r="M1839" s="8"/>
      <c r="N1839" s="8"/>
      <c r="O1839" s="8"/>
      <c r="P1839" s="8"/>
      <c r="Q1839" s="8"/>
      <c r="R1839" s="8"/>
      <c r="S1839" s="8"/>
      <c r="T1839" s="8"/>
      <c r="U1839" s="8"/>
      <c r="V1839" s="8"/>
      <c r="W1839" s="8"/>
      <c r="X1839" s="8"/>
      <c r="Y1839" s="8"/>
      <c r="Z1839" s="8"/>
    </row>
    <row r="1840">
      <c r="A1840" s="8"/>
      <c r="B1840" s="11"/>
      <c r="C1840" s="8"/>
      <c r="D1840" s="8"/>
      <c r="E1840" s="8"/>
      <c r="F1840" s="8"/>
      <c r="G1840" s="8"/>
      <c r="H1840" s="8"/>
      <c r="I1840" s="8"/>
      <c r="J1840" s="8"/>
      <c r="K1840" s="8"/>
      <c r="L1840" s="8"/>
      <c r="M1840" s="8"/>
      <c r="N1840" s="8"/>
      <c r="O1840" s="8"/>
      <c r="P1840" s="8"/>
      <c r="Q1840" s="8"/>
      <c r="R1840" s="8"/>
      <c r="S1840" s="8"/>
      <c r="T1840" s="8"/>
      <c r="U1840" s="8"/>
      <c r="V1840" s="8"/>
      <c r="W1840" s="8"/>
      <c r="X1840" s="8"/>
      <c r="Y1840" s="8"/>
      <c r="Z1840" s="8"/>
    </row>
    <row r="1841">
      <c r="A1841" s="8"/>
      <c r="B1841" s="11"/>
      <c r="C1841" s="8"/>
      <c r="D1841" s="8"/>
      <c r="E1841" s="8"/>
      <c r="F1841" s="8"/>
      <c r="G1841" s="8"/>
      <c r="H1841" s="8"/>
      <c r="I1841" s="8"/>
      <c r="J1841" s="8"/>
      <c r="K1841" s="8"/>
      <c r="L1841" s="8"/>
      <c r="M1841" s="8"/>
      <c r="N1841" s="8"/>
      <c r="O1841" s="8"/>
      <c r="P1841" s="8"/>
      <c r="Q1841" s="8"/>
      <c r="R1841" s="8"/>
      <c r="S1841" s="8"/>
      <c r="T1841" s="8"/>
      <c r="U1841" s="8"/>
      <c r="V1841" s="8"/>
      <c r="W1841" s="8"/>
      <c r="X1841" s="8"/>
      <c r="Y1841" s="8"/>
      <c r="Z1841" s="8"/>
    </row>
    <row r="1842">
      <c r="A1842" s="8"/>
      <c r="B1842" s="11"/>
      <c r="C1842" s="8"/>
      <c r="D1842" s="8"/>
      <c r="E1842" s="8"/>
      <c r="F1842" s="8"/>
      <c r="G1842" s="8"/>
      <c r="H1842" s="8"/>
      <c r="I1842" s="8"/>
      <c r="J1842" s="8"/>
      <c r="K1842" s="8"/>
      <c r="L1842" s="8"/>
      <c r="M1842" s="8"/>
      <c r="N1842" s="8"/>
      <c r="O1842" s="8"/>
      <c r="P1842" s="8"/>
      <c r="Q1842" s="8"/>
      <c r="R1842" s="8"/>
      <c r="S1842" s="8"/>
      <c r="T1842" s="8"/>
      <c r="U1842" s="8"/>
      <c r="V1842" s="8"/>
      <c r="W1842" s="8"/>
      <c r="X1842" s="8"/>
      <c r="Y1842" s="8"/>
      <c r="Z1842" s="8"/>
    </row>
    <row r="1843">
      <c r="A1843" s="8"/>
      <c r="B1843" s="11"/>
      <c r="C1843" s="8"/>
      <c r="D1843" s="8"/>
      <c r="E1843" s="8"/>
      <c r="F1843" s="8"/>
      <c r="G1843" s="8"/>
      <c r="H1843" s="8"/>
      <c r="I1843" s="8"/>
      <c r="J1843" s="8"/>
      <c r="K1843" s="8"/>
      <c r="L1843" s="8"/>
      <c r="M1843" s="8"/>
      <c r="N1843" s="8"/>
      <c r="O1843" s="8"/>
      <c r="P1843" s="8"/>
      <c r="Q1843" s="8"/>
      <c r="R1843" s="8"/>
      <c r="S1843" s="8"/>
      <c r="T1843" s="8"/>
      <c r="U1843" s="8"/>
      <c r="V1843" s="8"/>
      <c r="W1843" s="8"/>
      <c r="X1843" s="8"/>
      <c r="Y1843" s="8"/>
      <c r="Z1843" s="8"/>
    </row>
    <row r="1844">
      <c r="A1844" s="8"/>
      <c r="B1844" s="11"/>
      <c r="C1844" s="8"/>
      <c r="D1844" s="8"/>
      <c r="E1844" s="8"/>
      <c r="F1844" s="8"/>
      <c r="G1844" s="8"/>
      <c r="H1844" s="8"/>
      <c r="I1844" s="8"/>
      <c r="J1844" s="8"/>
      <c r="K1844" s="8"/>
      <c r="L1844" s="8"/>
      <c r="M1844" s="8"/>
      <c r="N1844" s="8"/>
      <c r="O1844" s="8"/>
      <c r="P1844" s="8"/>
      <c r="Q1844" s="8"/>
      <c r="R1844" s="8"/>
      <c r="S1844" s="8"/>
      <c r="T1844" s="8"/>
      <c r="U1844" s="8"/>
      <c r="V1844" s="8"/>
      <c r="W1844" s="8"/>
      <c r="X1844" s="8"/>
      <c r="Y1844" s="8"/>
      <c r="Z1844" s="8"/>
    </row>
    <row r="1845">
      <c r="A1845" s="8"/>
      <c r="B1845" s="11"/>
      <c r="C1845" s="8"/>
      <c r="D1845" s="8"/>
      <c r="E1845" s="8"/>
      <c r="F1845" s="8"/>
      <c r="G1845" s="8"/>
      <c r="H1845" s="8"/>
      <c r="I1845" s="8"/>
      <c r="J1845" s="8"/>
      <c r="K1845" s="8"/>
      <c r="L1845" s="8"/>
      <c r="M1845" s="8"/>
      <c r="N1845" s="8"/>
      <c r="O1845" s="8"/>
      <c r="P1845" s="8"/>
      <c r="Q1845" s="8"/>
      <c r="R1845" s="8"/>
      <c r="S1845" s="8"/>
      <c r="T1845" s="8"/>
      <c r="U1845" s="8"/>
      <c r="V1845" s="8"/>
      <c r="W1845" s="8"/>
      <c r="X1845" s="8"/>
      <c r="Y1845" s="8"/>
      <c r="Z1845" s="8"/>
    </row>
    <row r="1846">
      <c r="A1846" s="8"/>
      <c r="B1846" s="11"/>
      <c r="C1846" s="8"/>
      <c r="D1846" s="8"/>
      <c r="E1846" s="8"/>
      <c r="F1846" s="8"/>
      <c r="G1846" s="8"/>
      <c r="H1846" s="8"/>
      <c r="I1846" s="8"/>
      <c r="J1846" s="8"/>
      <c r="K1846" s="8"/>
      <c r="L1846" s="8"/>
      <c r="M1846" s="8"/>
      <c r="N1846" s="8"/>
      <c r="O1846" s="8"/>
      <c r="P1846" s="8"/>
      <c r="Q1846" s="8"/>
      <c r="R1846" s="8"/>
      <c r="S1846" s="8"/>
      <c r="T1846" s="8"/>
      <c r="U1846" s="8"/>
      <c r="V1846" s="8"/>
      <c r="W1846" s="8"/>
      <c r="X1846" s="8"/>
      <c r="Y1846" s="8"/>
      <c r="Z1846" s="8"/>
    </row>
    <row r="1847">
      <c r="A1847" s="8"/>
      <c r="B1847" s="11"/>
      <c r="C1847" s="8"/>
      <c r="D1847" s="8"/>
      <c r="E1847" s="8"/>
      <c r="F1847" s="8"/>
      <c r="G1847" s="8"/>
      <c r="H1847" s="8"/>
      <c r="I1847" s="8"/>
      <c r="J1847" s="8"/>
      <c r="K1847" s="8"/>
      <c r="L1847" s="8"/>
      <c r="M1847" s="8"/>
      <c r="N1847" s="8"/>
      <c r="O1847" s="8"/>
      <c r="P1847" s="8"/>
      <c r="Q1847" s="8"/>
      <c r="R1847" s="8"/>
      <c r="S1847" s="8"/>
      <c r="T1847" s="8"/>
      <c r="U1847" s="8"/>
      <c r="V1847" s="8"/>
      <c r="W1847" s="8"/>
      <c r="X1847" s="8"/>
      <c r="Y1847" s="8"/>
      <c r="Z1847" s="8"/>
    </row>
    <row r="1848">
      <c r="A1848" s="8"/>
      <c r="B1848" s="11"/>
      <c r="C1848" s="8"/>
      <c r="D1848" s="8"/>
      <c r="E1848" s="8"/>
      <c r="F1848" s="8"/>
      <c r="G1848" s="8"/>
      <c r="H1848" s="8"/>
      <c r="I1848" s="8"/>
      <c r="J1848" s="8"/>
      <c r="K1848" s="8"/>
      <c r="L1848" s="8"/>
      <c r="M1848" s="8"/>
      <c r="N1848" s="8"/>
      <c r="O1848" s="8"/>
      <c r="P1848" s="8"/>
      <c r="Q1848" s="8"/>
      <c r="R1848" s="8"/>
      <c r="S1848" s="8"/>
      <c r="T1848" s="8"/>
      <c r="U1848" s="8"/>
      <c r="V1848" s="8"/>
      <c r="W1848" s="8"/>
      <c r="X1848" s="8"/>
      <c r="Y1848" s="8"/>
      <c r="Z1848" s="8"/>
    </row>
    <row r="1849">
      <c r="A1849" s="8"/>
      <c r="B1849" s="11"/>
      <c r="C1849" s="8"/>
      <c r="D1849" s="8"/>
      <c r="E1849" s="8"/>
      <c r="F1849" s="8"/>
      <c r="G1849" s="8"/>
      <c r="H1849" s="8"/>
      <c r="I1849" s="8"/>
      <c r="J1849" s="8"/>
      <c r="K1849" s="8"/>
      <c r="L1849" s="8"/>
      <c r="M1849" s="8"/>
      <c r="N1849" s="8"/>
      <c r="O1849" s="8"/>
      <c r="P1849" s="8"/>
      <c r="Q1849" s="8"/>
      <c r="R1849" s="8"/>
      <c r="S1849" s="8"/>
      <c r="T1849" s="8"/>
      <c r="U1849" s="8"/>
      <c r="V1849" s="8"/>
      <c r="W1849" s="8"/>
      <c r="X1849" s="8"/>
      <c r="Y1849" s="8"/>
      <c r="Z1849" s="8"/>
    </row>
    <row r="1850">
      <c r="A1850" s="8"/>
      <c r="B1850" s="11"/>
      <c r="C1850" s="8"/>
      <c r="D1850" s="8"/>
      <c r="E1850" s="8"/>
      <c r="F1850" s="8"/>
      <c r="G1850" s="8"/>
      <c r="H1850" s="8"/>
      <c r="I1850" s="8"/>
      <c r="J1850" s="8"/>
      <c r="K1850" s="8"/>
      <c r="L1850" s="8"/>
      <c r="M1850" s="8"/>
      <c r="N1850" s="8"/>
      <c r="O1850" s="8"/>
      <c r="P1850" s="8"/>
      <c r="Q1850" s="8"/>
      <c r="R1850" s="8"/>
      <c r="S1850" s="8"/>
      <c r="T1850" s="8"/>
      <c r="U1850" s="8"/>
      <c r="V1850" s="8"/>
      <c r="W1850" s="8"/>
      <c r="X1850" s="8"/>
      <c r="Y1850" s="8"/>
      <c r="Z1850" s="8"/>
    </row>
    <row r="1851">
      <c r="A1851" s="8"/>
      <c r="B1851" s="11"/>
      <c r="C1851" s="8"/>
      <c r="D1851" s="8"/>
      <c r="E1851" s="8"/>
      <c r="F1851" s="8"/>
      <c r="G1851" s="8"/>
      <c r="H1851" s="8"/>
      <c r="I1851" s="8"/>
      <c r="J1851" s="8"/>
      <c r="K1851" s="8"/>
      <c r="L1851" s="8"/>
      <c r="M1851" s="8"/>
      <c r="N1851" s="8"/>
      <c r="O1851" s="8"/>
      <c r="P1851" s="8"/>
      <c r="Q1851" s="8"/>
      <c r="R1851" s="8"/>
      <c r="S1851" s="8"/>
      <c r="T1851" s="8"/>
      <c r="U1851" s="8"/>
      <c r="V1851" s="8"/>
      <c r="W1851" s="8"/>
      <c r="X1851" s="8"/>
      <c r="Y1851" s="8"/>
      <c r="Z1851" s="8"/>
    </row>
    <row r="1852">
      <c r="A1852" s="8"/>
      <c r="B1852" s="11"/>
      <c r="C1852" s="8"/>
      <c r="D1852" s="8"/>
      <c r="E1852" s="8"/>
      <c r="F1852" s="8"/>
      <c r="G1852" s="8"/>
      <c r="H1852" s="8"/>
      <c r="I1852" s="8"/>
      <c r="J1852" s="8"/>
      <c r="K1852" s="8"/>
      <c r="L1852" s="8"/>
      <c r="M1852" s="8"/>
      <c r="N1852" s="8"/>
      <c r="O1852" s="8"/>
      <c r="P1852" s="8"/>
      <c r="Q1852" s="8"/>
      <c r="R1852" s="8"/>
      <c r="S1852" s="8"/>
      <c r="T1852" s="8"/>
      <c r="U1852" s="8"/>
      <c r="V1852" s="8"/>
      <c r="W1852" s="8"/>
      <c r="X1852" s="8"/>
      <c r="Y1852" s="8"/>
      <c r="Z1852" s="8"/>
    </row>
    <row r="1853">
      <c r="A1853" s="8"/>
      <c r="B1853" s="11"/>
      <c r="C1853" s="8"/>
      <c r="D1853" s="8"/>
      <c r="E1853" s="8"/>
      <c r="F1853" s="8"/>
      <c r="G1853" s="8"/>
      <c r="H1853" s="8"/>
      <c r="I1853" s="8"/>
      <c r="J1853" s="8"/>
      <c r="K1853" s="8"/>
      <c r="L1853" s="8"/>
      <c r="M1853" s="8"/>
      <c r="N1853" s="8"/>
      <c r="O1853" s="8"/>
      <c r="P1853" s="8"/>
      <c r="Q1853" s="8"/>
      <c r="R1853" s="8"/>
      <c r="S1853" s="8"/>
      <c r="T1853" s="8"/>
      <c r="U1853" s="8"/>
      <c r="V1853" s="8"/>
      <c r="W1853" s="8"/>
      <c r="X1853" s="8"/>
      <c r="Y1853" s="8"/>
      <c r="Z1853" s="8"/>
    </row>
    <row r="1854">
      <c r="A1854" s="8"/>
      <c r="B1854" s="11"/>
      <c r="C1854" s="8"/>
      <c r="D1854" s="8"/>
      <c r="E1854" s="8"/>
      <c r="F1854" s="8"/>
      <c r="G1854" s="8"/>
      <c r="H1854" s="8"/>
      <c r="I1854" s="8"/>
      <c r="J1854" s="8"/>
      <c r="K1854" s="8"/>
      <c r="L1854" s="8"/>
      <c r="M1854" s="8"/>
      <c r="N1854" s="8"/>
      <c r="O1854" s="8"/>
      <c r="P1854" s="8"/>
      <c r="Q1854" s="8"/>
      <c r="R1854" s="8"/>
      <c r="S1854" s="8"/>
      <c r="T1854" s="8"/>
      <c r="U1854" s="8"/>
      <c r="V1854" s="8"/>
      <c r="W1854" s="8"/>
      <c r="X1854" s="8"/>
      <c r="Y1854" s="8"/>
      <c r="Z1854" s="8"/>
    </row>
    <row r="1855">
      <c r="A1855" s="8"/>
      <c r="B1855" s="11"/>
      <c r="C1855" s="8"/>
      <c r="D1855" s="8"/>
      <c r="E1855" s="8"/>
      <c r="F1855" s="8"/>
      <c r="G1855" s="8"/>
      <c r="H1855" s="8"/>
      <c r="I1855" s="8"/>
      <c r="J1855" s="8"/>
      <c r="K1855" s="8"/>
      <c r="L1855" s="8"/>
      <c r="M1855" s="8"/>
      <c r="N1855" s="8"/>
      <c r="O1855" s="8"/>
      <c r="P1855" s="8"/>
      <c r="Q1855" s="8"/>
      <c r="R1855" s="8"/>
      <c r="S1855" s="8"/>
      <c r="T1855" s="8"/>
      <c r="U1855" s="8"/>
      <c r="V1855" s="8"/>
      <c r="W1855" s="8"/>
      <c r="X1855" s="8"/>
      <c r="Y1855" s="8"/>
      <c r="Z1855" s="8"/>
    </row>
    <row r="1856">
      <c r="A1856" s="8"/>
      <c r="B1856" s="11"/>
      <c r="C1856" s="8"/>
      <c r="D1856" s="8"/>
      <c r="E1856" s="8"/>
      <c r="F1856" s="8"/>
      <c r="G1856" s="8"/>
      <c r="H1856" s="8"/>
      <c r="I1856" s="8"/>
      <c r="J1856" s="8"/>
      <c r="K1856" s="8"/>
      <c r="L1856" s="8"/>
      <c r="M1856" s="8"/>
      <c r="N1856" s="8"/>
      <c r="O1856" s="8"/>
      <c r="P1856" s="8"/>
      <c r="Q1856" s="8"/>
      <c r="R1856" s="8"/>
      <c r="S1856" s="8"/>
      <c r="T1856" s="8"/>
      <c r="U1856" s="8"/>
      <c r="V1856" s="8"/>
      <c r="W1856" s="8"/>
      <c r="X1856" s="8"/>
      <c r="Y1856" s="8"/>
      <c r="Z1856" s="8"/>
    </row>
    <row r="1857">
      <c r="A1857" s="8"/>
      <c r="B1857" s="11"/>
      <c r="C1857" s="8"/>
      <c r="D1857" s="8"/>
      <c r="E1857" s="8"/>
      <c r="F1857" s="8"/>
      <c r="G1857" s="8"/>
      <c r="H1857" s="8"/>
      <c r="I1857" s="8"/>
      <c r="J1857" s="8"/>
      <c r="K1857" s="8"/>
      <c r="L1857" s="8"/>
      <c r="M1857" s="8"/>
      <c r="N1857" s="8"/>
      <c r="O1857" s="8"/>
      <c r="P1857" s="8"/>
      <c r="Q1857" s="8"/>
      <c r="R1857" s="8"/>
      <c r="S1857" s="8"/>
      <c r="T1857" s="8"/>
      <c r="U1857" s="8"/>
      <c r="V1857" s="8"/>
      <c r="W1857" s="8"/>
      <c r="X1857" s="8"/>
      <c r="Y1857" s="8"/>
      <c r="Z1857" s="8"/>
    </row>
    <row r="1858">
      <c r="A1858" s="8"/>
      <c r="B1858" s="11"/>
      <c r="C1858" s="8"/>
      <c r="D1858" s="8"/>
      <c r="E1858" s="8"/>
      <c r="F1858" s="8"/>
      <c r="G1858" s="8"/>
      <c r="H1858" s="8"/>
      <c r="I1858" s="8"/>
      <c r="J1858" s="8"/>
      <c r="K1858" s="8"/>
      <c r="L1858" s="8"/>
      <c r="M1858" s="8"/>
      <c r="N1858" s="8"/>
      <c r="O1858" s="8"/>
      <c r="P1858" s="8"/>
      <c r="Q1858" s="8"/>
      <c r="R1858" s="8"/>
      <c r="S1858" s="8"/>
      <c r="T1858" s="8"/>
      <c r="U1858" s="8"/>
      <c r="V1858" s="8"/>
      <c r="W1858" s="8"/>
      <c r="X1858" s="8"/>
      <c r="Y1858" s="8"/>
      <c r="Z1858" s="8"/>
    </row>
    <row r="1859">
      <c r="A1859" s="8"/>
      <c r="B1859" s="11"/>
      <c r="C1859" s="8"/>
      <c r="D1859" s="8"/>
      <c r="E1859" s="8"/>
      <c r="F1859" s="8"/>
      <c r="G1859" s="8"/>
      <c r="H1859" s="8"/>
      <c r="I1859" s="8"/>
      <c r="J1859" s="8"/>
      <c r="K1859" s="8"/>
      <c r="L1859" s="8"/>
      <c r="M1859" s="8"/>
      <c r="N1859" s="8"/>
      <c r="O1859" s="8"/>
      <c r="P1859" s="8"/>
      <c r="Q1859" s="8"/>
      <c r="R1859" s="8"/>
      <c r="S1859" s="8"/>
      <c r="T1859" s="8"/>
      <c r="U1859" s="8"/>
      <c r="V1859" s="8"/>
      <c r="W1859" s="8"/>
      <c r="X1859" s="8"/>
      <c r="Y1859" s="8"/>
      <c r="Z1859" s="8"/>
    </row>
    <row r="1860">
      <c r="A1860" s="8"/>
      <c r="B1860" s="11"/>
      <c r="C1860" s="8"/>
      <c r="D1860" s="8"/>
      <c r="E1860" s="8"/>
      <c r="F1860" s="8"/>
      <c r="G1860" s="8"/>
      <c r="H1860" s="8"/>
      <c r="I1860" s="8"/>
      <c r="J1860" s="8"/>
      <c r="K1860" s="8"/>
      <c r="L1860" s="8"/>
      <c r="M1860" s="8"/>
      <c r="N1860" s="8"/>
      <c r="O1860" s="8"/>
      <c r="P1860" s="8"/>
      <c r="Q1860" s="8"/>
      <c r="R1860" s="8"/>
      <c r="S1860" s="8"/>
      <c r="T1860" s="8"/>
      <c r="U1860" s="8"/>
      <c r="V1860" s="8"/>
      <c r="W1860" s="8"/>
      <c r="X1860" s="8"/>
      <c r="Y1860" s="8"/>
      <c r="Z1860" s="8"/>
    </row>
    <row r="1861">
      <c r="A1861" s="8"/>
      <c r="B1861" s="11"/>
      <c r="C1861" s="8"/>
      <c r="D1861" s="8"/>
      <c r="E1861" s="8"/>
      <c r="F1861" s="8"/>
      <c r="G1861" s="8"/>
      <c r="H1861" s="8"/>
      <c r="I1861" s="8"/>
      <c r="J1861" s="8"/>
      <c r="K1861" s="8"/>
      <c r="L1861" s="8"/>
      <c r="M1861" s="8"/>
      <c r="N1861" s="8"/>
      <c r="O1861" s="8"/>
      <c r="P1861" s="8"/>
      <c r="Q1861" s="8"/>
      <c r="R1861" s="8"/>
      <c r="S1861" s="8"/>
      <c r="T1861" s="8"/>
      <c r="U1861" s="8"/>
      <c r="V1861" s="8"/>
      <c r="W1861" s="8"/>
      <c r="X1861" s="8"/>
      <c r="Y1861" s="8"/>
      <c r="Z1861" s="8"/>
    </row>
    <row r="1862">
      <c r="A1862" s="8"/>
      <c r="B1862" s="11"/>
      <c r="C1862" s="8"/>
      <c r="D1862" s="8"/>
      <c r="E1862" s="8"/>
      <c r="F1862" s="8"/>
      <c r="G1862" s="8"/>
      <c r="H1862" s="8"/>
      <c r="I1862" s="8"/>
      <c r="J1862" s="8"/>
      <c r="K1862" s="8"/>
      <c r="L1862" s="8"/>
      <c r="M1862" s="8"/>
      <c r="N1862" s="8"/>
      <c r="O1862" s="8"/>
      <c r="P1862" s="8"/>
      <c r="Q1862" s="8"/>
      <c r="R1862" s="8"/>
      <c r="S1862" s="8"/>
      <c r="T1862" s="8"/>
      <c r="U1862" s="8"/>
      <c r="V1862" s="8"/>
      <c r="W1862" s="8"/>
      <c r="X1862" s="8"/>
      <c r="Y1862" s="8"/>
      <c r="Z1862" s="8"/>
    </row>
    <row r="1863">
      <c r="A1863" s="8"/>
      <c r="B1863" s="11"/>
      <c r="C1863" s="8"/>
      <c r="D1863" s="8"/>
      <c r="E1863" s="8"/>
      <c r="F1863" s="8"/>
      <c r="G1863" s="8"/>
      <c r="H1863" s="8"/>
      <c r="I1863" s="8"/>
      <c r="J1863" s="8"/>
      <c r="K1863" s="8"/>
      <c r="L1863" s="8"/>
      <c r="M1863" s="8"/>
      <c r="N1863" s="8"/>
      <c r="O1863" s="8"/>
      <c r="P1863" s="8"/>
      <c r="Q1863" s="8"/>
      <c r="R1863" s="8"/>
      <c r="S1863" s="8"/>
      <c r="T1863" s="8"/>
      <c r="U1863" s="8"/>
      <c r="V1863" s="8"/>
      <c r="W1863" s="8"/>
      <c r="X1863" s="8"/>
      <c r="Y1863" s="8"/>
      <c r="Z1863" s="8"/>
    </row>
    <row r="1864">
      <c r="A1864" s="8"/>
      <c r="B1864" s="11"/>
      <c r="C1864" s="8"/>
      <c r="D1864" s="8"/>
      <c r="E1864" s="8"/>
      <c r="F1864" s="8"/>
      <c r="G1864" s="8"/>
      <c r="H1864" s="8"/>
      <c r="I1864" s="8"/>
      <c r="J1864" s="8"/>
      <c r="K1864" s="8"/>
      <c r="L1864" s="8"/>
      <c r="M1864" s="8"/>
      <c r="N1864" s="8"/>
      <c r="O1864" s="8"/>
      <c r="P1864" s="8"/>
      <c r="Q1864" s="8"/>
      <c r="R1864" s="8"/>
      <c r="S1864" s="8"/>
      <c r="T1864" s="8"/>
      <c r="U1864" s="8"/>
      <c r="V1864" s="8"/>
      <c r="W1864" s="8"/>
      <c r="X1864" s="8"/>
      <c r="Y1864" s="8"/>
      <c r="Z1864" s="8"/>
    </row>
    <row r="1865">
      <c r="A1865" s="8"/>
      <c r="B1865" s="11"/>
      <c r="C1865" s="8"/>
      <c r="D1865" s="8"/>
      <c r="E1865" s="8"/>
      <c r="F1865" s="8"/>
      <c r="G1865" s="8"/>
      <c r="H1865" s="8"/>
      <c r="I1865" s="8"/>
      <c r="J1865" s="8"/>
      <c r="K1865" s="8"/>
      <c r="L1865" s="8"/>
      <c r="M1865" s="8"/>
      <c r="N1865" s="8"/>
      <c r="O1865" s="8"/>
      <c r="P1865" s="8"/>
      <c r="Q1865" s="8"/>
      <c r="R1865" s="8"/>
      <c r="S1865" s="8"/>
      <c r="T1865" s="8"/>
      <c r="U1865" s="8"/>
      <c r="V1865" s="8"/>
      <c r="W1865" s="8"/>
      <c r="X1865" s="8"/>
      <c r="Y1865" s="8"/>
      <c r="Z1865" s="8"/>
    </row>
    <row r="1866">
      <c r="A1866" s="8"/>
      <c r="B1866" s="11"/>
      <c r="C1866" s="8"/>
      <c r="D1866" s="8"/>
      <c r="E1866" s="8"/>
      <c r="F1866" s="8"/>
      <c r="G1866" s="8"/>
      <c r="H1866" s="8"/>
      <c r="I1866" s="8"/>
      <c r="J1866" s="8"/>
      <c r="K1866" s="8"/>
      <c r="L1866" s="8"/>
      <c r="M1866" s="8"/>
      <c r="N1866" s="8"/>
      <c r="O1866" s="8"/>
      <c r="P1866" s="8"/>
      <c r="Q1866" s="8"/>
      <c r="R1866" s="8"/>
      <c r="S1866" s="8"/>
      <c r="T1866" s="8"/>
      <c r="U1866" s="8"/>
      <c r="V1866" s="8"/>
      <c r="W1866" s="8"/>
      <c r="X1866" s="8"/>
      <c r="Y1866" s="8"/>
      <c r="Z1866" s="8"/>
    </row>
    <row r="1867">
      <c r="A1867" s="8"/>
      <c r="B1867" s="11"/>
      <c r="C1867" s="8"/>
      <c r="D1867" s="8"/>
      <c r="E1867" s="8"/>
      <c r="F1867" s="8"/>
      <c r="G1867" s="8"/>
      <c r="H1867" s="8"/>
      <c r="I1867" s="8"/>
      <c r="J1867" s="8"/>
      <c r="K1867" s="8"/>
      <c r="L1867" s="8"/>
      <c r="M1867" s="8"/>
      <c r="N1867" s="8"/>
      <c r="O1867" s="8"/>
      <c r="P1867" s="8"/>
      <c r="Q1867" s="8"/>
      <c r="R1867" s="8"/>
      <c r="S1867" s="8"/>
      <c r="T1867" s="8"/>
      <c r="U1867" s="8"/>
      <c r="V1867" s="8"/>
      <c r="W1867" s="8"/>
      <c r="X1867" s="8"/>
      <c r="Y1867" s="8"/>
      <c r="Z1867" s="8"/>
    </row>
    <row r="1868">
      <c r="A1868" s="8"/>
      <c r="B1868" s="11"/>
      <c r="C1868" s="8"/>
      <c r="D1868" s="8"/>
      <c r="E1868" s="8"/>
      <c r="F1868" s="8"/>
      <c r="G1868" s="8"/>
      <c r="H1868" s="8"/>
      <c r="I1868" s="8"/>
      <c r="J1868" s="8"/>
      <c r="K1868" s="8"/>
      <c r="L1868" s="8"/>
      <c r="M1868" s="8"/>
      <c r="N1868" s="8"/>
      <c r="O1868" s="8"/>
      <c r="P1868" s="8"/>
      <c r="Q1868" s="8"/>
      <c r="R1868" s="8"/>
      <c r="S1868" s="8"/>
      <c r="T1868" s="8"/>
      <c r="U1868" s="8"/>
      <c r="V1868" s="8"/>
      <c r="W1868" s="8"/>
      <c r="X1868" s="8"/>
      <c r="Y1868" s="8"/>
      <c r="Z1868" s="8"/>
    </row>
    <row r="1869">
      <c r="A1869" s="8"/>
      <c r="B1869" s="11"/>
      <c r="C1869" s="8"/>
      <c r="D1869" s="8"/>
      <c r="E1869" s="8"/>
      <c r="F1869" s="8"/>
      <c r="G1869" s="8"/>
      <c r="H1869" s="8"/>
      <c r="I1869" s="8"/>
      <c r="J1869" s="8"/>
      <c r="K1869" s="8"/>
      <c r="L1869" s="8"/>
      <c r="M1869" s="8"/>
      <c r="N1869" s="8"/>
      <c r="O1869" s="8"/>
      <c r="P1869" s="8"/>
      <c r="Q1869" s="8"/>
      <c r="R1869" s="8"/>
      <c r="S1869" s="8"/>
      <c r="T1869" s="8"/>
      <c r="U1869" s="8"/>
      <c r="V1869" s="8"/>
      <c r="W1869" s="8"/>
      <c r="X1869" s="8"/>
      <c r="Y1869" s="8"/>
      <c r="Z1869" s="8"/>
    </row>
    <row r="1870">
      <c r="A1870" s="8"/>
      <c r="B1870" s="11"/>
      <c r="C1870" s="8"/>
      <c r="D1870" s="8"/>
      <c r="E1870" s="8"/>
      <c r="F1870" s="8"/>
      <c r="G1870" s="8"/>
      <c r="H1870" s="8"/>
      <c r="I1870" s="8"/>
      <c r="J1870" s="8"/>
      <c r="K1870" s="8"/>
      <c r="L1870" s="8"/>
      <c r="M1870" s="8"/>
      <c r="N1870" s="8"/>
      <c r="O1870" s="8"/>
      <c r="P1870" s="8"/>
      <c r="Q1870" s="8"/>
      <c r="R1870" s="8"/>
      <c r="S1870" s="8"/>
      <c r="T1870" s="8"/>
      <c r="U1870" s="8"/>
      <c r="V1870" s="8"/>
      <c r="W1870" s="8"/>
      <c r="X1870" s="8"/>
      <c r="Y1870" s="8"/>
      <c r="Z1870" s="8"/>
    </row>
    <row r="1871">
      <c r="A1871" s="8"/>
      <c r="B1871" s="11"/>
      <c r="C1871" s="8"/>
      <c r="D1871" s="8"/>
      <c r="E1871" s="8"/>
      <c r="F1871" s="8"/>
      <c r="G1871" s="8"/>
      <c r="H1871" s="8"/>
      <c r="I1871" s="8"/>
      <c r="J1871" s="8"/>
      <c r="K1871" s="8"/>
      <c r="L1871" s="8"/>
      <c r="M1871" s="8"/>
      <c r="N1871" s="8"/>
      <c r="O1871" s="8"/>
      <c r="P1871" s="8"/>
      <c r="Q1871" s="8"/>
      <c r="R1871" s="8"/>
      <c r="S1871" s="8"/>
      <c r="T1871" s="8"/>
      <c r="U1871" s="8"/>
      <c r="V1871" s="8"/>
      <c r="W1871" s="8"/>
      <c r="X1871" s="8"/>
      <c r="Y1871" s="8"/>
      <c r="Z1871" s="8"/>
    </row>
    <row r="1872">
      <c r="A1872" s="8"/>
      <c r="B1872" s="11"/>
      <c r="C1872" s="8"/>
      <c r="D1872" s="8"/>
      <c r="E1872" s="8"/>
      <c r="F1872" s="8"/>
      <c r="G1872" s="8"/>
      <c r="H1872" s="8"/>
      <c r="I1872" s="8"/>
      <c r="J1872" s="8"/>
      <c r="K1872" s="8"/>
      <c r="L1872" s="8"/>
      <c r="M1872" s="8"/>
      <c r="N1872" s="8"/>
      <c r="O1872" s="8"/>
      <c r="P1872" s="8"/>
      <c r="Q1872" s="8"/>
      <c r="R1872" s="8"/>
      <c r="S1872" s="8"/>
      <c r="T1872" s="8"/>
      <c r="U1872" s="8"/>
      <c r="V1872" s="8"/>
      <c r="W1872" s="8"/>
      <c r="X1872" s="8"/>
      <c r="Y1872" s="8"/>
      <c r="Z1872" s="8"/>
    </row>
    <row r="1873">
      <c r="A1873" s="8"/>
      <c r="B1873" s="11"/>
      <c r="C1873" s="8"/>
      <c r="D1873" s="8"/>
      <c r="E1873" s="8"/>
      <c r="F1873" s="8"/>
      <c r="G1873" s="8"/>
      <c r="H1873" s="8"/>
      <c r="I1873" s="8"/>
      <c r="J1873" s="8"/>
      <c r="K1873" s="8"/>
      <c r="L1873" s="8"/>
      <c r="M1873" s="8"/>
      <c r="N1873" s="8"/>
      <c r="O1873" s="8"/>
      <c r="P1873" s="8"/>
      <c r="Q1873" s="8"/>
      <c r="R1873" s="8"/>
      <c r="S1873" s="8"/>
      <c r="T1873" s="8"/>
      <c r="U1873" s="8"/>
      <c r="V1873" s="8"/>
      <c r="W1873" s="8"/>
      <c r="X1873" s="8"/>
      <c r="Y1873" s="8"/>
      <c r="Z1873" s="8"/>
    </row>
    <row r="1874">
      <c r="A1874" s="8"/>
      <c r="B1874" s="11"/>
      <c r="C1874" s="8"/>
      <c r="D1874" s="8"/>
      <c r="E1874" s="8"/>
      <c r="F1874" s="8"/>
      <c r="G1874" s="8"/>
      <c r="H1874" s="8"/>
      <c r="I1874" s="8"/>
      <c r="J1874" s="8"/>
      <c r="K1874" s="8"/>
      <c r="L1874" s="8"/>
      <c r="M1874" s="8"/>
      <c r="N1874" s="8"/>
      <c r="O1874" s="8"/>
      <c r="P1874" s="8"/>
      <c r="Q1874" s="8"/>
      <c r="R1874" s="8"/>
      <c r="S1874" s="8"/>
      <c r="T1874" s="8"/>
      <c r="U1874" s="8"/>
      <c r="V1874" s="8"/>
      <c r="W1874" s="8"/>
      <c r="X1874" s="8"/>
      <c r="Y1874" s="8"/>
      <c r="Z1874" s="8"/>
    </row>
    <row r="1875">
      <c r="A1875" s="8"/>
      <c r="B1875" s="11"/>
      <c r="C1875" s="8"/>
      <c r="D1875" s="8"/>
      <c r="E1875" s="8"/>
      <c r="F1875" s="8"/>
      <c r="G1875" s="8"/>
      <c r="H1875" s="8"/>
      <c r="I1875" s="8"/>
      <c r="J1875" s="8"/>
      <c r="K1875" s="8"/>
      <c r="L1875" s="8"/>
      <c r="M1875" s="8"/>
      <c r="N1875" s="8"/>
      <c r="O1875" s="8"/>
      <c r="P1875" s="8"/>
      <c r="Q1875" s="8"/>
      <c r="R1875" s="8"/>
      <c r="S1875" s="8"/>
      <c r="T1875" s="8"/>
      <c r="U1875" s="8"/>
      <c r="V1875" s="8"/>
      <c r="W1875" s="8"/>
      <c r="X1875" s="8"/>
      <c r="Y1875" s="8"/>
      <c r="Z1875" s="8"/>
    </row>
    <row r="1876">
      <c r="A1876" s="8"/>
      <c r="B1876" s="11"/>
      <c r="C1876" s="8"/>
      <c r="D1876" s="8"/>
      <c r="E1876" s="8"/>
      <c r="F1876" s="8"/>
      <c r="G1876" s="8"/>
      <c r="H1876" s="8"/>
      <c r="I1876" s="8"/>
      <c r="J1876" s="8"/>
      <c r="K1876" s="8"/>
      <c r="L1876" s="8"/>
      <c r="M1876" s="8"/>
      <c r="N1876" s="8"/>
      <c r="O1876" s="8"/>
      <c r="P1876" s="8"/>
      <c r="Q1876" s="8"/>
      <c r="R1876" s="8"/>
      <c r="S1876" s="8"/>
      <c r="T1876" s="8"/>
      <c r="U1876" s="8"/>
      <c r="V1876" s="8"/>
      <c r="W1876" s="8"/>
      <c r="X1876" s="8"/>
      <c r="Y1876" s="8"/>
      <c r="Z1876" s="8"/>
    </row>
    <row r="1877">
      <c r="A1877" s="8"/>
      <c r="B1877" s="11"/>
      <c r="C1877" s="8"/>
      <c r="D1877" s="8"/>
      <c r="E1877" s="8"/>
      <c r="F1877" s="8"/>
      <c r="G1877" s="8"/>
      <c r="H1877" s="8"/>
      <c r="I1877" s="8"/>
      <c r="J1877" s="8"/>
      <c r="K1877" s="8"/>
      <c r="L1877" s="8"/>
      <c r="M1877" s="8"/>
      <c r="N1877" s="8"/>
      <c r="O1877" s="8"/>
      <c r="P1877" s="8"/>
      <c r="Q1877" s="8"/>
      <c r="R1877" s="8"/>
      <c r="S1877" s="8"/>
      <c r="T1877" s="8"/>
      <c r="U1877" s="8"/>
      <c r="V1877" s="8"/>
      <c r="W1877" s="8"/>
      <c r="X1877" s="8"/>
      <c r="Y1877" s="8"/>
      <c r="Z1877" s="8"/>
    </row>
    <row r="1878">
      <c r="A1878" s="8"/>
      <c r="B1878" s="11"/>
      <c r="C1878" s="8"/>
      <c r="D1878" s="8"/>
      <c r="E1878" s="8"/>
      <c r="F1878" s="8"/>
      <c r="G1878" s="8"/>
      <c r="H1878" s="8"/>
      <c r="I1878" s="8"/>
      <c r="J1878" s="8"/>
      <c r="K1878" s="8"/>
      <c r="L1878" s="8"/>
      <c r="M1878" s="8"/>
      <c r="N1878" s="8"/>
      <c r="O1878" s="8"/>
      <c r="P1878" s="8"/>
      <c r="Q1878" s="8"/>
      <c r="R1878" s="8"/>
      <c r="S1878" s="8"/>
      <c r="T1878" s="8"/>
      <c r="U1878" s="8"/>
      <c r="V1878" s="8"/>
      <c r="W1878" s="8"/>
      <c r="X1878" s="8"/>
      <c r="Y1878" s="8"/>
      <c r="Z1878" s="8"/>
    </row>
    <row r="1879">
      <c r="A1879" s="8"/>
      <c r="B1879" s="11"/>
      <c r="C1879" s="8"/>
      <c r="D1879" s="8"/>
      <c r="E1879" s="8"/>
      <c r="F1879" s="8"/>
      <c r="G1879" s="8"/>
      <c r="H1879" s="8"/>
      <c r="I1879" s="8"/>
      <c r="J1879" s="8"/>
      <c r="K1879" s="8"/>
      <c r="L1879" s="8"/>
      <c r="M1879" s="8"/>
      <c r="N1879" s="8"/>
      <c r="O1879" s="8"/>
      <c r="P1879" s="8"/>
      <c r="Q1879" s="8"/>
      <c r="R1879" s="8"/>
      <c r="S1879" s="8"/>
      <c r="T1879" s="8"/>
      <c r="U1879" s="8"/>
      <c r="V1879" s="8"/>
      <c r="W1879" s="8"/>
      <c r="X1879" s="8"/>
      <c r="Y1879" s="8"/>
      <c r="Z1879" s="8"/>
    </row>
    <row r="1880">
      <c r="A1880" s="8"/>
      <c r="B1880" s="11"/>
      <c r="C1880" s="8"/>
      <c r="D1880" s="8"/>
      <c r="E1880" s="8"/>
      <c r="F1880" s="8"/>
      <c r="G1880" s="8"/>
      <c r="H1880" s="8"/>
      <c r="I1880" s="8"/>
      <c r="J1880" s="8"/>
      <c r="K1880" s="8"/>
      <c r="L1880" s="8"/>
      <c r="M1880" s="8"/>
      <c r="N1880" s="8"/>
      <c r="O1880" s="8"/>
      <c r="P1880" s="8"/>
      <c r="Q1880" s="8"/>
      <c r="R1880" s="8"/>
      <c r="S1880" s="8"/>
      <c r="T1880" s="8"/>
      <c r="U1880" s="8"/>
      <c r="V1880" s="8"/>
      <c r="W1880" s="8"/>
      <c r="X1880" s="8"/>
      <c r="Y1880" s="8"/>
      <c r="Z1880" s="8"/>
    </row>
    <row r="1881">
      <c r="A1881" s="8"/>
      <c r="B1881" s="11"/>
      <c r="C1881" s="8"/>
      <c r="D1881" s="8"/>
      <c r="E1881" s="8"/>
      <c r="F1881" s="8"/>
      <c r="G1881" s="8"/>
      <c r="H1881" s="8"/>
      <c r="I1881" s="8"/>
      <c r="J1881" s="8"/>
      <c r="K1881" s="8"/>
      <c r="L1881" s="8"/>
      <c r="M1881" s="8"/>
      <c r="N1881" s="8"/>
      <c r="O1881" s="8"/>
      <c r="P1881" s="8"/>
      <c r="Q1881" s="8"/>
      <c r="R1881" s="8"/>
      <c r="S1881" s="8"/>
      <c r="T1881" s="8"/>
      <c r="U1881" s="8"/>
      <c r="V1881" s="8"/>
      <c r="W1881" s="8"/>
      <c r="X1881" s="8"/>
      <c r="Y1881" s="8"/>
      <c r="Z1881" s="8"/>
    </row>
    <row r="1882">
      <c r="A1882" s="8"/>
      <c r="B1882" s="11"/>
      <c r="C1882" s="8"/>
      <c r="D1882" s="8"/>
      <c r="E1882" s="8"/>
      <c r="F1882" s="8"/>
      <c r="G1882" s="8"/>
      <c r="H1882" s="8"/>
      <c r="I1882" s="8"/>
      <c r="J1882" s="8"/>
      <c r="K1882" s="8"/>
      <c r="L1882" s="8"/>
      <c r="M1882" s="8"/>
      <c r="N1882" s="8"/>
      <c r="O1882" s="8"/>
      <c r="P1882" s="8"/>
      <c r="Q1882" s="8"/>
      <c r="R1882" s="8"/>
      <c r="S1882" s="8"/>
      <c r="T1882" s="8"/>
      <c r="U1882" s="8"/>
      <c r="V1882" s="8"/>
      <c r="W1882" s="8"/>
      <c r="X1882" s="8"/>
      <c r="Y1882" s="8"/>
      <c r="Z1882" s="8"/>
    </row>
    <row r="1883">
      <c r="A1883" s="8"/>
      <c r="B1883" s="11"/>
      <c r="C1883" s="8"/>
      <c r="D1883" s="8"/>
      <c r="E1883" s="8"/>
      <c r="F1883" s="8"/>
      <c r="G1883" s="8"/>
      <c r="H1883" s="8"/>
      <c r="I1883" s="8"/>
      <c r="J1883" s="8"/>
      <c r="K1883" s="8"/>
      <c r="L1883" s="8"/>
      <c r="M1883" s="8"/>
      <c r="N1883" s="8"/>
      <c r="O1883" s="8"/>
      <c r="P1883" s="8"/>
      <c r="Q1883" s="8"/>
      <c r="R1883" s="8"/>
      <c r="S1883" s="8"/>
      <c r="T1883" s="8"/>
      <c r="U1883" s="8"/>
      <c r="V1883" s="8"/>
      <c r="W1883" s="8"/>
      <c r="X1883" s="8"/>
      <c r="Y1883" s="8"/>
      <c r="Z1883" s="8"/>
    </row>
    <row r="1884">
      <c r="A1884" s="8"/>
      <c r="B1884" s="11"/>
      <c r="C1884" s="8"/>
      <c r="D1884" s="8"/>
      <c r="E1884" s="8"/>
      <c r="F1884" s="8"/>
      <c r="G1884" s="8"/>
      <c r="H1884" s="8"/>
      <c r="I1884" s="8"/>
      <c r="J1884" s="8"/>
      <c r="K1884" s="8"/>
      <c r="L1884" s="8"/>
      <c r="M1884" s="8"/>
      <c r="N1884" s="8"/>
      <c r="O1884" s="8"/>
      <c r="P1884" s="8"/>
      <c r="Q1884" s="8"/>
      <c r="R1884" s="8"/>
      <c r="S1884" s="8"/>
      <c r="T1884" s="8"/>
      <c r="U1884" s="8"/>
      <c r="V1884" s="8"/>
      <c r="W1884" s="8"/>
      <c r="X1884" s="8"/>
      <c r="Y1884" s="8"/>
      <c r="Z1884" s="8"/>
    </row>
    <row r="1885">
      <c r="A1885" s="8"/>
      <c r="B1885" s="11"/>
      <c r="C1885" s="8"/>
      <c r="D1885" s="8"/>
      <c r="E1885" s="8"/>
      <c r="F1885" s="8"/>
      <c r="G1885" s="8"/>
      <c r="H1885" s="8"/>
      <c r="I1885" s="8"/>
      <c r="J1885" s="8"/>
      <c r="K1885" s="8"/>
      <c r="L1885" s="8"/>
      <c r="M1885" s="8"/>
      <c r="N1885" s="8"/>
      <c r="O1885" s="8"/>
      <c r="P1885" s="8"/>
      <c r="Q1885" s="8"/>
      <c r="R1885" s="8"/>
      <c r="S1885" s="8"/>
      <c r="T1885" s="8"/>
      <c r="U1885" s="8"/>
      <c r="V1885" s="8"/>
      <c r="W1885" s="8"/>
      <c r="X1885" s="8"/>
      <c r="Y1885" s="8"/>
      <c r="Z1885" s="8"/>
    </row>
    <row r="1886">
      <c r="A1886" s="8"/>
      <c r="B1886" s="11"/>
      <c r="C1886" s="8"/>
      <c r="D1886" s="8"/>
      <c r="E1886" s="8"/>
      <c r="F1886" s="8"/>
      <c r="G1886" s="8"/>
      <c r="H1886" s="8"/>
      <c r="I1886" s="8"/>
      <c r="J1886" s="8"/>
      <c r="K1886" s="8"/>
      <c r="L1886" s="8"/>
      <c r="M1886" s="8"/>
      <c r="N1886" s="8"/>
      <c r="O1886" s="8"/>
      <c r="P1886" s="8"/>
      <c r="Q1886" s="8"/>
      <c r="R1886" s="8"/>
      <c r="S1886" s="8"/>
      <c r="T1886" s="8"/>
      <c r="U1886" s="8"/>
      <c r="V1886" s="8"/>
      <c r="W1886" s="8"/>
      <c r="X1886" s="8"/>
      <c r="Y1886" s="8"/>
      <c r="Z1886" s="8"/>
    </row>
    <row r="1887">
      <c r="A1887" s="8"/>
      <c r="B1887" s="11"/>
      <c r="C1887" s="8"/>
      <c r="D1887" s="8"/>
      <c r="E1887" s="8"/>
      <c r="F1887" s="8"/>
      <c r="G1887" s="8"/>
      <c r="H1887" s="8"/>
      <c r="I1887" s="8"/>
      <c r="J1887" s="8"/>
      <c r="K1887" s="8"/>
      <c r="L1887" s="8"/>
      <c r="M1887" s="8"/>
      <c r="N1887" s="8"/>
      <c r="O1887" s="8"/>
      <c r="P1887" s="8"/>
      <c r="Q1887" s="8"/>
      <c r="R1887" s="8"/>
      <c r="S1887" s="8"/>
      <c r="T1887" s="8"/>
      <c r="U1887" s="8"/>
      <c r="V1887" s="8"/>
      <c r="W1887" s="8"/>
      <c r="X1887" s="8"/>
      <c r="Y1887" s="8"/>
      <c r="Z1887" s="8"/>
    </row>
    <row r="1888">
      <c r="A1888" s="8"/>
      <c r="B1888" s="11"/>
      <c r="C1888" s="8"/>
      <c r="D1888" s="8"/>
      <c r="E1888" s="8"/>
      <c r="F1888" s="8"/>
      <c r="G1888" s="8"/>
      <c r="H1888" s="8"/>
      <c r="I1888" s="8"/>
      <c r="J1888" s="8"/>
      <c r="K1888" s="8"/>
      <c r="L1888" s="8"/>
      <c r="M1888" s="8"/>
      <c r="N1888" s="8"/>
      <c r="O1888" s="8"/>
      <c r="P1888" s="8"/>
      <c r="Q1888" s="8"/>
      <c r="R1888" s="8"/>
      <c r="S1888" s="8"/>
      <c r="T1888" s="8"/>
      <c r="U1888" s="8"/>
      <c r="V1888" s="8"/>
      <c r="W1888" s="8"/>
      <c r="X1888" s="8"/>
      <c r="Y1888" s="8"/>
      <c r="Z1888" s="8"/>
    </row>
    <row r="1889">
      <c r="A1889" s="8"/>
      <c r="B1889" s="11"/>
      <c r="C1889" s="8"/>
      <c r="D1889" s="8"/>
      <c r="E1889" s="8"/>
      <c r="F1889" s="8"/>
      <c r="G1889" s="8"/>
      <c r="H1889" s="8"/>
      <c r="I1889" s="8"/>
      <c r="J1889" s="8"/>
      <c r="K1889" s="8"/>
      <c r="L1889" s="8"/>
      <c r="M1889" s="8"/>
      <c r="N1889" s="8"/>
      <c r="O1889" s="8"/>
      <c r="P1889" s="8"/>
      <c r="Q1889" s="8"/>
      <c r="R1889" s="8"/>
      <c r="S1889" s="8"/>
      <c r="T1889" s="8"/>
      <c r="U1889" s="8"/>
      <c r="V1889" s="8"/>
      <c r="W1889" s="8"/>
      <c r="X1889" s="8"/>
      <c r="Y1889" s="8"/>
      <c r="Z1889" s="8"/>
    </row>
    <row r="1890">
      <c r="A1890" s="8"/>
      <c r="B1890" s="11"/>
      <c r="C1890" s="8"/>
      <c r="D1890" s="8"/>
      <c r="E1890" s="8"/>
      <c r="F1890" s="8"/>
      <c r="G1890" s="8"/>
      <c r="H1890" s="8"/>
      <c r="I1890" s="8"/>
      <c r="J1890" s="8"/>
      <c r="K1890" s="8"/>
      <c r="L1890" s="8"/>
      <c r="M1890" s="8"/>
      <c r="N1890" s="8"/>
      <c r="O1890" s="8"/>
      <c r="P1890" s="8"/>
      <c r="Q1890" s="8"/>
      <c r="R1890" s="8"/>
      <c r="S1890" s="8"/>
      <c r="T1890" s="8"/>
      <c r="U1890" s="8"/>
      <c r="V1890" s="8"/>
      <c r="W1890" s="8"/>
      <c r="X1890" s="8"/>
      <c r="Y1890" s="8"/>
      <c r="Z1890" s="8"/>
    </row>
    <row r="1891">
      <c r="A1891" s="8"/>
      <c r="B1891" s="11"/>
      <c r="C1891" s="8"/>
      <c r="D1891" s="8"/>
      <c r="E1891" s="8"/>
      <c r="F1891" s="8"/>
      <c r="G1891" s="8"/>
      <c r="H1891" s="8"/>
      <c r="I1891" s="8"/>
      <c r="J1891" s="8"/>
      <c r="K1891" s="8"/>
      <c r="L1891" s="8"/>
      <c r="M1891" s="8"/>
      <c r="N1891" s="8"/>
      <c r="O1891" s="8"/>
      <c r="P1891" s="8"/>
      <c r="Q1891" s="8"/>
      <c r="R1891" s="8"/>
      <c r="S1891" s="8"/>
      <c r="T1891" s="8"/>
      <c r="U1891" s="8"/>
      <c r="V1891" s="8"/>
      <c r="W1891" s="8"/>
      <c r="X1891" s="8"/>
      <c r="Y1891" s="8"/>
      <c r="Z1891" s="8"/>
    </row>
    <row r="1892">
      <c r="A1892" s="8"/>
      <c r="B1892" s="11"/>
      <c r="C1892" s="8"/>
      <c r="D1892" s="8"/>
      <c r="E1892" s="8"/>
      <c r="F1892" s="8"/>
      <c r="G1892" s="8"/>
      <c r="H1892" s="8"/>
      <c r="I1892" s="8"/>
      <c r="J1892" s="8"/>
      <c r="K1892" s="8"/>
      <c r="L1892" s="8"/>
      <c r="M1892" s="8"/>
      <c r="N1892" s="8"/>
      <c r="O1892" s="8"/>
      <c r="P1892" s="8"/>
      <c r="Q1892" s="8"/>
      <c r="R1892" s="8"/>
      <c r="S1892" s="8"/>
      <c r="T1892" s="8"/>
      <c r="U1892" s="8"/>
      <c r="V1892" s="8"/>
      <c r="W1892" s="8"/>
      <c r="X1892" s="8"/>
      <c r="Y1892" s="8"/>
      <c r="Z1892" s="8"/>
    </row>
    <row r="1893">
      <c r="A1893" s="8"/>
      <c r="B1893" s="11"/>
      <c r="C1893" s="8"/>
      <c r="D1893" s="8"/>
      <c r="E1893" s="8"/>
      <c r="F1893" s="8"/>
      <c r="G1893" s="8"/>
      <c r="H1893" s="8"/>
      <c r="I1893" s="8"/>
      <c r="J1893" s="8"/>
      <c r="K1893" s="8"/>
      <c r="L1893" s="8"/>
      <c r="M1893" s="8"/>
      <c r="N1893" s="8"/>
      <c r="O1893" s="8"/>
      <c r="P1893" s="8"/>
      <c r="Q1893" s="8"/>
      <c r="R1893" s="8"/>
      <c r="S1893" s="8"/>
      <c r="T1893" s="8"/>
      <c r="U1893" s="8"/>
      <c r="V1893" s="8"/>
      <c r="W1893" s="8"/>
      <c r="X1893" s="8"/>
      <c r="Y1893" s="8"/>
      <c r="Z1893" s="8"/>
    </row>
    <row r="1894">
      <c r="A1894" s="8"/>
      <c r="B1894" s="11"/>
      <c r="C1894" s="8"/>
      <c r="D1894" s="8"/>
      <c r="E1894" s="8"/>
      <c r="F1894" s="8"/>
      <c r="G1894" s="8"/>
      <c r="H1894" s="8"/>
      <c r="I1894" s="8"/>
      <c r="J1894" s="8"/>
      <c r="K1894" s="8"/>
      <c r="L1894" s="8"/>
      <c r="M1894" s="8"/>
      <c r="N1894" s="8"/>
      <c r="O1894" s="8"/>
      <c r="P1894" s="8"/>
      <c r="Q1894" s="8"/>
      <c r="R1894" s="8"/>
      <c r="S1894" s="8"/>
      <c r="T1894" s="8"/>
      <c r="U1894" s="8"/>
      <c r="V1894" s="8"/>
      <c r="W1894" s="8"/>
      <c r="X1894" s="8"/>
      <c r="Y1894" s="8"/>
      <c r="Z1894" s="8"/>
    </row>
    <row r="1895">
      <c r="A1895" s="8"/>
      <c r="B1895" s="11"/>
      <c r="C1895" s="8"/>
      <c r="D1895" s="8"/>
      <c r="E1895" s="8"/>
      <c r="F1895" s="8"/>
      <c r="G1895" s="8"/>
      <c r="H1895" s="8"/>
      <c r="I1895" s="8"/>
      <c r="J1895" s="8"/>
      <c r="K1895" s="8"/>
      <c r="L1895" s="8"/>
      <c r="M1895" s="8"/>
      <c r="N1895" s="8"/>
      <c r="O1895" s="8"/>
      <c r="P1895" s="8"/>
      <c r="Q1895" s="8"/>
      <c r="R1895" s="8"/>
      <c r="S1895" s="8"/>
      <c r="T1895" s="8"/>
      <c r="U1895" s="8"/>
      <c r="V1895" s="8"/>
      <c r="W1895" s="8"/>
      <c r="X1895" s="8"/>
      <c r="Y1895" s="8"/>
      <c r="Z1895" s="8"/>
    </row>
    <row r="1896">
      <c r="A1896" s="8"/>
      <c r="B1896" s="11"/>
      <c r="C1896" s="8"/>
      <c r="D1896" s="8"/>
      <c r="E1896" s="8"/>
      <c r="F1896" s="8"/>
      <c r="G1896" s="8"/>
      <c r="H1896" s="8"/>
      <c r="I1896" s="8"/>
      <c r="J1896" s="8"/>
      <c r="K1896" s="8"/>
      <c r="L1896" s="8"/>
      <c r="M1896" s="8"/>
      <c r="N1896" s="8"/>
      <c r="O1896" s="8"/>
      <c r="P1896" s="8"/>
      <c r="Q1896" s="8"/>
      <c r="R1896" s="8"/>
      <c r="S1896" s="8"/>
      <c r="T1896" s="8"/>
      <c r="U1896" s="8"/>
      <c r="V1896" s="8"/>
      <c r="W1896" s="8"/>
      <c r="X1896" s="8"/>
      <c r="Y1896" s="8"/>
      <c r="Z1896" s="8"/>
    </row>
    <row r="1897">
      <c r="A1897" s="8"/>
      <c r="B1897" s="11"/>
      <c r="C1897" s="8"/>
      <c r="D1897" s="8"/>
      <c r="E1897" s="8"/>
      <c r="F1897" s="8"/>
      <c r="G1897" s="8"/>
      <c r="H1897" s="8"/>
      <c r="I1897" s="8"/>
      <c r="J1897" s="8"/>
      <c r="K1897" s="8"/>
      <c r="L1897" s="8"/>
      <c r="M1897" s="8"/>
      <c r="N1897" s="8"/>
      <c r="O1897" s="8"/>
      <c r="P1897" s="8"/>
      <c r="Q1897" s="8"/>
      <c r="R1897" s="8"/>
      <c r="S1897" s="8"/>
      <c r="T1897" s="8"/>
      <c r="U1897" s="8"/>
      <c r="V1897" s="8"/>
      <c r="W1897" s="8"/>
      <c r="X1897" s="8"/>
      <c r="Y1897" s="8"/>
      <c r="Z1897" s="8"/>
    </row>
    <row r="1898">
      <c r="A1898" s="8"/>
      <c r="B1898" s="11"/>
      <c r="C1898" s="8"/>
      <c r="D1898" s="8"/>
      <c r="E1898" s="8"/>
      <c r="F1898" s="8"/>
      <c r="G1898" s="8"/>
      <c r="H1898" s="8"/>
      <c r="I1898" s="8"/>
      <c r="J1898" s="8"/>
      <c r="K1898" s="8"/>
      <c r="L1898" s="8"/>
      <c r="M1898" s="8"/>
      <c r="N1898" s="8"/>
      <c r="O1898" s="8"/>
      <c r="P1898" s="8"/>
      <c r="Q1898" s="8"/>
      <c r="R1898" s="8"/>
      <c r="S1898" s="8"/>
      <c r="T1898" s="8"/>
      <c r="U1898" s="8"/>
      <c r="V1898" s="8"/>
      <c r="W1898" s="8"/>
      <c r="X1898" s="8"/>
      <c r="Y1898" s="8"/>
      <c r="Z1898" s="8"/>
    </row>
    <row r="1899">
      <c r="A1899" s="8"/>
      <c r="B1899" s="11"/>
      <c r="C1899" s="8"/>
      <c r="D1899" s="8"/>
      <c r="E1899" s="8"/>
      <c r="F1899" s="8"/>
      <c r="G1899" s="8"/>
      <c r="H1899" s="8"/>
      <c r="I1899" s="8"/>
      <c r="J1899" s="8"/>
      <c r="K1899" s="8"/>
      <c r="L1899" s="8"/>
      <c r="M1899" s="8"/>
      <c r="N1899" s="8"/>
      <c r="O1899" s="8"/>
      <c r="P1899" s="8"/>
      <c r="Q1899" s="8"/>
      <c r="R1899" s="8"/>
      <c r="S1899" s="8"/>
      <c r="T1899" s="8"/>
      <c r="U1899" s="8"/>
      <c r="V1899" s="8"/>
      <c r="W1899" s="8"/>
      <c r="X1899" s="8"/>
      <c r="Y1899" s="8"/>
      <c r="Z1899" s="8"/>
    </row>
    <row r="1900">
      <c r="A1900" s="8"/>
      <c r="B1900" s="11"/>
      <c r="C1900" s="8"/>
      <c r="D1900" s="8"/>
      <c r="E1900" s="8"/>
      <c r="F1900" s="8"/>
      <c r="G1900" s="8"/>
      <c r="H1900" s="8"/>
      <c r="I1900" s="8"/>
      <c r="J1900" s="8"/>
      <c r="K1900" s="8"/>
      <c r="L1900" s="8"/>
      <c r="M1900" s="8"/>
      <c r="N1900" s="8"/>
      <c r="O1900" s="8"/>
      <c r="P1900" s="8"/>
      <c r="Q1900" s="8"/>
      <c r="R1900" s="8"/>
      <c r="S1900" s="8"/>
      <c r="T1900" s="8"/>
      <c r="U1900" s="8"/>
      <c r="V1900" s="8"/>
      <c r="W1900" s="8"/>
      <c r="X1900" s="8"/>
      <c r="Y1900" s="8"/>
      <c r="Z1900" s="8"/>
    </row>
    <row r="1901">
      <c r="A1901" s="8"/>
      <c r="B1901" s="11"/>
      <c r="C1901" s="8"/>
      <c r="D1901" s="8"/>
      <c r="E1901" s="8"/>
      <c r="F1901" s="8"/>
      <c r="G1901" s="8"/>
      <c r="H1901" s="8"/>
      <c r="I1901" s="8"/>
      <c r="J1901" s="8"/>
      <c r="K1901" s="8"/>
      <c r="L1901" s="8"/>
      <c r="M1901" s="8"/>
      <c r="N1901" s="8"/>
      <c r="O1901" s="8"/>
      <c r="P1901" s="8"/>
      <c r="Q1901" s="8"/>
      <c r="R1901" s="8"/>
      <c r="S1901" s="8"/>
      <c r="T1901" s="8"/>
      <c r="U1901" s="8"/>
      <c r="V1901" s="8"/>
      <c r="W1901" s="8"/>
      <c r="X1901" s="8"/>
      <c r="Y1901" s="8"/>
      <c r="Z1901" s="8"/>
    </row>
    <row r="1902">
      <c r="A1902" s="8"/>
      <c r="B1902" s="11"/>
      <c r="C1902" s="8"/>
      <c r="D1902" s="8"/>
      <c r="E1902" s="8"/>
      <c r="F1902" s="8"/>
      <c r="G1902" s="8"/>
      <c r="H1902" s="8"/>
      <c r="I1902" s="8"/>
      <c r="J1902" s="8"/>
      <c r="K1902" s="8"/>
      <c r="L1902" s="8"/>
      <c r="M1902" s="8"/>
      <c r="N1902" s="8"/>
      <c r="O1902" s="8"/>
      <c r="P1902" s="8"/>
      <c r="Q1902" s="8"/>
      <c r="R1902" s="8"/>
      <c r="S1902" s="8"/>
      <c r="T1902" s="8"/>
      <c r="U1902" s="8"/>
      <c r="V1902" s="8"/>
      <c r="W1902" s="8"/>
      <c r="X1902" s="8"/>
      <c r="Y1902" s="8"/>
      <c r="Z1902" s="8"/>
    </row>
    <row r="1903">
      <c r="A1903" s="8"/>
      <c r="B1903" s="11"/>
      <c r="C1903" s="8"/>
      <c r="D1903" s="8"/>
      <c r="E1903" s="8"/>
      <c r="F1903" s="8"/>
      <c r="G1903" s="8"/>
      <c r="H1903" s="8"/>
      <c r="I1903" s="8"/>
      <c r="J1903" s="8"/>
      <c r="K1903" s="8"/>
      <c r="L1903" s="8"/>
      <c r="M1903" s="8"/>
      <c r="N1903" s="8"/>
      <c r="O1903" s="8"/>
      <c r="P1903" s="8"/>
      <c r="Q1903" s="8"/>
      <c r="R1903" s="8"/>
      <c r="S1903" s="8"/>
      <c r="T1903" s="8"/>
      <c r="U1903" s="8"/>
      <c r="V1903" s="8"/>
      <c r="W1903" s="8"/>
      <c r="X1903" s="8"/>
      <c r="Y1903" s="8"/>
      <c r="Z1903" s="8"/>
    </row>
    <row r="1904">
      <c r="A1904" s="8"/>
      <c r="B1904" s="11"/>
      <c r="C1904" s="8"/>
      <c r="D1904" s="8"/>
      <c r="E1904" s="8"/>
      <c r="F1904" s="8"/>
      <c r="G1904" s="8"/>
      <c r="H1904" s="8"/>
      <c r="I1904" s="8"/>
      <c r="J1904" s="8"/>
      <c r="K1904" s="8"/>
      <c r="L1904" s="8"/>
      <c r="M1904" s="8"/>
      <c r="N1904" s="8"/>
      <c r="O1904" s="8"/>
      <c r="P1904" s="8"/>
      <c r="Q1904" s="8"/>
      <c r="R1904" s="8"/>
      <c r="S1904" s="8"/>
      <c r="T1904" s="8"/>
      <c r="U1904" s="8"/>
      <c r="V1904" s="8"/>
      <c r="W1904" s="8"/>
      <c r="X1904" s="8"/>
      <c r="Y1904" s="8"/>
      <c r="Z1904" s="8"/>
    </row>
    <row r="1905">
      <c r="A1905" s="8"/>
      <c r="B1905" s="11"/>
      <c r="C1905" s="8"/>
      <c r="D1905" s="8"/>
      <c r="E1905" s="8"/>
      <c r="F1905" s="8"/>
      <c r="G1905" s="8"/>
      <c r="H1905" s="8"/>
      <c r="I1905" s="8"/>
      <c r="J1905" s="8"/>
      <c r="K1905" s="8"/>
      <c r="L1905" s="8"/>
      <c r="M1905" s="8"/>
      <c r="N1905" s="8"/>
      <c r="O1905" s="8"/>
      <c r="P1905" s="8"/>
      <c r="Q1905" s="8"/>
      <c r="R1905" s="8"/>
      <c r="S1905" s="8"/>
      <c r="T1905" s="8"/>
      <c r="U1905" s="8"/>
      <c r="V1905" s="8"/>
      <c r="W1905" s="8"/>
      <c r="X1905" s="8"/>
      <c r="Y1905" s="8"/>
      <c r="Z1905" s="8"/>
    </row>
    <row r="1906">
      <c r="A1906" s="8"/>
      <c r="B1906" s="11"/>
      <c r="C1906" s="8"/>
      <c r="D1906" s="8"/>
      <c r="E1906" s="8"/>
      <c r="F1906" s="8"/>
      <c r="G1906" s="8"/>
      <c r="H1906" s="8"/>
      <c r="I1906" s="8"/>
      <c r="J1906" s="8"/>
      <c r="K1906" s="8"/>
      <c r="L1906" s="8"/>
      <c r="M1906" s="8"/>
      <c r="N1906" s="8"/>
      <c r="O1906" s="8"/>
      <c r="P1906" s="8"/>
      <c r="Q1906" s="8"/>
      <c r="R1906" s="8"/>
      <c r="S1906" s="8"/>
      <c r="T1906" s="8"/>
      <c r="U1906" s="8"/>
      <c r="V1906" s="8"/>
      <c r="W1906" s="8"/>
      <c r="X1906" s="8"/>
      <c r="Y1906" s="8"/>
      <c r="Z1906" s="8"/>
    </row>
    <row r="1907">
      <c r="A1907" s="8"/>
      <c r="B1907" s="11"/>
      <c r="C1907" s="8"/>
      <c r="D1907" s="8"/>
      <c r="E1907" s="8"/>
      <c r="F1907" s="8"/>
      <c r="G1907" s="8"/>
      <c r="H1907" s="8"/>
      <c r="I1907" s="8"/>
      <c r="J1907" s="8"/>
      <c r="K1907" s="8"/>
      <c r="L1907" s="8"/>
      <c r="M1907" s="8"/>
      <c r="N1907" s="8"/>
      <c r="O1907" s="8"/>
      <c r="P1907" s="8"/>
      <c r="Q1907" s="8"/>
      <c r="R1907" s="8"/>
      <c r="S1907" s="8"/>
      <c r="T1907" s="8"/>
      <c r="U1907" s="8"/>
      <c r="V1907" s="8"/>
      <c r="W1907" s="8"/>
      <c r="X1907" s="8"/>
      <c r="Y1907" s="8"/>
      <c r="Z1907" s="8"/>
    </row>
    <row r="1908">
      <c r="A1908" s="8"/>
      <c r="B1908" s="11"/>
      <c r="C1908" s="8"/>
      <c r="D1908" s="8"/>
      <c r="E1908" s="8"/>
      <c r="F1908" s="8"/>
      <c r="G1908" s="8"/>
      <c r="H1908" s="8"/>
      <c r="I1908" s="8"/>
      <c r="J1908" s="8"/>
      <c r="K1908" s="8"/>
      <c r="L1908" s="8"/>
      <c r="M1908" s="8"/>
      <c r="N1908" s="8"/>
      <c r="O1908" s="8"/>
      <c r="P1908" s="8"/>
      <c r="Q1908" s="8"/>
      <c r="R1908" s="8"/>
      <c r="S1908" s="8"/>
      <c r="T1908" s="8"/>
      <c r="U1908" s="8"/>
      <c r="V1908" s="8"/>
      <c r="W1908" s="8"/>
      <c r="X1908" s="8"/>
      <c r="Y1908" s="8"/>
      <c r="Z1908" s="8"/>
    </row>
    <row r="1909">
      <c r="A1909" s="8"/>
      <c r="B1909" s="11"/>
      <c r="C1909" s="8"/>
      <c r="D1909" s="8"/>
      <c r="E1909" s="8"/>
      <c r="F1909" s="8"/>
      <c r="G1909" s="8"/>
      <c r="H1909" s="8"/>
      <c r="I1909" s="8"/>
      <c r="J1909" s="8"/>
      <c r="K1909" s="8"/>
      <c r="L1909" s="8"/>
      <c r="M1909" s="8"/>
      <c r="N1909" s="8"/>
      <c r="O1909" s="8"/>
      <c r="P1909" s="8"/>
      <c r="Q1909" s="8"/>
      <c r="R1909" s="8"/>
      <c r="S1909" s="8"/>
      <c r="T1909" s="8"/>
      <c r="U1909" s="8"/>
      <c r="V1909" s="8"/>
      <c r="W1909" s="8"/>
      <c r="X1909" s="8"/>
      <c r="Y1909" s="8"/>
      <c r="Z1909" s="8"/>
    </row>
    <row r="1910">
      <c r="A1910" s="8"/>
      <c r="B1910" s="11"/>
      <c r="C1910" s="8"/>
      <c r="D1910" s="8"/>
      <c r="E1910" s="8"/>
      <c r="F1910" s="8"/>
      <c r="G1910" s="8"/>
      <c r="H1910" s="8"/>
      <c r="I1910" s="8"/>
      <c r="J1910" s="8"/>
      <c r="K1910" s="8"/>
      <c r="L1910" s="8"/>
      <c r="M1910" s="8"/>
      <c r="N1910" s="8"/>
      <c r="O1910" s="8"/>
      <c r="P1910" s="8"/>
      <c r="Q1910" s="8"/>
      <c r="R1910" s="8"/>
      <c r="S1910" s="8"/>
      <c r="T1910" s="8"/>
      <c r="U1910" s="8"/>
      <c r="V1910" s="8"/>
      <c r="W1910" s="8"/>
      <c r="X1910" s="8"/>
      <c r="Y1910" s="8"/>
      <c r="Z1910" s="8"/>
    </row>
    <row r="1911">
      <c r="A1911" s="8"/>
      <c r="B1911" s="11"/>
      <c r="C1911" s="8"/>
      <c r="D1911" s="8"/>
      <c r="E1911" s="8"/>
      <c r="F1911" s="8"/>
      <c r="G1911" s="8"/>
      <c r="H1911" s="8"/>
      <c r="I1911" s="8"/>
      <c r="J1911" s="8"/>
      <c r="K1911" s="8"/>
      <c r="L1911" s="8"/>
      <c r="M1911" s="8"/>
      <c r="N1911" s="8"/>
      <c r="O1911" s="8"/>
      <c r="P1911" s="8"/>
      <c r="Q1911" s="8"/>
      <c r="R1911" s="8"/>
      <c r="S1911" s="8"/>
      <c r="T1911" s="8"/>
      <c r="U1911" s="8"/>
      <c r="V1911" s="8"/>
      <c r="W1911" s="8"/>
      <c r="X1911" s="8"/>
      <c r="Y1911" s="8"/>
      <c r="Z1911" s="8"/>
    </row>
    <row r="1912">
      <c r="A1912" s="8"/>
      <c r="B1912" s="11"/>
      <c r="C1912" s="8"/>
      <c r="D1912" s="8"/>
      <c r="E1912" s="8"/>
      <c r="F1912" s="8"/>
      <c r="G1912" s="8"/>
      <c r="H1912" s="8"/>
      <c r="I1912" s="8"/>
      <c r="J1912" s="8"/>
      <c r="K1912" s="8"/>
      <c r="L1912" s="8"/>
      <c r="M1912" s="8"/>
      <c r="N1912" s="8"/>
      <c r="O1912" s="8"/>
      <c r="P1912" s="8"/>
      <c r="Q1912" s="8"/>
      <c r="R1912" s="8"/>
      <c r="S1912" s="8"/>
      <c r="T1912" s="8"/>
      <c r="U1912" s="8"/>
      <c r="V1912" s="8"/>
      <c r="W1912" s="8"/>
      <c r="X1912" s="8"/>
      <c r="Y1912" s="8"/>
      <c r="Z1912" s="8"/>
    </row>
    <row r="1913">
      <c r="A1913" s="8"/>
      <c r="B1913" s="11"/>
      <c r="C1913" s="8"/>
      <c r="D1913" s="8"/>
      <c r="E1913" s="8"/>
      <c r="F1913" s="8"/>
      <c r="G1913" s="8"/>
      <c r="H1913" s="8"/>
      <c r="I1913" s="8"/>
      <c r="J1913" s="8"/>
      <c r="K1913" s="8"/>
      <c r="L1913" s="8"/>
      <c r="M1913" s="8"/>
      <c r="N1913" s="8"/>
      <c r="O1913" s="8"/>
      <c r="P1913" s="8"/>
      <c r="Q1913" s="8"/>
      <c r="R1913" s="8"/>
      <c r="S1913" s="8"/>
      <c r="T1913" s="8"/>
      <c r="U1913" s="8"/>
      <c r="V1913" s="8"/>
      <c r="W1913" s="8"/>
      <c r="X1913" s="8"/>
      <c r="Y1913" s="8"/>
      <c r="Z1913" s="8"/>
    </row>
    <row r="1914">
      <c r="A1914" s="8"/>
      <c r="B1914" s="11"/>
      <c r="C1914" s="8"/>
      <c r="D1914" s="8"/>
      <c r="E1914" s="8"/>
      <c r="F1914" s="8"/>
      <c r="G1914" s="8"/>
      <c r="H1914" s="8"/>
      <c r="I1914" s="8"/>
      <c r="J1914" s="8"/>
      <c r="K1914" s="8"/>
      <c r="L1914" s="8"/>
      <c r="M1914" s="8"/>
      <c r="N1914" s="8"/>
      <c r="O1914" s="8"/>
      <c r="P1914" s="8"/>
      <c r="Q1914" s="8"/>
      <c r="R1914" s="8"/>
      <c r="S1914" s="8"/>
      <c r="T1914" s="8"/>
      <c r="U1914" s="8"/>
      <c r="V1914" s="8"/>
      <c r="W1914" s="8"/>
      <c r="X1914" s="8"/>
      <c r="Y1914" s="8"/>
      <c r="Z1914" s="8"/>
    </row>
    <row r="1915">
      <c r="A1915" s="8"/>
      <c r="B1915" s="11"/>
      <c r="C1915" s="8"/>
      <c r="D1915" s="8"/>
      <c r="E1915" s="8"/>
      <c r="F1915" s="8"/>
      <c r="G1915" s="8"/>
      <c r="H1915" s="8"/>
      <c r="I1915" s="8"/>
      <c r="J1915" s="8"/>
      <c r="K1915" s="8"/>
      <c r="L1915" s="8"/>
      <c r="M1915" s="8"/>
      <c r="N1915" s="8"/>
      <c r="O1915" s="8"/>
      <c r="P1915" s="8"/>
      <c r="Q1915" s="8"/>
      <c r="R1915" s="8"/>
      <c r="S1915" s="8"/>
      <c r="T1915" s="8"/>
      <c r="U1915" s="8"/>
      <c r="V1915" s="8"/>
      <c r="W1915" s="8"/>
      <c r="X1915" s="8"/>
      <c r="Y1915" s="8"/>
      <c r="Z1915" s="8"/>
    </row>
    <row r="1916">
      <c r="A1916" s="8"/>
      <c r="B1916" s="11"/>
      <c r="C1916" s="8"/>
      <c r="D1916" s="8"/>
      <c r="E1916" s="8"/>
      <c r="F1916" s="8"/>
      <c r="G1916" s="8"/>
      <c r="H1916" s="8"/>
      <c r="I1916" s="8"/>
      <c r="J1916" s="8"/>
      <c r="K1916" s="8"/>
      <c r="L1916" s="8"/>
      <c r="M1916" s="8"/>
      <c r="N1916" s="8"/>
      <c r="O1916" s="8"/>
      <c r="P1916" s="8"/>
      <c r="Q1916" s="8"/>
      <c r="R1916" s="8"/>
      <c r="S1916" s="8"/>
      <c r="T1916" s="8"/>
      <c r="U1916" s="8"/>
      <c r="V1916" s="8"/>
      <c r="W1916" s="8"/>
      <c r="X1916" s="8"/>
      <c r="Y1916" s="8"/>
      <c r="Z1916" s="8"/>
    </row>
    <row r="1917">
      <c r="A1917" s="8"/>
      <c r="B1917" s="11"/>
      <c r="C1917" s="8"/>
      <c r="D1917" s="8"/>
      <c r="E1917" s="8"/>
      <c r="F1917" s="8"/>
      <c r="G1917" s="8"/>
      <c r="H1917" s="8"/>
      <c r="I1917" s="8"/>
      <c r="J1917" s="8"/>
      <c r="K1917" s="8"/>
      <c r="L1917" s="8"/>
      <c r="M1917" s="8"/>
      <c r="N1917" s="8"/>
      <c r="O1917" s="8"/>
      <c r="P1917" s="8"/>
      <c r="Q1917" s="8"/>
      <c r="R1917" s="8"/>
      <c r="S1917" s="8"/>
      <c r="T1917" s="8"/>
      <c r="U1917" s="8"/>
      <c r="V1917" s="8"/>
      <c r="W1917" s="8"/>
      <c r="X1917" s="8"/>
      <c r="Y1917" s="8"/>
      <c r="Z1917" s="8"/>
    </row>
    <row r="1918">
      <c r="A1918" s="8"/>
      <c r="B1918" s="11"/>
      <c r="C1918" s="8"/>
      <c r="D1918" s="8"/>
      <c r="E1918" s="8"/>
      <c r="F1918" s="8"/>
      <c r="G1918" s="8"/>
      <c r="H1918" s="8"/>
      <c r="I1918" s="8"/>
      <c r="J1918" s="8"/>
      <c r="K1918" s="8"/>
      <c r="L1918" s="8"/>
      <c r="M1918" s="8"/>
      <c r="N1918" s="8"/>
      <c r="O1918" s="8"/>
      <c r="P1918" s="8"/>
      <c r="Q1918" s="8"/>
      <c r="R1918" s="8"/>
      <c r="S1918" s="8"/>
      <c r="T1918" s="8"/>
      <c r="U1918" s="8"/>
      <c r="V1918" s="8"/>
      <c r="W1918" s="8"/>
      <c r="X1918" s="8"/>
      <c r="Y1918" s="8"/>
      <c r="Z1918" s="8"/>
    </row>
    <row r="1919">
      <c r="A1919" s="8"/>
      <c r="B1919" s="11"/>
      <c r="C1919" s="8"/>
      <c r="D1919" s="8"/>
      <c r="E1919" s="8"/>
      <c r="F1919" s="8"/>
      <c r="G1919" s="8"/>
      <c r="H1919" s="8"/>
      <c r="I1919" s="8"/>
      <c r="J1919" s="8"/>
      <c r="K1919" s="8"/>
      <c r="L1919" s="8"/>
      <c r="M1919" s="8"/>
      <c r="N1919" s="8"/>
      <c r="O1919" s="8"/>
      <c r="P1919" s="8"/>
      <c r="Q1919" s="8"/>
      <c r="R1919" s="8"/>
      <c r="S1919" s="8"/>
      <c r="T1919" s="8"/>
      <c r="U1919" s="8"/>
      <c r="V1919" s="8"/>
      <c r="W1919" s="8"/>
      <c r="X1919" s="8"/>
      <c r="Y1919" s="8"/>
      <c r="Z1919" s="8"/>
    </row>
    <row r="1920">
      <c r="A1920" s="8"/>
      <c r="B1920" s="11"/>
      <c r="C1920" s="8"/>
      <c r="D1920" s="8"/>
      <c r="E1920" s="8"/>
      <c r="F1920" s="8"/>
      <c r="G1920" s="8"/>
      <c r="H1920" s="8"/>
      <c r="I1920" s="8"/>
      <c r="J1920" s="8"/>
      <c r="K1920" s="8"/>
      <c r="L1920" s="8"/>
      <c r="M1920" s="8"/>
      <c r="N1920" s="8"/>
      <c r="O1920" s="8"/>
      <c r="P1920" s="8"/>
      <c r="Q1920" s="8"/>
      <c r="R1920" s="8"/>
      <c r="S1920" s="8"/>
      <c r="T1920" s="8"/>
      <c r="U1920" s="8"/>
      <c r="V1920" s="8"/>
      <c r="W1920" s="8"/>
      <c r="X1920" s="8"/>
      <c r="Y1920" s="8"/>
      <c r="Z1920" s="8"/>
    </row>
    <row r="1921">
      <c r="A1921" s="8"/>
      <c r="B1921" s="11"/>
      <c r="C1921" s="8"/>
      <c r="D1921" s="8"/>
      <c r="E1921" s="8"/>
      <c r="F1921" s="8"/>
      <c r="G1921" s="8"/>
      <c r="H1921" s="8"/>
      <c r="I1921" s="8"/>
      <c r="J1921" s="8"/>
      <c r="K1921" s="8"/>
      <c r="L1921" s="8"/>
      <c r="M1921" s="8"/>
      <c r="N1921" s="8"/>
      <c r="O1921" s="8"/>
      <c r="P1921" s="8"/>
      <c r="Q1921" s="8"/>
      <c r="R1921" s="8"/>
      <c r="S1921" s="8"/>
      <c r="T1921" s="8"/>
      <c r="U1921" s="8"/>
      <c r="V1921" s="8"/>
      <c r="W1921" s="8"/>
      <c r="X1921" s="8"/>
      <c r="Y1921" s="8"/>
      <c r="Z1921" s="8"/>
    </row>
    <row r="1922">
      <c r="A1922" s="8"/>
      <c r="B1922" s="11"/>
      <c r="C1922" s="8"/>
      <c r="D1922" s="8"/>
      <c r="E1922" s="8"/>
      <c r="F1922" s="8"/>
      <c r="G1922" s="8"/>
      <c r="H1922" s="8"/>
      <c r="I1922" s="8"/>
      <c r="J1922" s="8"/>
      <c r="K1922" s="8"/>
      <c r="L1922" s="8"/>
      <c r="M1922" s="8"/>
      <c r="N1922" s="8"/>
      <c r="O1922" s="8"/>
      <c r="P1922" s="8"/>
      <c r="Q1922" s="8"/>
      <c r="R1922" s="8"/>
      <c r="S1922" s="8"/>
      <c r="T1922" s="8"/>
      <c r="U1922" s="8"/>
      <c r="V1922" s="8"/>
      <c r="W1922" s="8"/>
      <c r="X1922" s="8"/>
      <c r="Y1922" s="8"/>
      <c r="Z1922" s="8"/>
    </row>
    <row r="1923">
      <c r="A1923" s="8"/>
      <c r="B1923" s="11"/>
      <c r="C1923" s="8"/>
      <c r="D1923" s="8"/>
      <c r="E1923" s="8"/>
      <c r="F1923" s="8"/>
      <c r="G1923" s="8"/>
      <c r="H1923" s="8"/>
      <c r="I1923" s="8"/>
      <c r="J1923" s="8"/>
      <c r="K1923" s="8"/>
      <c r="L1923" s="8"/>
      <c r="M1923" s="8"/>
      <c r="N1923" s="8"/>
      <c r="O1923" s="8"/>
      <c r="P1923" s="8"/>
      <c r="Q1923" s="8"/>
      <c r="R1923" s="8"/>
      <c r="S1923" s="8"/>
      <c r="T1923" s="8"/>
      <c r="U1923" s="8"/>
      <c r="V1923" s="8"/>
      <c r="W1923" s="8"/>
      <c r="X1923" s="8"/>
      <c r="Y1923" s="8"/>
      <c r="Z1923" s="8"/>
    </row>
    <row r="1924">
      <c r="A1924" s="8"/>
      <c r="B1924" s="11"/>
      <c r="C1924" s="8"/>
      <c r="D1924" s="8"/>
      <c r="E1924" s="8"/>
      <c r="F1924" s="8"/>
      <c r="G1924" s="8"/>
      <c r="H1924" s="8"/>
      <c r="I1924" s="8"/>
      <c r="J1924" s="8"/>
      <c r="K1924" s="8"/>
      <c r="L1924" s="8"/>
      <c r="M1924" s="8"/>
      <c r="N1924" s="8"/>
      <c r="O1924" s="8"/>
      <c r="P1924" s="8"/>
      <c r="Q1924" s="8"/>
      <c r="R1924" s="8"/>
      <c r="S1924" s="8"/>
      <c r="T1924" s="8"/>
      <c r="U1924" s="8"/>
      <c r="V1924" s="8"/>
      <c r="W1924" s="8"/>
      <c r="X1924" s="8"/>
      <c r="Y1924" s="8"/>
      <c r="Z1924" s="8"/>
    </row>
    <row r="1925">
      <c r="A1925" s="8"/>
      <c r="B1925" s="11"/>
      <c r="C1925" s="8"/>
      <c r="D1925" s="8"/>
      <c r="E1925" s="8"/>
      <c r="F1925" s="8"/>
      <c r="G1925" s="8"/>
      <c r="H1925" s="8"/>
      <c r="I1925" s="8"/>
      <c r="J1925" s="8"/>
      <c r="K1925" s="8"/>
      <c r="L1925" s="8"/>
      <c r="M1925" s="8"/>
      <c r="N1925" s="8"/>
      <c r="O1925" s="8"/>
      <c r="P1925" s="8"/>
      <c r="Q1925" s="8"/>
      <c r="R1925" s="8"/>
      <c r="S1925" s="8"/>
      <c r="T1925" s="8"/>
      <c r="U1925" s="8"/>
      <c r="V1925" s="8"/>
      <c r="W1925" s="8"/>
      <c r="X1925" s="8"/>
      <c r="Y1925" s="8"/>
      <c r="Z1925" s="8"/>
    </row>
    <row r="1926">
      <c r="A1926" s="8"/>
      <c r="B1926" s="11"/>
      <c r="C1926" s="8"/>
      <c r="D1926" s="8"/>
      <c r="E1926" s="8"/>
      <c r="F1926" s="8"/>
      <c r="G1926" s="8"/>
      <c r="H1926" s="8"/>
      <c r="I1926" s="8"/>
      <c r="J1926" s="8"/>
      <c r="K1926" s="8"/>
      <c r="L1926" s="8"/>
      <c r="M1926" s="8"/>
      <c r="N1926" s="8"/>
      <c r="O1926" s="8"/>
      <c r="P1926" s="8"/>
      <c r="Q1926" s="8"/>
      <c r="R1926" s="8"/>
      <c r="S1926" s="8"/>
      <c r="T1926" s="8"/>
      <c r="U1926" s="8"/>
      <c r="V1926" s="8"/>
      <c r="W1926" s="8"/>
      <c r="X1926" s="8"/>
      <c r="Y1926" s="8"/>
      <c r="Z1926" s="8"/>
    </row>
    <row r="1927">
      <c r="A1927" s="8"/>
      <c r="B1927" s="11"/>
      <c r="C1927" s="8"/>
      <c r="D1927" s="8"/>
      <c r="E1927" s="8"/>
      <c r="F1927" s="8"/>
      <c r="G1927" s="8"/>
      <c r="H1927" s="8"/>
      <c r="I1927" s="8"/>
      <c r="J1927" s="8"/>
      <c r="K1927" s="8"/>
      <c r="L1927" s="8"/>
      <c r="M1927" s="8"/>
      <c r="N1927" s="8"/>
      <c r="O1927" s="8"/>
      <c r="P1927" s="8"/>
      <c r="Q1927" s="8"/>
      <c r="R1927" s="8"/>
      <c r="S1927" s="8"/>
      <c r="T1927" s="8"/>
      <c r="U1927" s="8"/>
      <c r="V1927" s="8"/>
      <c r="W1927" s="8"/>
      <c r="X1927" s="8"/>
      <c r="Y1927" s="8"/>
      <c r="Z1927" s="8"/>
    </row>
    <row r="1928">
      <c r="A1928" s="8"/>
      <c r="B1928" s="11"/>
      <c r="C1928" s="8"/>
      <c r="D1928" s="8"/>
      <c r="E1928" s="8"/>
      <c r="F1928" s="8"/>
      <c r="G1928" s="8"/>
      <c r="H1928" s="8"/>
      <c r="I1928" s="8"/>
      <c r="J1928" s="8"/>
      <c r="K1928" s="8"/>
      <c r="L1928" s="8"/>
      <c r="M1928" s="8"/>
      <c r="N1928" s="8"/>
      <c r="O1928" s="8"/>
      <c r="P1928" s="8"/>
      <c r="Q1928" s="8"/>
      <c r="R1928" s="8"/>
      <c r="S1928" s="8"/>
      <c r="T1928" s="8"/>
      <c r="U1928" s="8"/>
      <c r="V1928" s="8"/>
      <c r="W1928" s="8"/>
      <c r="X1928" s="8"/>
      <c r="Y1928" s="8"/>
      <c r="Z1928" s="8"/>
    </row>
    <row r="1929">
      <c r="A1929" s="8"/>
      <c r="B1929" s="11"/>
      <c r="C1929" s="8"/>
      <c r="D1929" s="8"/>
      <c r="E1929" s="8"/>
      <c r="F1929" s="8"/>
      <c r="G1929" s="8"/>
      <c r="H1929" s="8"/>
      <c r="I1929" s="8"/>
      <c r="J1929" s="8"/>
      <c r="K1929" s="8"/>
      <c r="L1929" s="8"/>
      <c r="M1929" s="8"/>
      <c r="N1929" s="8"/>
      <c r="O1929" s="8"/>
      <c r="P1929" s="8"/>
      <c r="Q1929" s="8"/>
      <c r="R1929" s="8"/>
      <c r="S1929" s="8"/>
      <c r="T1929" s="8"/>
      <c r="U1929" s="8"/>
      <c r="V1929" s="8"/>
      <c r="W1929" s="8"/>
      <c r="X1929" s="8"/>
      <c r="Y1929" s="8"/>
      <c r="Z1929" s="8"/>
    </row>
    <row r="1930">
      <c r="A1930" s="8"/>
      <c r="B1930" s="11"/>
      <c r="C1930" s="8"/>
      <c r="D1930" s="8"/>
      <c r="E1930" s="8"/>
      <c r="F1930" s="8"/>
      <c r="G1930" s="8"/>
      <c r="H1930" s="8"/>
      <c r="I1930" s="8"/>
      <c r="J1930" s="8"/>
      <c r="K1930" s="8"/>
      <c r="L1930" s="8"/>
      <c r="M1930" s="8"/>
      <c r="N1930" s="8"/>
      <c r="O1930" s="8"/>
      <c r="P1930" s="8"/>
      <c r="Q1930" s="8"/>
      <c r="R1930" s="8"/>
      <c r="S1930" s="8"/>
      <c r="T1930" s="8"/>
      <c r="U1930" s="8"/>
      <c r="V1930" s="8"/>
      <c r="W1930" s="8"/>
      <c r="X1930" s="8"/>
      <c r="Y1930" s="8"/>
      <c r="Z1930" s="8"/>
    </row>
    <row r="1931">
      <c r="A1931" s="8"/>
      <c r="B1931" s="11"/>
      <c r="C1931" s="8"/>
      <c r="D1931" s="8"/>
      <c r="E1931" s="8"/>
      <c r="F1931" s="8"/>
      <c r="G1931" s="8"/>
      <c r="H1931" s="8"/>
      <c r="I1931" s="8"/>
      <c r="J1931" s="8"/>
      <c r="K1931" s="8"/>
      <c r="L1931" s="8"/>
      <c r="M1931" s="8"/>
      <c r="N1931" s="8"/>
      <c r="O1931" s="8"/>
      <c r="P1931" s="8"/>
      <c r="Q1931" s="8"/>
      <c r="R1931" s="8"/>
      <c r="S1931" s="8"/>
      <c r="T1931" s="8"/>
      <c r="U1931" s="8"/>
      <c r="V1931" s="8"/>
      <c r="W1931" s="8"/>
      <c r="X1931" s="8"/>
      <c r="Y1931" s="8"/>
      <c r="Z1931" s="8"/>
    </row>
    <row r="1932">
      <c r="A1932" s="8"/>
      <c r="B1932" s="11"/>
      <c r="C1932" s="8"/>
      <c r="D1932" s="8"/>
      <c r="E1932" s="8"/>
      <c r="F1932" s="8"/>
      <c r="G1932" s="8"/>
      <c r="H1932" s="8"/>
      <c r="I1932" s="8"/>
      <c r="J1932" s="8"/>
      <c r="K1932" s="8"/>
      <c r="L1932" s="8"/>
      <c r="M1932" s="8"/>
      <c r="N1932" s="8"/>
      <c r="O1932" s="8"/>
      <c r="P1932" s="8"/>
      <c r="Q1932" s="8"/>
      <c r="R1932" s="8"/>
      <c r="S1932" s="8"/>
      <c r="T1932" s="8"/>
      <c r="U1932" s="8"/>
      <c r="V1932" s="8"/>
      <c r="W1932" s="8"/>
      <c r="X1932" s="8"/>
      <c r="Y1932" s="8"/>
      <c r="Z1932" s="8"/>
    </row>
    <row r="1933">
      <c r="A1933" s="8"/>
      <c r="B1933" s="11"/>
      <c r="C1933" s="8"/>
      <c r="D1933" s="8"/>
      <c r="E1933" s="8"/>
      <c r="F1933" s="8"/>
      <c r="G1933" s="8"/>
      <c r="H1933" s="8"/>
      <c r="I1933" s="8"/>
      <c r="J1933" s="8"/>
      <c r="K1933" s="8"/>
      <c r="L1933" s="8"/>
      <c r="M1933" s="8"/>
      <c r="N1933" s="8"/>
      <c r="O1933" s="8"/>
      <c r="P1933" s="8"/>
      <c r="Q1933" s="8"/>
      <c r="R1933" s="8"/>
      <c r="S1933" s="8"/>
      <c r="T1933" s="8"/>
      <c r="U1933" s="8"/>
      <c r="V1933" s="8"/>
      <c r="W1933" s="8"/>
      <c r="X1933" s="8"/>
      <c r="Y1933" s="8"/>
      <c r="Z1933" s="8"/>
    </row>
    <row r="1934">
      <c r="A1934" s="8"/>
      <c r="B1934" s="11"/>
      <c r="C1934" s="8"/>
      <c r="D1934" s="8"/>
      <c r="E1934" s="8"/>
      <c r="F1934" s="8"/>
      <c r="G1934" s="8"/>
      <c r="H1934" s="8"/>
      <c r="I1934" s="8"/>
      <c r="J1934" s="8"/>
      <c r="K1934" s="8"/>
      <c r="L1934" s="8"/>
      <c r="M1934" s="8"/>
      <c r="N1934" s="8"/>
      <c r="O1934" s="8"/>
      <c r="P1934" s="8"/>
      <c r="Q1934" s="8"/>
      <c r="R1934" s="8"/>
      <c r="S1934" s="8"/>
      <c r="T1934" s="8"/>
      <c r="U1934" s="8"/>
      <c r="V1934" s="8"/>
      <c r="W1934" s="8"/>
      <c r="X1934" s="8"/>
      <c r="Y1934" s="8"/>
      <c r="Z1934" s="8"/>
    </row>
    <row r="1935">
      <c r="A1935" s="8"/>
      <c r="B1935" s="11"/>
      <c r="C1935" s="8"/>
      <c r="D1935" s="8"/>
      <c r="E1935" s="8"/>
      <c r="F1935" s="8"/>
      <c r="G1935" s="8"/>
      <c r="H1935" s="8"/>
      <c r="I1935" s="8"/>
      <c r="J1935" s="8"/>
      <c r="K1935" s="8"/>
      <c r="L1935" s="8"/>
      <c r="M1935" s="8"/>
      <c r="N1935" s="8"/>
      <c r="O1935" s="8"/>
      <c r="P1935" s="8"/>
      <c r="Q1935" s="8"/>
      <c r="R1935" s="8"/>
      <c r="S1935" s="8"/>
      <c r="T1935" s="8"/>
      <c r="U1935" s="8"/>
      <c r="V1935" s="8"/>
      <c r="W1935" s="8"/>
      <c r="X1935" s="8"/>
      <c r="Y1935" s="8"/>
      <c r="Z1935" s="8"/>
    </row>
    <row r="1936">
      <c r="A1936" s="8"/>
      <c r="B1936" s="11"/>
      <c r="C1936" s="8"/>
      <c r="D1936" s="8"/>
      <c r="E1936" s="8"/>
      <c r="F1936" s="8"/>
      <c r="G1936" s="8"/>
      <c r="H1936" s="8"/>
      <c r="I1936" s="8"/>
      <c r="J1936" s="8"/>
      <c r="K1936" s="8"/>
      <c r="L1936" s="8"/>
      <c r="M1936" s="8"/>
      <c r="N1936" s="8"/>
      <c r="O1936" s="8"/>
      <c r="P1936" s="8"/>
      <c r="Q1936" s="8"/>
      <c r="R1936" s="8"/>
      <c r="S1936" s="8"/>
      <c r="T1936" s="8"/>
      <c r="U1936" s="8"/>
      <c r="V1936" s="8"/>
      <c r="W1936" s="8"/>
      <c r="X1936" s="8"/>
      <c r="Y1936" s="8"/>
      <c r="Z1936" s="8"/>
    </row>
    <row r="1937">
      <c r="A1937" s="8"/>
      <c r="B1937" s="11"/>
      <c r="C1937" s="8"/>
      <c r="D1937" s="8"/>
      <c r="E1937" s="8"/>
      <c r="F1937" s="8"/>
      <c r="G1937" s="8"/>
      <c r="H1937" s="8"/>
      <c r="I1937" s="8"/>
      <c r="J1937" s="8"/>
      <c r="K1937" s="8"/>
      <c r="L1937" s="8"/>
      <c r="M1937" s="8"/>
      <c r="N1937" s="8"/>
      <c r="O1937" s="8"/>
      <c r="P1937" s="8"/>
      <c r="Q1937" s="8"/>
      <c r="R1937" s="8"/>
      <c r="S1937" s="8"/>
      <c r="T1937" s="8"/>
      <c r="U1937" s="8"/>
      <c r="V1937" s="8"/>
      <c r="W1937" s="8"/>
      <c r="X1937" s="8"/>
      <c r="Y1937" s="8"/>
      <c r="Z1937" s="8"/>
    </row>
    <row r="1938">
      <c r="A1938" s="8"/>
      <c r="B1938" s="11"/>
      <c r="C1938" s="8"/>
      <c r="D1938" s="8"/>
      <c r="E1938" s="8"/>
      <c r="F1938" s="8"/>
      <c r="G1938" s="8"/>
      <c r="H1938" s="8"/>
      <c r="I1938" s="8"/>
      <c r="J1938" s="8"/>
      <c r="K1938" s="8"/>
      <c r="L1938" s="8"/>
      <c r="M1938" s="8"/>
      <c r="N1938" s="8"/>
      <c r="O1938" s="8"/>
      <c r="P1938" s="8"/>
      <c r="Q1938" s="8"/>
      <c r="R1938" s="8"/>
      <c r="S1938" s="8"/>
      <c r="T1938" s="8"/>
      <c r="U1938" s="8"/>
      <c r="V1938" s="8"/>
      <c r="W1938" s="8"/>
      <c r="X1938" s="8"/>
      <c r="Y1938" s="8"/>
      <c r="Z1938" s="8"/>
    </row>
    <row r="1939">
      <c r="A1939" s="8"/>
      <c r="B1939" s="11"/>
      <c r="C1939" s="8"/>
      <c r="D1939" s="8"/>
      <c r="E1939" s="8"/>
      <c r="F1939" s="8"/>
      <c r="G1939" s="8"/>
      <c r="H1939" s="8"/>
      <c r="I1939" s="8"/>
      <c r="J1939" s="8"/>
      <c r="K1939" s="8"/>
      <c r="L1939" s="8"/>
      <c r="M1939" s="8"/>
      <c r="N1939" s="8"/>
      <c r="O1939" s="8"/>
      <c r="P1939" s="8"/>
      <c r="Q1939" s="8"/>
      <c r="R1939" s="8"/>
      <c r="S1939" s="8"/>
      <c r="T1939" s="8"/>
      <c r="U1939" s="8"/>
      <c r="V1939" s="8"/>
      <c r="W1939" s="8"/>
      <c r="X1939" s="8"/>
      <c r="Y1939" s="8"/>
      <c r="Z1939" s="8"/>
    </row>
    <row r="1940">
      <c r="A1940" s="8"/>
      <c r="B1940" s="11"/>
      <c r="C1940" s="8"/>
      <c r="D1940" s="8"/>
      <c r="E1940" s="8"/>
      <c r="F1940" s="8"/>
      <c r="G1940" s="8"/>
      <c r="H1940" s="8"/>
      <c r="I1940" s="8"/>
      <c r="J1940" s="8"/>
      <c r="K1940" s="8"/>
      <c r="L1940" s="8"/>
      <c r="M1940" s="8"/>
      <c r="N1940" s="8"/>
      <c r="O1940" s="8"/>
      <c r="P1940" s="8"/>
      <c r="Q1940" s="8"/>
      <c r="R1940" s="8"/>
      <c r="S1940" s="8"/>
      <c r="T1940" s="8"/>
      <c r="U1940" s="8"/>
      <c r="V1940" s="8"/>
      <c r="W1940" s="8"/>
      <c r="X1940" s="8"/>
      <c r="Y1940" s="8"/>
      <c r="Z1940" s="8"/>
    </row>
    <row r="1941">
      <c r="A1941" s="8"/>
      <c r="B1941" s="11"/>
      <c r="C1941" s="8"/>
      <c r="D1941" s="8"/>
      <c r="E1941" s="8"/>
      <c r="F1941" s="8"/>
      <c r="G1941" s="8"/>
      <c r="H1941" s="8"/>
      <c r="I1941" s="8"/>
      <c r="J1941" s="8"/>
      <c r="K1941" s="8"/>
      <c r="L1941" s="8"/>
      <c r="M1941" s="8"/>
      <c r="N1941" s="8"/>
      <c r="O1941" s="8"/>
      <c r="P1941" s="8"/>
      <c r="Q1941" s="8"/>
      <c r="R1941" s="8"/>
      <c r="S1941" s="8"/>
      <c r="T1941" s="8"/>
      <c r="U1941" s="8"/>
      <c r="V1941" s="8"/>
      <c r="W1941" s="8"/>
      <c r="X1941" s="8"/>
      <c r="Y1941" s="8"/>
      <c r="Z1941" s="8"/>
    </row>
    <row r="1942">
      <c r="A1942" s="8"/>
      <c r="B1942" s="11"/>
      <c r="C1942" s="8"/>
      <c r="D1942" s="8"/>
      <c r="E1942" s="8"/>
      <c r="F1942" s="8"/>
      <c r="G1942" s="8"/>
      <c r="H1942" s="8"/>
      <c r="I1942" s="8"/>
      <c r="J1942" s="8"/>
      <c r="K1942" s="8"/>
      <c r="L1942" s="8"/>
      <c r="M1942" s="8"/>
      <c r="N1942" s="8"/>
      <c r="O1942" s="8"/>
      <c r="P1942" s="8"/>
      <c r="Q1942" s="8"/>
      <c r="R1942" s="8"/>
      <c r="S1942" s="8"/>
      <c r="T1942" s="8"/>
      <c r="U1942" s="8"/>
      <c r="V1942" s="8"/>
      <c r="W1942" s="8"/>
      <c r="X1942" s="8"/>
      <c r="Y1942" s="8"/>
      <c r="Z1942" s="8"/>
    </row>
    <row r="1943">
      <c r="A1943" s="8"/>
      <c r="B1943" s="11"/>
      <c r="C1943" s="8"/>
      <c r="D1943" s="8"/>
      <c r="E1943" s="8"/>
      <c r="F1943" s="8"/>
      <c r="G1943" s="8"/>
      <c r="H1943" s="8"/>
      <c r="I1943" s="8"/>
      <c r="J1943" s="8"/>
      <c r="K1943" s="8"/>
      <c r="L1943" s="8"/>
      <c r="M1943" s="8"/>
      <c r="N1943" s="8"/>
      <c r="O1943" s="8"/>
      <c r="P1943" s="8"/>
      <c r="Q1943" s="8"/>
      <c r="R1943" s="8"/>
      <c r="S1943" s="8"/>
      <c r="T1943" s="8"/>
      <c r="U1943" s="8"/>
      <c r="V1943" s="8"/>
      <c r="W1943" s="8"/>
      <c r="X1943" s="8"/>
      <c r="Y1943" s="8"/>
      <c r="Z1943" s="8"/>
    </row>
    <row r="1944">
      <c r="A1944" s="8"/>
      <c r="B1944" s="11"/>
      <c r="C1944" s="8"/>
      <c r="D1944" s="8"/>
      <c r="E1944" s="8"/>
      <c r="F1944" s="8"/>
      <c r="G1944" s="8"/>
      <c r="H1944" s="8"/>
      <c r="I1944" s="8"/>
      <c r="J1944" s="8"/>
      <c r="K1944" s="8"/>
      <c r="L1944" s="8"/>
      <c r="M1944" s="8"/>
      <c r="N1944" s="8"/>
      <c r="O1944" s="8"/>
      <c r="P1944" s="8"/>
      <c r="Q1944" s="8"/>
      <c r="R1944" s="8"/>
      <c r="S1944" s="8"/>
      <c r="T1944" s="8"/>
      <c r="U1944" s="8"/>
      <c r="V1944" s="8"/>
      <c r="W1944" s="8"/>
      <c r="X1944" s="8"/>
      <c r="Y1944" s="8"/>
      <c r="Z1944" s="8"/>
    </row>
    <row r="1945">
      <c r="A1945" s="8"/>
      <c r="B1945" s="11"/>
      <c r="C1945" s="8"/>
      <c r="D1945" s="8"/>
      <c r="E1945" s="8"/>
      <c r="F1945" s="8"/>
      <c r="G1945" s="8"/>
      <c r="H1945" s="8"/>
      <c r="I1945" s="8"/>
      <c r="J1945" s="8"/>
      <c r="K1945" s="8"/>
      <c r="L1945" s="8"/>
      <c r="M1945" s="8"/>
      <c r="N1945" s="8"/>
      <c r="O1945" s="8"/>
      <c r="P1945" s="8"/>
      <c r="Q1945" s="8"/>
      <c r="R1945" s="8"/>
      <c r="S1945" s="8"/>
      <c r="T1945" s="8"/>
      <c r="U1945" s="8"/>
      <c r="V1945" s="8"/>
      <c r="W1945" s="8"/>
      <c r="X1945" s="8"/>
      <c r="Y1945" s="8"/>
      <c r="Z1945" s="8"/>
    </row>
    <row r="1946">
      <c r="A1946" s="8"/>
      <c r="B1946" s="11"/>
      <c r="C1946" s="8"/>
      <c r="D1946" s="8"/>
      <c r="E1946" s="8"/>
      <c r="F1946" s="8"/>
      <c r="G1946" s="8"/>
      <c r="H1946" s="8"/>
      <c r="I1946" s="8"/>
      <c r="J1946" s="8"/>
      <c r="K1946" s="8"/>
      <c r="L1946" s="8"/>
      <c r="M1946" s="8"/>
      <c r="N1946" s="8"/>
      <c r="O1946" s="8"/>
      <c r="P1946" s="8"/>
      <c r="Q1946" s="8"/>
      <c r="R1946" s="8"/>
      <c r="S1946" s="8"/>
      <c r="T1946" s="8"/>
      <c r="U1946" s="8"/>
      <c r="V1946" s="8"/>
      <c r="W1946" s="8"/>
      <c r="X1946" s="8"/>
      <c r="Y1946" s="8"/>
      <c r="Z1946" s="8"/>
    </row>
    <row r="1947">
      <c r="A1947" s="8"/>
      <c r="B1947" s="11"/>
      <c r="C1947" s="8"/>
      <c r="D1947" s="8"/>
      <c r="E1947" s="8"/>
      <c r="F1947" s="8"/>
      <c r="G1947" s="8"/>
      <c r="H1947" s="8"/>
      <c r="I1947" s="8"/>
      <c r="J1947" s="8"/>
      <c r="K1947" s="8"/>
      <c r="L1947" s="8"/>
      <c r="M1947" s="8"/>
      <c r="N1947" s="8"/>
      <c r="O1947" s="8"/>
      <c r="P1947" s="8"/>
      <c r="Q1947" s="8"/>
      <c r="R1947" s="8"/>
      <c r="S1947" s="8"/>
      <c r="T1947" s="8"/>
      <c r="U1947" s="8"/>
      <c r="V1947" s="8"/>
      <c r="W1947" s="8"/>
      <c r="X1947" s="8"/>
      <c r="Y1947" s="8"/>
      <c r="Z1947" s="8"/>
    </row>
    <row r="1948">
      <c r="A1948" s="8"/>
      <c r="B1948" s="11"/>
      <c r="C1948" s="8"/>
      <c r="D1948" s="8"/>
      <c r="E1948" s="8"/>
      <c r="F1948" s="8"/>
      <c r="G1948" s="8"/>
      <c r="H1948" s="8"/>
      <c r="I1948" s="8"/>
      <c r="J1948" s="8"/>
      <c r="K1948" s="8"/>
      <c r="L1948" s="8"/>
      <c r="M1948" s="8"/>
      <c r="N1948" s="8"/>
      <c r="O1948" s="8"/>
      <c r="P1948" s="8"/>
      <c r="Q1948" s="8"/>
      <c r="R1948" s="8"/>
      <c r="S1948" s="8"/>
      <c r="T1948" s="8"/>
      <c r="U1948" s="8"/>
      <c r="V1948" s="8"/>
      <c r="W1948" s="8"/>
      <c r="X1948" s="8"/>
      <c r="Y1948" s="8"/>
      <c r="Z1948" s="8"/>
    </row>
    <row r="1949">
      <c r="A1949" s="8"/>
      <c r="B1949" s="11"/>
      <c r="C1949" s="8"/>
      <c r="D1949" s="8"/>
      <c r="E1949" s="8"/>
      <c r="F1949" s="8"/>
      <c r="G1949" s="8"/>
      <c r="H1949" s="8"/>
      <c r="I1949" s="8"/>
      <c r="J1949" s="8"/>
      <c r="K1949" s="8"/>
      <c r="L1949" s="8"/>
      <c r="M1949" s="8"/>
      <c r="N1949" s="8"/>
      <c r="O1949" s="8"/>
      <c r="P1949" s="8"/>
      <c r="Q1949" s="8"/>
      <c r="R1949" s="8"/>
      <c r="S1949" s="8"/>
      <c r="T1949" s="8"/>
      <c r="U1949" s="8"/>
      <c r="V1949" s="8"/>
      <c r="W1949" s="8"/>
      <c r="X1949" s="8"/>
      <c r="Y1949" s="8"/>
      <c r="Z1949" s="8"/>
    </row>
    <row r="1950">
      <c r="A1950" s="8"/>
      <c r="B1950" s="11"/>
      <c r="C1950" s="8"/>
      <c r="D1950" s="8"/>
      <c r="E1950" s="8"/>
      <c r="F1950" s="8"/>
      <c r="G1950" s="8"/>
      <c r="H1950" s="8"/>
      <c r="I1950" s="8"/>
      <c r="J1950" s="8"/>
      <c r="K1950" s="8"/>
      <c r="L1950" s="8"/>
      <c r="M1950" s="8"/>
      <c r="N1950" s="8"/>
      <c r="O1950" s="8"/>
      <c r="P1950" s="8"/>
      <c r="Q1950" s="8"/>
      <c r="R1950" s="8"/>
      <c r="S1950" s="8"/>
      <c r="T1950" s="8"/>
      <c r="U1950" s="8"/>
      <c r="V1950" s="8"/>
      <c r="W1950" s="8"/>
      <c r="X1950" s="8"/>
      <c r="Y1950" s="8"/>
      <c r="Z1950" s="8"/>
    </row>
    <row r="1951">
      <c r="A1951" s="8"/>
      <c r="B1951" s="11"/>
      <c r="C1951" s="8"/>
      <c r="D1951" s="8"/>
      <c r="E1951" s="8"/>
      <c r="F1951" s="8"/>
      <c r="G1951" s="8"/>
      <c r="H1951" s="8"/>
      <c r="I1951" s="8"/>
      <c r="J1951" s="8"/>
      <c r="K1951" s="8"/>
      <c r="L1951" s="8"/>
      <c r="M1951" s="8"/>
      <c r="N1951" s="8"/>
      <c r="O1951" s="8"/>
      <c r="P1951" s="8"/>
      <c r="Q1951" s="8"/>
      <c r="R1951" s="8"/>
      <c r="S1951" s="8"/>
      <c r="T1951" s="8"/>
      <c r="U1951" s="8"/>
      <c r="V1951" s="8"/>
      <c r="W1951" s="8"/>
      <c r="X1951" s="8"/>
      <c r="Y1951" s="8"/>
      <c r="Z1951" s="8"/>
    </row>
    <row r="1952">
      <c r="A1952" s="8"/>
      <c r="B1952" s="11"/>
      <c r="C1952" s="8"/>
      <c r="D1952" s="8"/>
      <c r="E1952" s="8"/>
      <c r="F1952" s="8"/>
      <c r="G1952" s="8"/>
      <c r="H1952" s="8"/>
      <c r="I1952" s="8"/>
      <c r="J1952" s="8"/>
      <c r="K1952" s="8"/>
      <c r="L1952" s="8"/>
      <c r="M1952" s="8"/>
      <c r="N1952" s="8"/>
      <c r="O1952" s="8"/>
      <c r="P1952" s="8"/>
      <c r="Q1952" s="8"/>
      <c r="R1952" s="8"/>
      <c r="S1952" s="8"/>
      <c r="T1952" s="8"/>
      <c r="U1952" s="8"/>
      <c r="V1952" s="8"/>
      <c r="W1952" s="8"/>
      <c r="X1952" s="8"/>
      <c r="Y1952" s="8"/>
      <c r="Z1952" s="8"/>
    </row>
    <row r="1953">
      <c r="A1953" s="8"/>
      <c r="B1953" s="11"/>
      <c r="C1953" s="8"/>
      <c r="D1953" s="8"/>
      <c r="E1953" s="8"/>
      <c r="F1953" s="8"/>
      <c r="G1953" s="8"/>
      <c r="H1953" s="8"/>
      <c r="I1953" s="8"/>
      <c r="J1953" s="8"/>
      <c r="K1953" s="8"/>
      <c r="L1953" s="8"/>
      <c r="M1953" s="8"/>
      <c r="N1953" s="8"/>
      <c r="O1953" s="8"/>
      <c r="P1953" s="8"/>
      <c r="Q1953" s="8"/>
      <c r="R1953" s="8"/>
      <c r="S1953" s="8"/>
      <c r="T1953" s="8"/>
      <c r="U1953" s="8"/>
      <c r="V1953" s="8"/>
      <c r="W1953" s="8"/>
      <c r="X1953" s="8"/>
      <c r="Y1953" s="8"/>
      <c r="Z1953" s="8"/>
    </row>
    <row r="1954">
      <c r="A1954" s="8"/>
      <c r="B1954" s="11"/>
      <c r="C1954" s="8"/>
      <c r="D1954" s="8"/>
      <c r="E1954" s="8"/>
      <c r="F1954" s="8"/>
      <c r="G1954" s="8"/>
      <c r="H1954" s="8"/>
      <c r="I1954" s="8"/>
      <c r="J1954" s="8"/>
      <c r="K1954" s="8"/>
      <c r="L1954" s="8"/>
      <c r="M1954" s="8"/>
      <c r="N1954" s="8"/>
      <c r="O1954" s="8"/>
      <c r="P1954" s="8"/>
      <c r="Q1954" s="8"/>
      <c r="R1954" s="8"/>
      <c r="S1954" s="8"/>
      <c r="T1954" s="8"/>
      <c r="U1954" s="8"/>
      <c r="V1954" s="8"/>
      <c r="W1954" s="8"/>
      <c r="X1954" s="8"/>
      <c r="Y1954" s="8"/>
      <c r="Z1954" s="8"/>
    </row>
    <row r="1955">
      <c r="A1955" s="8"/>
      <c r="B1955" s="11"/>
      <c r="C1955" s="8"/>
      <c r="D1955" s="8"/>
      <c r="E1955" s="8"/>
      <c r="F1955" s="8"/>
      <c r="G1955" s="8"/>
      <c r="H1955" s="8"/>
      <c r="I1955" s="8"/>
      <c r="J1955" s="8"/>
      <c r="K1955" s="8"/>
      <c r="L1955" s="8"/>
      <c r="M1955" s="8"/>
      <c r="N1955" s="8"/>
      <c r="O1955" s="8"/>
      <c r="P1955" s="8"/>
      <c r="Q1955" s="8"/>
      <c r="R1955" s="8"/>
      <c r="S1955" s="8"/>
      <c r="T1955" s="8"/>
      <c r="U1955" s="8"/>
      <c r="V1955" s="8"/>
      <c r="W1955" s="8"/>
      <c r="X1955" s="8"/>
      <c r="Y1955" s="8"/>
      <c r="Z1955" s="8"/>
    </row>
    <row r="1956">
      <c r="A1956" s="8"/>
      <c r="B1956" s="11"/>
      <c r="C1956" s="8"/>
      <c r="D1956" s="8"/>
      <c r="E1956" s="8"/>
      <c r="F1956" s="8"/>
      <c r="G1956" s="8"/>
      <c r="H1956" s="8"/>
      <c r="I1956" s="8"/>
      <c r="J1956" s="8"/>
      <c r="K1956" s="8"/>
      <c r="L1956" s="8"/>
      <c r="M1956" s="8"/>
      <c r="N1956" s="8"/>
      <c r="O1956" s="8"/>
      <c r="P1956" s="8"/>
      <c r="Q1956" s="8"/>
      <c r="R1956" s="8"/>
      <c r="S1956" s="8"/>
      <c r="T1956" s="8"/>
      <c r="U1956" s="8"/>
      <c r="V1956" s="8"/>
      <c r="W1956" s="8"/>
      <c r="X1956" s="8"/>
      <c r="Y1956" s="8"/>
      <c r="Z1956" s="8"/>
    </row>
    <row r="1957">
      <c r="A1957" s="8"/>
      <c r="B1957" s="11"/>
      <c r="C1957" s="8"/>
      <c r="D1957" s="8"/>
      <c r="E1957" s="8"/>
      <c r="F1957" s="8"/>
      <c r="G1957" s="8"/>
      <c r="H1957" s="8"/>
      <c r="I1957" s="8"/>
      <c r="J1957" s="8"/>
      <c r="K1957" s="8"/>
      <c r="L1957" s="8"/>
      <c r="M1957" s="8"/>
      <c r="N1957" s="8"/>
      <c r="O1957" s="8"/>
      <c r="P1957" s="8"/>
      <c r="Q1957" s="8"/>
      <c r="R1957" s="8"/>
      <c r="S1957" s="8"/>
      <c r="T1957" s="8"/>
      <c r="U1957" s="8"/>
      <c r="V1957" s="8"/>
      <c r="W1957" s="8"/>
      <c r="X1957" s="8"/>
      <c r="Y1957" s="8"/>
      <c r="Z1957" s="8"/>
    </row>
    <row r="1958">
      <c r="A1958" s="8"/>
      <c r="B1958" s="11"/>
      <c r="C1958" s="8"/>
      <c r="D1958" s="8"/>
      <c r="E1958" s="8"/>
      <c r="F1958" s="8"/>
      <c r="G1958" s="8"/>
      <c r="H1958" s="8"/>
      <c r="I1958" s="8"/>
      <c r="J1958" s="8"/>
      <c r="K1958" s="8"/>
      <c r="L1958" s="8"/>
      <c r="M1958" s="8"/>
      <c r="N1958" s="8"/>
      <c r="O1958" s="8"/>
      <c r="P1958" s="8"/>
      <c r="Q1958" s="8"/>
      <c r="R1958" s="8"/>
      <c r="S1958" s="8"/>
      <c r="T1958" s="8"/>
      <c r="U1958" s="8"/>
      <c r="V1958" s="8"/>
      <c r="W1958" s="8"/>
      <c r="X1958" s="8"/>
      <c r="Y1958" s="8"/>
      <c r="Z1958" s="8"/>
    </row>
    <row r="1959">
      <c r="A1959" s="8"/>
      <c r="B1959" s="11"/>
      <c r="C1959" s="8"/>
      <c r="D1959" s="8"/>
      <c r="E1959" s="8"/>
      <c r="F1959" s="8"/>
      <c r="G1959" s="8"/>
      <c r="H1959" s="8"/>
      <c r="I1959" s="8"/>
      <c r="J1959" s="8"/>
      <c r="K1959" s="8"/>
      <c r="L1959" s="8"/>
      <c r="M1959" s="8"/>
      <c r="N1959" s="8"/>
      <c r="O1959" s="8"/>
      <c r="P1959" s="8"/>
      <c r="Q1959" s="8"/>
      <c r="R1959" s="8"/>
      <c r="S1959" s="8"/>
      <c r="T1959" s="8"/>
      <c r="U1959" s="8"/>
      <c r="V1959" s="8"/>
      <c r="W1959" s="8"/>
      <c r="X1959" s="8"/>
      <c r="Y1959" s="8"/>
      <c r="Z1959" s="8"/>
    </row>
    <row r="1960">
      <c r="A1960" s="8"/>
      <c r="B1960" s="11"/>
      <c r="C1960" s="8"/>
      <c r="D1960" s="8"/>
      <c r="E1960" s="8"/>
      <c r="F1960" s="8"/>
      <c r="G1960" s="8"/>
      <c r="H1960" s="8"/>
      <c r="I1960" s="8"/>
      <c r="J1960" s="8"/>
      <c r="K1960" s="8"/>
      <c r="L1960" s="8"/>
      <c r="M1960" s="8"/>
      <c r="N1960" s="8"/>
      <c r="O1960" s="8"/>
      <c r="P1960" s="8"/>
      <c r="Q1960" s="8"/>
      <c r="R1960" s="8"/>
      <c r="S1960" s="8"/>
      <c r="T1960" s="8"/>
      <c r="U1960" s="8"/>
      <c r="V1960" s="8"/>
      <c r="W1960" s="8"/>
      <c r="X1960" s="8"/>
      <c r="Y1960" s="8"/>
      <c r="Z1960" s="8"/>
    </row>
    <row r="1961">
      <c r="A1961" s="8"/>
      <c r="B1961" s="11"/>
      <c r="C1961" s="8"/>
      <c r="D1961" s="8"/>
      <c r="E1961" s="8"/>
      <c r="F1961" s="8"/>
      <c r="G1961" s="8"/>
      <c r="H1961" s="8"/>
      <c r="I1961" s="8"/>
      <c r="J1961" s="8"/>
      <c r="K1961" s="8"/>
      <c r="L1961" s="8"/>
      <c r="M1961" s="8"/>
      <c r="N1961" s="8"/>
      <c r="O1961" s="8"/>
      <c r="P1961" s="8"/>
      <c r="Q1961" s="8"/>
      <c r="R1961" s="8"/>
      <c r="S1961" s="8"/>
      <c r="T1961" s="8"/>
      <c r="U1961" s="8"/>
      <c r="V1961" s="8"/>
      <c r="W1961" s="8"/>
      <c r="X1961" s="8"/>
      <c r="Y1961" s="8"/>
      <c r="Z1961" s="8"/>
    </row>
    <row r="1962">
      <c r="A1962" s="8"/>
      <c r="B1962" s="11"/>
      <c r="C1962" s="8"/>
      <c r="D1962" s="8"/>
      <c r="E1962" s="8"/>
      <c r="F1962" s="8"/>
      <c r="G1962" s="8"/>
      <c r="H1962" s="8"/>
      <c r="I1962" s="8"/>
      <c r="J1962" s="8"/>
      <c r="K1962" s="8"/>
      <c r="L1962" s="8"/>
      <c r="M1962" s="8"/>
      <c r="N1962" s="8"/>
      <c r="O1962" s="8"/>
      <c r="P1962" s="8"/>
      <c r="Q1962" s="8"/>
      <c r="R1962" s="8"/>
      <c r="S1962" s="8"/>
      <c r="T1962" s="8"/>
      <c r="U1962" s="8"/>
      <c r="V1962" s="8"/>
      <c r="W1962" s="8"/>
      <c r="X1962" s="8"/>
      <c r="Y1962" s="8"/>
      <c r="Z1962" s="8"/>
    </row>
    <row r="1963">
      <c r="A1963" s="8"/>
      <c r="B1963" s="11"/>
      <c r="C1963" s="8"/>
      <c r="D1963" s="8"/>
      <c r="E1963" s="8"/>
      <c r="F1963" s="8"/>
      <c r="G1963" s="8"/>
      <c r="H1963" s="8"/>
      <c r="I1963" s="8"/>
      <c r="J1963" s="8"/>
      <c r="K1963" s="8"/>
      <c r="L1963" s="8"/>
      <c r="M1963" s="8"/>
      <c r="N1963" s="8"/>
      <c r="O1963" s="8"/>
      <c r="P1963" s="8"/>
      <c r="Q1963" s="8"/>
      <c r="R1963" s="8"/>
      <c r="S1963" s="8"/>
      <c r="T1963" s="8"/>
      <c r="U1963" s="8"/>
      <c r="V1963" s="8"/>
      <c r="W1963" s="8"/>
      <c r="X1963" s="8"/>
      <c r="Y1963" s="8"/>
      <c r="Z1963" s="8"/>
    </row>
    <row r="1964">
      <c r="A1964" s="8"/>
      <c r="B1964" s="11"/>
      <c r="C1964" s="8"/>
      <c r="D1964" s="8"/>
      <c r="E1964" s="8"/>
      <c r="F1964" s="8"/>
      <c r="G1964" s="8"/>
      <c r="H1964" s="8"/>
      <c r="I1964" s="8"/>
      <c r="J1964" s="8"/>
      <c r="K1964" s="8"/>
      <c r="L1964" s="8"/>
      <c r="M1964" s="8"/>
      <c r="N1964" s="8"/>
      <c r="O1964" s="8"/>
      <c r="P1964" s="8"/>
      <c r="Q1964" s="8"/>
      <c r="R1964" s="8"/>
      <c r="S1964" s="8"/>
      <c r="T1964" s="8"/>
      <c r="U1964" s="8"/>
      <c r="V1964" s="8"/>
      <c r="W1964" s="8"/>
      <c r="X1964" s="8"/>
      <c r="Y1964" s="8"/>
      <c r="Z1964" s="8"/>
    </row>
    <row r="1965">
      <c r="A1965" s="8"/>
      <c r="B1965" s="11"/>
      <c r="C1965" s="8"/>
      <c r="D1965" s="8"/>
      <c r="E1965" s="8"/>
      <c r="F1965" s="8"/>
      <c r="G1965" s="8"/>
      <c r="H1965" s="8"/>
      <c r="I1965" s="8"/>
      <c r="J1965" s="8"/>
      <c r="K1965" s="8"/>
      <c r="L1965" s="8"/>
      <c r="M1965" s="8"/>
      <c r="N1965" s="8"/>
      <c r="O1965" s="8"/>
      <c r="P1965" s="8"/>
      <c r="Q1965" s="8"/>
      <c r="R1965" s="8"/>
      <c r="S1965" s="8"/>
      <c r="T1965" s="8"/>
      <c r="U1965" s="8"/>
      <c r="V1965" s="8"/>
      <c r="W1965" s="8"/>
      <c r="X1965" s="8"/>
      <c r="Y1965" s="8"/>
      <c r="Z1965" s="8"/>
    </row>
    <row r="1966">
      <c r="A1966" s="8"/>
      <c r="B1966" s="11"/>
      <c r="C1966" s="8"/>
      <c r="D1966" s="8"/>
      <c r="E1966" s="8"/>
      <c r="F1966" s="8"/>
      <c r="G1966" s="8"/>
      <c r="H1966" s="8"/>
      <c r="I1966" s="8"/>
      <c r="J1966" s="8"/>
      <c r="K1966" s="8"/>
      <c r="L1966" s="8"/>
      <c r="M1966" s="8"/>
      <c r="N1966" s="8"/>
      <c r="O1966" s="8"/>
      <c r="P1966" s="8"/>
      <c r="Q1966" s="8"/>
      <c r="R1966" s="8"/>
      <c r="S1966" s="8"/>
      <c r="T1966" s="8"/>
      <c r="U1966" s="8"/>
      <c r="V1966" s="8"/>
      <c r="W1966" s="8"/>
      <c r="X1966" s="8"/>
      <c r="Y1966" s="8"/>
      <c r="Z1966" s="8"/>
    </row>
    <row r="1967">
      <c r="A1967" s="8"/>
      <c r="B1967" s="11"/>
      <c r="C1967" s="8"/>
      <c r="D1967" s="8"/>
      <c r="E1967" s="8"/>
      <c r="F1967" s="8"/>
      <c r="G1967" s="8"/>
      <c r="H1967" s="8"/>
      <c r="I1967" s="8"/>
      <c r="J1967" s="8"/>
      <c r="K1967" s="8"/>
      <c r="L1967" s="8"/>
      <c r="M1967" s="8"/>
      <c r="N1967" s="8"/>
      <c r="O1967" s="8"/>
      <c r="P1967" s="8"/>
      <c r="Q1967" s="8"/>
      <c r="R1967" s="8"/>
      <c r="S1967" s="8"/>
      <c r="T1967" s="8"/>
      <c r="U1967" s="8"/>
      <c r="V1967" s="8"/>
      <c r="W1967" s="8"/>
      <c r="X1967" s="8"/>
      <c r="Y1967" s="8"/>
      <c r="Z1967" s="8"/>
    </row>
    <row r="1968">
      <c r="A1968" s="8"/>
      <c r="B1968" s="11"/>
      <c r="C1968" s="8"/>
      <c r="D1968" s="8"/>
      <c r="E1968" s="8"/>
      <c r="F1968" s="8"/>
      <c r="G1968" s="8"/>
      <c r="H1968" s="8"/>
      <c r="I1968" s="8"/>
      <c r="J1968" s="8"/>
      <c r="K1968" s="8"/>
      <c r="L1968" s="8"/>
      <c r="M1968" s="8"/>
      <c r="N1968" s="8"/>
      <c r="O1968" s="8"/>
      <c r="P1968" s="8"/>
      <c r="Q1968" s="8"/>
      <c r="R1968" s="8"/>
      <c r="S1968" s="8"/>
      <c r="T1968" s="8"/>
      <c r="U1968" s="8"/>
      <c r="V1968" s="8"/>
      <c r="W1968" s="8"/>
      <c r="X1968" s="8"/>
      <c r="Y1968" s="8"/>
      <c r="Z1968" s="8"/>
    </row>
    <row r="1969">
      <c r="A1969" s="8"/>
      <c r="B1969" s="11"/>
      <c r="C1969" s="8"/>
      <c r="D1969" s="8"/>
      <c r="E1969" s="8"/>
      <c r="F1969" s="8"/>
      <c r="G1969" s="8"/>
      <c r="H1969" s="8"/>
      <c r="I1969" s="8"/>
      <c r="J1969" s="8"/>
      <c r="K1969" s="8"/>
      <c r="L1969" s="8"/>
      <c r="M1969" s="8"/>
      <c r="N1969" s="8"/>
      <c r="O1969" s="8"/>
      <c r="P1969" s="8"/>
      <c r="Q1969" s="8"/>
      <c r="R1969" s="8"/>
      <c r="S1969" s="8"/>
      <c r="T1969" s="8"/>
      <c r="U1969" s="8"/>
      <c r="V1969" s="8"/>
      <c r="W1969" s="8"/>
      <c r="X1969" s="8"/>
      <c r="Y1969" s="8"/>
      <c r="Z1969" s="8"/>
    </row>
    <row r="1970">
      <c r="A1970" s="8"/>
      <c r="B1970" s="11"/>
      <c r="C1970" s="8"/>
      <c r="D1970" s="8"/>
      <c r="E1970" s="8"/>
      <c r="F1970" s="8"/>
      <c r="G1970" s="8"/>
      <c r="H1970" s="8"/>
      <c r="I1970" s="8"/>
      <c r="J1970" s="8"/>
      <c r="K1970" s="8"/>
      <c r="L1970" s="8"/>
      <c r="M1970" s="8"/>
      <c r="N1970" s="8"/>
      <c r="O1970" s="8"/>
      <c r="P1970" s="8"/>
      <c r="Q1970" s="8"/>
      <c r="R1970" s="8"/>
      <c r="S1970" s="8"/>
      <c r="T1970" s="8"/>
      <c r="U1970" s="8"/>
      <c r="V1970" s="8"/>
      <c r="W1970" s="8"/>
      <c r="X1970" s="8"/>
      <c r="Y1970" s="8"/>
      <c r="Z1970" s="8"/>
    </row>
    <row r="1971">
      <c r="A1971" s="8"/>
      <c r="B1971" s="11"/>
      <c r="C1971" s="8"/>
      <c r="D1971" s="8"/>
      <c r="E1971" s="8"/>
      <c r="F1971" s="8"/>
      <c r="G1971" s="8"/>
      <c r="H1971" s="8"/>
      <c r="I1971" s="8"/>
      <c r="J1971" s="8"/>
      <c r="K1971" s="8"/>
      <c r="L1971" s="8"/>
      <c r="M1971" s="8"/>
      <c r="N1971" s="8"/>
      <c r="O1971" s="8"/>
      <c r="P1971" s="8"/>
      <c r="Q1971" s="8"/>
      <c r="R1971" s="8"/>
      <c r="S1971" s="8"/>
      <c r="T1971" s="8"/>
      <c r="U1971" s="8"/>
      <c r="V1971" s="8"/>
      <c r="W1971" s="8"/>
      <c r="X1971" s="8"/>
      <c r="Y1971" s="8"/>
      <c r="Z1971" s="8"/>
    </row>
    <row r="1972">
      <c r="A1972" s="8"/>
      <c r="B1972" s="11"/>
      <c r="C1972" s="8"/>
      <c r="D1972" s="8"/>
      <c r="E1972" s="8"/>
      <c r="F1972" s="8"/>
      <c r="G1972" s="8"/>
      <c r="H1972" s="8"/>
      <c r="I1972" s="8"/>
      <c r="J1972" s="8"/>
      <c r="K1972" s="8"/>
      <c r="L1972" s="8"/>
      <c r="M1972" s="8"/>
      <c r="N1972" s="8"/>
      <c r="O1972" s="8"/>
      <c r="P1972" s="8"/>
      <c r="Q1972" s="8"/>
      <c r="R1972" s="8"/>
      <c r="S1972" s="8"/>
      <c r="T1972" s="8"/>
      <c r="U1972" s="8"/>
      <c r="V1972" s="8"/>
      <c r="W1972" s="8"/>
      <c r="X1972" s="8"/>
      <c r="Y1972" s="8"/>
      <c r="Z1972" s="8"/>
    </row>
    <row r="1973">
      <c r="A1973" s="8"/>
      <c r="B1973" s="11"/>
      <c r="C1973" s="8"/>
      <c r="D1973" s="8"/>
      <c r="E1973" s="8"/>
      <c r="F1973" s="8"/>
      <c r="G1973" s="8"/>
      <c r="H1973" s="8"/>
      <c r="I1973" s="8"/>
      <c r="J1973" s="8"/>
      <c r="K1973" s="8"/>
      <c r="L1973" s="8"/>
      <c r="M1973" s="8"/>
      <c r="N1973" s="8"/>
      <c r="O1973" s="8"/>
      <c r="P1973" s="8"/>
      <c r="Q1973" s="8"/>
      <c r="R1973" s="8"/>
      <c r="S1973" s="8"/>
      <c r="T1973" s="8"/>
      <c r="U1973" s="8"/>
      <c r="V1973" s="8"/>
      <c r="W1973" s="8"/>
      <c r="X1973" s="8"/>
      <c r="Y1973" s="8"/>
      <c r="Z1973" s="8"/>
    </row>
    <row r="1974">
      <c r="A1974" s="8"/>
      <c r="B1974" s="11"/>
      <c r="C1974" s="8"/>
      <c r="D1974" s="8"/>
      <c r="E1974" s="8"/>
      <c r="F1974" s="8"/>
      <c r="G1974" s="8"/>
      <c r="H1974" s="8"/>
      <c r="I1974" s="8"/>
      <c r="J1974" s="8"/>
      <c r="K1974" s="8"/>
      <c r="L1974" s="8"/>
      <c r="M1974" s="8"/>
      <c r="N1974" s="8"/>
      <c r="O1974" s="8"/>
      <c r="P1974" s="8"/>
      <c r="Q1974" s="8"/>
      <c r="R1974" s="8"/>
      <c r="S1974" s="8"/>
      <c r="T1974" s="8"/>
      <c r="U1974" s="8"/>
      <c r="V1974" s="8"/>
      <c r="W1974" s="8"/>
      <c r="X1974" s="8"/>
      <c r="Y1974" s="8"/>
      <c r="Z1974" s="8"/>
    </row>
    <row r="1975">
      <c r="A1975" s="8"/>
      <c r="B1975" s="11"/>
      <c r="C1975" s="8"/>
      <c r="D1975" s="8"/>
      <c r="E1975" s="8"/>
      <c r="F1975" s="8"/>
      <c r="G1975" s="8"/>
      <c r="H1975" s="8"/>
      <c r="I1975" s="8"/>
      <c r="J1975" s="8"/>
      <c r="K1975" s="8"/>
      <c r="L1975" s="8"/>
      <c r="M1975" s="8"/>
      <c r="N1975" s="8"/>
      <c r="O1975" s="8"/>
      <c r="P1975" s="8"/>
      <c r="Q1975" s="8"/>
      <c r="R1975" s="8"/>
      <c r="S1975" s="8"/>
      <c r="T1975" s="8"/>
      <c r="U1975" s="8"/>
      <c r="V1975" s="8"/>
      <c r="W1975" s="8"/>
      <c r="X1975" s="8"/>
      <c r="Y1975" s="8"/>
      <c r="Z1975" s="8"/>
    </row>
    <row r="1976">
      <c r="A1976" s="8"/>
      <c r="B1976" s="11"/>
      <c r="C1976" s="8"/>
      <c r="D1976" s="8"/>
      <c r="E1976" s="8"/>
      <c r="F1976" s="8"/>
      <c r="G1976" s="8"/>
      <c r="H1976" s="8"/>
      <c r="I1976" s="8"/>
      <c r="J1976" s="8"/>
      <c r="K1976" s="8"/>
      <c r="L1976" s="8"/>
      <c r="M1976" s="8"/>
      <c r="N1976" s="8"/>
      <c r="O1976" s="8"/>
      <c r="P1976" s="8"/>
      <c r="Q1976" s="8"/>
      <c r="R1976" s="8"/>
      <c r="S1976" s="8"/>
      <c r="T1976" s="8"/>
      <c r="U1976" s="8"/>
      <c r="V1976" s="8"/>
      <c r="W1976" s="8"/>
      <c r="X1976" s="8"/>
      <c r="Y1976" s="8"/>
      <c r="Z1976" s="8"/>
    </row>
    <row r="1977">
      <c r="A1977" s="8"/>
      <c r="B1977" s="11"/>
      <c r="C1977" s="8"/>
      <c r="D1977" s="8"/>
      <c r="E1977" s="8"/>
      <c r="F1977" s="8"/>
      <c r="G1977" s="8"/>
      <c r="H1977" s="8"/>
      <c r="I1977" s="8"/>
      <c r="J1977" s="8"/>
      <c r="K1977" s="8"/>
      <c r="L1977" s="8"/>
      <c r="M1977" s="8"/>
      <c r="N1977" s="8"/>
      <c r="O1977" s="8"/>
      <c r="P1977" s="8"/>
      <c r="Q1977" s="8"/>
      <c r="R1977" s="8"/>
      <c r="S1977" s="8"/>
      <c r="T1977" s="8"/>
      <c r="U1977" s="8"/>
      <c r="V1977" s="8"/>
      <c r="W1977" s="8"/>
      <c r="X1977" s="8"/>
      <c r="Y1977" s="8"/>
      <c r="Z1977" s="8"/>
    </row>
    <row r="1978">
      <c r="A1978" s="8"/>
      <c r="B1978" s="11"/>
      <c r="C1978" s="8"/>
      <c r="D1978" s="8"/>
      <c r="E1978" s="8"/>
      <c r="F1978" s="8"/>
      <c r="G1978" s="8"/>
      <c r="H1978" s="8"/>
      <c r="I1978" s="8"/>
      <c r="J1978" s="8"/>
      <c r="K1978" s="8"/>
      <c r="L1978" s="8"/>
      <c r="M1978" s="8"/>
      <c r="N1978" s="8"/>
      <c r="O1978" s="8"/>
      <c r="P1978" s="8"/>
      <c r="Q1978" s="8"/>
      <c r="R1978" s="8"/>
      <c r="S1978" s="8"/>
      <c r="T1978" s="8"/>
      <c r="U1978" s="8"/>
      <c r="V1978" s="8"/>
      <c r="W1978" s="8"/>
      <c r="X1978" s="8"/>
      <c r="Y1978" s="8"/>
      <c r="Z1978" s="8"/>
    </row>
    <row r="1979">
      <c r="A1979" s="8"/>
      <c r="B1979" s="11"/>
      <c r="C1979" s="8"/>
      <c r="D1979" s="8"/>
      <c r="E1979" s="8"/>
      <c r="F1979" s="8"/>
      <c r="G1979" s="8"/>
      <c r="H1979" s="8"/>
      <c r="I1979" s="8"/>
      <c r="J1979" s="8"/>
      <c r="K1979" s="8"/>
      <c r="L1979" s="8"/>
      <c r="M1979" s="8"/>
      <c r="N1979" s="8"/>
      <c r="O1979" s="8"/>
      <c r="P1979" s="8"/>
      <c r="Q1979" s="8"/>
      <c r="R1979" s="8"/>
      <c r="S1979" s="8"/>
      <c r="T1979" s="8"/>
      <c r="U1979" s="8"/>
      <c r="V1979" s="8"/>
      <c r="W1979" s="8"/>
      <c r="X1979" s="8"/>
      <c r="Y1979" s="8"/>
      <c r="Z1979" s="8"/>
    </row>
    <row r="1980">
      <c r="A1980" s="8"/>
      <c r="B1980" s="11"/>
      <c r="C1980" s="8"/>
      <c r="D1980" s="8"/>
      <c r="E1980" s="8"/>
      <c r="F1980" s="8"/>
      <c r="G1980" s="8"/>
      <c r="H1980" s="8"/>
      <c r="I1980" s="8"/>
      <c r="J1980" s="8"/>
      <c r="K1980" s="8"/>
      <c r="L1980" s="8"/>
      <c r="M1980" s="8"/>
      <c r="N1980" s="8"/>
      <c r="O1980" s="8"/>
      <c r="P1980" s="8"/>
      <c r="Q1980" s="8"/>
      <c r="R1980" s="8"/>
      <c r="S1980" s="8"/>
      <c r="T1980" s="8"/>
      <c r="U1980" s="8"/>
      <c r="V1980" s="8"/>
      <c r="W1980" s="8"/>
      <c r="X1980" s="8"/>
      <c r="Y1980" s="8"/>
      <c r="Z1980" s="8"/>
    </row>
    <row r="1981">
      <c r="A1981" s="8"/>
      <c r="B1981" s="11"/>
      <c r="C1981" s="8"/>
      <c r="D1981" s="8"/>
      <c r="E1981" s="8"/>
      <c r="F1981" s="8"/>
      <c r="G1981" s="8"/>
      <c r="H1981" s="8"/>
      <c r="I1981" s="8"/>
      <c r="J1981" s="8"/>
      <c r="K1981" s="8"/>
      <c r="L1981" s="8"/>
      <c r="M1981" s="8"/>
      <c r="N1981" s="8"/>
      <c r="O1981" s="8"/>
      <c r="P1981" s="8"/>
      <c r="Q1981" s="8"/>
      <c r="R1981" s="8"/>
      <c r="S1981" s="8"/>
      <c r="T1981" s="8"/>
      <c r="U1981" s="8"/>
      <c r="V1981" s="8"/>
      <c r="W1981" s="8"/>
      <c r="X1981" s="8"/>
      <c r="Y1981" s="8"/>
      <c r="Z1981" s="8"/>
    </row>
    <row r="1982">
      <c r="A1982" s="8"/>
      <c r="B1982" s="11"/>
      <c r="C1982" s="8"/>
      <c r="D1982" s="8"/>
      <c r="E1982" s="8"/>
      <c r="F1982" s="8"/>
      <c r="G1982" s="8"/>
      <c r="H1982" s="8"/>
      <c r="I1982" s="8"/>
      <c r="J1982" s="8"/>
      <c r="K1982" s="8"/>
      <c r="L1982" s="8"/>
      <c r="M1982" s="8"/>
      <c r="N1982" s="8"/>
      <c r="O1982" s="8"/>
      <c r="P1982" s="8"/>
      <c r="Q1982" s="8"/>
      <c r="R1982" s="8"/>
      <c r="S1982" s="8"/>
      <c r="T1982" s="8"/>
      <c r="U1982" s="8"/>
      <c r="V1982" s="8"/>
      <c r="W1982" s="8"/>
      <c r="X1982" s="8"/>
      <c r="Y1982" s="8"/>
      <c r="Z1982" s="8"/>
    </row>
    <row r="1983">
      <c r="A1983" s="8"/>
      <c r="B1983" s="11"/>
      <c r="C1983" s="8"/>
      <c r="D1983" s="8"/>
      <c r="E1983" s="8"/>
      <c r="F1983" s="8"/>
      <c r="G1983" s="8"/>
      <c r="H1983" s="8"/>
      <c r="I1983" s="8"/>
      <c r="J1983" s="8"/>
      <c r="K1983" s="8"/>
      <c r="L1983" s="8"/>
      <c r="M1983" s="8"/>
      <c r="N1983" s="8"/>
      <c r="O1983" s="8"/>
      <c r="P1983" s="8"/>
      <c r="Q1983" s="8"/>
      <c r="R1983" s="8"/>
      <c r="S1983" s="8"/>
      <c r="T1983" s="8"/>
      <c r="U1983" s="8"/>
      <c r="V1983" s="8"/>
      <c r="W1983" s="8"/>
      <c r="X1983" s="8"/>
      <c r="Y1983" s="8"/>
      <c r="Z1983" s="8"/>
    </row>
    <row r="1984">
      <c r="A1984" s="8"/>
      <c r="B1984" s="11"/>
      <c r="C1984" s="8"/>
      <c r="D1984" s="8"/>
      <c r="E1984" s="8"/>
      <c r="F1984" s="8"/>
      <c r="G1984" s="8"/>
      <c r="H1984" s="8"/>
      <c r="I1984" s="8"/>
      <c r="J1984" s="8"/>
      <c r="K1984" s="8"/>
      <c r="L1984" s="8"/>
      <c r="M1984" s="8"/>
      <c r="N1984" s="8"/>
      <c r="O1984" s="8"/>
      <c r="P1984" s="8"/>
      <c r="Q1984" s="8"/>
      <c r="R1984" s="8"/>
      <c r="S1984" s="8"/>
      <c r="T1984" s="8"/>
      <c r="U1984" s="8"/>
      <c r="V1984" s="8"/>
      <c r="W1984" s="8"/>
      <c r="X1984" s="8"/>
      <c r="Y1984" s="8"/>
      <c r="Z1984" s="8"/>
    </row>
    <row r="1985">
      <c r="A1985" s="8"/>
      <c r="B1985" s="11"/>
      <c r="C1985" s="8"/>
      <c r="D1985" s="8"/>
      <c r="E1985" s="8"/>
      <c r="F1985" s="8"/>
      <c r="G1985" s="8"/>
      <c r="H1985" s="8"/>
      <c r="I1985" s="8"/>
      <c r="J1985" s="8"/>
      <c r="K1985" s="8"/>
      <c r="L1985" s="8"/>
      <c r="M1985" s="8"/>
      <c r="N1985" s="8"/>
      <c r="O1985" s="8"/>
      <c r="P1985" s="8"/>
      <c r="Q1985" s="8"/>
      <c r="R1985" s="8"/>
      <c r="S1985" s="8"/>
      <c r="T1985" s="8"/>
      <c r="U1985" s="8"/>
      <c r="V1985" s="8"/>
      <c r="W1985" s="8"/>
      <c r="X1985" s="8"/>
      <c r="Y1985" s="8"/>
      <c r="Z1985" s="8"/>
    </row>
    <row r="1986">
      <c r="A1986" s="8"/>
      <c r="B1986" s="11"/>
      <c r="C1986" s="8"/>
      <c r="D1986" s="8"/>
      <c r="E1986" s="8"/>
      <c r="F1986" s="8"/>
      <c r="G1986" s="8"/>
      <c r="H1986" s="8"/>
      <c r="I1986" s="8"/>
      <c r="J1986" s="8"/>
      <c r="K1986" s="8"/>
      <c r="L1986" s="8"/>
      <c r="M1986" s="8"/>
      <c r="N1986" s="8"/>
      <c r="O1986" s="8"/>
      <c r="P1986" s="8"/>
      <c r="Q1986" s="8"/>
      <c r="R1986" s="8"/>
      <c r="S1986" s="8"/>
      <c r="T1986" s="8"/>
      <c r="U1986" s="8"/>
      <c r="V1986" s="8"/>
      <c r="W1986" s="8"/>
      <c r="X1986" s="8"/>
      <c r="Y1986" s="8"/>
      <c r="Z1986" s="8"/>
    </row>
    <row r="1987">
      <c r="A1987" s="8"/>
      <c r="B1987" s="11"/>
      <c r="C1987" s="8"/>
      <c r="D1987" s="8"/>
      <c r="E1987" s="8"/>
      <c r="F1987" s="8"/>
      <c r="G1987" s="8"/>
      <c r="H1987" s="8"/>
      <c r="I1987" s="8"/>
      <c r="J1987" s="8"/>
      <c r="K1987" s="8"/>
      <c r="L1987" s="8"/>
      <c r="M1987" s="8"/>
      <c r="N1987" s="8"/>
      <c r="O1987" s="8"/>
      <c r="P1987" s="8"/>
      <c r="Q1987" s="8"/>
      <c r="R1987" s="8"/>
      <c r="S1987" s="8"/>
      <c r="T1987" s="8"/>
      <c r="U1987" s="8"/>
      <c r="V1987" s="8"/>
      <c r="W1987" s="8"/>
      <c r="X1987" s="8"/>
      <c r="Y1987" s="8"/>
      <c r="Z1987" s="8"/>
    </row>
    <row r="1988">
      <c r="A1988" s="8"/>
      <c r="B1988" s="11"/>
      <c r="C1988" s="8"/>
      <c r="D1988" s="8"/>
      <c r="E1988" s="8"/>
      <c r="F1988" s="8"/>
      <c r="G1988" s="8"/>
      <c r="H1988" s="8"/>
      <c r="I1988" s="8"/>
      <c r="J1988" s="8"/>
      <c r="K1988" s="8"/>
      <c r="L1988" s="8"/>
      <c r="M1988" s="8"/>
      <c r="N1988" s="8"/>
      <c r="O1988" s="8"/>
      <c r="P1988" s="8"/>
      <c r="Q1988" s="8"/>
      <c r="R1988" s="8"/>
      <c r="S1988" s="8"/>
      <c r="T1988" s="8"/>
      <c r="U1988" s="8"/>
      <c r="V1988" s="8"/>
      <c r="W1988" s="8"/>
      <c r="X1988" s="8"/>
      <c r="Y1988" s="8"/>
      <c r="Z1988" s="8"/>
    </row>
    <row r="1989">
      <c r="A1989" s="8"/>
      <c r="B1989" s="11"/>
      <c r="C1989" s="8"/>
      <c r="D1989" s="8"/>
      <c r="E1989" s="8"/>
      <c r="F1989" s="8"/>
      <c r="G1989" s="8"/>
      <c r="H1989" s="8"/>
      <c r="I1989" s="8"/>
      <c r="J1989" s="8"/>
      <c r="K1989" s="8"/>
      <c r="L1989" s="8"/>
      <c r="M1989" s="8"/>
      <c r="N1989" s="8"/>
      <c r="O1989" s="8"/>
      <c r="P1989" s="8"/>
      <c r="Q1989" s="8"/>
      <c r="R1989" s="8"/>
      <c r="S1989" s="8"/>
      <c r="T1989" s="8"/>
      <c r="U1989" s="8"/>
      <c r="V1989" s="8"/>
      <c r="W1989" s="8"/>
      <c r="X1989" s="8"/>
      <c r="Y1989" s="8"/>
      <c r="Z1989" s="8"/>
    </row>
    <row r="1990">
      <c r="A1990" s="8"/>
      <c r="B1990" s="11"/>
      <c r="C1990" s="8"/>
      <c r="D1990" s="8"/>
      <c r="E1990" s="8"/>
      <c r="F1990" s="8"/>
      <c r="G1990" s="8"/>
      <c r="H1990" s="8"/>
      <c r="I1990" s="8"/>
      <c r="J1990" s="8"/>
      <c r="K1990" s="8"/>
      <c r="L1990" s="8"/>
      <c r="M1990" s="8"/>
      <c r="N1990" s="8"/>
      <c r="O1990" s="8"/>
      <c r="P1990" s="8"/>
      <c r="Q1990" s="8"/>
      <c r="R1990" s="8"/>
      <c r="S1990" s="8"/>
      <c r="T1990" s="8"/>
      <c r="U1990" s="8"/>
      <c r="V1990" s="8"/>
      <c r="W1990" s="8"/>
      <c r="X1990" s="8"/>
      <c r="Y1990" s="8"/>
      <c r="Z1990" s="8"/>
    </row>
    <row r="1991">
      <c r="A1991" s="8"/>
      <c r="B1991" s="11"/>
      <c r="C1991" s="8"/>
      <c r="D1991" s="8"/>
      <c r="E1991" s="8"/>
      <c r="F1991" s="8"/>
      <c r="G1991" s="8"/>
      <c r="H1991" s="8"/>
      <c r="I1991" s="8"/>
      <c r="J1991" s="8"/>
      <c r="K1991" s="8"/>
      <c r="L1991" s="8"/>
      <c r="M1991" s="8"/>
      <c r="N1991" s="8"/>
      <c r="O1991" s="8"/>
      <c r="P1991" s="8"/>
      <c r="Q1991" s="8"/>
      <c r="R1991" s="8"/>
      <c r="S1991" s="8"/>
      <c r="T1991" s="8"/>
      <c r="U1991" s="8"/>
      <c r="V1991" s="8"/>
      <c r="W1991" s="8"/>
      <c r="X1991" s="8"/>
      <c r="Y1991" s="8"/>
      <c r="Z1991" s="8"/>
    </row>
    <row r="1992">
      <c r="A1992" s="8"/>
      <c r="B1992" s="11"/>
      <c r="C1992" s="8"/>
      <c r="D1992" s="8"/>
      <c r="E1992" s="8"/>
      <c r="F1992" s="8"/>
      <c r="G1992" s="8"/>
      <c r="H1992" s="8"/>
      <c r="I1992" s="8"/>
      <c r="J1992" s="8"/>
      <c r="K1992" s="8"/>
      <c r="L1992" s="8"/>
      <c r="M1992" s="8"/>
      <c r="N1992" s="8"/>
      <c r="O1992" s="8"/>
      <c r="P1992" s="8"/>
      <c r="Q1992" s="8"/>
      <c r="R1992" s="8"/>
      <c r="S1992" s="8"/>
      <c r="T1992" s="8"/>
      <c r="U1992" s="8"/>
      <c r="V1992" s="8"/>
      <c r="W1992" s="8"/>
      <c r="X1992" s="8"/>
      <c r="Y1992" s="8"/>
      <c r="Z1992" s="8"/>
    </row>
    <row r="1993">
      <c r="A1993" s="8"/>
      <c r="B1993" s="11"/>
      <c r="C1993" s="8"/>
      <c r="D1993" s="8"/>
      <c r="E1993" s="8"/>
      <c r="F1993" s="8"/>
      <c r="G1993" s="8"/>
      <c r="H1993" s="8"/>
      <c r="I1993" s="8"/>
      <c r="J1993" s="8"/>
      <c r="K1993" s="8"/>
      <c r="L1993" s="8"/>
      <c r="M1993" s="8"/>
      <c r="N1993" s="8"/>
      <c r="O1993" s="8"/>
      <c r="P1993" s="8"/>
      <c r="Q1993" s="8"/>
      <c r="R1993" s="8"/>
      <c r="S1993" s="8"/>
      <c r="T1993" s="8"/>
      <c r="U1993" s="8"/>
      <c r="V1993" s="8"/>
      <c r="W1993" s="8"/>
      <c r="X1993" s="8"/>
      <c r="Y1993" s="8"/>
      <c r="Z1993" s="8"/>
    </row>
    <row r="1994">
      <c r="A1994" s="8"/>
      <c r="B1994" s="11"/>
      <c r="C1994" s="8"/>
      <c r="D1994" s="8"/>
      <c r="E1994" s="8"/>
      <c r="F1994" s="8"/>
      <c r="G1994" s="8"/>
      <c r="H1994" s="8"/>
      <c r="I1994" s="8"/>
      <c r="J1994" s="8"/>
      <c r="K1994" s="8"/>
      <c r="L1994" s="8"/>
      <c r="M1994" s="8"/>
      <c r="N1994" s="8"/>
      <c r="O1994" s="8"/>
      <c r="P1994" s="8"/>
      <c r="Q1994" s="8"/>
      <c r="R1994" s="8"/>
      <c r="S1994" s="8"/>
      <c r="T1994" s="8"/>
      <c r="U1994" s="8"/>
      <c r="V1994" s="8"/>
      <c r="W1994" s="8"/>
      <c r="X1994" s="8"/>
      <c r="Y1994" s="8"/>
      <c r="Z1994" s="8"/>
    </row>
    <row r="1995">
      <c r="A1995" s="8"/>
      <c r="B1995" s="11"/>
      <c r="C1995" s="8"/>
      <c r="D1995" s="8"/>
      <c r="E1995" s="8"/>
      <c r="F1995" s="8"/>
      <c r="G1995" s="8"/>
      <c r="H1995" s="8"/>
      <c r="I1995" s="8"/>
      <c r="J1995" s="8"/>
      <c r="K1995" s="8"/>
      <c r="L1995" s="8"/>
      <c r="M1995" s="8"/>
      <c r="N1995" s="8"/>
      <c r="O1995" s="8"/>
      <c r="P1995" s="8"/>
      <c r="Q1995" s="8"/>
      <c r="R1995" s="8"/>
      <c r="S1995" s="8"/>
      <c r="T1995" s="8"/>
      <c r="U1995" s="8"/>
      <c r="V1995" s="8"/>
      <c r="W1995" s="8"/>
      <c r="X1995" s="8"/>
      <c r="Y1995" s="8"/>
      <c r="Z1995" s="8"/>
    </row>
    <row r="1996">
      <c r="A1996" s="8"/>
      <c r="B1996" s="11"/>
      <c r="C1996" s="8"/>
      <c r="D1996" s="8"/>
      <c r="E1996" s="8"/>
      <c r="F1996" s="8"/>
      <c r="G1996" s="8"/>
      <c r="H1996" s="8"/>
      <c r="I1996" s="8"/>
      <c r="J1996" s="8"/>
      <c r="K1996" s="8"/>
      <c r="L1996" s="8"/>
      <c r="M1996" s="8"/>
      <c r="N1996" s="8"/>
      <c r="O1996" s="8"/>
      <c r="P1996" s="8"/>
      <c r="Q1996" s="8"/>
      <c r="R1996" s="8"/>
      <c r="S1996" s="8"/>
      <c r="T1996" s="8"/>
      <c r="U1996" s="8"/>
      <c r="V1996" s="8"/>
      <c r="W1996" s="8"/>
      <c r="X1996" s="8"/>
      <c r="Y1996" s="8"/>
      <c r="Z1996" s="8"/>
    </row>
    <row r="1997">
      <c r="A1997" s="8"/>
      <c r="B1997" s="11"/>
      <c r="C1997" s="8"/>
      <c r="D1997" s="8"/>
      <c r="E1997" s="8"/>
      <c r="F1997" s="8"/>
      <c r="G1997" s="8"/>
      <c r="H1997" s="8"/>
      <c r="I1997" s="8"/>
      <c r="J1997" s="8"/>
      <c r="K1997" s="8"/>
      <c r="L1997" s="8"/>
      <c r="M1997" s="8"/>
      <c r="N1997" s="8"/>
      <c r="O1997" s="8"/>
      <c r="P1997" s="8"/>
      <c r="Q1997" s="8"/>
      <c r="R1997" s="8"/>
      <c r="S1997" s="8"/>
      <c r="T1997" s="8"/>
      <c r="U1997" s="8"/>
      <c r="V1997" s="8"/>
      <c r="W1997" s="8"/>
      <c r="X1997" s="8"/>
      <c r="Y1997" s="8"/>
      <c r="Z1997" s="8"/>
    </row>
    <row r="1998">
      <c r="A1998" s="8"/>
      <c r="B1998" s="11"/>
      <c r="C1998" s="8"/>
      <c r="D1998" s="8"/>
      <c r="E1998" s="8"/>
      <c r="F1998" s="8"/>
      <c r="G1998" s="8"/>
      <c r="H1998" s="8"/>
      <c r="I1998" s="8"/>
      <c r="J1998" s="8"/>
      <c r="K1998" s="8"/>
      <c r="L1998" s="8"/>
      <c r="M1998" s="8"/>
      <c r="N1998" s="8"/>
      <c r="O1998" s="8"/>
      <c r="P1998" s="8"/>
      <c r="Q1998" s="8"/>
      <c r="R1998" s="8"/>
      <c r="S1998" s="8"/>
      <c r="T1998" s="8"/>
      <c r="U1998" s="8"/>
      <c r="V1998" s="8"/>
      <c r="W1998" s="8"/>
      <c r="X1998" s="8"/>
      <c r="Y1998" s="8"/>
      <c r="Z1998" s="8"/>
    </row>
    <row r="1999">
      <c r="A1999" s="8"/>
      <c r="B1999" s="11"/>
      <c r="C1999" s="8"/>
      <c r="D1999" s="8"/>
      <c r="E1999" s="8"/>
      <c r="F1999" s="8"/>
      <c r="G1999" s="8"/>
      <c r="H1999" s="8"/>
      <c r="I1999" s="8"/>
      <c r="J1999" s="8"/>
      <c r="K1999" s="8"/>
      <c r="L1999" s="8"/>
      <c r="M1999" s="8"/>
      <c r="N1999" s="8"/>
      <c r="O1999" s="8"/>
      <c r="P1999" s="8"/>
      <c r="Q1999" s="8"/>
      <c r="R1999" s="8"/>
      <c r="S1999" s="8"/>
      <c r="T1999" s="8"/>
      <c r="U1999" s="8"/>
      <c r="V1999" s="8"/>
      <c r="W1999" s="8"/>
      <c r="X1999" s="8"/>
      <c r="Y1999" s="8"/>
      <c r="Z1999" s="8"/>
    </row>
    <row r="2000">
      <c r="A2000" s="8"/>
      <c r="B2000" s="11"/>
      <c r="C2000" s="8"/>
      <c r="D2000" s="8"/>
      <c r="E2000" s="8"/>
      <c r="F2000" s="8"/>
      <c r="G2000" s="8"/>
      <c r="H2000" s="8"/>
      <c r="I2000" s="8"/>
      <c r="J2000" s="8"/>
      <c r="K2000" s="8"/>
      <c r="L2000" s="8"/>
      <c r="M2000" s="8"/>
      <c r="N2000" s="8"/>
      <c r="O2000" s="8"/>
      <c r="P2000" s="8"/>
      <c r="Q2000" s="8"/>
      <c r="R2000" s="8"/>
      <c r="S2000" s="8"/>
      <c r="T2000" s="8"/>
      <c r="U2000" s="8"/>
      <c r="V2000" s="8"/>
      <c r="W2000" s="8"/>
      <c r="X2000" s="8"/>
      <c r="Y2000" s="8"/>
      <c r="Z2000" s="8"/>
    </row>
    <row r="2001">
      <c r="A2001" s="8"/>
      <c r="B2001" s="11"/>
      <c r="C2001" s="8"/>
      <c r="D2001" s="8"/>
      <c r="E2001" s="8"/>
      <c r="F2001" s="8"/>
      <c r="G2001" s="8"/>
      <c r="H2001" s="8"/>
      <c r="I2001" s="8"/>
      <c r="J2001" s="8"/>
      <c r="K2001" s="8"/>
      <c r="L2001" s="8"/>
      <c r="M2001" s="8"/>
      <c r="N2001" s="8"/>
      <c r="O2001" s="8"/>
      <c r="P2001" s="8"/>
      <c r="Q2001" s="8"/>
      <c r="R2001" s="8"/>
      <c r="S2001" s="8"/>
      <c r="T2001" s="8"/>
      <c r="U2001" s="8"/>
      <c r="V2001" s="8"/>
      <c r="W2001" s="8"/>
      <c r="X2001" s="8"/>
      <c r="Y2001" s="8"/>
      <c r="Z2001" s="8"/>
    </row>
    <row r="2002">
      <c r="A2002" s="8"/>
      <c r="B2002" s="11"/>
      <c r="C2002" s="8"/>
      <c r="D2002" s="8"/>
      <c r="E2002" s="8"/>
      <c r="F2002" s="8"/>
      <c r="G2002" s="8"/>
      <c r="H2002" s="8"/>
      <c r="I2002" s="8"/>
      <c r="J2002" s="8"/>
      <c r="K2002" s="8"/>
      <c r="L2002" s="8"/>
      <c r="M2002" s="8"/>
      <c r="N2002" s="8"/>
      <c r="O2002" s="8"/>
      <c r="P2002" s="8"/>
      <c r="Q2002" s="8"/>
      <c r="R2002" s="8"/>
      <c r="S2002" s="8"/>
      <c r="T2002" s="8"/>
      <c r="U2002" s="8"/>
      <c r="V2002" s="8"/>
      <c r="W2002" s="8"/>
      <c r="X2002" s="8"/>
      <c r="Y2002" s="8"/>
      <c r="Z2002" s="8"/>
    </row>
    <row r="2003">
      <c r="A2003" s="8"/>
      <c r="B2003" s="11"/>
      <c r="C2003" s="8"/>
      <c r="D2003" s="8"/>
      <c r="E2003" s="8"/>
      <c r="F2003" s="8"/>
      <c r="G2003" s="8"/>
      <c r="H2003" s="8"/>
      <c r="I2003" s="8"/>
      <c r="J2003" s="8"/>
      <c r="K2003" s="8"/>
      <c r="L2003" s="8"/>
      <c r="M2003" s="8"/>
      <c r="N2003" s="8"/>
      <c r="O2003" s="8"/>
      <c r="P2003" s="8"/>
      <c r="Q2003" s="8"/>
      <c r="R2003" s="8"/>
      <c r="S2003" s="8"/>
      <c r="T2003" s="8"/>
      <c r="U2003" s="8"/>
      <c r="V2003" s="8"/>
      <c r="W2003" s="8"/>
      <c r="X2003" s="8"/>
      <c r="Y2003" s="8"/>
      <c r="Z2003" s="8"/>
    </row>
    <row r="2004">
      <c r="A2004" s="8"/>
      <c r="B2004" s="11"/>
      <c r="C2004" s="8"/>
      <c r="D2004" s="8"/>
      <c r="E2004" s="8"/>
      <c r="F2004" s="8"/>
      <c r="G2004" s="8"/>
      <c r="H2004" s="8"/>
      <c r="I2004" s="8"/>
      <c r="J2004" s="8"/>
      <c r="K2004" s="8"/>
      <c r="L2004" s="8"/>
      <c r="M2004" s="8"/>
      <c r="N2004" s="8"/>
      <c r="O2004" s="8"/>
      <c r="P2004" s="8"/>
      <c r="Q2004" s="8"/>
      <c r="R2004" s="8"/>
      <c r="S2004" s="8"/>
      <c r="T2004" s="8"/>
      <c r="U2004" s="8"/>
      <c r="V2004" s="8"/>
      <c r="W2004" s="8"/>
      <c r="X2004" s="8"/>
      <c r="Y2004" s="8"/>
      <c r="Z2004" s="8"/>
    </row>
    <row r="2005">
      <c r="A2005" s="8"/>
      <c r="B2005" s="11"/>
      <c r="C2005" s="8"/>
      <c r="D2005" s="8"/>
      <c r="E2005" s="8"/>
      <c r="F2005" s="8"/>
      <c r="G2005" s="8"/>
      <c r="H2005" s="8"/>
      <c r="I2005" s="8"/>
      <c r="J2005" s="8"/>
      <c r="K2005" s="8"/>
      <c r="L2005" s="8"/>
      <c r="M2005" s="8"/>
      <c r="N2005" s="8"/>
      <c r="O2005" s="8"/>
      <c r="P2005" s="8"/>
      <c r="Q2005" s="8"/>
      <c r="R2005" s="8"/>
      <c r="S2005" s="8"/>
      <c r="T2005" s="8"/>
      <c r="U2005" s="8"/>
      <c r="V2005" s="8"/>
      <c r="W2005" s="8"/>
      <c r="X2005" s="8"/>
      <c r="Y2005" s="8"/>
      <c r="Z2005" s="8"/>
    </row>
    <row r="2006">
      <c r="A2006" s="8"/>
      <c r="B2006" s="11"/>
      <c r="C2006" s="8"/>
      <c r="D2006" s="8"/>
      <c r="E2006" s="8"/>
      <c r="F2006" s="8"/>
      <c r="G2006" s="8"/>
      <c r="H2006" s="8"/>
      <c r="I2006" s="8"/>
      <c r="J2006" s="8"/>
      <c r="K2006" s="8"/>
      <c r="L2006" s="8"/>
      <c r="M2006" s="8"/>
      <c r="N2006" s="8"/>
      <c r="O2006" s="8"/>
      <c r="P2006" s="8"/>
      <c r="Q2006" s="8"/>
      <c r="R2006" s="8"/>
      <c r="S2006" s="8"/>
      <c r="T2006" s="8"/>
      <c r="U2006" s="8"/>
      <c r="V2006" s="8"/>
      <c r="W2006" s="8"/>
      <c r="X2006" s="8"/>
      <c r="Y2006" s="8"/>
      <c r="Z2006" s="8"/>
    </row>
    <row r="2007">
      <c r="A2007" s="8"/>
      <c r="B2007" s="11"/>
      <c r="C2007" s="8"/>
      <c r="D2007" s="8"/>
      <c r="E2007" s="8"/>
      <c r="F2007" s="8"/>
      <c r="G2007" s="8"/>
      <c r="H2007" s="8"/>
      <c r="I2007" s="8"/>
      <c r="J2007" s="8"/>
      <c r="K2007" s="8"/>
      <c r="L2007" s="8"/>
      <c r="M2007" s="8"/>
      <c r="N2007" s="8"/>
      <c r="O2007" s="8"/>
      <c r="P2007" s="8"/>
      <c r="Q2007" s="8"/>
      <c r="R2007" s="8"/>
      <c r="S2007" s="8"/>
      <c r="T2007" s="8"/>
      <c r="U2007" s="8"/>
      <c r="V2007" s="8"/>
      <c r="W2007" s="8"/>
      <c r="X2007" s="8"/>
      <c r="Y2007" s="8"/>
      <c r="Z2007" s="8"/>
    </row>
    <row r="2008">
      <c r="A2008" s="8"/>
      <c r="B2008" s="11"/>
      <c r="C2008" s="8"/>
      <c r="D2008" s="8"/>
      <c r="E2008" s="8"/>
      <c r="F2008" s="8"/>
      <c r="G2008" s="8"/>
      <c r="H2008" s="8"/>
      <c r="I2008" s="8"/>
      <c r="J2008" s="8"/>
      <c r="K2008" s="8"/>
      <c r="L2008" s="8"/>
      <c r="M2008" s="8"/>
      <c r="N2008" s="8"/>
      <c r="O2008" s="8"/>
      <c r="P2008" s="8"/>
      <c r="Q2008" s="8"/>
      <c r="R2008" s="8"/>
      <c r="S2008" s="8"/>
      <c r="T2008" s="8"/>
      <c r="U2008" s="8"/>
      <c r="V2008" s="8"/>
      <c r="W2008" s="8"/>
      <c r="X2008" s="8"/>
      <c r="Y2008" s="8"/>
      <c r="Z2008" s="8"/>
    </row>
    <row r="2009">
      <c r="A2009" s="8"/>
      <c r="B2009" s="11"/>
      <c r="C2009" s="8"/>
      <c r="D2009" s="8"/>
      <c r="E2009" s="8"/>
      <c r="F2009" s="8"/>
      <c r="G2009" s="8"/>
      <c r="H2009" s="8"/>
      <c r="I2009" s="8"/>
      <c r="J2009" s="8"/>
      <c r="K2009" s="8"/>
      <c r="L2009" s="8"/>
      <c r="M2009" s="8"/>
      <c r="N2009" s="8"/>
      <c r="O2009" s="8"/>
      <c r="P2009" s="8"/>
      <c r="Q2009" s="8"/>
      <c r="R2009" s="8"/>
      <c r="S2009" s="8"/>
      <c r="T2009" s="8"/>
      <c r="U2009" s="8"/>
      <c r="V2009" s="8"/>
      <c r="W2009" s="8"/>
      <c r="X2009" s="8"/>
      <c r="Y2009" s="8"/>
      <c r="Z2009" s="8"/>
    </row>
    <row r="2010">
      <c r="A2010" s="8"/>
      <c r="B2010" s="11"/>
      <c r="C2010" s="8"/>
      <c r="D2010" s="8"/>
      <c r="E2010" s="8"/>
      <c r="F2010" s="8"/>
      <c r="G2010" s="8"/>
      <c r="H2010" s="8"/>
      <c r="I2010" s="8"/>
      <c r="J2010" s="8"/>
      <c r="K2010" s="8"/>
      <c r="L2010" s="8"/>
      <c r="M2010" s="8"/>
      <c r="N2010" s="8"/>
      <c r="O2010" s="8"/>
      <c r="P2010" s="8"/>
      <c r="Q2010" s="8"/>
      <c r="R2010" s="8"/>
      <c r="S2010" s="8"/>
      <c r="T2010" s="8"/>
      <c r="U2010" s="8"/>
      <c r="V2010" s="8"/>
      <c r="W2010" s="8"/>
      <c r="X2010" s="8"/>
      <c r="Y2010" s="8"/>
      <c r="Z2010" s="8"/>
    </row>
    <row r="2011">
      <c r="A2011" s="8"/>
      <c r="B2011" s="11"/>
      <c r="C2011" s="8"/>
      <c r="D2011" s="8"/>
      <c r="E2011" s="8"/>
      <c r="F2011" s="8"/>
      <c r="G2011" s="8"/>
      <c r="H2011" s="8"/>
      <c r="I2011" s="8"/>
      <c r="J2011" s="8"/>
      <c r="K2011" s="8"/>
      <c r="L2011" s="8"/>
      <c r="M2011" s="8"/>
      <c r="N2011" s="8"/>
      <c r="O2011" s="8"/>
      <c r="P2011" s="8"/>
      <c r="Q2011" s="8"/>
      <c r="R2011" s="8"/>
      <c r="S2011" s="8"/>
      <c r="T2011" s="8"/>
      <c r="U2011" s="8"/>
      <c r="V2011" s="8"/>
      <c r="W2011" s="8"/>
      <c r="X2011" s="8"/>
      <c r="Y2011" s="8"/>
      <c r="Z2011" s="8"/>
    </row>
    <row r="2012">
      <c r="A2012" s="8"/>
      <c r="B2012" s="11"/>
      <c r="C2012" s="8"/>
      <c r="D2012" s="8"/>
      <c r="E2012" s="8"/>
      <c r="F2012" s="8"/>
      <c r="G2012" s="8"/>
      <c r="H2012" s="8"/>
      <c r="I2012" s="8"/>
      <c r="J2012" s="8"/>
      <c r="K2012" s="8"/>
      <c r="L2012" s="8"/>
      <c r="M2012" s="8"/>
      <c r="N2012" s="8"/>
      <c r="O2012" s="8"/>
      <c r="P2012" s="8"/>
      <c r="Q2012" s="8"/>
      <c r="R2012" s="8"/>
      <c r="S2012" s="8"/>
      <c r="T2012" s="8"/>
      <c r="U2012" s="8"/>
      <c r="V2012" s="8"/>
      <c r="W2012" s="8"/>
      <c r="X2012" s="8"/>
      <c r="Y2012" s="8"/>
      <c r="Z2012" s="8"/>
    </row>
    <row r="2013">
      <c r="A2013" s="8"/>
      <c r="B2013" s="11"/>
      <c r="C2013" s="8"/>
      <c r="D2013" s="8"/>
      <c r="E2013" s="8"/>
      <c r="F2013" s="8"/>
      <c r="G2013" s="8"/>
      <c r="H2013" s="8"/>
      <c r="I2013" s="8"/>
      <c r="J2013" s="8"/>
      <c r="K2013" s="8"/>
      <c r="L2013" s="8"/>
      <c r="M2013" s="8"/>
      <c r="N2013" s="8"/>
      <c r="O2013" s="8"/>
      <c r="P2013" s="8"/>
      <c r="Q2013" s="8"/>
      <c r="R2013" s="8"/>
      <c r="S2013" s="8"/>
      <c r="T2013" s="8"/>
      <c r="U2013" s="8"/>
      <c r="V2013" s="8"/>
      <c r="W2013" s="8"/>
      <c r="X2013" s="8"/>
      <c r="Y2013" s="8"/>
      <c r="Z2013" s="8"/>
    </row>
    <row r="2014">
      <c r="A2014" s="8"/>
      <c r="B2014" s="11"/>
      <c r="C2014" s="8"/>
      <c r="D2014" s="8"/>
      <c r="E2014" s="8"/>
      <c r="F2014" s="8"/>
      <c r="G2014" s="8"/>
      <c r="H2014" s="8"/>
      <c r="I2014" s="8"/>
      <c r="J2014" s="8"/>
      <c r="K2014" s="8"/>
      <c r="L2014" s="8"/>
      <c r="M2014" s="8"/>
      <c r="N2014" s="8"/>
      <c r="O2014" s="8"/>
      <c r="P2014" s="8"/>
      <c r="Q2014" s="8"/>
      <c r="R2014" s="8"/>
      <c r="S2014" s="8"/>
      <c r="T2014" s="8"/>
      <c r="U2014" s="8"/>
      <c r="V2014" s="8"/>
      <c r="W2014" s="8"/>
      <c r="X2014" s="8"/>
      <c r="Y2014" s="8"/>
      <c r="Z2014" s="8"/>
    </row>
    <row r="2015">
      <c r="A2015" s="8"/>
      <c r="B2015" s="11"/>
      <c r="C2015" s="8"/>
      <c r="D2015" s="8"/>
      <c r="E2015" s="8"/>
      <c r="F2015" s="8"/>
      <c r="G2015" s="8"/>
      <c r="H2015" s="8"/>
      <c r="I2015" s="8"/>
      <c r="J2015" s="8"/>
      <c r="K2015" s="8"/>
      <c r="L2015" s="8"/>
      <c r="M2015" s="8"/>
      <c r="N2015" s="8"/>
      <c r="O2015" s="8"/>
      <c r="P2015" s="8"/>
      <c r="Q2015" s="8"/>
      <c r="R2015" s="8"/>
      <c r="S2015" s="8"/>
      <c r="T2015" s="8"/>
      <c r="U2015" s="8"/>
      <c r="V2015" s="8"/>
      <c r="W2015" s="8"/>
      <c r="X2015" s="8"/>
      <c r="Y2015" s="8"/>
      <c r="Z2015" s="8"/>
    </row>
    <row r="2016">
      <c r="A2016" s="8"/>
      <c r="B2016" s="11"/>
      <c r="C2016" s="8"/>
      <c r="D2016" s="8"/>
      <c r="E2016" s="8"/>
      <c r="F2016" s="8"/>
      <c r="G2016" s="8"/>
      <c r="H2016" s="8"/>
      <c r="I2016" s="8"/>
      <c r="J2016" s="8"/>
      <c r="K2016" s="8"/>
      <c r="L2016" s="8"/>
      <c r="M2016" s="8"/>
      <c r="N2016" s="8"/>
      <c r="O2016" s="8"/>
      <c r="P2016" s="8"/>
      <c r="Q2016" s="8"/>
      <c r="R2016" s="8"/>
      <c r="S2016" s="8"/>
      <c r="T2016" s="8"/>
      <c r="U2016" s="8"/>
      <c r="V2016" s="8"/>
      <c r="W2016" s="8"/>
      <c r="X2016" s="8"/>
      <c r="Y2016" s="8"/>
      <c r="Z2016" s="8"/>
    </row>
    <row r="2017">
      <c r="A2017" s="8"/>
      <c r="B2017" s="11"/>
      <c r="C2017" s="8"/>
      <c r="D2017" s="8"/>
      <c r="E2017" s="8"/>
      <c r="F2017" s="8"/>
      <c r="G2017" s="8"/>
      <c r="H2017" s="8"/>
      <c r="I2017" s="8"/>
      <c r="J2017" s="8"/>
      <c r="K2017" s="8"/>
      <c r="L2017" s="8"/>
      <c r="M2017" s="8"/>
      <c r="N2017" s="8"/>
      <c r="O2017" s="8"/>
      <c r="P2017" s="8"/>
      <c r="Q2017" s="8"/>
      <c r="R2017" s="8"/>
      <c r="S2017" s="8"/>
      <c r="T2017" s="8"/>
      <c r="U2017" s="8"/>
      <c r="V2017" s="8"/>
      <c r="W2017" s="8"/>
      <c r="X2017" s="8"/>
      <c r="Y2017" s="8"/>
      <c r="Z2017" s="8"/>
    </row>
    <row r="2018">
      <c r="A2018" s="8"/>
      <c r="B2018" s="11"/>
      <c r="C2018" s="8"/>
      <c r="D2018" s="8"/>
      <c r="E2018" s="8"/>
      <c r="F2018" s="8"/>
      <c r="G2018" s="8"/>
      <c r="H2018" s="8"/>
      <c r="I2018" s="8"/>
      <c r="J2018" s="8"/>
      <c r="K2018" s="8"/>
      <c r="L2018" s="8"/>
      <c r="M2018" s="8"/>
      <c r="N2018" s="8"/>
      <c r="O2018" s="8"/>
      <c r="P2018" s="8"/>
      <c r="Q2018" s="8"/>
      <c r="R2018" s="8"/>
      <c r="S2018" s="8"/>
      <c r="T2018" s="8"/>
      <c r="U2018" s="8"/>
      <c r="V2018" s="8"/>
      <c r="W2018" s="8"/>
      <c r="X2018" s="8"/>
      <c r="Y2018" s="8"/>
      <c r="Z2018" s="8"/>
    </row>
    <row r="2019">
      <c r="A2019" s="8"/>
      <c r="B2019" s="11"/>
      <c r="C2019" s="8"/>
      <c r="D2019" s="8"/>
      <c r="E2019" s="8"/>
      <c r="F2019" s="8"/>
      <c r="G2019" s="8"/>
      <c r="H2019" s="8"/>
      <c r="I2019" s="8"/>
      <c r="J2019" s="8"/>
      <c r="K2019" s="8"/>
      <c r="L2019" s="8"/>
      <c r="M2019" s="8"/>
      <c r="N2019" s="8"/>
      <c r="O2019" s="8"/>
      <c r="P2019" s="8"/>
      <c r="Q2019" s="8"/>
      <c r="R2019" s="8"/>
      <c r="S2019" s="8"/>
      <c r="T2019" s="8"/>
      <c r="U2019" s="8"/>
      <c r="V2019" s="8"/>
      <c r="W2019" s="8"/>
      <c r="X2019" s="8"/>
      <c r="Y2019" s="8"/>
      <c r="Z2019" s="8"/>
    </row>
    <row r="2020">
      <c r="A2020" s="8"/>
      <c r="B2020" s="11"/>
      <c r="C2020" s="8"/>
      <c r="D2020" s="8"/>
      <c r="E2020" s="8"/>
      <c r="F2020" s="8"/>
      <c r="G2020" s="8"/>
      <c r="H2020" s="8"/>
      <c r="I2020" s="8"/>
      <c r="J2020" s="8"/>
      <c r="K2020" s="8"/>
      <c r="L2020" s="8"/>
      <c r="M2020" s="8"/>
      <c r="N2020" s="8"/>
      <c r="O2020" s="8"/>
      <c r="P2020" s="8"/>
      <c r="Q2020" s="8"/>
      <c r="R2020" s="8"/>
      <c r="S2020" s="8"/>
      <c r="T2020" s="8"/>
      <c r="U2020" s="8"/>
      <c r="V2020" s="8"/>
      <c r="W2020" s="8"/>
      <c r="X2020" s="8"/>
      <c r="Y2020" s="8"/>
      <c r="Z2020" s="8"/>
    </row>
    <row r="2021">
      <c r="A2021" s="8"/>
      <c r="B2021" s="11"/>
      <c r="C2021" s="8"/>
      <c r="D2021" s="8"/>
      <c r="E2021" s="8"/>
      <c r="F2021" s="8"/>
      <c r="G2021" s="8"/>
      <c r="H2021" s="8"/>
      <c r="I2021" s="8"/>
      <c r="J2021" s="8"/>
      <c r="K2021" s="8"/>
      <c r="L2021" s="8"/>
      <c r="M2021" s="8"/>
      <c r="N2021" s="8"/>
      <c r="O2021" s="8"/>
      <c r="P2021" s="8"/>
      <c r="Q2021" s="8"/>
      <c r="R2021" s="8"/>
      <c r="S2021" s="8"/>
      <c r="T2021" s="8"/>
      <c r="U2021" s="8"/>
      <c r="V2021" s="8"/>
      <c r="W2021" s="8"/>
      <c r="X2021" s="8"/>
      <c r="Y2021" s="8"/>
      <c r="Z2021" s="8"/>
    </row>
    <row r="2022">
      <c r="A2022" s="8"/>
      <c r="B2022" s="11"/>
      <c r="C2022" s="8"/>
      <c r="D2022" s="8"/>
      <c r="E2022" s="8"/>
      <c r="F2022" s="8"/>
      <c r="G2022" s="8"/>
      <c r="H2022" s="8"/>
      <c r="I2022" s="8"/>
      <c r="J2022" s="8"/>
      <c r="K2022" s="8"/>
      <c r="L2022" s="8"/>
      <c r="M2022" s="8"/>
      <c r="N2022" s="8"/>
      <c r="O2022" s="8"/>
      <c r="P2022" s="8"/>
      <c r="Q2022" s="8"/>
      <c r="R2022" s="8"/>
      <c r="S2022" s="8"/>
      <c r="T2022" s="8"/>
      <c r="U2022" s="8"/>
      <c r="V2022" s="8"/>
      <c r="W2022" s="8"/>
      <c r="X2022" s="8"/>
      <c r="Y2022" s="8"/>
      <c r="Z2022" s="8"/>
    </row>
    <row r="2023">
      <c r="A2023" s="8"/>
      <c r="B2023" s="11"/>
      <c r="C2023" s="8"/>
      <c r="D2023" s="8"/>
      <c r="E2023" s="8"/>
      <c r="F2023" s="8"/>
      <c r="G2023" s="8"/>
      <c r="H2023" s="8"/>
      <c r="I2023" s="8"/>
      <c r="J2023" s="8"/>
      <c r="K2023" s="8"/>
      <c r="L2023" s="8"/>
      <c r="M2023" s="8"/>
      <c r="N2023" s="8"/>
      <c r="O2023" s="8"/>
      <c r="P2023" s="8"/>
      <c r="Q2023" s="8"/>
      <c r="R2023" s="8"/>
      <c r="S2023" s="8"/>
      <c r="T2023" s="8"/>
      <c r="U2023" s="8"/>
      <c r="V2023" s="8"/>
      <c r="W2023" s="8"/>
      <c r="X2023" s="8"/>
      <c r="Y2023" s="8"/>
      <c r="Z2023" s="8"/>
    </row>
    <row r="2024">
      <c r="A2024" s="8"/>
      <c r="B2024" s="11"/>
      <c r="C2024" s="8"/>
      <c r="D2024" s="8"/>
      <c r="E2024" s="8"/>
      <c r="F2024" s="8"/>
      <c r="G2024" s="8"/>
      <c r="H2024" s="8"/>
      <c r="I2024" s="8"/>
      <c r="J2024" s="8"/>
      <c r="K2024" s="8"/>
      <c r="L2024" s="8"/>
      <c r="M2024" s="8"/>
      <c r="N2024" s="8"/>
      <c r="O2024" s="8"/>
      <c r="P2024" s="8"/>
      <c r="Q2024" s="8"/>
      <c r="R2024" s="8"/>
      <c r="S2024" s="8"/>
      <c r="T2024" s="8"/>
      <c r="U2024" s="8"/>
      <c r="V2024" s="8"/>
      <c r="W2024" s="8"/>
      <c r="X2024" s="8"/>
      <c r="Y2024" s="8"/>
      <c r="Z2024" s="8"/>
    </row>
    <row r="2025">
      <c r="A2025" s="8"/>
      <c r="B2025" s="11"/>
      <c r="C2025" s="8"/>
      <c r="D2025" s="8"/>
      <c r="E2025" s="8"/>
      <c r="F2025" s="8"/>
      <c r="G2025" s="8"/>
      <c r="H2025" s="8"/>
      <c r="I2025" s="8"/>
      <c r="J2025" s="8"/>
      <c r="K2025" s="8"/>
      <c r="L2025" s="8"/>
      <c r="M2025" s="8"/>
      <c r="N2025" s="8"/>
      <c r="O2025" s="8"/>
      <c r="P2025" s="8"/>
      <c r="Q2025" s="8"/>
      <c r="R2025" s="8"/>
      <c r="S2025" s="8"/>
      <c r="T2025" s="8"/>
      <c r="U2025" s="8"/>
      <c r="V2025" s="8"/>
      <c r="W2025" s="8"/>
      <c r="X2025" s="8"/>
      <c r="Y2025" s="8"/>
      <c r="Z2025" s="8"/>
    </row>
    <row r="2026">
      <c r="A2026" s="8"/>
      <c r="B2026" s="11"/>
      <c r="C2026" s="8"/>
      <c r="D2026" s="8"/>
      <c r="E2026" s="8"/>
      <c r="F2026" s="8"/>
      <c r="G2026" s="8"/>
      <c r="H2026" s="8"/>
      <c r="I2026" s="8"/>
      <c r="J2026" s="8"/>
      <c r="K2026" s="8"/>
      <c r="L2026" s="8"/>
      <c r="M2026" s="8"/>
      <c r="N2026" s="8"/>
      <c r="O2026" s="8"/>
      <c r="P2026" s="8"/>
      <c r="Q2026" s="8"/>
      <c r="R2026" s="8"/>
      <c r="S2026" s="8"/>
      <c r="T2026" s="8"/>
      <c r="U2026" s="8"/>
      <c r="V2026" s="8"/>
      <c r="W2026" s="8"/>
      <c r="X2026" s="8"/>
      <c r="Y2026" s="8"/>
      <c r="Z2026" s="8"/>
    </row>
    <row r="2027">
      <c r="A2027" s="8"/>
      <c r="B2027" s="11"/>
      <c r="C2027" s="8"/>
      <c r="D2027" s="8"/>
      <c r="E2027" s="8"/>
      <c r="F2027" s="8"/>
      <c r="G2027" s="8"/>
      <c r="H2027" s="8"/>
      <c r="I2027" s="8"/>
      <c r="J2027" s="8"/>
      <c r="K2027" s="8"/>
      <c r="L2027" s="8"/>
      <c r="M2027" s="8"/>
      <c r="N2027" s="8"/>
      <c r="O2027" s="8"/>
      <c r="P2027" s="8"/>
      <c r="Q2027" s="8"/>
      <c r="R2027" s="8"/>
      <c r="S2027" s="8"/>
      <c r="T2027" s="8"/>
      <c r="U2027" s="8"/>
      <c r="V2027" s="8"/>
      <c r="W2027" s="8"/>
      <c r="X2027" s="8"/>
      <c r="Y2027" s="8"/>
      <c r="Z2027" s="8"/>
    </row>
    <row r="2028">
      <c r="A2028" s="8"/>
      <c r="B2028" s="11"/>
      <c r="C2028" s="8"/>
      <c r="D2028" s="8"/>
      <c r="E2028" s="8"/>
      <c r="F2028" s="8"/>
      <c r="G2028" s="8"/>
      <c r="H2028" s="8"/>
      <c r="I2028" s="8"/>
      <c r="J2028" s="8"/>
      <c r="K2028" s="8"/>
      <c r="L2028" s="8"/>
      <c r="M2028" s="8"/>
      <c r="N2028" s="8"/>
      <c r="O2028" s="8"/>
      <c r="P2028" s="8"/>
      <c r="Q2028" s="8"/>
      <c r="R2028" s="8"/>
      <c r="S2028" s="8"/>
      <c r="T2028" s="8"/>
      <c r="U2028" s="8"/>
      <c r="V2028" s="8"/>
      <c r="W2028" s="8"/>
      <c r="X2028" s="8"/>
      <c r="Y2028" s="8"/>
      <c r="Z2028" s="8"/>
    </row>
    <row r="2029">
      <c r="A2029" s="8"/>
      <c r="B2029" s="11"/>
      <c r="C2029" s="8"/>
      <c r="D2029" s="8"/>
      <c r="E2029" s="8"/>
      <c r="F2029" s="8"/>
      <c r="G2029" s="8"/>
      <c r="H2029" s="8"/>
      <c r="I2029" s="8"/>
      <c r="J2029" s="8"/>
      <c r="K2029" s="8"/>
      <c r="L2029" s="8"/>
      <c r="M2029" s="8"/>
      <c r="N2029" s="8"/>
      <c r="O2029" s="8"/>
      <c r="P2029" s="8"/>
      <c r="Q2029" s="8"/>
      <c r="R2029" s="8"/>
      <c r="S2029" s="8"/>
      <c r="T2029" s="8"/>
      <c r="U2029" s="8"/>
      <c r="V2029" s="8"/>
      <c r="W2029" s="8"/>
      <c r="X2029" s="8"/>
      <c r="Y2029" s="8"/>
      <c r="Z2029" s="8"/>
    </row>
    <row r="2030">
      <c r="A2030" s="8"/>
      <c r="B2030" s="11"/>
      <c r="C2030" s="8"/>
      <c r="D2030" s="8"/>
      <c r="E2030" s="8"/>
      <c r="F2030" s="8"/>
      <c r="G2030" s="8"/>
      <c r="H2030" s="8"/>
      <c r="I2030" s="8"/>
      <c r="J2030" s="8"/>
      <c r="K2030" s="8"/>
      <c r="L2030" s="8"/>
      <c r="M2030" s="8"/>
      <c r="N2030" s="8"/>
      <c r="O2030" s="8"/>
      <c r="P2030" s="8"/>
      <c r="Q2030" s="8"/>
      <c r="R2030" s="8"/>
      <c r="S2030" s="8"/>
      <c r="T2030" s="8"/>
      <c r="U2030" s="8"/>
      <c r="V2030" s="8"/>
      <c r="W2030" s="8"/>
      <c r="X2030" s="8"/>
      <c r="Y2030" s="8"/>
      <c r="Z2030" s="8"/>
    </row>
    <row r="2031">
      <c r="A2031" s="8"/>
      <c r="B2031" s="11"/>
      <c r="C2031" s="8"/>
      <c r="D2031" s="8"/>
      <c r="E2031" s="8"/>
      <c r="F2031" s="8"/>
      <c r="G2031" s="8"/>
      <c r="H2031" s="8"/>
      <c r="I2031" s="8"/>
      <c r="J2031" s="8"/>
      <c r="K2031" s="8"/>
      <c r="L2031" s="8"/>
      <c r="M2031" s="8"/>
      <c r="N2031" s="8"/>
      <c r="O2031" s="8"/>
      <c r="P2031" s="8"/>
      <c r="Q2031" s="8"/>
      <c r="R2031" s="8"/>
      <c r="S2031" s="8"/>
      <c r="T2031" s="8"/>
      <c r="U2031" s="8"/>
      <c r="V2031" s="8"/>
      <c r="W2031" s="8"/>
      <c r="X2031" s="8"/>
      <c r="Y2031" s="8"/>
      <c r="Z2031" s="8"/>
    </row>
    <row r="2032">
      <c r="A2032" s="8"/>
      <c r="B2032" s="11"/>
      <c r="C2032" s="8"/>
      <c r="D2032" s="8"/>
      <c r="E2032" s="8"/>
      <c r="F2032" s="8"/>
      <c r="G2032" s="8"/>
      <c r="H2032" s="8"/>
      <c r="I2032" s="8"/>
      <c r="J2032" s="8"/>
      <c r="K2032" s="8"/>
      <c r="L2032" s="8"/>
      <c r="M2032" s="8"/>
      <c r="N2032" s="8"/>
      <c r="O2032" s="8"/>
      <c r="P2032" s="8"/>
      <c r="Q2032" s="8"/>
      <c r="R2032" s="8"/>
      <c r="S2032" s="8"/>
      <c r="T2032" s="8"/>
      <c r="U2032" s="8"/>
      <c r="V2032" s="8"/>
      <c r="W2032" s="8"/>
      <c r="X2032" s="8"/>
      <c r="Y2032" s="8"/>
      <c r="Z2032" s="8"/>
    </row>
    <row r="2033">
      <c r="A2033" s="8"/>
      <c r="B2033" s="11"/>
      <c r="C2033" s="8"/>
      <c r="D2033" s="8"/>
      <c r="E2033" s="8"/>
      <c r="F2033" s="8"/>
      <c r="G2033" s="8"/>
      <c r="H2033" s="8"/>
      <c r="I2033" s="8"/>
      <c r="J2033" s="8"/>
      <c r="K2033" s="8"/>
      <c r="L2033" s="8"/>
      <c r="M2033" s="8"/>
      <c r="N2033" s="8"/>
      <c r="O2033" s="8"/>
      <c r="P2033" s="8"/>
      <c r="Q2033" s="8"/>
      <c r="R2033" s="8"/>
      <c r="S2033" s="8"/>
      <c r="T2033" s="8"/>
      <c r="U2033" s="8"/>
      <c r="V2033" s="8"/>
      <c r="W2033" s="8"/>
      <c r="X2033" s="8"/>
      <c r="Y2033" s="8"/>
      <c r="Z2033" s="8"/>
    </row>
    <row r="2034">
      <c r="A2034" s="8"/>
      <c r="B2034" s="11"/>
      <c r="C2034" s="8"/>
      <c r="D2034" s="8"/>
      <c r="E2034" s="8"/>
      <c r="F2034" s="8"/>
      <c r="G2034" s="8"/>
      <c r="H2034" s="8"/>
      <c r="I2034" s="8"/>
      <c r="J2034" s="8"/>
      <c r="K2034" s="8"/>
      <c r="L2034" s="8"/>
      <c r="M2034" s="8"/>
      <c r="N2034" s="8"/>
      <c r="O2034" s="8"/>
      <c r="P2034" s="8"/>
      <c r="Q2034" s="8"/>
      <c r="R2034" s="8"/>
      <c r="S2034" s="8"/>
      <c r="T2034" s="8"/>
      <c r="U2034" s="8"/>
      <c r="V2034" s="8"/>
      <c r="W2034" s="8"/>
      <c r="X2034" s="8"/>
      <c r="Y2034" s="8"/>
      <c r="Z2034" s="8"/>
    </row>
    <row r="2035">
      <c r="A2035" s="8"/>
      <c r="B2035" s="11"/>
      <c r="C2035" s="8"/>
      <c r="D2035" s="8"/>
      <c r="E2035" s="8"/>
      <c r="F2035" s="8"/>
      <c r="G2035" s="8"/>
      <c r="H2035" s="8"/>
      <c r="I2035" s="8"/>
      <c r="J2035" s="8"/>
      <c r="K2035" s="8"/>
      <c r="L2035" s="8"/>
      <c r="M2035" s="8"/>
      <c r="N2035" s="8"/>
      <c r="O2035" s="8"/>
      <c r="P2035" s="8"/>
      <c r="Q2035" s="8"/>
      <c r="R2035" s="8"/>
      <c r="S2035" s="8"/>
      <c r="T2035" s="8"/>
      <c r="U2035" s="8"/>
      <c r="V2035" s="8"/>
      <c r="W2035" s="8"/>
      <c r="X2035" s="8"/>
      <c r="Y2035" s="8"/>
      <c r="Z2035" s="8"/>
    </row>
    <row r="2036">
      <c r="A2036" s="8"/>
      <c r="B2036" s="11"/>
      <c r="C2036" s="8"/>
      <c r="D2036" s="8"/>
      <c r="E2036" s="8"/>
      <c r="F2036" s="8"/>
      <c r="G2036" s="8"/>
      <c r="H2036" s="8"/>
      <c r="I2036" s="8"/>
      <c r="J2036" s="8"/>
      <c r="K2036" s="8"/>
      <c r="L2036" s="8"/>
      <c r="M2036" s="8"/>
      <c r="N2036" s="8"/>
      <c r="O2036" s="8"/>
      <c r="P2036" s="8"/>
      <c r="Q2036" s="8"/>
      <c r="R2036" s="8"/>
      <c r="S2036" s="8"/>
      <c r="T2036" s="8"/>
      <c r="U2036" s="8"/>
      <c r="V2036" s="8"/>
      <c r="W2036" s="8"/>
      <c r="X2036" s="8"/>
      <c r="Y2036" s="8"/>
      <c r="Z2036" s="8"/>
    </row>
    <row r="2037">
      <c r="A2037" s="8"/>
      <c r="B2037" s="11"/>
      <c r="C2037" s="8"/>
      <c r="D2037" s="8"/>
      <c r="E2037" s="8"/>
      <c r="F2037" s="8"/>
      <c r="G2037" s="8"/>
      <c r="H2037" s="8"/>
      <c r="I2037" s="8"/>
      <c r="J2037" s="8"/>
      <c r="K2037" s="8"/>
      <c r="L2037" s="8"/>
      <c r="M2037" s="8"/>
      <c r="N2037" s="8"/>
      <c r="O2037" s="8"/>
      <c r="P2037" s="8"/>
      <c r="Q2037" s="8"/>
      <c r="R2037" s="8"/>
      <c r="S2037" s="8"/>
      <c r="T2037" s="8"/>
      <c r="U2037" s="8"/>
      <c r="V2037" s="8"/>
      <c r="W2037" s="8"/>
      <c r="X2037" s="8"/>
      <c r="Y2037" s="8"/>
      <c r="Z2037" s="8"/>
    </row>
    <row r="2038">
      <c r="A2038" s="8"/>
      <c r="B2038" s="11"/>
      <c r="C2038" s="8"/>
      <c r="D2038" s="8"/>
      <c r="E2038" s="8"/>
      <c r="F2038" s="8"/>
      <c r="G2038" s="8"/>
      <c r="H2038" s="8"/>
      <c r="I2038" s="8"/>
      <c r="J2038" s="8"/>
      <c r="K2038" s="8"/>
      <c r="L2038" s="8"/>
      <c r="M2038" s="8"/>
      <c r="N2038" s="8"/>
      <c r="O2038" s="8"/>
      <c r="P2038" s="8"/>
      <c r="Q2038" s="8"/>
      <c r="R2038" s="8"/>
      <c r="S2038" s="8"/>
      <c r="T2038" s="8"/>
      <c r="U2038" s="8"/>
      <c r="V2038" s="8"/>
      <c r="W2038" s="8"/>
      <c r="X2038" s="8"/>
      <c r="Y2038" s="8"/>
      <c r="Z2038" s="8"/>
    </row>
    <row r="2039">
      <c r="A2039" s="8"/>
      <c r="B2039" s="11"/>
      <c r="C2039" s="8"/>
      <c r="D2039" s="8"/>
      <c r="E2039" s="8"/>
      <c r="F2039" s="8"/>
      <c r="G2039" s="8"/>
      <c r="H2039" s="8"/>
      <c r="I2039" s="8"/>
      <c r="J2039" s="8"/>
      <c r="K2039" s="8"/>
      <c r="L2039" s="8"/>
      <c r="M2039" s="8"/>
      <c r="N2039" s="8"/>
      <c r="O2039" s="8"/>
      <c r="P2039" s="8"/>
      <c r="Q2039" s="8"/>
      <c r="R2039" s="8"/>
      <c r="S2039" s="8"/>
      <c r="T2039" s="8"/>
      <c r="U2039" s="8"/>
      <c r="V2039" s="8"/>
      <c r="W2039" s="8"/>
      <c r="X2039" s="8"/>
      <c r="Y2039" s="8"/>
      <c r="Z2039" s="8"/>
    </row>
    <row r="2040">
      <c r="A2040" s="8"/>
      <c r="B2040" s="11"/>
      <c r="C2040" s="8"/>
      <c r="D2040" s="8"/>
      <c r="E2040" s="8"/>
      <c r="F2040" s="8"/>
      <c r="G2040" s="8"/>
      <c r="H2040" s="8"/>
      <c r="I2040" s="8"/>
      <c r="J2040" s="8"/>
      <c r="K2040" s="8"/>
      <c r="L2040" s="8"/>
      <c r="M2040" s="8"/>
      <c r="N2040" s="8"/>
      <c r="O2040" s="8"/>
      <c r="P2040" s="8"/>
      <c r="Q2040" s="8"/>
      <c r="R2040" s="8"/>
      <c r="S2040" s="8"/>
      <c r="T2040" s="8"/>
      <c r="U2040" s="8"/>
      <c r="V2040" s="8"/>
      <c r="W2040" s="8"/>
      <c r="X2040" s="8"/>
      <c r="Y2040" s="8"/>
      <c r="Z2040" s="8"/>
    </row>
    <row r="2041">
      <c r="A2041" s="8"/>
      <c r="B2041" s="11"/>
      <c r="C2041" s="8"/>
      <c r="D2041" s="8"/>
      <c r="E2041" s="8"/>
      <c r="F2041" s="8"/>
      <c r="G2041" s="8"/>
      <c r="H2041" s="8"/>
      <c r="I2041" s="8"/>
      <c r="J2041" s="8"/>
      <c r="K2041" s="8"/>
      <c r="L2041" s="8"/>
      <c r="M2041" s="8"/>
      <c r="N2041" s="8"/>
      <c r="O2041" s="8"/>
      <c r="P2041" s="8"/>
      <c r="Q2041" s="8"/>
      <c r="R2041" s="8"/>
      <c r="S2041" s="8"/>
      <c r="T2041" s="8"/>
      <c r="U2041" s="8"/>
      <c r="V2041" s="8"/>
      <c r="W2041" s="8"/>
      <c r="X2041" s="8"/>
      <c r="Y2041" s="8"/>
      <c r="Z2041" s="8"/>
    </row>
    <row r="2042">
      <c r="A2042" s="8"/>
      <c r="B2042" s="11"/>
      <c r="C2042" s="8"/>
      <c r="D2042" s="8"/>
      <c r="E2042" s="8"/>
      <c r="F2042" s="8"/>
      <c r="G2042" s="8"/>
      <c r="H2042" s="8"/>
      <c r="I2042" s="8"/>
      <c r="J2042" s="8"/>
      <c r="K2042" s="8"/>
      <c r="L2042" s="8"/>
      <c r="M2042" s="8"/>
      <c r="N2042" s="8"/>
      <c r="O2042" s="8"/>
      <c r="P2042" s="8"/>
      <c r="Q2042" s="8"/>
      <c r="R2042" s="8"/>
      <c r="S2042" s="8"/>
      <c r="T2042" s="8"/>
      <c r="U2042" s="8"/>
      <c r="V2042" s="8"/>
      <c r="W2042" s="8"/>
      <c r="X2042" s="8"/>
      <c r="Y2042" s="8"/>
      <c r="Z2042" s="8"/>
    </row>
    <row r="2043">
      <c r="A2043" s="8"/>
      <c r="B2043" s="11"/>
      <c r="C2043" s="8"/>
      <c r="D2043" s="8"/>
      <c r="E2043" s="8"/>
      <c r="F2043" s="8"/>
      <c r="G2043" s="8"/>
      <c r="H2043" s="8"/>
      <c r="I2043" s="8"/>
      <c r="J2043" s="8"/>
      <c r="K2043" s="8"/>
      <c r="L2043" s="8"/>
      <c r="M2043" s="8"/>
      <c r="N2043" s="8"/>
      <c r="O2043" s="8"/>
      <c r="P2043" s="8"/>
      <c r="Q2043" s="8"/>
      <c r="R2043" s="8"/>
      <c r="S2043" s="8"/>
      <c r="T2043" s="8"/>
      <c r="U2043" s="8"/>
      <c r="V2043" s="8"/>
      <c r="W2043" s="8"/>
      <c r="X2043" s="8"/>
      <c r="Y2043" s="8"/>
      <c r="Z2043" s="8"/>
    </row>
    <row r="2044">
      <c r="A2044" s="8"/>
      <c r="B2044" s="11"/>
      <c r="C2044" s="8"/>
      <c r="D2044" s="8"/>
      <c r="E2044" s="8"/>
      <c r="F2044" s="8"/>
      <c r="G2044" s="8"/>
      <c r="H2044" s="8"/>
      <c r="I2044" s="8"/>
      <c r="J2044" s="8"/>
      <c r="K2044" s="8"/>
      <c r="L2044" s="8"/>
      <c r="M2044" s="8"/>
      <c r="N2044" s="8"/>
      <c r="O2044" s="8"/>
      <c r="P2044" s="8"/>
      <c r="Q2044" s="8"/>
      <c r="R2044" s="8"/>
      <c r="S2044" s="8"/>
      <c r="T2044" s="8"/>
      <c r="U2044" s="8"/>
      <c r="V2044" s="8"/>
      <c r="W2044" s="8"/>
      <c r="X2044" s="8"/>
      <c r="Y2044" s="8"/>
      <c r="Z2044" s="8"/>
    </row>
    <row r="2045">
      <c r="A2045" s="8"/>
      <c r="B2045" s="11"/>
      <c r="C2045" s="8"/>
      <c r="D2045" s="8"/>
      <c r="E2045" s="8"/>
      <c r="F2045" s="8"/>
      <c r="G2045" s="8"/>
      <c r="H2045" s="8"/>
      <c r="I2045" s="8"/>
      <c r="J2045" s="8"/>
      <c r="K2045" s="8"/>
      <c r="L2045" s="8"/>
      <c r="M2045" s="8"/>
      <c r="N2045" s="8"/>
      <c r="O2045" s="8"/>
      <c r="P2045" s="8"/>
      <c r="Q2045" s="8"/>
      <c r="R2045" s="8"/>
      <c r="S2045" s="8"/>
      <c r="T2045" s="8"/>
      <c r="U2045" s="8"/>
      <c r="V2045" s="8"/>
      <c r="W2045" s="8"/>
      <c r="X2045" s="8"/>
      <c r="Y2045" s="8"/>
      <c r="Z2045" s="8"/>
    </row>
    <row r="2046">
      <c r="A2046" s="8"/>
      <c r="B2046" s="11"/>
      <c r="C2046" s="8"/>
      <c r="D2046" s="8"/>
      <c r="E2046" s="8"/>
      <c r="F2046" s="8"/>
      <c r="G2046" s="8"/>
      <c r="H2046" s="8"/>
      <c r="I2046" s="8"/>
      <c r="J2046" s="8"/>
      <c r="K2046" s="8"/>
      <c r="L2046" s="8"/>
      <c r="M2046" s="8"/>
      <c r="N2046" s="8"/>
      <c r="O2046" s="8"/>
      <c r="P2046" s="8"/>
      <c r="Q2046" s="8"/>
      <c r="R2046" s="8"/>
      <c r="S2046" s="8"/>
      <c r="T2046" s="8"/>
      <c r="U2046" s="8"/>
      <c r="V2046" s="8"/>
      <c r="W2046" s="8"/>
      <c r="X2046" s="8"/>
      <c r="Y2046" s="8"/>
      <c r="Z2046" s="8"/>
    </row>
    <row r="2047">
      <c r="A2047" s="8"/>
      <c r="B2047" s="11"/>
      <c r="C2047" s="8"/>
      <c r="D2047" s="8"/>
      <c r="E2047" s="8"/>
      <c r="F2047" s="8"/>
      <c r="G2047" s="8"/>
      <c r="H2047" s="8"/>
      <c r="I2047" s="8"/>
      <c r="J2047" s="8"/>
      <c r="K2047" s="8"/>
      <c r="L2047" s="8"/>
      <c r="M2047" s="8"/>
      <c r="N2047" s="8"/>
      <c r="O2047" s="8"/>
      <c r="P2047" s="8"/>
      <c r="Q2047" s="8"/>
      <c r="R2047" s="8"/>
      <c r="S2047" s="8"/>
      <c r="T2047" s="8"/>
      <c r="U2047" s="8"/>
      <c r="V2047" s="8"/>
      <c r="W2047" s="8"/>
      <c r="X2047" s="8"/>
      <c r="Y2047" s="8"/>
      <c r="Z2047" s="8"/>
    </row>
    <row r="2048">
      <c r="A2048" s="8"/>
      <c r="B2048" s="11"/>
      <c r="C2048" s="8"/>
      <c r="D2048" s="8"/>
      <c r="E2048" s="8"/>
      <c r="F2048" s="8"/>
      <c r="G2048" s="8"/>
      <c r="H2048" s="8"/>
      <c r="I2048" s="8"/>
      <c r="J2048" s="8"/>
      <c r="K2048" s="8"/>
      <c r="L2048" s="8"/>
      <c r="M2048" s="8"/>
      <c r="N2048" s="8"/>
      <c r="O2048" s="8"/>
      <c r="P2048" s="8"/>
      <c r="Q2048" s="8"/>
      <c r="R2048" s="8"/>
      <c r="S2048" s="8"/>
      <c r="T2048" s="8"/>
      <c r="U2048" s="8"/>
      <c r="V2048" s="8"/>
      <c r="W2048" s="8"/>
      <c r="X2048" s="8"/>
      <c r="Y2048" s="8"/>
      <c r="Z2048" s="8"/>
    </row>
    <row r="2049">
      <c r="A2049" s="8"/>
      <c r="B2049" s="11"/>
      <c r="C2049" s="8"/>
      <c r="D2049" s="8"/>
      <c r="E2049" s="8"/>
      <c r="F2049" s="8"/>
      <c r="G2049" s="8"/>
      <c r="H2049" s="8"/>
      <c r="I2049" s="8"/>
      <c r="J2049" s="8"/>
      <c r="K2049" s="8"/>
      <c r="L2049" s="8"/>
      <c r="M2049" s="8"/>
      <c r="N2049" s="8"/>
      <c r="O2049" s="8"/>
      <c r="P2049" s="8"/>
      <c r="Q2049" s="8"/>
      <c r="R2049" s="8"/>
      <c r="S2049" s="8"/>
      <c r="T2049" s="8"/>
      <c r="U2049" s="8"/>
      <c r="V2049" s="8"/>
      <c r="W2049" s="8"/>
      <c r="X2049" s="8"/>
      <c r="Y2049" s="8"/>
      <c r="Z2049" s="8"/>
    </row>
    <row r="2050">
      <c r="A2050" s="8"/>
      <c r="B2050" s="11"/>
      <c r="C2050" s="8"/>
      <c r="D2050" s="8"/>
      <c r="E2050" s="8"/>
      <c r="F2050" s="8"/>
      <c r="G2050" s="8"/>
      <c r="H2050" s="8"/>
      <c r="I2050" s="8"/>
      <c r="J2050" s="8"/>
      <c r="K2050" s="8"/>
      <c r="L2050" s="8"/>
      <c r="M2050" s="8"/>
      <c r="N2050" s="8"/>
      <c r="O2050" s="8"/>
      <c r="P2050" s="8"/>
      <c r="Q2050" s="8"/>
      <c r="R2050" s="8"/>
      <c r="S2050" s="8"/>
      <c r="T2050" s="8"/>
      <c r="U2050" s="8"/>
      <c r="V2050" s="8"/>
      <c r="W2050" s="8"/>
      <c r="X2050" s="8"/>
      <c r="Y2050" s="8"/>
      <c r="Z2050" s="8"/>
    </row>
    <row r="2051">
      <c r="A2051" s="8"/>
      <c r="B2051" s="11"/>
      <c r="C2051" s="8"/>
      <c r="D2051" s="8"/>
      <c r="E2051" s="8"/>
      <c r="F2051" s="8"/>
      <c r="G2051" s="8"/>
      <c r="H2051" s="8"/>
      <c r="I2051" s="8"/>
      <c r="J2051" s="8"/>
      <c r="K2051" s="8"/>
      <c r="L2051" s="8"/>
      <c r="M2051" s="8"/>
      <c r="N2051" s="8"/>
      <c r="O2051" s="8"/>
      <c r="P2051" s="8"/>
      <c r="Q2051" s="8"/>
      <c r="R2051" s="8"/>
      <c r="S2051" s="8"/>
      <c r="T2051" s="8"/>
      <c r="U2051" s="8"/>
      <c r="V2051" s="8"/>
      <c r="W2051" s="8"/>
      <c r="X2051" s="8"/>
      <c r="Y2051" s="8"/>
      <c r="Z2051" s="8"/>
    </row>
    <row r="2052">
      <c r="A2052" s="8"/>
      <c r="B2052" s="11"/>
      <c r="C2052" s="8"/>
      <c r="D2052" s="8"/>
      <c r="E2052" s="8"/>
      <c r="F2052" s="8"/>
      <c r="G2052" s="8"/>
      <c r="H2052" s="8"/>
      <c r="I2052" s="8"/>
      <c r="J2052" s="8"/>
      <c r="K2052" s="8"/>
      <c r="L2052" s="8"/>
      <c r="M2052" s="8"/>
      <c r="N2052" s="8"/>
      <c r="O2052" s="8"/>
      <c r="P2052" s="8"/>
      <c r="Q2052" s="8"/>
      <c r="R2052" s="8"/>
      <c r="S2052" s="8"/>
      <c r="T2052" s="8"/>
      <c r="U2052" s="8"/>
      <c r="V2052" s="8"/>
      <c r="W2052" s="8"/>
      <c r="X2052" s="8"/>
      <c r="Y2052" s="8"/>
      <c r="Z2052" s="8"/>
    </row>
    <row r="2053">
      <c r="A2053" s="8"/>
      <c r="B2053" s="11"/>
      <c r="C2053" s="8"/>
      <c r="D2053" s="8"/>
      <c r="E2053" s="8"/>
      <c r="F2053" s="8"/>
      <c r="G2053" s="8"/>
      <c r="H2053" s="8"/>
      <c r="I2053" s="8"/>
      <c r="J2053" s="8"/>
      <c r="K2053" s="8"/>
      <c r="L2053" s="8"/>
      <c r="M2053" s="8"/>
      <c r="N2053" s="8"/>
      <c r="O2053" s="8"/>
      <c r="P2053" s="8"/>
      <c r="Q2053" s="8"/>
      <c r="R2053" s="8"/>
      <c r="S2053" s="8"/>
      <c r="T2053" s="8"/>
      <c r="U2053" s="8"/>
      <c r="V2053" s="8"/>
      <c r="W2053" s="8"/>
      <c r="X2053" s="8"/>
      <c r="Y2053" s="8"/>
      <c r="Z2053" s="8"/>
    </row>
    <row r="2054">
      <c r="A2054" s="8"/>
      <c r="B2054" s="11"/>
      <c r="C2054" s="8"/>
      <c r="D2054" s="8"/>
      <c r="E2054" s="8"/>
      <c r="F2054" s="8"/>
      <c r="G2054" s="8"/>
      <c r="H2054" s="8"/>
      <c r="I2054" s="8"/>
      <c r="J2054" s="8"/>
      <c r="K2054" s="8"/>
      <c r="L2054" s="8"/>
      <c r="M2054" s="8"/>
      <c r="N2054" s="8"/>
      <c r="O2054" s="8"/>
      <c r="P2054" s="8"/>
      <c r="Q2054" s="8"/>
      <c r="R2054" s="8"/>
      <c r="S2054" s="8"/>
      <c r="T2054" s="8"/>
      <c r="U2054" s="8"/>
      <c r="V2054" s="8"/>
      <c r="W2054" s="8"/>
      <c r="X2054" s="8"/>
      <c r="Y2054" s="8"/>
      <c r="Z2054" s="8"/>
    </row>
    <row r="2055">
      <c r="A2055" s="8"/>
      <c r="B2055" s="11"/>
      <c r="C2055" s="8"/>
      <c r="D2055" s="8"/>
      <c r="E2055" s="8"/>
      <c r="F2055" s="8"/>
      <c r="G2055" s="8"/>
      <c r="H2055" s="8"/>
      <c r="I2055" s="8"/>
      <c r="J2055" s="8"/>
      <c r="K2055" s="8"/>
      <c r="L2055" s="8"/>
      <c r="M2055" s="8"/>
      <c r="N2055" s="8"/>
      <c r="O2055" s="8"/>
      <c r="P2055" s="8"/>
      <c r="Q2055" s="8"/>
      <c r="R2055" s="8"/>
      <c r="S2055" s="8"/>
      <c r="T2055" s="8"/>
      <c r="U2055" s="8"/>
      <c r="V2055" s="8"/>
      <c r="W2055" s="8"/>
      <c r="X2055" s="8"/>
      <c r="Y2055" s="8"/>
      <c r="Z2055" s="8"/>
    </row>
    <row r="2056">
      <c r="A2056" s="8"/>
      <c r="B2056" s="11"/>
      <c r="C2056" s="8"/>
      <c r="D2056" s="8"/>
      <c r="E2056" s="8"/>
      <c r="F2056" s="8"/>
      <c r="G2056" s="8"/>
      <c r="H2056" s="8"/>
      <c r="I2056" s="8"/>
      <c r="J2056" s="8"/>
      <c r="K2056" s="8"/>
      <c r="L2056" s="8"/>
      <c r="M2056" s="8"/>
      <c r="N2056" s="8"/>
      <c r="O2056" s="8"/>
      <c r="P2056" s="8"/>
      <c r="Q2056" s="8"/>
      <c r="R2056" s="8"/>
      <c r="S2056" s="8"/>
      <c r="T2056" s="8"/>
      <c r="U2056" s="8"/>
      <c r="V2056" s="8"/>
      <c r="W2056" s="8"/>
      <c r="X2056" s="8"/>
      <c r="Y2056" s="8"/>
      <c r="Z2056" s="8"/>
    </row>
    <row r="2057">
      <c r="A2057" s="8"/>
      <c r="B2057" s="11"/>
      <c r="C2057" s="8"/>
      <c r="D2057" s="8"/>
      <c r="E2057" s="8"/>
      <c r="F2057" s="8"/>
      <c r="G2057" s="8"/>
      <c r="H2057" s="8"/>
      <c r="I2057" s="8"/>
      <c r="J2057" s="8"/>
      <c r="K2057" s="8"/>
      <c r="L2057" s="8"/>
      <c r="M2057" s="8"/>
      <c r="N2057" s="8"/>
      <c r="O2057" s="8"/>
      <c r="P2057" s="8"/>
      <c r="Q2057" s="8"/>
      <c r="R2057" s="8"/>
      <c r="S2057" s="8"/>
      <c r="T2057" s="8"/>
      <c r="U2057" s="8"/>
      <c r="V2057" s="8"/>
      <c r="W2057" s="8"/>
      <c r="X2057" s="8"/>
      <c r="Y2057" s="8"/>
      <c r="Z2057" s="8"/>
    </row>
    <row r="2058">
      <c r="A2058" s="8"/>
      <c r="B2058" s="11"/>
      <c r="C2058" s="8"/>
      <c r="D2058" s="8"/>
      <c r="E2058" s="8"/>
      <c r="F2058" s="8"/>
      <c r="G2058" s="8"/>
      <c r="H2058" s="8"/>
      <c r="I2058" s="8"/>
      <c r="J2058" s="8"/>
      <c r="K2058" s="8"/>
      <c r="L2058" s="8"/>
      <c r="M2058" s="8"/>
      <c r="N2058" s="8"/>
      <c r="O2058" s="8"/>
      <c r="P2058" s="8"/>
      <c r="Q2058" s="8"/>
      <c r="R2058" s="8"/>
      <c r="S2058" s="8"/>
      <c r="T2058" s="8"/>
      <c r="U2058" s="8"/>
      <c r="V2058" s="8"/>
      <c r="W2058" s="8"/>
      <c r="X2058" s="8"/>
      <c r="Y2058" s="8"/>
      <c r="Z2058" s="8"/>
    </row>
    <row r="2059">
      <c r="A2059" s="8"/>
      <c r="B2059" s="11"/>
      <c r="C2059" s="8"/>
      <c r="D2059" s="8"/>
      <c r="E2059" s="8"/>
      <c r="F2059" s="8"/>
      <c r="G2059" s="8"/>
      <c r="H2059" s="8"/>
      <c r="I2059" s="8"/>
      <c r="J2059" s="8"/>
      <c r="K2059" s="8"/>
      <c r="L2059" s="8"/>
      <c r="M2059" s="8"/>
      <c r="N2059" s="8"/>
      <c r="O2059" s="8"/>
      <c r="P2059" s="8"/>
      <c r="Q2059" s="8"/>
      <c r="R2059" s="8"/>
      <c r="S2059" s="8"/>
      <c r="T2059" s="8"/>
      <c r="U2059" s="8"/>
      <c r="V2059" s="8"/>
      <c r="W2059" s="8"/>
      <c r="X2059" s="8"/>
      <c r="Y2059" s="8"/>
      <c r="Z2059" s="8"/>
    </row>
    <row r="2060">
      <c r="A2060" s="8"/>
      <c r="B2060" s="11"/>
      <c r="C2060" s="8"/>
      <c r="D2060" s="8"/>
      <c r="E2060" s="8"/>
      <c r="F2060" s="8"/>
      <c r="G2060" s="8"/>
      <c r="H2060" s="8"/>
      <c r="I2060" s="8"/>
      <c r="J2060" s="8"/>
      <c r="K2060" s="8"/>
      <c r="L2060" s="8"/>
      <c r="M2060" s="8"/>
      <c r="N2060" s="8"/>
      <c r="O2060" s="8"/>
      <c r="P2060" s="8"/>
      <c r="Q2060" s="8"/>
      <c r="R2060" s="8"/>
      <c r="S2060" s="8"/>
      <c r="T2060" s="8"/>
      <c r="U2060" s="8"/>
      <c r="V2060" s="8"/>
      <c r="W2060" s="8"/>
      <c r="X2060" s="8"/>
      <c r="Y2060" s="8"/>
      <c r="Z2060" s="8"/>
    </row>
    <row r="2061">
      <c r="A2061" s="8"/>
      <c r="B2061" s="11"/>
      <c r="C2061" s="8"/>
      <c r="D2061" s="8"/>
      <c r="E2061" s="8"/>
      <c r="F2061" s="8"/>
      <c r="G2061" s="8"/>
      <c r="H2061" s="8"/>
      <c r="I2061" s="8"/>
      <c r="J2061" s="8"/>
      <c r="K2061" s="8"/>
      <c r="L2061" s="8"/>
      <c r="M2061" s="8"/>
      <c r="N2061" s="8"/>
      <c r="O2061" s="8"/>
      <c r="P2061" s="8"/>
      <c r="Q2061" s="8"/>
      <c r="R2061" s="8"/>
      <c r="S2061" s="8"/>
      <c r="T2061" s="8"/>
      <c r="U2061" s="8"/>
      <c r="V2061" s="8"/>
      <c r="W2061" s="8"/>
      <c r="X2061" s="8"/>
      <c r="Y2061" s="8"/>
      <c r="Z2061" s="8"/>
    </row>
    <row r="2062">
      <c r="A2062" s="8"/>
      <c r="B2062" s="11"/>
      <c r="C2062" s="8"/>
      <c r="D2062" s="8"/>
      <c r="E2062" s="8"/>
      <c r="F2062" s="8"/>
      <c r="G2062" s="8"/>
      <c r="H2062" s="8"/>
      <c r="I2062" s="8"/>
      <c r="J2062" s="8"/>
      <c r="K2062" s="8"/>
      <c r="L2062" s="8"/>
      <c r="M2062" s="8"/>
      <c r="N2062" s="8"/>
      <c r="O2062" s="8"/>
      <c r="P2062" s="8"/>
      <c r="Q2062" s="8"/>
      <c r="R2062" s="8"/>
      <c r="S2062" s="8"/>
      <c r="T2062" s="8"/>
      <c r="U2062" s="8"/>
      <c r="V2062" s="8"/>
      <c r="W2062" s="8"/>
      <c r="X2062" s="8"/>
      <c r="Y2062" s="8"/>
      <c r="Z2062" s="8"/>
    </row>
    <row r="2063">
      <c r="A2063" s="8"/>
      <c r="B2063" s="11"/>
      <c r="C2063" s="8"/>
      <c r="D2063" s="8"/>
      <c r="E2063" s="8"/>
      <c r="F2063" s="8"/>
      <c r="G2063" s="8"/>
      <c r="H2063" s="8"/>
      <c r="I2063" s="8"/>
      <c r="J2063" s="8"/>
      <c r="K2063" s="8"/>
      <c r="L2063" s="8"/>
      <c r="M2063" s="8"/>
      <c r="N2063" s="8"/>
      <c r="O2063" s="8"/>
      <c r="P2063" s="8"/>
      <c r="Q2063" s="8"/>
      <c r="R2063" s="8"/>
      <c r="S2063" s="8"/>
      <c r="T2063" s="8"/>
      <c r="U2063" s="8"/>
      <c r="V2063" s="8"/>
      <c r="W2063" s="8"/>
      <c r="X2063" s="8"/>
      <c r="Y2063" s="8"/>
      <c r="Z2063" s="8"/>
    </row>
    <row r="2064">
      <c r="A2064" s="8"/>
      <c r="B2064" s="11"/>
      <c r="C2064" s="8"/>
      <c r="D2064" s="8"/>
      <c r="E2064" s="8"/>
      <c r="F2064" s="8"/>
      <c r="G2064" s="8"/>
      <c r="H2064" s="8"/>
      <c r="I2064" s="8"/>
      <c r="J2064" s="8"/>
      <c r="K2064" s="8"/>
      <c r="L2064" s="8"/>
      <c r="M2064" s="8"/>
      <c r="N2064" s="8"/>
      <c r="O2064" s="8"/>
      <c r="P2064" s="8"/>
      <c r="Q2064" s="8"/>
      <c r="R2064" s="8"/>
      <c r="S2064" s="8"/>
      <c r="T2064" s="8"/>
      <c r="U2064" s="8"/>
      <c r="V2064" s="8"/>
      <c r="W2064" s="8"/>
      <c r="X2064" s="8"/>
      <c r="Y2064" s="8"/>
      <c r="Z2064" s="8"/>
    </row>
    <row r="2065">
      <c r="A2065" s="8"/>
      <c r="B2065" s="11"/>
      <c r="C2065" s="8"/>
      <c r="D2065" s="8"/>
      <c r="E2065" s="8"/>
      <c r="F2065" s="8"/>
      <c r="G2065" s="8"/>
      <c r="H2065" s="8"/>
      <c r="I2065" s="8"/>
      <c r="J2065" s="8"/>
      <c r="K2065" s="8"/>
      <c r="L2065" s="8"/>
      <c r="M2065" s="8"/>
      <c r="N2065" s="8"/>
      <c r="O2065" s="8"/>
      <c r="P2065" s="8"/>
      <c r="Q2065" s="8"/>
      <c r="R2065" s="8"/>
      <c r="S2065" s="8"/>
      <c r="T2065" s="8"/>
      <c r="U2065" s="8"/>
      <c r="V2065" s="8"/>
      <c r="W2065" s="8"/>
      <c r="X2065" s="8"/>
      <c r="Y2065" s="8"/>
      <c r="Z2065" s="8"/>
    </row>
    <row r="2066">
      <c r="A2066" s="8"/>
      <c r="B2066" s="11"/>
      <c r="C2066" s="8"/>
      <c r="D2066" s="8"/>
      <c r="E2066" s="8"/>
      <c r="F2066" s="8"/>
      <c r="G2066" s="8"/>
      <c r="H2066" s="8"/>
      <c r="I2066" s="8"/>
      <c r="J2066" s="8"/>
      <c r="K2066" s="8"/>
      <c r="L2066" s="8"/>
      <c r="M2066" s="8"/>
      <c r="N2066" s="8"/>
      <c r="O2066" s="8"/>
      <c r="P2066" s="8"/>
      <c r="Q2066" s="8"/>
      <c r="R2066" s="8"/>
      <c r="S2066" s="8"/>
      <c r="T2066" s="8"/>
      <c r="U2066" s="8"/>
      <c r="V2066" s="8"/>
      <c r="W2066" s="8"/>
      <c r="X2066" s="8"/>
      <c r="Y2066" s="8"/>
      <c r="Z2066" s="8"/>
    </row>
    <row r="2067">
      <c r="A2067" s="8"/>
      <c r="B2067" s="11"/>
      <c r="C2067" s="8"/>
      <c r="D2067" s="8"/>
      <c r="E2067" s="8"/>
      <c r="F2067" s="8"/>
      <c r="G2067" s="8"/>
      <c r="H2067" s="8"/>
      <c r="I2067" s="8"/>
      <c r="J2067" s="8"/>
      <c r="K2067" s="8"/>
      <c r="L2067" s="8"/>
      <c r="M2067" s="8"/>
      <c r="N2067" s="8"/>
      <c r="O2067" s="8"/>
      <c r="P2067" s="8"/>
      <c r="Q2067" s="8"/>
      <c r="R2067" s="8"/>
      <c r="S2067" s="8"/>
      <c r="T2067" s="8"/>
      <c r="U2067" s="8"/>
      <c r="V2067" s="8"/>
      <c r="W2067" s="8"/>
      <c r="X2067" s="8"/>
      <c r="Y2067" s="8"/>
      <c r="Z2067" s="8"/>
    </row>
    <row r="2068">
      <c r="A2068" s="8"/>
      <c r="B2068" s="11"/>
      <c r="C2068" s="8"/>
      <c r="D2068" s="8"/>
      <c r="E2068" s="8"/>
      <c r="F2068" s="8"/>
      <c r="G2068" s="8"/>
      <c r="H2068" s="8"/>
      <c r="I2068" s="8"/>
      <c r="J2068" s="8"/>
      <c r="K2068" s="8"/>
      <c r="L2068" s="8"/>
      <c r="M2068" s="8"/>
      <c r="N2068" s="8"/>
      <c r="O2068" s="8"/>
      <c r="P2068" s="8"/>
      <c r="Q2068" s="8"/>
      <c r="R2068" s="8"/>
      <c r="S2068" s="8"/>
      <c r="T2068" s="8"/>
      <c r="U2068" s="8"/>
      <c r="V2068" s="8"/>
      <c r="W2068" s="8"/>
      <c r="X2068" s="8"/>
      <c r="Y2068" s="8"/>
      <c r="Z2068" s="8"/>
    </row>
    <row r="2069">
      <c r="A2069" s="8"/>
      <c r="B2069" s="11"/>
      <c r="C2069" s="8"/>
      <c r="D2069" s="8"/>
      <c r="E2069" s="8"/>
      <c r="F2069" s="8"/>
      <c r="G2069" s="8"/>
      <c r="H2069" s="8"/>
      <c r="I2069" s="8"/>
      <c r="J2069" s="8"/>
      <c r="K2069" s="8"/>
      <c r="L2069" s="8"/>
      <c r="M2069" s="8"/>
      <c r="N2069" s="8"/>
      <c r="O2069" s="8"/>
      <c r="P2069" s="8"/>
      <c r="Q2069" s="8"/>
      <c r="R2069" s="8"/>
      <c r="S2069" s="8"/>
      <c r="T2069" s="8"/>
      <c r="U2069" s="8"/>
      <c r="V2069" s="8"/>
      <c r="W2069" s="8"/>
      <c r="X2069" s="8"/>
      <c r="Y2069" s="8"/>
      <c r="Z2069" s="8"/>
    </row>
    <row r="2070">
      <c r="A2070" s="8"/>
      <c r="B2070" s="11"/>
      <c r="C2070" s="8"/>
      <c r="D2070" s="8"/>
      <c r="E2070" s="8"/>
      <c r="F2070" s="8"/>
      <c r="G2070" s="8"/>
      <c r="H2070" s="8"/>
      <c r="I2070" s="8"/>
      <c r="J2070" s="8"/>
      <c r="K2070" s="8"/>
      <c r="L2070" s="8"/>
      <c r="M2070" s="8"/>
      <c r="N2070" s="8"/>
      <c r="O2070" s="8"/>
      <c r="P2070" s="8"/>
      <c r="Q2070" s="8"/>
      <c r="R2070" s="8"/>
      <c r="S2070" s="8"/>
      <c r="T2070" s="8"/>
      <c r="U2070" s="8"/>
      <c r="V2070" s="8"/>
      <c r="W2070" s="8"/>
      <c r="X2070" s="8"/>
      <c r="Y2070" s="8"/>
      <c r="Z2070" s="8"/>
    </row>
    <row r="2071">
      <c r="A2071" s="8"/>
      <c r="B2071" s="11"/>
      <c r="C2071" s="8"/>
      <c r="D2071" s="8"/>
      <c r="E2071" s="8"/>
      <c r="F2071" s="8"/>
      <c r="G2071" s="8"/>
      <c r="H2071" s="8"/>
      <c r="I2071" s="8"/>
      <c r="J2071" s="8"/>
      <c r="K2071" s="8"/>
      <c r="L2071" s="8"/>
      <c r="M2071" s="8"/>
      <c r="N2071" s="8"/>
      <c r="O2071" s="8"/>
      <c r="P2071" s="8"/>
      <c r="Q2071" s="8"/>
      <c r="R2071" s="8"/>
      <c r="S2071" s="8"/>
      <c r="T2071" s="8"/>
      <c r="U2071" s="8"/>
      <c r="V2071" s="8"/>
      <c r="W2071" s="8"/>
      <c r="X2071" s="8"/>
      <c r="Y2071" s="8"/>
      <c r="Z2071" s="8"/>
    </row>
    <row r="2072">
      <c r="A2072" s="8"/>
      <c r="B2072" s="11"/>
      <c r="C2072" s="8"/>
      <c r="D2072" s="8"/>
      <c r="E2072" s="8"/>
      <c r="F2072" s="8"/>
      <c r="G2072" s="8"/>
      <c r="H2072" s="8"/>
      <c r="I2072" s="8"/>
      <c r="J2072" s="8"/>
      <c r="K2072" s="8"/>
      <c r="L2072" s="8"/>
      <c r="M2072" s="8"/>
      <c r="N2072" s="8"/>
      <c r="O2072" s="8"/>
      <c r="P2072" s="8"/>
      <c r="Q2072" s="8"/>
      <c r="R2072" s="8"/>
      <c r="S2072" s="8"/>
      <c r="T2072" s="8"/>
      <c r="U2072" s="8"/>
      <c r="V2072" s="8"/>
      <c r="W2072" s="8"/>
      <c r="X2072" s="8"/>
      <c r="Y2072" s="8"/>
      <c r="Z2072" s="8"/>
    </row>
    <row r="2073">
      <c r="A2073" s="8"/>
      <c r="B2073" s="11"/>
      <c r="C2073" s="8"/>
      <c r="D2073" s="8"/>
      <c r="E2073" s="8"/>
      <c r="F2073" s="8"/>
      <c r="G2073" s="8"/>
      <c r="H2073" s="8"/>
      <c r="I2073" s="8"/>
      <c r="J2073" s="8"/>
      <c r="K2073" s="8"/>
      <c r="L2073" s="8"/>
      <c r="M2073" s="8"/>
      <c r="N2073" s="8"/>
      <c r="O2073" s="8"/>
      <c r="P2073" s="8"/>
      <c r="Q2073" s="8"/>
      <c r="R2073" s="8"/>
      <c r="S2073" s="8"/>
      <c r="T2073" s="8"/>
      <c r="U2073" s="8"/>
      <c r="V2073" s="8"/>
      <c r="W2073" s="8"/>
      <c r="X2073" s="8"/>
      <c r="Y2073" s="8"/>
      <c r="Z2073" s="8"/>
    </row>
    <row r="2074">
      <c r="A2074" s="8"/>
      <c r="B2074" s="11"/>
      <c r="C2074" s="8"/>
      <c r="D2074" s="8"/>
      <c r="E2074" s="8"/>
      <c r="F2074" s="8"/>
      <c r="G2074" s="8"/>
      <c r="H2074" s="8"/>
      <c r="I2074" s="8"/>
      <c r="J2074" s="8"/>
      <c r="K2074" s="8"/>
      <c r="L2074" s="8"/>
      <c r="M2074" s="8"/>
      <c r="N2074" s="8"/>
      <c r="O2074" s="8"/>
      <c r="P2074" s="8"/>
      <c r="Q2074" s="8"/>
      <c r="R2074" s="8"/>
      <c r="S2074" s="8"/>
      <c r="T2074" s="8"/>
      <c r="U2074" s="8"/>
      <c r="V2074" s="8"/>
      <c r="W2074" s="8"/>
      <c r="X2074" s="8"/>
      <c r="Y2074" s="8"/>
      <c r="Z2074" s="8"/>
    </row>
    <row r="2075">
      <c r="A2075" s="8"/>
      <c r="B2075" s="11"/>
      <c r="C2075" s="8"/>
      <c r="D2075" s="8"/>
      <c r="E2075" s="8"/>
      <c r="F2075" s="8"/>
      <c r="G2075" s="8"/>
      <c r="H2075" s="8"/>
      <c r="I2075" s="8"/>
      <c r="J2075" s="8"/>
      <c r="K2075" s="8"/>
      <c r="L2075" s="8"/>
      <c r="M2075" s="8"/>
      <c r="N2075" s="8"/>
      <c r="O2075" s="8"/>
      <c r="P2075" s="8"/>
      <c r="Q2075" s="8"/>
      <c r="R2075" s="8"/>
      <c r="S2075" s="8"/>
      <c r="T2075" s="8"/>
      <c r="U2075" s="8"/>
      <c r="V2075" s="8"/>
      <c r="W2075" s="8"/>
      <c r="X2075" s="8"/>
      <c r="Y2075" s="8"/>
      <c r="Z2075" s="8"/>
    </row>
    <row r="2076">
      <c r="A2076" s="8"/>
      <c r="B2076" s="11"/>
      <c r="C2076" s="8"/>
      <c r="D2076" s="8"/>
      <c r="E2076" s="8"/>
      <c r="F2076" s="8"/>
      <c r="G2076" s="8"/>
      <c r="H2076" s="8"/>
      <c r="I2076" s="8"/>
      <c r="J2076" s="8"/>
      <c r="K2076" s="8"/>
      <c r="L2076" s="8"/>
      <c r="M2076" s="8"/>
      <c r="N2076" s="8"/>
      <c r="O2076" s="8"/>
      <c r="P2076" s="8"/>
      <c r="Q2076" s="8"/>
      <c r="R2076" s="8"/>
      <c r="S2076" s="8"/>
      <c r="T2076" s="8"/>
      <c r="U2076" s="8"/>
      <c r="V2076" s="8"/>
      <c r="W2076" s="8"/>
      <c r="X2076" s="8"/>
      <c r="Y2076" s="8"/>
      <c r="Z2076" s="8"/>
    </row>
    <row r="2077">
      <c r="A2077" s="8"/>
      <c r="B2077" s="11"/>
      <c r="C2077" s="8"/>
      <c r="D2077" s="8"/>
      <c r="E2077" s="8"/>
      <c r="F2077" s="8"/>
      <c r="G2077" s="8"/>
      <c r="H2077" s="8"/>
      <c r="I2077" s="8"/>
      <c r="J2077" s="8"/>
      <c r="K2077" s="8"/>
      <c r="L2077" s="8"/>
      <c r="M2077" s="8"/>
      <c r="N2077" s="8"/>
      <c r="O2077" s="8"/>
      <c r="P2077" s="8"/>
      <c r="Q2077" s="8"/>
      <c r="R2077" s="8"/>
      <c r="S2077" s="8"/>
      <c r="T2077" s="8"/>
      <c r="U2077" s="8"/>
      <c r="V2077" s="8"/>
      <c r="W2077" s="8"/>
      <c r="X2077" s="8"/>
      <c r="Y2077" s="8"/>
      <c r="Z2077" s="8"/>
    </row>
    <row r="2078">
      <c r="A2078" s="8"/>
      <c r="B2078" s="11"/>
      <c r="C2078" s="8"/>
      <c r="D2078" s="8"/>
      <c r="E2078" s="8"/>
      <c r="F2078" s="8"/>
      <c r="G2078" s="8"/>
      <c r="H2078" s="8"/>
      <c r="I2078" s="8"/>
      <c r="J2078" s="8"/>
      <c r="K2078" s="8"/>
      <c r="L2078" s="8"/>
      <c r="M2078" s="8"/>
      <c r="N2078" s="8"/>
      <c r="O2078" s="8"/>
      <c r="P2078" s="8"/>
      <c r="Q2078" s="8"/>
      <c r="R2078" s="8"/>
      <c r="S2078" s="8"/>
      <c r="T2078" s="8"/>
      <c r="U2078" s="8"/>
      <c r="V2078" s="8"/>
      <c r="W2078" s="8"/>
      <c r="X2078" s="8"/>
      <c r="Y2078" s="8"/>
      <c r="Z2078" s="8"/>
    </row>
    <row r="2079">
      <c r="A2079" s="8"/>
      <c r="B2079" s="11"/>
      <c r="C2079" s="8"/>
      <c r="D2079" s="8"/>
      <c r="E2079" s="8"/>
      <c r="F2079" s="8"/>
      <c r="G2079" s="8"/>
      <c r="H2079" s="8"/>
      <c r="I2079" s="8"/>
      <c r="J2079" s="8"/>
      <c r="K2079" s="8"/>
      <c r="L2079" s="8"/>
      <c r="M2079" s="8"/>
      <c r="N2079" s="8"/>
      <c r="O2079" s="8"/>
      <c r="P2079" s="8"/>
      <c r="Q2079" s="8"/>
      <c r="R2079" s="8"/>
      <c r="S2079" s="8"/>
      <c r="T2079" s="8"/>
      <c r="U2079" s="8"/>
      <c r="V2079" s="8"/>
      <c r="W2079" s="8"/>
      <c r="X2079" s="8"/>
      <c r="Y2079" s="8"/>
      <c r="Z2079" s="8"/>
    </row>
    <row r="2080">
      <c r="A2080" s="8"/>
      <c r="B2080" s="11"/>
      <c r="C2080" s="8"/>
      <c r="D2080" s="8"/>
      <c r="E2080" s="8"/>
      <c r="F2080" s="8"/>
      <c r="G2080" s="8"/>
      <c r="H2080" s="8"/>
      <c r="I2080" s="8"/>
      <c r="J2080" s="8"/>
      <c r="K2080" s="8"/>
      <c r="L2080" s="8"/>
      <c r="M2080" s="8"/>
      <c r="N2080" s="8"/>
      <c r="O2080" s="8"/>
      <c r="P2080" s="8"/>
      <c r="Q2080" s="8"/>
      <c r="R2080" s="8"/>
      <c r="S2080" s="8"/>
      <c r="T2080" s="8"/>
      <c r="U2080" s="8"/>
      <c r="V2080" s="8"/>
      <c r="W2080" s="8"/>
      <c r="X2080" s="8"/>
      <c r="Y2080" s="8"/>
      <c r="Z2080" s="8"/>
    </row>
    <row r="2081">
      <c r="A2081" s="8"/>
      <c r="B2081" s="11"/>
      <c r="C2081" s="8"/>
      <c r="D2081" s="8"/>
      <c r="E2081" s="8"/>
      <c r="F2081" s="8"/>
      <c r="G2081" s="8"/>
      <c r="H2081" s="8"/>
      <c r="I2081" s="8"/>
      <c r="J2081" s="8"/>
      <c r="K2081" s="8"/>
      <c r="L2081" s="8"/>
      <c r="M2081" s="8"/>
      <c r="N2081" s="8"/>
      <c r="O2081" s="8"/>
      <c r="P2081" s="8"/>
      <c r="Q2081" s="8"/>
      <c r="R2081" s="8"/>
      <c r="S2081" s="8"/>
      <c r="T2081" s="8"/>
      <c r="U2081" s="8"/>
      <c r="V2081" s="8"/>
      <c r="W2081" s="8"/>
      <c r="X2081" s="8"/>
      <c r="Y2081" s="8"/>
      <c r="Z2081" s="8"/>
    </row>
    <row r="2082">
      <c r="A2082" s="8"/>
      <c r="B2082" s="11"/>
      <c r="C2082" s="8"/>
      <c r="D2082" s="8"/>
      <c r="E2082" s="8"/>
      <c r="F2082" s="8"/>
      <c r="G2082" s="8"/>
      <c r="H2082" s="8"/>
      <c r="I2082" s="8"/>
      <c r="J2082" s="8"/>
      <c r="K2082" s="8"/>
      <c r="L2082" s="8"/>
      <c r="M2082" s="8"/>
      <c r="N2082" s="8"/>
      <c r="O2082" s="8"/>
      <c r="P2082" s="8"/>
      <c r="Q2082" s="8"/>
      <c r="R2082" s="8"/>
      <c r="S2082" s="8"/>
      <c r="T2082" s="8"/>
      <c r="U2082" s="8"/>
      <c r="V2082" s="8"/>
      <c r="W2082" s="8"/>
      <c r="X2082" s="8"/>
      <c r="Y2082" s="8"/>
      <c r="Z2082" s="8"/>
    </row>
    <row r="2083">
      <c r="A2083" s="8"/>
      <c r="B2083" s="11"/>
      <c r="C2083" s="8"/>
      <c r="D2083" s="8"/>
      <c r="E2083" s="8"/>
      <c r="F2083" s="8"/>
      <c r="G2083" s="8"/>
      <c r="H2083" s="8"/>
      <c r="I2083" s="8"/>
      <c r="J2083" s="8"/>
      <c r="K2083" s="8"/>
      <c r="L2083" s="8"/>
      <c r="M2083" s="8"/>
      <c r="N2083" s="8"/>
      <c r="O2083" s="8"/>
      <c r="P2083" s="8"/>
      <c r="Q2083" s="8"/>
      <c r="R2083" s="8"/>
      <c r="S2083" s="8"/>
      <c r="T2083" s="8"/>
      <c r="U2083" s="8"/>
      <c r="V2083" s="8"/>
      <c r="W2083" s="8"/>
      <c r="X2083" s="8"/>
      <c r="Y2083" s="8"/>
      <c r="Z2083" s="8"/>
    </row>
    <row r="2084">
      <c r="A2084" s="8"/>
      <c r="B2084" s="11"/>
      <c r="C2084" s="8"/>
      <c r="D2084" s="8"/>
      <c r="E2084" s="8"/>
      <c r="F2084" s="8"/>
      <c r="G2084" s="8"/>
      <c r="H2084" s="8"/>
      <c r="I2084" s="8"/>
      <c r="J2084" s="8"/>
      <c r="K2084" s="8"/>
      <c r="L2084" s="8"/>
      <c r="M2084" s="8"/>
      <c r="N2084" s="8"/>
      <c r="O2084" s="8"/>
      <c r="P2084" s="8"/>
      <c r="Q2084" s="8"/>
      <c r="R2084" s="8"/>
      <c r="S2084" s="8"/>
      <c r="T2084" s="8"/>
      <c r="U2084" s="8"/>
      <c r="V2084" s="8"/>
      <c r="W2084" s="8"/>
      <c r="X2084" s="8"/>
      <c r="Y2084" s="8"/>
      <c r="Z2084" s="8"/>
    </row>
    <row r="2085">
      <c r="A2085" s="8"/>
      <c r="B2085" s="11"/>
      <c r="C2085" s="8"/>
      <c r="D2085" s="8"/>
      <c r="E2085" s="8"/>
      <c r="F2085" s="8"/>
      <c r="G2085" s="8"/>
      <c r="H2085" s="8"/>
      <c r="I2085" s="8"/>
      <c r="J2085" s="8"/>
      <c r="K2085" s="8"/>
      <c r="L2085" s="8"/>
      <c r="M2085" s="8"/>
      <c r="N2085" s="8"/>
      <c r="O2085" s="8"/>
      <c r="P2085" s="8"/>
      <c r="Q2085" s="8"/>
      <c r="R2085" s="8"/>
      <c r="S2085" s="8"/>
      <c r="T2085" s="8"/>
      <c r="U2085" s="8"/>
      <c r="V2085" s="8"/>
      <c r="W2085" s="8"/>
      <c r="X2085" s="8"/>
      <c r="Y2085" s="8"/>
      <c r="Z2085" s="8"/>
    </row>
    <row r="2086">
      <c r="A2086" s="8"/>
      <c r="B2086" s="11"/>
      <c r="C2086" s="8"/>
      <c r="D2086" s="8"/>
      <c r="E2086" s="8"/>
      <c r="F2086" s="8"/>
      <c r="G2086" s="8"/>
      <c r="H2086" s="8"/>
      <c r="I2086" s="8"/>
      <c r="J2086" s="8"/>
      <c r="K2086" s="8"/>
      <c r="L2086" s="8"/>
      <c r="M2086" s="8"/>
      <c r="N2086" s="8"/>
      <c r="O2086" s="8"/>
      <c r="P2086" s="8"/>
      <c r="Q2086" s="8"/>
      <c r="R2086" s="8"/>
      <c r="S2086" s="8"/>
      <c r="T2086" s="8"/>
      <c r="U2086" s="8"/>
      <c r="V2086" s="8"/>
      <c r="W2086" s="8"/>
      <c r="X2086" s="8"/>
      <c r="Y2086" s="8"/>
      <c r="Z2086" s="8"/>
    </row>
    <row r="2087">
      <c r="A2087" s="8"/>
      <c r="B2087" s="11"/>
      <c r="C2087" s="8"/>
      <c r="D2087" s="8"/>
      <c r="E2087" s="8"/>
      <c r="F2087" s="8"/>
      <c r="G2087" s="8"/>
      <c r="H2087" s="8"/>
      <c r="I2087" s="8"/>
      <c r="J2087" s="8"/>
      <c r="K2087" s="8"/>
      <c r="L2087" s="8"/>
      <c r="M2087" s="8"/>
      <c r="N2087" s="8"/>
      <c r="O2087" s="8"/>
      <c r="P2087" s="8"/>
      <c r="Q2087" s="8"/>
      <c r="R2087" s="8"/>
      <c r="S2087" s="8"/>
      <c r="T2087" s="8"/>
      <c r="U2087" s="8"/>
      <c r="V2087" s="8"/>
      <c r="W2087" s="8"/>
      <c r="X2087" s="8"/>
      <c r="Y2087" s="8"/>
      <c r="Z2087" s="8"/>
    </row>
    <row r="2088">
      <c r="A2088" s="8"/>
      <c r="B2088" s="11"/>
      <c r="C2088" s="8"/>
      <c r="D2088" s="8"/>
      <c r="E2088" s="8"/>
      <c r="F2088" s="8"/>
      <c r="G2088" s="8"/>
      <c r="H2088" s="8"/>
      <c r="I2088" s="8"/>
      <c r="J2088" s="8"/>
      <c r="K2088" s="8"/>
      <c r="L2088" s="8"/>
      <c r="M2088" s="8"/>
      <c r="N2088" s="8"/>
      <c r="O2088" s="8"/>
      <c r="P2088" s="8"/>
      <c r="Q2088" s="8"/>
      <c r="R2088" s="8"/>
      <c r="S2088" s="8"/>
      <c r="T2088" s="8"/>
      <c r="U2088" s="8"/>
      <c r="V2088" s="8"/>
      <c r="W2088" s="8"/>
      <c r="X2088" s="8"/>
      <c r="Y2088" s="8"/>
      <c r="Z2088" s="8"/>
    </row>
    <row r="2089">
      <c r="A2089" s="8"/>
      <c r="B2089" s="11"/>
      <c r="C2089" s="8"/>
      <c r="D2089" s="8"/>
      <c r="E2089" s="8"/>
      <c r="F2089" s="8"/>
      <c r="G2089" s="8"/>
      <c r="H2089" s="8"/>
      <c r="I2089" s="8"/>
      <c r="J2089" s="8"/>
      <c r="K2089" s="8"/>
      <c r="L2089" s="8"/>
      <c r="M2089" s="8"/>
      <c r="N2089" s="8"/>
      <c r="O2089" s="8"/>
      <c r="P2089" s="8"/>
      <c r="Q2089" s="8"/>
      <c r="R2089" s="8"/>
      <c r="S2089" s="8"/>
      <c r="T2089" s="8"/>
      <c r="U2089" s="8"/>
      <c r="V2089" s="8"/>
      <c r="W2089" s="8"/>
      <c r="X2089" s="8"/>
      <c r="Y2089" s="8"/>
      <c r="Z2089" s="8"/>
    </row>
    <row r="2090">
      <c r="A2090" s="8"/>
      <c r="B2090" s="11"/>
      <c r="C2090" s="8"/>
      <c r="D2090" s="8"/>
      <c r="E2090" s="8"/>
      <c r="F2090" s="8"/>
      <c r="G2090" s="8"/>
      <c r="H2090" s="8"/>
      <c r="I2090" s="8"/>
      <c r="J2090" s="8"/>
      <c r="K2090" s="8"/>
      <c r="L2090" s="8"/>
      <c r="M2090" s="8"/>
      <c r="N2090" s="8"/>
      <c r="O2090" s="8"/>
      <c r="P2090" s="8"/>
      <c r="Q2090" s="8"/>
      <c r="R2090" s="8"/>
      <c r="S2090" s="8"/>
      <c r="T2090" s="8"/>
      <c r="U2090" s="8"/>
      <c r="V2090" s="8"/>
      <c r="W2090" s="8"/>
      <c r="X2090" s="8"/>
      <c r="Y2090" s="8"/>
      <c r="Z2090" s="8"/>
    </row>
    <row r="2091">
      <c r="A2091" s="8"/>
      <c r="B2091" s="11"/>
      <c r="C2091" s="8"/>
      <c r="D2091" s="8"/>
      <c r="E2091" s="8"/>
      <c r="F2091" s="8"/>
      <c r="G2091" s="8"/>
      <c r="H2091" s="8"/>
      <c r="I2091" s="8"/>
      <c r="J2091" s="8"/>
      <c r="K2091" s="8"/>
      <c r="L2091" s="8"/>
      <c r="M2091" s="8"/>
      <c r="N2091" s="8"/>
      <c r="O2091" s="8"/>
      <c r="P2091" s="8"/>
      <c r="Q2091" s="8"/>
      <c r="R2091" s="8"/>
      <c r="S2091" s="8"/>
      <c r="T2091" s="8"/>
      <c r="U2091" s="8"/>
      <c r="V2091" s="8"/>
      <c r="W2091" s="8"/>
      <c r="X2091" s="8"/>
      <c r="Y2091" s="8"/>
      <c r="Z2091" s="8"/>
    </row>
    <row r="2092">
      <c r="A2092" s="8"/>
      <c r="B2092" s="11"/>
      <c r="C2092" s="8"/>
      <c r="D2092" s="8"/>
      <c r="E2092" s="8"/>
      <c r="F2092" s="8"/>
      <c r="G2092" s="8"/>
      <c r="H2092" s="8"/>
      <c r="I2092" s="8"/>
      <c r="J2092" s="8"/>
      <c r="K2092" s="8"/>
      <c r="L2092" s="8"/>
      <c r="M2092" s="8"/>
      <c r="N2092" s="8"/>
      <c r="O2092" s="8"/>
      <c r="P2092" s="8"/>
      <c r="Q2092" s="8"/>
      <c r="R2092" s="8"/>
      <c r="S2092" s="8"/>
      <c r="T2092" s="8"/>
      <c r="U2092" s="8"/>
      <c r="V2092" s="8"/>
      <c r="W2092" s="8"/>
      <c r="X2092" s="8"/>
      <c r="Y2092" s="8"/>
      <c r="Z2092" s="8"/>
    </row>
    <row r="2093">
      <c r="A2093" s="8"/>
      <c r="B2093" s="11"/>
      <c r="C2093" s="8"/>
      <c r="D2093" s="8"/>
      <c r="E2093" s="8"/>
      <c r="F2093" s="8"/>
      <c r="G2093" s="8"/>
      <c r="H2093" s="8"/>
      <c r="I2093" s="8"/>
      <c r="J2093" s="8"/>
      <c r="K2093" s="8"/>
      <c r="L2093" s="8"/>
      <c r="M2093" s="8"/>
      <c r="N2093" s="8"/>
      <c r="O2093" s="8"/>
      <c r="P2093" s="8"/>
      <c r="Q2093" s="8"/>
      <c r="R2093" s="8"/>
      <c r="S2093" s="8"/>
      <c r="T2093" s="8"/>
      <c r="U2093" s="8"/>
      <c r="V2093" s="8"/>
      <c r="W2093" s="8"/>
      <c r="X2093" s="8"/>
      <c r="Y2093" s="8"/>
      <c r="Z2093" s="8"/>
    </row>
    <row r="2094">
      <c r="A2094" s="8"/>
      <c r="B2094" s="11"/>
      <c r="C2094" s="8"/>
      <c r="D2094" s="8"/>
      <c r="E2094" s="8"/>
      <c r="F2094" s="8"/>
      <c r="G2094" s="8"/>
      <c r="H2094" s="8"/>
      <c r="I2094" s="8"/>
      <c r="J2094" s="8"/>
      <c r="K2094" s="8"/>
      <c r="L2094" s="8"/>
      <c r="M2094" s="8"/>
      <c r="N2094" s="8"/>
      <c r="O2094" s="8"/>
      <c r="P2094" s="8"/>
      <c r="Q2094" s="8"/>
      <c r="R2094" s="8"/>
      <c r="S2094" s="8"/>
      <c r="T2094" s="8"/>
      <c r="U2094" s="8"/>
      <c r="V2094" s="8"/>
      <c r="W2094" s="8"/>
      <c r="X2094" s="8"/>
      <c r="Y2094" s="8"/>
      <c r="Z2094" s="8"/>
    </row>
    <row r="2095">
      <c r="A2095" s="8"/>
      <c r="B2095" s="11"/>
      <c r="C2095" s="8"/>
      <c r="D2095" s="8"/>
      <c r="E2095" s="8"/>
      <c r="F2095" s="8"/>
      <c r="G2095" s="8"/>
      <c r="H2095" s="8"/>
      <c r="I2095" s="8"/>
      <c r="J2095" s="8"/>
      <c r="K2095" s="8"/>
      <c r="L2095" s="8"/>
      <c r="M2095" s="8"/>
      <c r="N2095" s="8"/>
      <c r="O2095" s="8"/>
      <c r="P2095" s="8"/>
      <c r="Q2095" s="8"/>
      <c r="R2095" s="8"/>
      <c r="S2095" s="8"/>
      <c r="T2095" s="8"/>
      <c r="U2095" s="8"/>
      <c r="V2095" s="8"/>
      <c r="W2095" s="8"/>
      <c r="X2095" s="8"/>
      <c r="Y2095" s="8"/>
      <c r="Z2095" s="8"/>
    </row>
    <row r="2096">
      <c r="A2096" s="8"/>
      <c r="B2096" s="11"/>
      <c r="C2096" s="8"/>
      <c r="D2096" s="8"/>
      <c r="E2096" s="8"/>
      <c r="F2096" s="8"/>
      <c r="G2096" s="8"/>
      <c r="H2096" s="8"/>
      <c r="I2096" s="8"/>
      <c r="J2096" s="8"/>
      <c r="K2096" s="8"/>
      <c r="L2096" s="8"/>
      <c r="M2096" s="8"/>
      <c r="N2096" s="8"/>
      <c r="O2096" s="8"/>
      <c r="P2096" s="8"/>
      <c r="Q2096" s="8"/>
      <c r="R2096" s="8"/>
      <c r="S2096" s="8"/>
      <c r="T2096" s="8"/>
      <c r="U2096" s="8"/>
      <c r="V2096" s="8"/>
      <c r="W2096" s="8"/>
      <c r="X2096" s="8"/>
      <c r="Y2096" s="8"/>
      <c r="Z2096" s="8"/>
    </row>
    <row r="2097">
      <c r="A2097" s="8"/>
      <c r="B2097" s="11"/>
      <c r="C2097" s="8"/>
      <c r="D2097" s="8"/>
      <c r="E2097" s="8"/>
      <c r="F2097" s="8"/>
      <c r="G2097" s="8"/>
      <c r="H2097" s="8"/>
      <c r="I2097" s="8"/>
      <c r="J2097" s="8"/>
      <c r="K2097" s="8"/>
      <c r="L2097" s="8"/>
      <c r="M2097" s="8"/>
      <c r="N2097" s="8"/>
      <c r="O2097" s="8"/>
      <c r="P2097" s="8"/>
      <c r="Q2097" s="8"/>
      <c r="R2097" s="8"/>
      <c r="S2097" s="8"/>
      <c r="T2097" s="8"/>
      <c r="U2097" s="8"/>
      <c r="V2097" s="8"/>
      <c r="W2097" s="8"/>
      <c r="X2097" s="8"/>
      <c r="Y2097" s="8"/>
      <c r="Z2097" s="8"/>
    </row>
    <row r="2098">
      <c r="A2098" s="8"/>
      <c r="B2098" s="11"/>
      <c r="C2098" s="8"/>
      <c r="D2098" s="8"/>
      <c r="E2098" s="8"/>
      <c r="F2098" s="8"/>
      <c r="G2098" s="8"/>
      <c r="H2098" s="8"/>
      <c r="I2098" s="8"/>
      <c r="J2098" s="8"/>
      <c r="K2098" s="8"/>
      <c r="L2098" s="8"/>
      <c r="M2098" s="8"/>
      <c r="N2098" s="8"/>
      <c r="O2098" s="8"/>
      <c r="P2098" s="8"/>
      <c r="Q2098" s="8"/>
      <c r="R2098" s="8"/>
      <c r="S2098" s="8"/>
      <c r="T2098" s="8"/>
      <c r="U2098" s="8"/>
      <c r="V2098" s="8"/>
      <c r="W2098" s="8"/>
      <c r="X2098" s="8"/>
      <c r="Y2098" s="8"/>
      <c r="Z2098" s="8"/>
    </row>
    <row r="2099">
      <c r="A2099" s="8"/>
      <c r="B2099" s="11"/>
      <c r="C2099" s="8"/>
      <c r="D2099" s="8"/>
      <c r="E2099" s="8"/>
      <c r="F2099" s="8"/>
      <c r="G2099" s="8"/>
      <c r="H2099" s="8"/>
      <c r="I2099" s="8"/>
      <c r="J2099" s="8"/>
      <c r="K2099" s="8"/>
      <c r="L2099" s="8"/>
      <c r="M2099" s="8"/>
      <c r="N2099" s="8"/>
      <c r="O2099" s="8"/>
      <c r="P2099" s="8"/>
      <c r="Q2099" s="8"/>
      <c r="R2099" s="8"/>
      <c r="S2099" s="8"/>
      <c r="T2099" s="8"/>
      <c r="U2099" s="8"/>
      <c r="V2099" s="8"/>
      <c r="W2099" s="8"/>
      <c r="X2099" s="8"/>
      <c r="Y2099" s="8"/>
      <c r="Z2099" s="8"/>
    </row>
    <row r="2100">
      <c r="A2100" s="8"/>
      <c r="B2100" s="11"/>
      <c r="C2100" s="8"/>
      <c r="D2100" s="8"/>
      <c r="E2100" s="8"/>
      <c r="F2100" s="8"/>
      <c r="G2100" s="8"/>
      <c r="H2100" s="8"/>
      <c r="I2100" s="8"/>
      <c r="J2100" s="8"/>
      <c r="K2100" s="8"/>
      <c r="L2100" s="8"/>
      <c r="M2100" s="8"/>
      <c r="N2100" s="8"/>
      <c r="O2100" s="8"/>
      <c r="P2100" s="8"/>
      <c r="Q2100" s="8"/>
      <c r="R2100" s="8"/>
      <c r="S2100" s="8"/>
      <c r="T2100" s="8"/>
      <c r="U2100" s="8"/>
      <c r="V2100" s="8"/>
      <c r="W2100" s="8"/>
      <c r="X2100" s="8"/>
      <c r="Y2100" s="8"/>
      <c r="Z2100" s="8"/>
    </row>
    <row r="2101">
      <c r="A2101" s="8"/>
      <c r="B2101" s="11"/>
      <c r="C2101" s="8"/>
      <c r="D2101" s="8"/>
      <c r="E2101" s="8"/>
      <c r="F2101" s="8"/>
      <c r="G2101" s="8"/>
      <c r="H2101" s="8"/>
      <c r="I2101" s="8"/>
      <c r="J2101" s="8"/>
      <c r="K2101" s="8"/>
      <c r="L2101" s="8"/>
      <c r="M2101" s="8"/>
      <c r="N2101" s="8"/>
      <c r="O2101" s="8"/>
      <c r="P2101" s="8"/>
      <c r="Q2101" s="8"/>
      <c r="R2101" s="8"/>
      <c r="S2101" s="8"/>
      <c r="T2101" s="8"/>
      <c r="U2101" s="8"/>
      <c r="V2101" s="8"/>
      <c r="W2101" s="8"/>
      <c r="X2101" s="8"/>
      <c r="Y2101" s="8"/>
      <c r="Z2101" s="8"/>
    </row>
    <row r="2102">
      <c r="A2102" s="8"/>
      <c r="B2102" s="11"/>
      <c r="C2102" s="8"/>
      <c r="D2102" s="8"/>
      <c r="E2102" s="8"/>
      <c r="F2102" s="8"/>
      <c r="G2102" s="8"/>
      <c r="H2102" s="8"/>
      <c r="I2102" s="8"/>
      <c r="J2102" s="8"/>
      <c r="K2102" s="8"/>
      <c r="L2102" s="8"/>
      <c r="M2102" s="8"/>
      <c r="N2102" s="8"/>
      <c r="O2102" s="8"/>
      <c r="P2102" s="8"/>
      <c r="Q2102" s="8"/>
      <c r="R2102" s="8"/>
      <c r="S2102" s="8"/>
      <c r="T2102" s="8"/>
      <c r="U2102" s="8"/>
      <c r="V2102" s="8"/>
      <c r="W2102" s="8"/>
      <c r="X2102" s="8"/>
      <c r="Y2102" s="8"/>
      <c r="Z2102" s="8"/>
    </row>
    <row r="2103">
      <c r="A2103" s="8"/>
      <c r="B2103" s="11"/>
      <c r="C2103" s="8"/>
      <c r="D2103" s="8"/>
      <c r="E2103" s="8"/>
      <c r="F2103" s="8"/>
      <c r="G2103" s="8"/>
      <c r="H2103" s="8"/>
      <c r="I2103" s="8"/>
      <c r="J2103" s="8"/>
      <c r="K2103" s="8"/>
      <c r="L2103" s="8"/>
      <c r="M2103" s="8"/>
      <c r="N2103" s="8"/>
      <c r="O2103" s="8"/>
      <c r="P2103" s="8"/>
      <c r="Q2103" s="8"/>
      <c r="R2103" s="8"/>
      <c r="S2103" s="8"/>
      <c r="T2103" s="8"/>
      <c r="U2103" s="8"/>
      <c r="V2103" s="8"/>
      <c r="W2103" s="8"/>
      <c r="X2103" s="8"/>
      <c r="Y2103" s="8"/>
      <c r="Z2103" s="8"/>
    </row>
    <row r="2104">
      <c r="A2104" s="8"/>
      <c r="B2104" s="11"/>
      <c r="C2104" s="8"/>
      <c r="D2104" s="8"/>
      <c r="E2104" s="8"/>
      <c r="F2104" s="8"/>
      <c r="G2104" s="8"/>
      <c r="H2104" s="8"/>
      <c r="I2104" s="8"/>
      <c r="J2104" s="8"/>
      <c r="K2104" s="8"/>
      <c r="L2104" s="8"/>
      <c r="M2104" s="8"/>
      <c r="N2104" s="8"/>
      <c r="O2104" s="8"/>
      <c r="P2104" s="8"/>
      <c r="Q2104" s="8"/>
      <c r="R2104" s="8"/>
      <c r="S2104" s="8"/>
      <c r="T2104" s="8"/>
      <c r="U2104" s="8"/>
      <c r="V2104" s="8"/>
      <c r="W2104" s="8"/>
      <c r="X2104" s="8"/>
      <c r="Y2104" s="8"/>
      <c r="Z2104" s="8"/>
    </row>
    <row r="2105">
      <c r="A2105" s="8"/>
      <c r="B2105" s="11"/>
      <c r="C2105" s="8"/>
      <c r="D2105" s="8"/>
      <c r="E2105" s="8"/>
      <c r="F2105" s="8"/>
      <c r="G2105" s="8"/>
      <c r="H2105" s="8"/>
      <c r="I2105" s="8"/>
      <c r="J2105" s="8"/>
      <c r="K2105" s="8"/>
      <c r="L2105" s="8"/>
      <c r="M2105" s="8"/>
      <c r="N2105" s="8"/>
      <c r="O2105" s="8"/>
      <c r="P2105" s="8"/>
      <c r="Q2105" s="8"/>
      <c r="R2105" s="8"/>
      <c r="S2105" s="8"/>
      <c r="T2105" s="8"/>
      <c r="U2105" s="8"/>
      <c r="V2105" s="8"/>
      <c r="W2105" s="8"/>
      <c r="X2105" s="8"/>
      <c r="Y2105" s="8"/>
      <c r="Z2105" s="8"/>
    </row>
    <row r="2106">
      <c r="A2106" s="8"/>
      <c r="B2106" s="11"/>
      <c r="C2106" s="8"/>
      <c r="D2106" s="8"/>
      <c r="E2106" s="8"/>
      <c r="F2106" s="8"/>
      <c r="G2106" s="8"/>
      <c r="H2106" s="8"/>
      <c r="I2106" s="8"/>
      <c r="J2106" s="8"/>
      <c r="K2106" s="8"/>
      <c r="L2106" s="8"/>
      <c r="M2106" s="8"/>
      <c r="N2106" s="8"/>
      <c r="O2106" s="8"/>
      <c r="P2106" s="8"/>
      <c r="Q2106" s="8"/>
      <c r="R2106" s="8"/>
      <c r="S2106" s="8"/>
      <c r="T2106" s="8"/>
      <c r="U2106" s="8"/>
      <c r="V2106" s="8"/>
      <c r="W2106" s="8"/>
      <c r="X2106" s="8"/>
      <c r="Y2106" s="8"/>
      <c r="Z2106" s="8"/>
    </row>
    <row r="2107">
      <c r="A2107" s="8"/>
      <c r="B2107" s="11"/>
      <c r="C2107" s="8"/>
      <c r="D2107" s="8"/>
      <c r="E2107" s="8"/>
      <c r="F2107" s="8"/>
      <c r="G2107" s="8"/>
      <c r="H2107" s="8"/>
      <c r="I2107" s="8"/>
      <c r="J2107" s="8"/>
      <c r="K2107" s="8"/>
      <c r="L2107" s="8"/>
      <c r="M2107" s="8"/>
      <c r="N2107" s="8"/>
      <c r="O2107" s="8"/>
      <c r="P2107" s="8"/>
      <c r="Q2107" s="8"/>
      <c r="R2107" s="8"/>
      <c r="S2107" s="8"/>
      <c r="T2107" s="8"/>
      <c r="U2107" s="8"/>
      <c r="V2107" s="8"/>
      <c r="W2107" s="8"/>
      <c r="X2107" s="8"/>
      <c r="Y2107" s="8"/>
      <c r="Z2107" s="8"/>
    </row>
    <row r="2108">
      <c r="A2108" s="8"/>
      <c r="B2108" s="11"/>
      <c r="C2108" s="8"/>
      <c r="D2108" s="8"/>
      <c r="E2108" s="8"/>
      <c r="F2108" s="8"/>
      <c r="G2108" s="8"/>
      <c r="H2108" s="8"/>
      <c r="I2108" s="8"/>
      <c r="J2108" s="8"/>
      <c r="K2108" s="8"/>
      <c r="L2108" s="8"/>
      <c r="M2108" s="8"/>
      <c r="N2108" s="8"/>
      <c r="O2108" s="8"/>
      <c r="P2108" s="8"/>
      <c r="Q2108" s="8"/>
      <c r="R2108" s="8"/>
      <c r="S2108" s="8"/>
      <c r="T2108" s="8"/>
      <c r="U2108" s="8"/>
      <c r="V2108" s="8"/>
      <c r="W2108" s="8"/>
      <c r="X2108" s="8"/>
      <c r="Y2108" s="8"/>
      <c r="Z2108" s="8"/>
    </row>
    <row r="2109">
      <c r="A2109" s="8"/>
      <c r="B2109" s="11"/>
      <c r="C2109" s="8"/>
      <c r="D2109" s="8"/>
      <c r="E2109" s="8"/>
      <c r="F2109" s="8"/>
      <c r="G2109" s="8"/>
      <c r="H2109" s="8"/>
      <c r="I2109" s="8"/>
      <c r="J2109" s="8"/>
      <c r="K2109" s="8"/>
      <c r="L2109" s="8"/>
      <c r="M2109" s="8"/>
      <c r="N2109" s="8"/>
      <c r="O2109" s="8"/>
      <c r="P2109" s="8"/>
      <c r="Q2109" s="8"/>
      <c r="R2109" s="8"/>
      <c r="S2109" s="8"/>
      <c r="T2109" s="8"/>
      <c r="U2109" s="8"/>
      <c r="V2109" s="8"/>
      <c r="W2109" s="8"/>
      <c r="X2109" s="8"/>
      <c r="Y2109" s="8"/>
      <c r="Z2109" s="8"/>
    </row>
    <row r="2110">
      <c r="A2110" s="8"/>
      <c r="B2110" s="11"/>
      <c r="C2110" s="8"/>
      <c r="D2110" s="8"/>
      <c r="E2110" s="8"/>
      <c r="F2110" s="8"/>
      <c r="G2110" s="8"/>
      <c r="H2110" s="8"/>
      <c r="I2110" s="8"/>
      <c r="J2110" s="8"/>
      <c r="K2110" s="8"/>
      <c r="L2110" s="8"/>
      <c r="M2110" s="8"/>
      <c r="N2110" s="8"/>
      <c r="O2110" s="8"/>
      <c r="P2110" s="8"/>
      <c r="Q2110" s="8"/>
      <c r="R2110" s="8"/>
      <c r="S2110" s="8"/>
      <c r="T2110" s="8"/>
      <c r="U2110" s="8"/>
      <c r="V2110" s="8"/>
      <c r="W2110" s="8"/>
      <c r="X2110" s="8"/>
      <c r="Y2110" s="8"/>
      <c r="Z2110" s="8"/>
    </row>
    <row r="2111">
      <c r="A2111" s="8"/>
      <c r="B2111" s="11"/>
      <c r="C2111" s="8"/>
      <c r="D2111" s="8"/>
      <c r="E2111" s="8"/>
      <c r="F2111" s="8"/>
      <c r="G2111" s="8"/>
      <c r="H2111" s="8"/>
      <c r="I2111" s="8"/>
      <c r="J2111" s="8"/>
      <c r="K2111" s="8"/>
      <c r="L2111" s="8"/>
      <c r="M2111" s="8"/>
      <c r="N2111" s="8"/>
      <c r="O2111" s="8"/>
      <c r="P2111" s="8"/>
      <c r="Q2111" s="8"/>
      <c r="R2111" s="8"/>
      <c r="S2111" s="8"/>
      <c r="T2111" s="8"/>
      <c r="U2111" s="8"/>
      <c r="V2111" s="8"/>
      <c r="W2111" s="8"/>
      <c r="X2111" s="8"/>
      <c r="Y2111" s="8"/>
      <c r="Z2111" s="8"/>
    </row>
    <row r="2112">
      <c r="A2112" s="8"/>
      <c r="B2112" s="11"/>
      <c r="C2112" s="8"/>
      <c r="D2112" s="8"/>
      <c r="E2112" s="8"/>
      <c r="F2112" s="8"/>
      <c r="G2112" s="8"/>
      <c r="H2112" s="8"/>
      <c r="I2112" s="8"/>
      <c r="J2112" s="8"/>
      <c r="K2112" s="8"/>
      <c r="L2112" s="8"/>
      <c r="M2112" s="8"/>
      <c r="N2112" s="8"/>
      <c r="O2112" s="8"/>
      <c r="P2112" s="8"/>
      <c r="Q2112" s="8"/>
      <c r="R2112" s="8"/>
      <c r="S2112" s="8"/>
      <c r="T2112" s="8"/>
      <c r="U2112" s="8"/>
      <c r="V2112" s="8"/>
      <c r="W2112" s="8"/>
      <c r="X2112" s="8"/>
      <c r="Y2112" s="8"/>
      <c r="Z2112" s="8"/>
    </row>
    <row r="2113">
      <c r="A2113" s="8"/>
      <c r="B2113" s="11"/>
      <c r="C2113" s="8"/>
      <c r="D2113" s="8"/>
      <c r="E2113" s="8"/>
      <c r="F2113" s="8"/>
      <c r="G2113" s="8"/>
      <c r="H2113" s="8"/>
      <c r="I2113" s="8"/>
      <c r="J2113" s="8"/>
      <c r="K2113" s="8"/>
      <c r="L2113" s="8"/>
      <c r="M2113" s="8"/>
      <c r="N2113" s="8"/>
      <c r="O2113" s="8"/>
      <c r="P2113" s="8"/>
      <c r="Q2113" s="8"/>
      <c r="R2113" s="8"/>
      <c r="S2113" s="8"/>
      <c r="T2113" s="8"/>
      <c r="U2113" s="8"/>
      <c r="V2113" s="8"/>
      <c r="W2113" s="8"/>
      <c r="X2113" s="8"/>
      <c r="Y2113" s="8"/>
      <c r="Z2113" s="8"/>
    </row>
    <row r="2114">
      <c r="A2114" s="8"/>
      <c r="B2114" s="11"/>
      <c r="C2114" s="8"/>
      <c r="D2114" s="8"/>
      <c r="E2114" s="8"/>
      <c r="F2114" s="8"/>
      <c r="G2114" s="8"/>
      <c r="H2114" s="8"/>
      <c r="I2114" s="8"/>
      <c r="J2114" s="8"/>
      <c r="K2114" s="8"/>
      <c r="L2114" s="8"/>
      <c r="M2114" s="8"/>
      <c r="N2114" s="8"/>
      <c r="O2114" s="8"/>
      <c r="P2114" s="8"/>
      <c r="Q2114" s="8"/>
      <c r="R2114" s="8"/>
      <c r="S2114" s="8"/>
      <c r="T2114" s="8"/>
      <c r="U2114" s="8"/>
      <c r="V2114" s="8"/>
      <c r="W2114" s="8"/>
      <c r="X2114" s="8"/>
      <c r="Y2114" s="8"/>
      <c r="Z2114" s="8"/>
    </row>
    <row r="2115">
      <c r="A2115" s="8"/>
      <c r="B2115" s="11"/>
      <c r="C2115" s="8"/>
      <c r="D2115" s="8"/>
      <c r="E2115" s="8"/>
      <c r="F2115" s="8"/>
      <c r="G2115" s="8"/>
      <c r="H2115" s="8"/>
      <c r="I2115" s="8"/>
      <c r="J2115" s="8"/>
      <c r="K2115" s="8"/>
      <c r="L2115" s="8"/>
      <c r="M2115" s="8"/>
      <c r="N2115" s="8"/>
      <c r="O2115" s="8"/>
      <c r="P2115" s="8"/>
      <c r="Q2115" s="8"/>
      <c r="R2115" s="8"/>
      <c r="S2115" s="8"/>
      <c r="T2115" s="8"/>
      <c r="U2115" s="8"/>
      <c r="V2115" s="8"/>
      <c r="W2115" s="8"/>
      <c r="X2115" s="8"/>
      <c r="Y2115" s="8"/>
      <c r="Z2115" s="8"/>
    </row>
    <row r="2116">
      <c r="A2116" s="8"/>
      <c r="B2116" s="11"/>
      <c r="C2116" s="8"/>
      <c r="D2116" s="8"/>
      <c r="E2116" s="8"/>
      <c r="F2116" s="8"/>
      <c r="G2116" s="8"/>
      <c r="H2116" s="8"/>
      <c r="I2116" s="8"/>
      <c r="J2116" s="8"/>
      <c r="K2116" s="8"/>
      <c r="L2116" s="8"/>
      <c r="M2116" s="8"/>
      <c r="N2116" s="8"/>
      <c r="O2116" s="8"/>
      <c r="P2116" s="8"/>
      <c r="Q2116" s="8"/>
      <c r="R2116" s="8"/>
      <c r="S2116" s="8"/>
      <c r="T2116" s="8"/>
      <c r="U2116" s="8"/>
      <c r="V2116" s="8"/>
      <c r="W2116" s="8"/>
      <c r="X2116" s="8"/>
      <c r="Y2116" s="8"/>
      <c r="Z2116" s="8"/>
    </row>
    <row r="2117">
      <c r="A2117" s="8"/>
      <c r="B2117" s="11"/>
      <c r="C2117" s="8"/>
      <c r="D2117" s="8"/>
      <c r="E2117" s="8"/>
      <c r="F2117" s="8"/>
      <c r="G2117" s="8"/>
      <c r="H2117" s="8"/>
      <c r="I2117" s="8"/>
      <c r="J2117" s="8"/>
      <c r="K2117" s="8"/>
      <c r="L2117" s="8"/>
      <c r="M2117" s="8"/>
      <c r="N2117" s="8"/>
      <c r="O2117" s="8"/>
      <c r="P2117" s="8"/>
      <c r="Q2117" s="8"/>
      <c r="R2117" s="8"/>
      <c r="S2117" s="8"/>
      <c r="T2117" s="8"/>
      <c r="U2117" s="8"/>
      <c r="V2117" s="8"/>
      <c r="W2117" s="8"/>
      <c r="X2117" s="8"/>
      <c r="Y2117" s="8"/>
      <c r="Z2117" s="8"/>
    </row>
    <row r="2118">
      <c r="A2118" s="8"/>
      <c r="B2118" s="11"/>
      <c r="C2118" s="8"/>
      <c r="D2118" s="8"/>
      <c r="E2118" s="8"/>
      <c r="F2118" s="8"/>
      <c r="G2118" s="8"/>
      <c r="H2118" s="8"/>
      <c r="I2118" s="8"/>
      <c r="J2118" s="8"/>
      <c r="K2118" s="8"/>
      <c r="L2118" s="8"/>
      <c r="M2118" s="8"/>
      <c r="N2118" s="8"/>
      <c r="O2118" s="8"/>
      <c r="P2118" s="8"/>
      <c r="Q2118" s="8"/>
      <c r="R2118" s="8"/>
      <c r="S2118" s="8"/>
      <c r="T2118" s="8"/>
      <c r="U2118" s="8"/>
      <c r="V2118" s="8"/>
      <c r="W2118" s="8"/>
      <c r="X2118" s="8"/>
      <c r="Y2118" s="8"/>
      <c r="Z2118" s="8"/>
    </row>
    <row r="2119">
      <c r="A2119" s="8"/>
      <c r="B2119" s="11"/>
      <c r="C2119" s="8"/>
      <c r="D2119" s="8"/>
      <c r="E2119" s="8"/>
      <c r="F2119" s="8"/>
      <c r="G2119" s="8"/>
      <c r="H2119" s="8"/>
      <c r="I2119" s="8"/>
      <c r="J2119" s="8"/>
      <c r="K2119" s="8"/>
      <c r="L2119" s="8"/>
      <c r="M2119" s="8"/>
      <c r="N2119" s="8"/>
      <c r="O2119" s="8"/>
      <c r="P2119" s="8"/>
      <c r="Q2119" s="8"/>
      <c r="R2119" s="8"/>
      <c r="S2119" s="8"/>
      <c r="T2119" s="8"/>
      <c r="U2119" s="8"/>
      <c r="V2119" s="8"/>
      <c r="W2119" s="8"/>
      <c r="X2119" s="8"/>
      <c r="Y2119" s="8"/>
      <c r="Z2119" s="8"/>
    </row>
    <row r="2120">
      <c r="A2120" s="8"/>
      <c r="B2120" s="11"/>
      <c r="C2120" s="8"/>
      <c r="D2120" s="8"/>
      <c r="E2120" s="8"/>
      <c r="F2120" s="8"/>
      <c r="G2120" s="8"/>
      <c r="H2120" s="8"/>
      <c r="I2120" s="8"/>
      <c r="J2120" s="8"/>
      <c r="K2120" s="8"/>
      <c r="L2120" s="8"/>
      <c r="M2120" s="8"/>
      <c r="N2120" s="8"/>
      <c r="O2120" s="8"/>
      <c r="P2120" s="8"/>
      <c r="Q2120" s="8"/>
      <c r="R2120" s="8"/>
      <c r="S2120" s="8"/>
      <c r="T2120" s="8"/>
      <c r="U2120" s="8"/>
      <c r="V2120" s="8"/>
      <c r="W2120" s="8"/>
      <c r="X2120" s="8"/>
      <c r="Y2120" s="8"/>
      <c r="Z2120" s="8"/>
    </row>
    <row r="2121">
      <c r="A2121" s="8"/>
      <c r="B2121" s="11"/>
      <c r="C2121" s="8"/>
      <c r="D2121" s="8"/>
      <c r="E2121" s="8"/>
      <c r="F2121" s="8"/>
      <c r="G2121" s="8"/>
      <c r="H2121" s="8"/>
      <c r="I2121" s="8"/>
      <c r="J2121" s="8"/>
      <c r="K2121" s="8"/>
      <c r="L2121" s="8"/>
      <c r="M2121" s="8"/>
      <c r="N2121" s="8"/>
      <c r="O2121" s="8"/>
      <c r="P2121" s="8"/>
      <c r="Q2121" s="8"/>
      <c r="R2121" s="8"/>
      <c r="S2121" s="8"/>
      <c r="T2121" s="8"/>
      <c r="U2121" s="8"/>
      <c r="V2121" s="8"/>
      <c r="W2121" s="8"/>
      <c r="X2121" s="8"/>
      <c r="Y2121" s="8"/>
      <c r="Z2121" s="8"/>
    </row>
    <row r="2122">
      <c r="A2122" s="8"/>
      <c r="B2122" s="11"/>
      <c r="C2122" s="8"/>
      <c r="D2122" s="8"/>
      <c r="E2122" s="8"/>
      <c r="F2122" s="8"/>
      <c r="G2122" s="8"/>
      <c r="H2122" s="8"/>
      <c r="I2122" s="8"/>
      <c r="J2122" s="8"/>
      <c r="K2122" s="8"/>
      <c r="L2122" s="8"/>
      <c r="M2122" s="8"/>
      <c r="N2122" s="8"/>
      <c r="O2122" s="8"/>
      <c r="P2122" s="8"/>
      <c r="Q2122" s="8"/>
      <c r="R2122" s="8"/>
      <c r="S2122" s="8"/>
      <c r="T2122" s="8"/>
      <c r="U2122" s="8"/>
      <c r="V2122" s="8"/>
      <c r="W2122" s="8"/>
      <c r="X2122" s="8"/>
      <c r="Y2122" s="8"/>
      <c r="Z2122" s="8"/>
    </row>
    <row r="2123">
      <c r="A2123" s="8"/>
      <c r="B2123" s="11"/>
      <c r="C2123" s="8"/>
      <c r="D2123" s="8"/>
      <c r="E2123" s="8"/>
      <c r="F2123" s="8"/>
      <c r="G2123" s="8"/>
      <c r="H2123" s="8"/>
      <c r="I2123" s="8"/>
      <c r="J2123" s="8"/>
      <c r="K2123" s="8"/>
      <c r="L2123" s="8"/>
      <c r="M2123" s="8"/>
      <c r="N2123" s="8"/>
      <c r="O2123" s="8"/>
      <c r="P2123" s="8"/>
      <c r="Q2123" s="8"/>
      <c r="R2123" s="8"/>
      <c r="S2123" s="8"/>
      <c r="T2123" s="8"/>
      <c r="U2123" s="8"/>
      <c r="V2123" s="8"/>
      <c r="W2123" s="8"/>
      <c r="X2123" s="8"/>
      <c r="Y2123" s="8"/>
      <c r="Z2123" s="8"/>
    </row>
    <row r="2124">
      <c r="A2124" s="8"/>
      <c r="B2124" s="11"/>
      <c r="C2124" s="8"/>
      <c r="D2124" s="8"/>
      <c r="E2124" s="8"/>
      <c r="F2124" s="8"/>
      <c r="G2124" s="8"/>
      <c r="H2124" s="8"/>
      <c r="I2124" s="8"/>
      <c r="J2124" s="8"/>
      <c r="K2124" s="8"/>
      <c r="L2124" s="8"/>
      <c r="M2124" s="8"/>
      <c r="N2124" s="8"/>
      <c r="O2124" s="8"/>
      <c r="P2124" s="8"/>
      <c r="Q2124" s="8"/>
      <c r="R2124" s="8"/>
      <c r="S2124" s="8"/>
      <c r="T2124" s="8"/>
      <c r="U2124" s="8"/>
      <c r="V2124" s="8"/>
      <c r="W2124" s="8"/>
      <c r="X2124" s="8"/>
      <c r="Y2124" s="8"/>
      <c r="Z2124" s="8"/>
    </row>
    <row r="2125">
      <c r="A2125" s="8"/>
      <c r="B2125" s="11"/>
      <c r="C2125" s="8"/>
      <c r="D2125" s="8"/>
      <c r="E2125" s="8"/>
      <c r="F2125" s="8"/>
      <c r="G2125" s="8"/>
      <c r="H2125" s="8"/>
      <c r="I2125" s="8"/>
      <c r="J2125" s="8"/>
      <c r="K2125" s="8"/>
      <c r="L2125" s="8"/>
      <c r="M2125" s="8"/>
      <c r="N2125" s="8"/>
      <c r="O2125" s="8"/>
      <c r="P2125" s="8"/>
      <c r="Q2125" s="8"/>
      <c r="R2125" s="8"/>
      <c r="S2125" s="8"/>
      <c r="T2125" s="8"/>
      <c r="U2125" s="8"/>
      <c r="V2125" s="8"/>
      <c r="W2125" s="8"/>
      <c r="X2125" s="8"/>
      <c r="Y2125" s="8"/>
      <c r="Z2125" s="8"/>
    </row>
    <row r="2126">
      <c r="A2126" s="8"/>
      <c r="B2126" s="11"/>
      <c r="C2126" s="8"/>
      <c r="D2126" s="8"/>
      <c r="E2126" s="8"/>
      <c r="F2126" s="8"/>
      <c r="G2126" s="8"/>
      <c r="H2126" s="8"/>
      <c r="I2126" s="8"/>
      <c r="J2126" s="8"/>
      <c r="K2126" s="8"/>
      <c r="L2126" s="8"/>
      <c r="M2126" s="8"/>
      <c r="N2126" s="8"/>
      <c r="O2126" s="8"/>
      <c r="P2126" s="8"/>
      <c r="Q2126" s="8"/>
      <c r="R2126" s="8"/>
      <c r="S2126" s="8"/>
      <c r="T2126" s="8"/>
      <c r="U2126" s="8"/>
      <c r="V2126" s="8"/>
      <c r="W2126" s="8"/>
      <c r="X2126" s="8"/>
      <c r="Y2126" s="8"/>
      <c r="Z2126" s="8"/>
    </row>
    <row r="2127">
      <c r="A2127" s="8"/>
      <c r="B2127" s="11"/>
      <c r="C2127" s="8"/>
      <c r="D2127" s="8"/>
      <c r="E2127" s="8"/>
      <c r="F2127" s="8"/>
      <c r="G2127" s="8"/>
      <c r="H2127" s="8"/>
      <c r="I2127" s="8"/>
      <c r="J2127" s="8"/>
      <c r="K2127" s="8"/>
      <c r="L2127" s="8"/>
      <c r="M2127" s="8"/>
      <c r="N2127" s="8"/>
      <c r="O2127" s="8"/>
      <c r="P2127" s="8"/>
      <c r="Q2127" s="8"/>
      <c r="R2127" s="8"/>
      <c r="S2127" s="8"/>
      <c r="T2127" s="8"/>
      <c r="U2127" s="8"/>
      <c r="V2127" s="8"/>
      <c r="W2127" s="8"/>
      <c r="X2127" s="8"/>
      <c r="Y2127" s="8"/>
      <c r="Z2127" s="8"/>
    </row>
    <row r="2128">
      <c r="A2128" s="8"/>
      <c r="B2128" s="11"/>
      <c r="C2128" s="8"/>
      <c r="D2128" s="8"/>
      <c r="E2128" s="8"/>
      <c r="F2128" s="8"/>
      <c r="G2128" s="8"/>
      <c r="H2128" s="8"/>
      <c r="I2128" s="8"/>
      <c r="J2128" s="8"/>
      <c r="K2128" s="8"/>
      <c r="L2128" s="8"/>
      <c r="M2128" s="8"/>
      <c r="N2128" s="8"/>
      <c r="O2128" s="8"/>
      <c r="P2128" s="8"/>
      <c r="Q2128" s="8"/>
      <c r="R2128" s="8"/>
      <c r="S2128" s="8"/>
      <c r="T2128" s="8"/>
      <c r="U2128" s="8"/>
      <c r="V2128" s="8"/>
      <c r="W2128" s="8"/>
      <c r="X2128" s="8"/>
      <c r="Y2128" s="8"/>
      <c r="Z2128" s="8"/>
    </row>
    <row r="2129">
      <c r="A2129" s="8"/>
      <c r="B2129" s="11"/>
      <c r="C2129" s="8"/>
      <c r="D2129" s="8"/>
      <c r="E2129" s="8"/>
      <c r="F2129" s="8"/>
      <c r="G2129" s="8"/>
      <c r="H2129" s="8"/>
      <c r="I2129" s="8"/>
      <c r="J2129" s="8"/>
      <c r="K2129" s="8"/>
      <c r="L2129" s="8"/>
      <c r="M2129" s="8"/>
      <c r="N2129" s="8"/>
      <c r="O2129" s="8"/>
      <c r="P2129" s="8"/>
      <c r="Q2129" s="8"/>
      <c r="R2129" s="8"/>
      <c r="S2129" s="8"/>
      <c r="T2129" s="8"/>
      <c r="U2129" s="8"/>
      <c r="V2129" s="8"/>
      <c r="W2129" s="8"/>
      <c r="X2129" s="8"/>
      <c r="Y2129" s="8"/>
      <c r="Z2129" s="8"/>
    </row>
    <row r="2130">
      <c r="A2130" s="8"/>
      <c r="B2130" s="11"/>
      <c r="C2130" s="8"/>
      <c r="D2130" s="8"/>
      <c r="E2130" s="8"/>
      <c r="F2130" s="8"/>
      <c r="G2130" s="8"/>
      <c r="H2130" s="8"/>
      <c r="I2130" s="8"/>
      <c r="J2130" s="8"/>
      <c r="K2130" s="8"/>
      <c r="L2130" s="8"/>
      <c r="M2130" s="8"/>
      <c r="N2130" s="8"/>
      <c r="O2130" s="8"/>
      <c r="P2130" s="8"/>
      <c r="Q2130" s="8"/>
      <c r="R2130" s="8"/>
      <c r="S2130" s="8"/>
      <c r="T2130" s="8"/>
      <c r="U2130" s="8"/>
      <c r="V2130" s="8"/>
      <c r="W2130" s="8"/>
      <c r="X2130" s="8"/>
      <c r="Y2130" s="8"/>
      <c r="Z2130" s="8"/>
    </row>
    <row r="2131">
      <c r="A2131" s="8"/>
      <c r="B2131" s="11"/>
      <c r="C2131" s="8"/>
      <c r="D2131" s="8"/>
      <c r="E2131" s="8"/>
      <c r="F2131" s="8"/>
      <c r="G2131" s="8"/>
      <c r="H2131" s="8"/>
      <c r="I2131" s="8"/>
      <c r="J2131" s="8"/>
      <c r="K2131" s="8"/>
      <c r="L2131" s="8"/>
      <c r="M2131" s="8"/>
      <c r="N2131" s="8"/>
      <c r="O2131" s="8"/>
      <c r="P2131" s="8"/>
      <c r="Q2131" s="8"/>
      <c r="R2131" s="8"/>
      <c r="S2131" s="8"/>
      <c r="T2131" s="8"/>
      <c r="U2131" s="8"/>
      <c r="V2131" s="8"/>
      <c r="W2131" s="8"/>
      <c r="X2131" s="8"/>
      <c r="Y2131" s="8"/>
      <c r="Z2131" s="8"/>
    </row>
    <row r="2132">
      <c r="A2132" s="8"/>
      <c r="B2132" s="11"/>
      <c r="C2132" s="8"/>
      <c r="D2132" s="8"/>
      <c r="E2132" s="8"/>
      <c r="F2132" s="8"/>
      <c r="G2132" s="8"/>
      <c r="H2132" s="8"/>
      <c r="I2132" s="8"/>
      <c r="J2132" s="8"/>
      <c r="K2132" s="8"/>
      <c r="L2132" s="8"/>
      <c r="M2132" s="8"/>
      <c r="N2132" s="8"/>
      <c r="O2132" s="8"/>
      <c r="P2132" s="8"/>
      <c r="Q2132" s="8"/>
      <c r="R2132" s="8"/>
      <c r="S2132" s="8"/>
      <c r="T2132" s="8"/>
      <c r="U2132" s="8"/>
      <c r="V2132" s="8"/>
      <c r="W2132" s="8"/>
      <c r="X2132" s="8"/>
      <c r="Y2132" s="8"/>
      <c r="Z2132" s="8"/>
    </row>
    <row r="2133">
      <c r="A2133" s="8"/>
      <c r="B2133" s="11"/>
      <c r="C2133" s="8"/>
      <c r="D2133" s="8"/>
      <c r="E2133" s="8"/>
      <c r="F2133" s="8"/>
      <c r="G2133" s="8"/>
      <c r="H2133" s="8"/>
      <c r="I2133" s="8"/>
      <c r="J2133" s="8"/>
      <c r="K2133" s="8"/>
      <c r="L2133" s="8"/>
      <c r="M2133" s="8"/>
      <c r="N2133" s="8"/>
      <c r="O2133" s="8"/>
      <c r="P2133" s="8"/>
      <c r="Q2133" s="8"/>
      <c r="R2133" s="8"/>
      <c r="S2133" s="8"/>
      <c r="T2133" s="8"/>
      <c r="U2133" s="8"/>
      <c r="V2133" s="8"/>
      <c r="W2133" s="8"/>
      <c r="X2133" s="8"/>
      <c r="Y2133" s="8"/>
      <c r="Z2133" s="8"/>
    </row>
    <row r="2134">
      <c r="A2134" s="8"/>
      <c r="B2134" s="11"/>
      <c r="C2134" s="8"/>
      <c r="D2134" s="8"/>
      <c r="E2134" s="8"/>
      <c r="F2134" s="8"/>
      <c r="G2134" s="8"/>
      <c r="H2134" s="8"/>
      <c r="I2134" s="8"/>
      <c r="J2134" s="8"/>
      <c r="K2134" s="8"/>
      <c r="L2134" s="8"/>
      <c r="M2134" s="8"/>
      <c r="N2134" s="8"/>
      <c r="O2134" s="8"/>
      <c r="P2134" s="8"/>
      <c r="Q2134" s="8"/>
      <c r="R2134" s="8"/>
      <c r="S2134" s="8"/>
      <c r="T2134" s="8"/>
      <c r="U2134" s="8"/>
      <c r="V2134" s="8"/>
      <c r="W2134" s="8"/>
      <c r="X2134" s="8"/>
      <c r="Y2134" s="8"/>
      <c r="Z2134" s="8"/>
    </row>
    <row r="2135">
      <c r="A2135" s="8"/>
      <c r="B2135" s="11"/>
      <c r="C2135" s="8"/>
      <c r="D2135" s="8"/>
      <c r="E2135" s="8"/>
      <c r="F2135" s="8"/>
      <c r="G2135" s="8"/>
      <c r="H2135" s="8"/>
      <c r="I2135" s="8"/>
      <c r="J2135" s="8"/>
      <c r="K2135" s="8"/>
      <c r="L2135" s="8"/>
      <c r="M2135" s="8"/>
      <c r="N2135" s="8"/>
      <c r="O2135" s="8"/>
      <c r="P2135" s="8"/>
      <c r="Q2135" s="8"/>
      <c r="R2135" s="8"/>
      <c r="S2135" s="8"/>
      <c r="T2135" s="8"/>
      <c r="U2135" s="8"/>
      <c r="V2135" s="8"/>
      <c r="W2135" s="8"/>
      <c r="X2135" s="8"/>
      <c r="Y2135" s="8"/>
      <c r="Z2135" s="8"/>
    </row>
    <row r="2136">
      <c r="A2136" s="8"/>
      <c r="B2136" s="11"/>
      <c r="C2136" s="8"/>
      <c r="D2136" s="8"/>
      <c r="E2136" s="8"/>
      <c r="F2136" s="8"/>
      <c r="G2136" s="8"/>
      <c r="H2136" s="8"/>
      <c r="I2136" s="8"/>
      <c r="J2136" s="8"/>
      <c r="K2136" s="8"/>
      <c r="L2136" s="8"/>
      <c r="M2136" s="8"/>
      <c r="N2136" s="8"/>
      <c r="O2136" s="8"/>
      <c r="P2136" s="8"/>
      <c r="Q2136" s="8"/>
      <c r="R2136" s="8"/>
      <c r="S2136" s="8"/>
      <c r="T2136" s="8"/>
      <c r="U2136" s="8"/>
      <c r="V2136" s="8"/>
      <c r="W2136" s="8"/>
      <c r="X2136" s="8"/>
      <c r="Y2136" s="8"/>
      <c r="Z2136" s="8"/>
    </row>
    <row r="2137">
      <c r="A2137" s="8"/>
      <c r="B2137" s="11"/>
      <c r="C2137" s="8"/>
      <c r="D2137" s="8"/>
      <c r="E2137" s="8"/>
      <c r="F2137" s="8"/>
      <c r="G2137" s="8"/>
      <c r="H2137" s="8"/>
      <c r="I2137" s="8"/>
      <c r="J2137" s="8"/>
      <c r="K2137" s="8"/>
      <c r="L2137" s="8"/>
      <c r="M2137" s="8"/>
      <c r="N2137" s="8"/>
      <c r="O2137" s="8"/>
      <c r="P2137" s="8"/>
      <c r="Q2137" s="8"/>
      <c r="R2137" s="8"/>
      <c r="S2137" s="8"/>
      <c r="T2137" s="8"/>
      <c r="U2137" s="8"/>
      <c r="V2137" s="8"/>
      <c r="W2137" s="8"/>
      <c r="X2137" s="8"/>
      <c r="Y2137" s="8"/>
      <c r="Z2137" s="8"/>
    </row>
    <row r="2138">
      <c r="A2138" s="8"/>
      <c r="B2138" s="11"/>
      <c r="C2138" s="8"/>
      <c r="D2138" s="8"/>
      <c r="E2138" s="8"/>
      <c r="F2138" s="8"/>
      <c r="G2138" s="8"/>
      <c r="H2138" s="8"/>
      <c r="I2138" s="8"/>
      <c r="J2138" s="8"/>
      <c r="K2138" s="8"/>
      <c r="L2138" s="8"/>
      <c r="M2138" s="8"/>
      <c r="N2138" s="8"/>
      <c r="O2138" s="8"/>
      <c r="P2138" s="8"/>
      <c r="Q2138" s="8"/>
      <c r="R2138" s="8"/>
      <c r="S2138" s="8"/>
      <c r="T2138" s="8"/>
      <c r="U2138" s="8"/>
      <c r="V2138" s="8"/>
      <c r="W2138" s="8"/>
      <c r="X2138" s="8"/>
      <c r="Y2138" s="8"/>
      <c r="Z2138" s="8"/>
    </row>
    <row r="2139">
      <c r="A2139" s="8"/>
      <c r="B2139" s="11"/>
      <c r="C2139" s="8"/>
      <c r="D2139" s="8"/>
      <c r="E2139" s="8"/>
      <c r="F2139" s="8"/>
      <c r="G2139" s="8"/>
      <c r="H2139" s="8"/>
      <c r="I2139" s="8"/>
      <c r="J2139" s="8"/>
      <c r="K2139" s="8"/>
      <c r="L2139" s="8"/>
      <c r="M2139" s="8"/>
      <c r="N2139" s="8"/>
      <c r="O2139" s="8"/>
      <c r="P2139" s="8"/>
      <c r="Q2139" s="8"/>
      <c r="R2139" s="8"/>
      <c r="S2139" s="8"/>
      <c r="T2139" s="8"/>
      <c r="U2139" s="8"/>
      <c r="V2139" s="8"/>
      <c r="W2139" s="8"/>
      <c r="X2139" s="8"/>
      <c r="Y2139" s="8"/>
      <c r="Z2139" s="8"/>
    </row>
    <row r="2140">
      <c r="A2140" s="8"/>
      <c r="B2140" s="11"/>
      <c r="C2140" s="8"/>
      <c r="D2140" s="8"/>
      <c r="E2140" s="8"/>
      <c r="F2140" s="8"/>
      <c r="G2140" s="8"/>
      <c r="H2140" s="8"/>
      <c r="I2140" s="8"/>
      <c r="J2140" s="8"/>
      <c r="K2140" s="8"/>
      <c r="L2140" s="8"/>
      <c r="M2140" s="8"/>
      <c r="N2140" s="8"/>
      <c r="O2140" s="8"/>
      <c r="P2140" s="8"/>
      <c r="Q2140" s="8"/>
      <c r="R2140" s="8"/>
      <c r="S2140" s="8"/>
      <c r="T2140" s="8"/>
      <c r="U2140" s="8"/>
      <c r="V2140" s="8"/>
      <c r="W2140" s="8"/>
      <c r="X2140" s="8"/>
      <c r="Y2140" s="8"/>
      <c r="Z2140" s="8"/>
    </row>
    <row r="2141">
      <c r="A2141" s="8"/>
      <c r="B2141" s="11"/>
      <c r="C2141" s="8"/>
      <c r="D2141" s="8"/>
      <c r="E2141" s="8"/>
      <c r="F2141" s="8"/>
      <c r="G2141" s="8"/>
      <c r="H2141" s="8"/>
      <c r="I2141" s="8"/>
      <c r="J2141" s="8"/>
      <c r="K2141" s="8"/>
      <c r="L2141" s="8"/>
      <c r="M2141" s="8"/>
      <c r="N2141" s="8"/>
      <c r="O2141" s="8"/>
      <c r="P2141" s="8"/>
      <c r="Q2141" s="8"/>
      <c r="R2141" s="8"/>
      <c r="S2141" s="8"/>
      <c r="T2141" s="8"/>
      <c r="U2141" s="8"/>
      <c r="V2141" s="8"/>
      <c r="W2141" s="8"/>
      <c r="X2141" s="8"/>
      <c r="Y2141" s="8"/>
      <c r="Z2141" s="8"/>
    </row>
    <row r="2142">
      <c r="A2142" s="8"/>
      <c r="B2142" s="11"/>
      <c r="C2142" s="8"/>
      <c r="D2142" s="8"/>
      <c r="E2142" s="8"/>
      <c r="F2142" s="8"/>
      <c r="G2142" s="8"/>
      <c r="H2142" s="8"/>
      <c r="I2142" s="8"/>
      <c r="J2142" s="8"/>
      <c r="K2142" s="8"/>
      <c r="L2142" s="8"/>
      <c r="M2142" s="8"/>
      <c r="N2142" s="8"/>
      <c r="O2142" s="8"/>
      <c r="P2142" s="8"/>
      <c r="Q2142" s="8"/>
      <c r="R2142" s="8"/>
      <c r="S2142" s="8"/>
      <c r="T2142" s="8"/>
      <c r="U2142" s="8"/>
      <c r="V2142" s="8"/>
      <c r="W2142" s="8"/>
      <c r="X2142" s="8"/>
      <c r="Y2142" s="8"/>
      <c r="Z2142" s="8"/>
    </row>
    <row r="2143">
      <c r="A2143" s="8"/>
      <c r="B2143" s="11"/>
      <c r="C2143" s="8"/>
      <c r="D2143" s="8"/>
      <c r="E2143" s="8"/>
      <c r="F2143" s="8"/>
      <c r="G2143" s="8"/>
      <c r="H2143" s="8"/>
      <c r="I2143" s="8"/>
      <c r="J2143" s="8"/>
      <c r="K2143" s="8"/>
      <c r="L2143" s="8"/>
      <c r="M2143" s="8"/>
      <c r="N2143" s="8"/>
      <c r="O2143" s="8"/>
      <c r="P2143" s="8"/>
      <c r="Q2143" s="8"/>
      <c r="R2143" s="8"/>
      <c r="S2143" s="8"/>
      <c r="T2143" s="8"/>
      <c r="U2143" s="8"/>
      <c r="V2143" s="8"/>
      <c r="W2143" s="8"/>
      <c r="X2143" s="8"/>
      <c r="Y2143" s="8"/>
      <c r="Z2143" s="8"/>
    </row>
    <row r="2144">
      <c r="A2144" s="8"/>
      <c r="B2144" s="11"/>
      <c r="C2144" s="8"/>
      <c r="D2144" s="8"/>
      <c r="E2144" s="8"/>
      <c r="F2144" s="8"/>
      <c r="G2144" s="8"/>
      <c r="H2144" s="8"/>
      <c r="I2144" s="8"/>
      <c r="J2144" s="8"/>
      <c r="K2144" s="8"/>
      <c r="L2144" s="8"/>
      <c r="M2144" s="8"/>
      <c r="N2144" s="8"/>
      <c r="O2144" s="8"/>
      <c r="P2144" s="8"/>
      <c r="Q2144" s="8"/>
      <c r="R2144" s="8"/>
      <c r="S2144" s="8"/>
      <c r="T2144" s="8"/>
      <c r="U2144" s="8"/>
      <c r="V2144" s="8"/>
      <c r="W2144" s="8"/>
      <c r="X2144" s="8"/>
      <c r="Y2144" s="8"/>
      <c r="Z2144" s="8"/>
    </row>
    <row r="2145">
      <c r="A2145" s="8"/>
      <c r="B2145" s="11"/>
      <c r="C2145" s="8"/>
      <c r="D2145" s="8"/>
      <c r="E2145" s="8"/>
      <c r="F2145" s="8"/>
      <c r="G2145" s="8"/>
      <c r="H2145" s="8"/>
      <c r="I2145" s="8"/>
      <c r="J2145" s="8"/>
      <c r="K2145" s="8"/>
      <c r="L2145" s="8"/>
      <c r="M2145" s="8"/>
      <c r="N2145" s="8"/>
      <c r="O2145" s="8"/>
      <c r="P2145" s="8"/>
      <c r="Q2145" s="8"/>
      <c r="R2145" s="8"/>
      <c r="S2145" s="8"/>
      <c r="T2145" s="8"/>
      <c r="U2145" s="8"/>
      <c r="V2145" s="8"/>
      <c r="W2145" s="8"/>
      <c r="X2145" s="8"/>
      <c r="Y2145" s="8"/>
      <c r="Z2145" s="8"/>
    </row>
    <row r="2146">
      <c r="A2146" s="8"/>
      <c r="B2146" s="11"/>
      <c r="C2146" s="8"/>
      <c r="D2146" s="8"/>
      <c r="E2146" s="8"/>
      <c r="F2146" s="8"/>
      <c r="G2146" s="8"/>
      <c r="H2146" s="8"/>
      <c r="I2146" s="8"/>
      <c r="J2146" s="8"/>
      <c r="K2146" s="8"/>
      <c r="L2146" s="8"/>
      <c r="M2146" s="8"/>
      <c r="N2146" s="8"/>
      <c r="O2146" s="8"/>
      <c r="P2146" s="8"/>
      <c r="Q2146" s="8"/>
      <c r="R2146" s="8"/>
      <c r="S2146" s="8"/>
      <c r="T2146" s="8"/>
      <c r="U2146" s="8"/>
      <c r="V2146" s="8"/>
      <c r="W2146" s="8"/>
      <c r="X2146" s="8"/>
      <c r="Y2146" s="8"/>
      <c r="Z2146" s="8"/>
    </row>
    <row r="2147">
      <c r="A2147" s="8"/>
      <c r="B2147" s="11"/>
      <c r="C2147" s="8"/>
      <c r="D2147" s="8"/>
      <c r="E2147" s="8"/>
      <c r="F2147" s="8"/>
      <c r="G2147" s="8"/>
      <c r="H2147" s="8"/>
      <c r="I2147" s="8"/>
      <c r="J2147" s="8"/>
      <c r="K2147" s="8"/>
      <c r="L2147" s="8"/>
      <c r="M2147" s="8"/>
      <c r="N2147" s="8"/>
      <c r="O2147" s="8"/>
      <c r="P2147" s="8"/>
      <c r="Q2147" s="8"/>
      <c r="R2147" s="8"/>
      <c r="S2147" s="8"/>
      <c r="T2147" s="8"/>
      <c r="U2147" s="8"/>
      <c r="V2147" s="8"/>
      <c r="W2147" s="8"/>
      <c r="X2147" s="8"/>
      <c r="Y2147" s="8"/>
      <c r="Z2147" s="8"/>
    </row>
    <row r="2148">
      <c r="A2148" s="8"/>
      <c r="B2148" s="11"/>
      <c r="C2148" s="8"/>
      <c r="D2148" s="8"/>
      <c r="E2148" s="8"/>
      <c r="F2148" s="8"/>
      <c r="G2148" s="8"/>
      <c r="H2148" s="8"/>
      <c r="I2148" s="8"/>
      <c r="J2148" s="8"/>
      <c r="K2148" s="8"/>
      <c r="L2148" s="8"/>
      <c r="M2148" s="8"/>
      <c r="N2148" s="8"/>
      <c r="O2148" s="8"/>
      <c r="P2148" s="8"/>
      <c r="Q2148" s="8"/>
      <c r="R2148" s="8"/>
      <c r="S2148" s="8"/>
      <c r="T2148" s="8"/>
      <c r="U2148" s="8"/>
      <c r="V2148" s="8"/>
      <c r="W2148" s="8"/>
      <c r="X2148" s="8"/>
      <c r="Y2148" s="8"/>
      <c r="Z2148" s="8"/>
    </row>
    <row r="2149">
      <c r="A2149" s="8"/>
      <c r="B2149" s="11"/>
      <c r="C2149" s="8"/>
      <c r="D2149" s="8"/>
      <c r="E2149" s="8"/>
      <c r="F2149" s="8"/>
      <c r="G2149" s="8"/>
      <c r="H2149" s="8"/>
      <c r="I2149" s="8"/>
      <c r="J2149" s="8"/>
      <c r="K2149" s="8"/>
      <c r="L2149" s="8"/>
      <c r="M2149" s="8"/>
      <c r="N2149" s="8"/>
      <c r="O2149" s="8"/>
      <c r="P2149" s="8"/>
      <c r="Q2149" s="8"/>
      <c r="R2149" s="8"/>
      <c r="S2149" s="8"/>
      <c r="T2149" s="8"/>
      <c r="U2149" s="8"/>
      <c r="V2149" s="8"/>
      <c r="W2149" s="8"/>
      <c r="X2149" s="8"/>
      <c r="Y2149" s="8"/>
      <c r="Z2149" s="8"/>
    </row>
    <row r="2150">
      <c r="A2150" s="8"/>
      <c r="B2150" s="11"/>
      <c r="C2150" s="8"/>
      <c r="D2150" s="8"/>
      <c r="E2150" s="8"/>
      <c r="F2150" s="8"/>
      <c r="G2150" s="8"/>
      <c r="H2150" s="8"/>
      <c r="I2150" s="8"/>
      <c r="J2150" s="8"/>
      <c r="K2150" s="8"/>
      <c r="L2150" s="8"/>
      <c r="M2150" s="8"/>
      <c r="N2150" s="8"/>
      <c r="O2150" s="8"/>
      <c r="P2150" s="8"/>
      <c r="Q2150" s="8"/>
      <c r="R2150" s="8"/>
      <c r="S2150" s="8"/>
      <c r="T2150" s="8"/>
      <c r="U2150" s="8"/>
      <c r="V2150" s="8"/>
      <c r="W2150" s="8"/>
      <c r="X2150" s="8"/>
      <c r="Y2150" s="8"/>
      <c r="Z2150" s="8"/>
    </row>
    <row r="2151">
      <c r="A2151" s="8"/>
      <c r="B2151" s="11"/>
      <c r="C2151" s="8"/>
      <c r="D2151" s="8"/>
      <c r="E2151" s="8"/>
      <c r="F2151" s="8"/>
      <c r="G2151" s="8"/>
      <c r="H2151" s="8"/>
      <c r="I2151" s="8"/>
      <c r="J2151" s="8"/>
      <c r="K2151" s="8"/>
      <c r="L2151" s="8"/>
      <c r="M2151" s="8"/>
      <c r="N2151" s="8"/>
      <c r="O2151" s="8"/>
      <c r="P2151" s="8"/>
      <c r="Q2151" s="8"/>
      <c r="R2151" s="8"/>
      <c r="S2151" s="8"/>
      <c r="T2151" s="8"/>
      <c r="U2151" s="8"/>
      <c r="V2151" s="8"/>
      <c r="W2151" s="8"/>
      <c r="X2151" s="8"/>
      <c r="Y2151" s="8"/>
      <c r="Z2151" s="8"/>
    </row>
    <row r="2152">
      <c r="A2152" s="8"/>
      <c r="B2152" s="11"/>
      <c r="C2152" s="8"/>
      <c r="D2152" s="8"/>
      <c r="E2152" s="8"/>
      <c r="F2152" s="8"/>
      <c r="G2152" s="8"/>
      <c r="H2152" s="8"/>
      <c r="I2152" s="8"/>
      <c r="J2152" s="8"/>
      <c r="K2152" s="8"/>
      <c r="L2152" s="8"/>
      <c r="M2152" s="8"/>
      <c r="N2152" s="8"/>
      <c r="O2152" s="8"/>
      <c r="P2152" s="8"/>
      <c r="Q2152" s="8"/>
      <c r="R2152" s="8"/>
      <c r="S2152" s="8"/>
      <c r="T2152" s="8"/>
      <c r="U2152" s="8"/>
      <c r="V2152" s="8"/>
      <c r="W2152" s="8"/>
      <c r="X2152" s="8"/>
      <c r="Y2152" s="8"/>
      <c r="Z2152" s="8"/>
    </row>
    <row r="2153">
      <c r="A2153" s="8"/>
      <c r="B2153" s="11"/>
      <c r="C2153" s="8"/>
      <c r="D2153" s="8"/>
      <c r="E2153" s="8"/>
      <c r="F2153" s="8"/>
      <c r="G2153" s="8"/>
      <c r="H2153" s="8"/>
      <c r="I2153" s="8"/>
      <c r="J2153" s="8"/>
      <c r="K2153" s="8"/>
      <c r="L2153" s="8"/>
      <c r="M2153" s="8"/>
      <c r="N2153" s="8"/>
      <c r="O2153" s="8"/>
      <c r="P2153" s="8"/>
      <c r="Q2153" s="8"/>
      <c r="R2153" s="8"/>
      <c r="S2153" s="8"/>
      <c r="T2153" s="8"/>
      <c r="U2153" s="8"/>
      <c r="V2153" s="8"/>
      <c r="W2153" s="8"/>
      <c r="X2153" s="8"/>
      <c r="Y2153" s="8"/>
      <c r="Z2153" s="8"/>
    </row>
    <row r="2154">
      <c r="A2154" s="8"/>
      <c r="B2154" s="11"/>
      <c r="C2154" s="8"/>
      <c r="D2154" s="8"/>
      <c r="E2154" s="8"/>
      <c r="F2154" s="8"/>
      <c r="G2154" s="8"/>
      <c r="H2154" s="8"/>
      <c r="I2154" s="8"/>
      <c r="J2154" s="8"/>
      <c r="K2154" s="8"/>
      <c r="L2154" s="8"/>
      <c r="M2154" s="8"/>
      <c r="N2154" s="8"/>
      <c r="O2154" s="8"/>
      <c r="P2154" s="8"/>
      <c r="Q2154" s="8"/>
      <c r="R2154" s="8"/>
      <c r="S2154" s="8"/>
      <c r="T2154" s="8"/>
      <c r="U2154" s="8"/>
      <c r="V2154" s="8"/>
      <c r="W2154" s="8"/>
      <c r="X2154" s="8"/>
      <c r="Y2154" s="8"/>
      <c r="Z2154" s="8"/>
    </row>
    <row r="2155">
      <c r="A2155" s="8"/>
      <c r="B2155" s="11"/>
      <c r="C2155" s="8"/>
      <c r="D2155" s="8"/>
      <c r="E2155" s="8"/>
      <c r="F2155" s="8"/>
      <c r="G2155" s="8"/>
      <c r="H2155" s="8"/>
      <c r="I2155" s="8"/>
      <c r="J2155" s="8"/>
      <c r="K2155" s="8"/>
      <c r="L2155" s="8"/>
      <c r="M2155" s="8"/>
      <c r="N2155" s="8"/>
      <c r="O2155" s="8"/>
      <c r="P2155" s="8"/>
      <c r="Q2155" s="8"/>
      <c r="R2155" s="8"/>
      <c r="S2155" s="8"/>
      <c r="T2155" s="8"/>
      <c r="U2155" s="8"/>
      <c r="V2155" s="8"/>
      <c r="W2155" s="8"/>
      <c r="X2155" s="8"/>
      <c r="Y2155" s="8"/>
      <c r="Z2155" s="8"/>
    </row>
    <row r="2156">
      <c r="A2156" s="8"/>
      <c r="B2156" s="11"/>
      <c r="C2156" s="8"/>
      <c r="D2156" s="8"/>
      <c r="E2156" s="8"/>
      <c r="F2156" s="8"/>
      <c r="G2156" s="8"/>
      <c r="H2156" s="8"/>
      <c r="I2156" s="8"/>
      <c r="J2156" s="8"/>
      <c r="K2156" s="8"/>
      <c r="L2156" s="8"/>
      <c r="M2156" s="8"/>
      <c r="N2156" s="8"/>
      <c r="O2156" s="8"/>
      <c r="P2156" s="8"/>
      <c r="Q2156" s="8"/>
      <c r="R2156" s="8"/>
      <c r="S2156" s="8"/>
      <c r="T2156" s="8"/>
      <c r="U2156" s="8"/>
      <c r="V2156" s="8"/>
      <c r="W2156" s="8"/>
      <c r="X2156" s="8"/>
      <c r="Y2156" s="8"/>
      <c r="Z2156" s="8"/>
    </row>
    <row r="2157">
      <c r="A2157" s="8"/>
      <c r="B2157" s="11"/>
      <c r="C2157" s="8"/>
      <c r="D2157" s="8"/>
      <c r="E2157" s="8"/>
      <c r="F2157" s="8"/>
      <c r="G2157" s="8"/>
      <c r="H2157" s="8"/>
      <c r="I2157" s="8"/>
      <c r="J2157" s="8"/>
      <c r="K2157" s="8"/>
      <c r="L2157" s="8"/>
      <c r="M2157" s="8"/>
      <c r="N2157" s="8"/>
      <c r="O2157" s="8"/>
      <c r="P2157" s="8"/>
      <c r="Q2157" s="8"/>
      <c r="R2157" s="8"/>
      <c r="S2157" s="8"/>
      <c r="T2157" s="8"/>
      <c r="U2157" s="8"/>
      <c r="V2157" s="8"/>
      <c r="W2157" s="8"/>
      <c r="X2157" s="8"/>
      <c r="Y2157" s="8"/>
      <c r="Z2157" s="8"/>
    </row>
    <row r="2158">
      <c r="A2158" s="8"/>
      <c r="B2158" s="11"/>
      <c r="C2158" s="8"/>
      <c r="D2158" s="8"/>
      <c r="E2158" s="8"/>
      <c r="F2158" s="8"/>
      <c r="G2158" s="8"/>
      <c r="H2158" s="8"/>
      <c r="I2158" s="8"/>
      <c r="J2158" s="8"/>
      <c r="K2158" s="8"/>
      <c r="L2158" s="8"/>
      <c r="M2158" s="8"/>
      <c r="N2158" s="8"/>
      <c r="O2158" s="8"/>
      <c r="P2158" s="8"/>
      <c r="Q2158" s="8"/>
      <c r="R2158" s="8"/>
      <c r="S2158" s="8"/>
      <c r="T2158" s="8"/>
      <c r="U2158" s="8"/>
      <c r="V2158" s="8"/>
      <c r="W2158" s="8"/>
      <c r="X2158" s="8"/>
      <c r="Y2158" s="8"/>
      <c r="Z2158" s="8"/>
    </row>
    <row r="2159">
      <c r="A2159" s="8"/>
      <c r="B2159" s="11"/>
      <c r="C2159" s="8"/>
      <c r="D2159" s="8"/>
      <c r="E2159" s="8"/>
      <c r="F2159" s="8"/>
      <c r="G2159" s="8"/>
      <c r="H2159" s="8"/>
      <c r="I2159" s="8"/>
      <c r="J2159" s="8"/>
      <c r="K2159" s="8"/>
      <c r="L2159" s="8"/>
      <c r="M2159" s="8"/>
      <c r="N2159" s="8"/>
      <c r="O2159" s="8"/>
      <c r="P2159" s="8"/>
      <c r="Q2159" s="8"/>
      <c r="R2159" s="8"/>
      <c r="S2159" s="8"/>
      <c r="T2159" s="8"/>
      <c r="U2159" s="8"/>
      <c r="V2159" s="8"/>
      <c r="W2159" s="8"/>
      <c r="X2159" s="8"/>
      <c r="Y2159" s="8"/>
      <c r="Z2159" s="8"/>
    </row>
    <row r="2160">
      <c r="A2160" s="8"/>
      <c r="B2160" s="11"/>
      <c r="C2160" s="8"/>
      <c r="D2160" s="8"/>
      <c r="E2160" s="8"/>
      <c r="F2160" s="8"/>
      <c r="G2160" s="8"/>
      <c r="H2160" s="8"/>
      <c r="I2160" s="8"/>
      <c r="J2160" s="8"/>
      <c r="K2160" s="8"/>
      <c r="L2160" s="8"/>
      <c r="M2160" s="8"/>
      <c r="N2160" s="8"/>
      <c r="O2160" s="8"/>
      <c r="P2160" s="8"/>
      <c r="Q2160" s="8"/>
      <c r="R2160" s="8"/>
      <c r="S2160" s="8"/>
      <c r="T2160" s="8"/>
      <c r="U2160" s="8"/>
      <c r="V2160" s="8"/>
      <c r="W2160" s="8"/>
      <c r="X2160" s="8"/>
      <c r="Y2160" s="8"/>
      <c r="Z2160" s="8"/>
    </row>
    <row r="2161">
      <c r="A2161" s="8"/>
      <c r="B2161" s="11"/>
      <c r="C2161" s="8"/>
      <c r="D2161" s="8"/>
      <c r="E2161" s="8"/>
      <c r="F2161" s="8"/>
      <c r="G2161" s="8"/>
      <c r="H2161" s="8"/>
      <c r="I2161" s="8"/>
      <c r="J2161" s="8"/>
      <c r="K2161" s="8"/>
      <c r="L2161" s="8"/>
      <c r="M2161" s="8"/>
      <c r="N2161" s="8"/>
      <c r="O2161" s="8"/>
      <c r="P2161" s="8"/>
      <c r="Q2161" s="8"/>
      <c r="R2161" s="8"/>
      <c r="S2161" s="8"/>
      <c r="T2161" s="8"/>
      <c r="U2161" s="8"/>
      <c r="V2161" s="8"/>
      <c r="W2161" s="8"/>
      <c r="X2161" s="8"/>
      <c r="Y2161" s="8"/>
      <c r="Z2161" s="8"/>
    </row>
    <row r="2162">
      <c r="A2162" s="8"/>
      <c r="B2162" s="11"/>
      <c r="C2162" s="8"/>
      <c r="D2162" s="8"/>
      <c r="E2162" s="8"/>
      <c r="F2162" s="8"/>
      <c r="G2162" s="8"/>
      <c r="H2162" s="8"/>
      <c r="I2162" s="8"/>
      <c r="J2162" s="8"/>
      <c r="K2162" s="8"/>
      <c r="L2162" s="8"/>
      <c r="M2162" s="8"/>
      <c r="N2162" s="8"/>
      <c r="O2162" s="8"/>
      <c r="P2162" s="8"/>
      <c r="Q2162" s="8"/>
      <c r="R2162" s="8"/>
      <c r="S2162" s="8"/>
      <c r="T2162" s="8"/>
      <c r="U2162" s="8"/>
      <c r="V2162" s="8"/>
      <c r="W2162" s="8"/>
      <c r="X2162" s="8"/>
      <c r="Y2162" s="8"/>
      <c r="Z2162" s="8"/>
    </row>
    <row r="2163">
      <c r="A2163" s="8"/>
      <c r="B2163" s="11"/>
      <c r="C2163" s="8"/>
      <c r="D2163" s="8"/>
      <c r="E2163" s="8"/>
      <c r="F2163" s="8"/>
      <c r="G2163" s="8"/>
      <c r="H2163" s="8"/>
      <c r="I2163" s="8"/>
      <c r="J2163" s="8"/>
      <c r="K2163" s="8"/>
      <c r="L2163" s="8"/>
      <c r="M2163" s="8"/>
      <c r="N2163" s="8"/>
      <c r="O2163" s="8"/>
      <c r="P2163" s="8"/>
      <c r="Q2163" s="8"/>
      <c r="R2163" s="8"/>
      <c r="S2163" s="8"/>
      <c r="T2163" s="8"/>
      <c r="U2163" s="8"/>
      <c r="V2163" s="8"/>
      <c r="W2163" s="8"/>
      <c r="X2163" s="8"/>
      <c r="Y2163" s="8"/>
      <c r="Z2163" s="8"/>
    </row>
    <row r="2164">
      <c r="A2164" s="8"/>
      <c r="B2164" s="11"/>
      <c r="C2164" s="8"/>
      <c r="D2164" s="8"/>
      <c r="E2164" s="8"/>
      <c r="F2164" s="8"/>
      <c r="G2164" s="8"/>
      <c r="H2164" s="8"/>
      <c r="I2164" s="8"/>
      <c r="J2164" s="8"/>
      <c r="K2164" s="8"/>
      <c r="L2164" s="8"/>
      <c r="M2164" s="8"/>
      <c r="N2164" s="8"/>
      <c r="O2164" s="8"/>
      <c r="P2164" s="8"/>
      <c r="Q2164" s="8"/>
      <c r="R2164" s="8"/>
      <c r="S2164" s="8"/>
      <c r="T2164" s="8"/>
      <c r="U2164" s="8"/>
      <c r="V2164" s="8"/>
      <c r="W2164" s="8"/>
      <c r="X2164" s="8"/>
      <c r="Y2164" s="8"/>
      <c r="Z2164" s="8"/>
    </row>
    <row r="2165">
      <c r="A2165" s="8"/>
      <c r="B2165" s="11"/>
      <c r="C2165" s="8"/>
      <c r="D2165" s="8"/>
      <c r="E2165" s="8"/>
      <c r="F2165" s="8"/>
      <c r="G2165" s="8"/>
      <c r="H2165" s="8"/>
      <c r="I2165" s="8"/>
      <c r="J2165" s="8"/>
      <c r="K2165" s="8"/>
      <c r="L2165" s="8"/>
      <c r="M2165" s="8"/>
      <c r="N2165" s="8"/>
      <c r="O2165" s="8"/>
      <c r="P2165" s="8"/>
      <c r="Q2165" s="8"/>
      <c r="R2165" s="8"/>
      <c r="S2165" s="8"/>
      <c r="T2165" s="8"/>
      <c r="U2165" s="8"/>
      <c r="V2165" s="8"/>
      <c r="W2165" s="8"/>
      <c r="X2165" s="8"/>
      <c r="Y2165" s="8"/>
      <c r="Z2165" s="8"/>
    </row>
    <row r="2166">
      <c r="A2166" s="8"/>
      <c r="B2166" s="11"/>
      <c r="C2166" s="8"/>
      <c r="D2166" s="8"/>
      <c r="E2166" s="8"/>
      <c r="F2166" s="8"/>
      <c r="G2166" s="8"/>
      <c r="H2166" s="8"/>
      <c r="I2166" s="8"/>
      <c r="J2166" s="8"/>
      <c r="K2166" s="8"/>
      <c r="L2166" s="8"/>
      <c r="M2166" s="8"/>
      <c r="N2166" s="8"/>
      <c r="O2166" s="8"/>
      <c r="P2166" s="8"/>
      <c r="Q2166" s="8"/>
      <c r="R2166" s="8"/>
      <c r="S2166" s="8"/>
      <c r="T2166" s="8"/>
      <c r="U2166" s="8"/>
      <c r="V2166" s="8"/>
      <c r="W2166" s="8"/>
      <c r="X2166" s="8"/>
      <c r="Y2166" s="8"/>
      <c r="Z2166" s="8"/>
    </row>
    <row r="2167">
      <c r="A2167" s="8"/>
      <c r="B2167" s="11"/>
      <c r="C2167" s="8"/>
      <c r="D2167" s="8"/>
      <c r="E2167" s="8"/>
      <c r="F2167" s="8"/>
      <c r="G2167" s="8"/>
      <c r="H2167" s="8"/>
      <c r="I2167" s="8"/>
      <c r="J2167" s="8"/>
      <c r="K2167" s="8"/>
      <c r="L2167" s="8"/>
      <c r="M2167" s="8"/>
      <c r="N2167" s="8"/>
      <c r="O2167" s="8"/>
      <c r="P2167" s="8"/>
      <c r="Q2167" s="8"/>
      <c r="R2167" s="8"/>
      <c r="S2167" s="8"/>
      <c r="T2167" s="8"/>
      <c r="U2167" s="8"/>
      <c r="V2167" s="8"/>
      <c r="W2167" s="8"/>
      <c r="X2167" s="8"/>
      <c r="Y2167" s="8"/>
      <c r="Z2167" s="8"/>
    </row>
    <row r="2168">
      <c r="A2168" s="8"/>
      <c r="B2168" s="11"/>
      <c r="C2168" s="8"/>
      <c r="D2168" s="8"/>
      <c r="E2168" s="8"/>
      <c r="F2168" s="8"/>
      <c r="G2168" s="8"/>
      <c r="H2168" s="8"/>
      <c r="I2168" s="8"/>
      <c r="J2168" s="8"/>
      <c r="K2168" s="8"/>
      <c r="L2168" s="8"/>
      <c r="M2168" s="8"/>
      <c r="N2168" s="8"/>
      <c r="O2168" s="8"/>
      <c r="P2168" s="8"/>
      <c r="Q2168" s="8"/>
      <c r="R2168" s="8"/>
      <c r="S2168" s="8"/>
      <c r="T2168" s="8"/>
      <c r="U2168" s="8"/>
      <c r="V2168" s="8"/>
      <c r="W2168" s="8"/>
      <c r="X2168" s="8"/>
      <c r="Y2168" s="8"/>
      <c r="Z2168" s="8"/>
    </row>
    <row r="2169">
      <c r="A2169" s="8"/>
      <c r="B2169" s="11"/>
      <c r="C2169" s="8"/>
      <c r="D2169" s="8"/>
      <c r="E2169" s="8"/>
      <c r="F2169" s="8"/>
      <c r="G2169" s="8"/>
      <c r="H2169" s="8"/>
      <c r="I2169" s="8"/>
      <c r="J2169" s="8"/>
      <c r="K2169" s="8"/>
      <c r="L2169" s="8"/>
      <c r="M2169" s="8"/>
      <c r="N2169" s="8"/>
      <c r="O2169" s="8"/>
      <c r="P2169" s="8"/>
      <c r="Q2169" s="8"/>
      <c r="R2169" s="8"/>
      <c r="S2169" s="8"/>
      <c r="T2169" s="8"/>
      <c r="U2169" s="8"/>
      <c r="V2169" s="8"/>
      <c r="W2169" s="8"/>
      <c r="X2169" s="8"/>
      <c r="Y2169" s="8"/>
      <c r="Z2169" s="8"/>
    </row>
    <row r="2170">
      <c r="A2170" s="8"/>
      <c r="B2170" s="11"/>
      <c r="C2170" s="8"/>
      <c r="D2170" s="8"/>
      <c r="E2170" s="8"/>
      <c r="F2170" s="8"/>
      <c r="G2170" s="8"/>
      <c r="H2170" s="8"/>
      <c r="I2170" s="8"/>
      <c r="J2170" s="8"/>
      <c r="K2170" s="8"/>
      <c r="L2170" s="8"/>
      <c r="M2170" s="8"/>
      <c r="N2170" s="8"/>
      <c r="O2170" s="8"/>
      <c r="P2170" s="8"/>
      <c r="Q2170" s="8"/>
      <c r="R2170" s="8"/>
      <c r="S2170" s="8"/>
      <c r="T2170" s="8"/>
      <c r="U2170" s="8"/>
      <c r="V2170" s="8"/>
      <c r="W2170" s="8"/>
      <c r="X2170" s="8"/>
      <c r="Y2170" s="8"/>
      <c r="Z2170" s="8"/>
    </row>
    <row r="2171">
      <c r="A2171" s="8"/>
      <c r="B2171" s="11"/>
      <c r="C2171" s="8"/>
      <c r="D2171" s="8"/>
      <c r="E2171" s="8"/>
      <c r="F2171" s="8"/>
      <c r="G2171" s="8"/>
      <c r="H2171" s="8"/>
      <c r="I2171" s="8"/>
      <c r="J2171" s="8"/>
      <c r="K2171" s="8"/>
      <c r="L2171" s="8"/>
      <c r="M2171" s="8"/>
      <c r="N2171" s="8"/>
      <c r="O2171" s="8"/>
      <c r="P2171" s="8"/>
      <c r="Q2171" s="8"/>
      <c r="R2171" s="8"/>
      <c r="S2171" s="8"/>
      <c r="T2171" s="8"/>
      <c r="U2171" s="8"/>
      <c r="V2171" s="8"/>
      <c r="W2171" s="8"/>
      <c r="X2171" s="8"/>
      <c r="Y2171" s="8"/>
      <c r="Z2171" s="8"/>
    </row>
    <row r="2172">
      <c r="A2172" s="8"/>
      <c r="B2172" s="11"/>
      <c r="C2172" s="8"/>
      <c r="D2172" s="8"/>
      <c r="E2172" s="8"/>
      <c r="F2172" s="8"/>
      <c r="G2172" s="8"/>
      <c r="H2172" s="8"/>
      <c r="I2172" s="8"/>
      <c r="J2172" s="8"/>
      <c r="K2172" s="8"/>
      <c r="L2172" s="8"/>
      <c r="M2172" s="8"/>
      <c r="N2172" s="8"/>
      <c r="O2172" s="8"/>
      <c r="P2172" s="8"/>
      <c r="Q2172" s="8"/>
      <c r="R2172" s="8"/>
      <c r="S2172" s="8"/>
      <c r="T2172" s="8"/>
      <c r="U2172" s="8"/>
      <c r="V2172" s="8"/>
      <c r="W2172" s="8"/>
      <c r="X2172" s="8"/>
      <c r="Y2172" s="8"/>
      <c r="Z2172" s="8"/>
    </row>
    <row r="2173">
      <c r="A2173" s="8"/>
      <c r="B2173" s="11"/>
      <c r="C2173" s="8"/>
      <c r="D2173" s="8"/>
      <c r="E2173" s="8"/>
      <c r="F2173" s="8"/>
      <c r="G2173" s="8"/>
      <c r="H2173" s="8"/>
      <c r="I2173" s="8"/>
      <c r="J2173" s="8"/>
      <c r="K2173" s="8"/>
      <c r="L2173" s="8"/>
      <c r="M2173" s="8"/>
      <c r="N2173" s="8"/>
      <c r="O2173" s="8"/>
      <c r="P2173" s="8"/>
      <c r="Q2173" s="8"/>
      <c r="R2173" s="8"/>
      <c r="S2173" s="8"/>
      <c r="T2173" s="8"/>
      <c r="U2173" s="8"/>
      <c r="V2173" s="8"/>
      <c r="W2173" s="8"/>
      <c r="X2173" s="8"/>
      <c r="Y2173" s="8"/>
      <c r="Z2173" s="8"/>
    </row>
    <row r="2174">
      <c r="A2174" s="8"/>
      <c r="B2174" s="11"/>
      <c r="C2174" s="8"/>
      <c r="D2174" s="8"/>
      <c r="E2174" s="8"/>
      <c r="F2174" s="8"/>
      <c r="G2174" s="8"/>
      <c r="H2174" s="8"/>
      <c r="I2174" s="8"/>
      <c r="J2174" s="8"/>
      <c r="K2174" s="8"/>
      <c r="L2174" s="8"/>
      <c r="M2174" s="8"/>
      <c r="N2174" s="8"/>
      <c r="O2174" s="8"/>
      <c r="P2174" s="8"/>
      <c r="Q2174" s="8"/>
      <c r="R2174" s="8"/>
      <c r="S2174" s="8"/>
      <c r="T2174" s="8"/>
      <c r="U2174" s="8"/>
      <c r="V2174" s="8"/>
      <c r="W2174" s="8"/>
      <c r="X2174" s="8"/>
      <c r="Y2174" s="8"/>
      <c r="Z2174" s="8"/>
    </row>
    <row r="2175">
      <c r="A2175" s="8"/>
      <c r="B2175" s="11"/>
      <c r="C2175" s="8"/>
      <c r="D2175" s="8"/>
      <c r="E2175" s="8"/>
      <c r="F2175" s="8"/>
      <c r="G2175" s="8"/>
      <c r="H2175" s="8"/>
      <c r="I2175" s="8"/>
      <c r="J2175" s="8"/>
      <c r="K2175" s="8"/>
      <c r="L2175" s="8"/>
      <c r="M2175" s="8"/>
      <c r="N2175" s="8"/>
      <c r="O2175" s="8"/>
      <c r="P2175" s="8"/>
      <c r="Q2175" s="8"/>
      <c r="R2175" s="8"/>
      <c r="S2175" s="8"/>
      <c r="T2175" s="8"/>
      <c r="U2175" s="8"/>
      <c r="V2175" s="8"/>
      <c r="W2175" s="8"/>
      <c r="X2175" s="8"/>
      <c r="Y2175" s="8"/>
      <c r="Z2175" s="8"/>
    </row>
    <row r="2176">
      <c r="A2176" s="8"/>
      <c r="B2176" s="11"/>
      <c r="C2176" s="8"/>
      <c r="D2176" s="8"/>
      <c r="E2176" s="8"/>
      <c r="F2176" s="8"/>
      <c r="G2176" s="8"/>
      <c r="H2176" s="8"/>
      <c r="I2176" s="8"/>
      <c r="J2176" s="8"/>
      <c r="K2176" s="8"/>
      <c r="L2176" s="8"/>
      <c r="M2176" s="8"/>
      <c r="N2176" s="8"/>
      <c r="O2176" s="8"/>
      <c r="P2176" s="8"/>
      <c r="Q2176" s="8"/>
      <c r="R2176" s="8"/>
      <c r="S2176" s="8"/>
      <c r="T2176" s="8"/>
      <c r="U2176" s="8"/>
      <c r="V2176" s="8"/>
      <c r="W2176" s="8"/>
      <c r="X2176" s="8"/>
      <c r="Y2176" s="8"/>
      <c r="Z2176" s="8"/>
    </row>
    <row r="2177">
      <c r="A2177" s="8"/>
      <c r="B2177" s="11"/>
      <c r="C2177" s="8"/>
      <c r="D2177" s="8"/>
      <c r="E2177" s="8"/>
      <c r="F2177" s="8"/>
      <c r="G2177" s="8"/>
      <c r="H2177" s="8"/>
      <c r="I2177" s="8"/>
      <c r="J2177" s="8"/>
      <c r="K2177" s="8"/>
      <c r="L2177" s="8"/>
      <c r="M2177" s="8"/>
      <c r="N2177" s="8"/>
      <c r="O2177" s="8"/>
      <c r="P2177" s="8"/>
      <c r="Q2177" s="8"/>
      <c r="R2177" s="8"/>
      <c r="S2177" s="8"/>
      <c r="T2177" s="8"/>
      <c r="U2177" s="8"/>
      <c r="V2177" s="8"/>
      <c r="W2177" s="8"/>
      <c r="X2177" s="8"/>
      <c r="Y2177" s="8"/>
      <c r="Z2177" s="8"/>
    </row>
    <row r="2178">
      <c r="A2178" s="8"/>
      <c r="B2178" s="11"/>
      <c r="C2178" s="8"/>
      <c r="D2178" s="8"/>
      <c r="E2178" s="8"/>
      <c r="F2178" s="8"/>
      <c r="G2178" s="8"/>
      <c r="H2178" s="8"/>
      <c r="I2178" s="8"/>
      <c r="J2178" s="8"/>
      <c r="K2178" s="8"/>
      <c r="L2178" s="8"/>
      <c r="M2178" s="8"/>
      <c r="N2178" s="8"/>
      <c r="O2178" s="8"/>
      <c r="P2178" s="8"/>
      <c r="Q2178" s="8"/>
      <c r="R2178" s="8"/>
      <c r="S2178" s="8"/>
      <c r="T2178" s="8"/>
      <c r="U2178" s="8"/>
      <c r="V2178" s="8"/>
      <c r="W2178" s="8"/>
      <c r="X2178" s="8"/>
      <c r="Y2178" s="8"/>
      <c r="Z2178" s="8"/>
    </row>
    <row r="2179">
      <c r="A2179" s="8"/>
      <c r="B2179" s="11"/>
      <c r="C2179" s="8"/>
      <c r="D2179" s="8"/>
      <c r="E2179" s="8"/>
      <c r="F2179" s="8"/>
      <c r="G2179" s="8"/>
      <c r="H2179" s="8"/>
      <c r="I2179" s="8"/>
      <c r="J2179" s="8"/>
      <c r="K2179" s="8"/>
      <c r="L2179" s="8"/>
      <c r="M2179" s="8"/>
      <c r="N2179" s="8"/>
      <c r="O2179" s="8"/>
      <c r="P2179" s="8"/>
      <c r="Q2179" s="8"/>
      <c r="R2179" s="8"/>
      <c r="S2179" s="8"/>
      <c r="T2179" s="8"/>
      <c r="U2179" s="8"/>
      <c r="V2179" s="8"/>
      <c r="W2179" s="8"/>
      <c r="X2179" s="8"/>
      <c r="Y2179" s="8"/>
      <c r="Z2179" s="8"/>
    </row>
    <row r="2180">
      <c r="A2180" s="8"/>
      <c r="B2180" s="11"/>
      <c r="C2180" s="8"/>
      <c r="D2180" s="8"/>
      <c r="E2180" s="8"/>
      <c r="F2180" s="8"/>
      <c r="G2180" s="8"/>
      <c r="H2180" s="8"/>
      <c r="I2180" s="8"/>
      <c r="J2180" s="8"/>
      <c r="K2180" s="8"/>
      <c r="L2180" s="8"/>
      <c r="M2180" s="8"/>
      <c r="N2180" s="8"/>
      <c r="O2180" s="8"/>
      <c r="P2180" s="8"/>
      <c r="Q2180" s="8"/>
      <c r="R2180" s="8"/>
      <c r="S2180" s="8"/>
      <c r="T2180" s="8"/>
      <c r="U2180" s="8"/>
      <c r="V2180" s="8"/>
      <c r="W2180" s="8"/>
      <c r="X2180" s="8"/>
      <c r="Y2180" s="8"/>
      <c r="Z2180" s="8"/>
    </row>
    <row r="2181">
      <c r="A2181" s="8"/>
      <c r="B2181" s="11"/>
      <c r="C2181" s="8"/>
      <c r="D2181" s="8"/>
      <c r="E2181" s="8"/>
      <c r="F2181" s="8"/>
      <c r="G2181" s="8"/>
      <c r="H2181" s="8"/>
      <c r="I2181" s="8"/>
      <c r="J2181" s="8"/>
      <c r="K2181" s="8"/>
      <c r="L2181" s="8"/>
      <c r="M2181" s="8"/>
      <c r="N2181" s="8"/>
      <c r="O2181" s="8"/>
      <c r="P2181" s="8"/>
      <c r="Q2181" s="8"/>
      <c r="R2181" s="8"/>
      <c r="S2181" s="8"/>
      <c r="T2181" s="8"/>
      <c r="U2181" s="8"/>
      <c r="V2181" s="8"/>
      <c r="W2181" s="8"/>
      <c r="X2181" s="8"/>
      <c r="Y2181" s="8"/>
      <c r="Z2181" s="8"/>
    </row>
    <row r="2182">
      <c r="A2182" s="8"/>
      <c r="B2182" s="11"/>
      <c r="C2182" s="8"/>
      <c r="D2182" s="8"/>
      <c r="E2182" s="8"/>
      <c r="F2182" s="8"/>
      <c r="G2182" s="8"/>
      <c r="H2182" s="8"/>
      <c r="I2182" s="8"/>
      <c r="J2182" s="8"/>
      <c r="K2182" s="8"/>
      <c r="L2182" s="8"/>
      <c r="M2182" s="8"/>
      <c r="N2182" s="8"/>
      <c r="O2182" s="8"/>
      <c r="P2182" s="8"/>
      <c r="Q2182" s="8"/>
      <c r="R2182" s="8"/>
      <c r="S2182" s="8"/>
      <c r="T2182" s="8"/>
      <c r="U2182" s="8"/>
      <c r="V2182" s="8"/>
      <c r="W2182" s="8"/>
      <c r="X2182" s="8"/>
      <c r="Y2182" s="8"/>
      <c r="Z2182" s="8"/>
    </row>
    <row r="2183">
      <c r="A2183" s="8"/>
      <c r="B2183" s="11"/>
      <c r="C2183" s="8"/>
      <c r="D2183" s="8"/>
      <c r="E2183" s="8"/>
      <c r="F2183" s="8"/>
      <c r="G2183" s="8"/>
      <c r="H2183" s="8"/>
      <c r="I2183" s="8"/>
      <c r="J2183" s="8"/>
      <c r="K2183" s="8"/>
      <c r="L2183" s="8"/>
      <c r="M2183" s="8"/>
      <c r="N2183" s="8"/>
      <c r="O2183" s="8"/>
      <c r="P2183" s="8"/>
      <c r="Q2183" s="8"/>
      <c r="R2183" s="8"/>
      <c r="S2183" s="8"/>
      <c r="T2183" s="8"/>
      <c r="U2183" s="8"/>
      <c r="V2183" s="8"/>
      <c r="W2183" s="8"/>
      <c r="X2183" s="8"/>
      <c r="Y2183" s="8"/>
      <c r="Z2183" s="8"/>
    </row>
    <row r="2184">
      <c r="A2184" s="8"/>
      <c r="B2184" s="11"/>
      <c r="C2184" s="8"/>
      <c r="D2184" s="8"/>
      <c r="E2184" s="8"/>
      <c r="F2184" s="8"/>
      <c r="G2184" s="8"/>
      <c r="H2184" s="8"/>
      <c r="I2184" s="8"/>
      <c r="J2184" s="8"/>
      <c r="K2184" s="8"/>
      <c r="L2184" s="8"/>
      <c r="M2184" s="8"/>
      <c r="N2184" s="8"/>
      <c r="O2184" s="8"/>
      <c r="P2184" s="8"/>
      <c r="Q2184" s="8"/>
      <c r="R2184" s="8"/>
      <c r="S2184" s="8"/>
      <c r="T2184" s="8"/>
      <c r="U2184" s="8"/>
      <c r="V2184" s="8"/>
      <c r="W2184" s="8"/>
      <c r="X2184" s="8"/>
      <c r="Y2184" s="8"/>
      <c r="Z2184" s="8"/>
    </row>
    <row r="2185">
      <c r="A2185" s="8"/>
      <c r="B2185" s="11"/>
      <c r="C2185" s="8"/>
      <c r="D2185" s="8"/>
      <c r="E2185" s="8"/>
      <c r="F2185" s="8"/>
      <c r="G2185" s="8"/>
      <c r="H2185" s="8"/>
      <c r="I2185" s="8"/>
      <c r="J2185" s="8"/>
      <c r="K2185" s="8"/>
      <c r="L2185" s="8"/>
      <c r="M2185" s="8"/>
      <c r="N2185" s="8"/>
      <c r="O2185" s="8"/>
      <c r="P2185" s="8"/>
      <c r="Q2185" s="8"/>
      <c r="R2185" s="8"/>
      <c r="S2185" s="8"/>
      <c r="T2185" s="8"/>
      <c r="U2185" s="8"/>
      <c r="V2185" s="8"/>
      <c r="W2185" s="8"/>
      <c r="X2185" s="8"/>
      <c r="Y2185" s="8"/>
      <c r="Z2185" s="8"/>
    </row>
    <row r="2186">
      <c r="A2186" s="8"/>
      <c r="B2186" s="11"/>
      <c r="C2186" s="8"/>
      <c r="D2186" s="8"/>
      <c r="E2186" s="8"/>
      <c r="F2186" s="8"/>
      <c r="G2186" s="8"/>
      <c r="H2186" s="8"/>
      <c r="I2186" s="8"/>
      <c r="J2186" s="8"/>
      <c r="K2186" s="8"/>
      <c r="L2186" s="8"/>
      <c r="M2186" s="8"/>
      <c r="N2186" s="8"/>
      <c r="O2186" s="8"/>
      <c r="P2186" s="8"/>
      <c r="Q2186" s="8"/>
      <c r="R2186" s="8"/>
      <c r="S2186" s="8"/>
      <c r="T2186" s="8"/>
      <c r="U2186" s="8"/>
      <c r="V2186" s="8"/>
      <c r="W2186" s="8"/>
      <c r="X2186" s="8"/>
      <c r="Y2186" s="8"/>
      <c r="Z2186" s="8"/>
    </row>
    <row r="2187">
      <c r="A2187" s="8"/>
      <c r="B2187" s="11"/>
      <c r="C2187" s="8"/>
      <c r="D2187" s="8"/>
      <c r="E2187" s="8"/>
      <c r="F2187" s="8"/>
      <c r="G2187" s="8"/>
      <c r="H2187" s="8"/>
      <c r="I2187" s="8"/>
      <c r="J2187" s="8"/>
      <c r="K2187" s="8"/>
      <c r="L2187" s="8"/>
      <c r="M2187" s="8"/>
      <c r="N2187" s="8"/>
      <c r="O2187" s="8"/>
      <c r="P2187" s="8"/>
      <c r="Q2187" s="8"/>
      <c r="R2187" s="8"/>
      <c r="S2187" s="8"/>
      <c r="T2187" s="8"/>
      <c r="U2187" s="8"/>
      <c r="V2187" s="8"/>
      <c r="W2187" s="8"/>
      <c r="X2187" s="8"/>
      <c r="Y2187" s="8"/>
      <c r="Z2187" s="8"/>
    </row>
    <row r="2188">
      <c r="A2188" s="8"/>
      <c r="B2188" s="11"/>
      <c r="C2188" s="8"/>
      <c r="D2188" s="8"/>
      <c r="E2188" s="8"/>
      <c r="F2188" s="8"/>
      <c r="G2188" s="8"/>
      <c r="H2188" s="8"/>
      <c r="I2188" s="8"/>
      <c r="J2188" s="8"/>
      <c r="K2188" s="8"/>
      <c r="L2188" s="8"/>
      <c r="M2188" s="8"/>
      <c r="N2188" s="8"/>
      <c r="O2188" s="8"/>
      <c r="P2188" s="8"/>
      <c r="Q2188" s="8"/>
      <c r="R2188" s="8"/>
      <c r="S2188" s="8"/>
      <c r="T2188" s="8"/>
      <c r="U2188" s="8"/>
      <c r="V2188" s="8"/>
      <c r="W2188" s="8"/>
      <c r="X2188" s="8"/>
      <c r="Y2188" s="8"/>
      <c r="Z2188" s="8"/>
    </row>
    <row r="2189">
      <c r="A2189" s="8"/>
      <c r="B2189" s="11"/>
      <c r="C2189" s="8"/>
      <c r="D2189" s="8"/>
      <c r="E2189" s="8"/>
      <c r="F2189" s="8"/>
      <c r="G2189" s="8"/>
      <c r="H2189" s="8"/>
      <c r="I2189" s="8"/>
      <c r="J2189" s="8"/>
      <c r="K2189" s="8"/>
      <c r="L2189" s="8"/>
      <c r="M2189" s="8"/>
      <c r="N2189" s="8"/>
      <c r="O2189" s="8"/>
      <c r="P2189" s="8"/>
      <c r="Q2189" s="8"/>
      <c r="R2189" s="8"/>
      <c r="S2189" s="8"/>
      <c r="T2189" s="8"/>
      <c r="U2189" s="8"/>
      <c r="V2189" s="8"/>
      <c r="W2189" s="8"/>
      <c r="X2189" s="8"/>
      <c r="Y2189" s="8"/>
      <c r="Z2189" s="8"/>
    </row>
    <row r="2190">
      <c r="A2190" s="8"/>
      <c r="B2190" s="11"/>
      <c r="C2190" s="8"/>
      <c r="D2190" s="8"/>
      <c r="E2190" s="8"/>
      <c r="F2190" s="8"/>
      <c r="G2190" s="8"/>
      <c r="H2190" s="8"/>
      <c r="I2190" s="8"/>
      <c r="J2190" s="8"/>
      <c r="K2190" s="8"/>
      <c r="L2190" s="8"/>
      <c r="M2190" s="8"/>
      <c r="N2190" s="8"/>
      <c r="O2190" s="8"/>
      <c r="P2190" s="8"/>
      <c r="Q2190" s="8"/>
      <c r="R2190" s="8"/>
      <c r="S2190" s="8"/>
      <c r="T2190" s="8"/>
      <c r="U2190" s="8"/>
      <c r="V2190" s="8"/>
      <c r="W2190" s="8"/>
      <c r="X2190" s="8"/>
      <c r="Y2190" s="8"/>
      <c r="Z2190" s="8"/>
    </row>
    <row r="2191">
      <c r="A2191" s="8"/>
      <c r="B2191" s="11"/>
      <c r="C2191" s="8"/>
      <c r="D2191" s="8"/>
      <c r="E2191" s="8"/>
      <c r="F2191" s="8"/>
      <c r="G2191" s="8"/>
      <c r="H2191" s="8"/>
      <c r="I2191" s="8"/>
      <c r="J2191" s="8"/>
      <c r="K2191" s="8"/>
      <c r="L2191" s="8"/>
      <c r="M2191" s="8"/>
      <c r="N2191" s="8"/>
      <c r="O2191" s="8"/>
      <c r="P2191" s="8"/>
      <c r="Q2191" s="8"/>
      <c r="R2191" s="8"/>
      <c r="S2191" s="8"/>
      <c r="T2191" s="8"/>
      <c r="U2191" s="8"/>
      <c r="V2191" s="8"/>
      <c r="W2191" s="8"/>
      <c r="X2191" s="8"/>
      <c r="Y2191" s="8"/>
      <c r="Z2191" s="8"/>
    </row>
    <row r="2192">
      <c r="A2192" s="8"/>
      <c r="B2192" s="11"/>
      <c r="C2192" s="8"/>
      <c r="D2192" s="8"/>
      <c r="E2192" s="8"/>
      <c r="F2192" s="8"/>
      <c r="G2192" s="8"/>
      <c r="H2192" s="8"/>
      <c r="I2192" s="8"/>
      <c r="J2192" s="8"/>
      <c r="K2192" s="8"/>
      <c r="L2192" s="8"/>
      <c r="M2192" s="8"/>
      <c r="N2192" s="8"/>
      <c r="O2192" s="8"/>
      <c r="P2192" s="8"/>
      <c r="Q2192" s="8"/>
      <c r="R2192" s="8"/>
      <c r="S2192" s="8"/>
      <c r="T2192" s="8"/>
      <c r="U2192" s="8"/>
      <c r="V2192" s="8"/>
      <c r="W2192" s="8"/>
      <c r="X2192" s="8"/>
      <c r="Y2192" s="8"/>
      <c r="Z2192" s="8"/>
    </row>
    <row r="2193">
      <c r="A2193" s="8"/>
      <c r="B2193" s="11"/>
      <c r="C2193" s="8"/>
      <c r="D2193" s="8"/>
      <c r="E2193" s="8"/>
      <c r="F2193" s="8"/>
      <c r="G2193" s="8"/>
      <c r="H2193" s="8"/>
      <c r="I2193" s="8"/>
      <c r="J2193" s="8"/>
      <c r="K2193" s="8"/>
      <c r="L2193" s="8"/>
      <c r="M2193" s="8"/>
      <c r="N2193" s="8"/>
      <c r="O2193" s="8"/>
      <c r="P2193" s="8"/>
      <c r="Q2193" s="8"/>
      <c r="R2193" s="8"/>
      <c r="S2193" s="8"/>
      <c r="T2193" s="8"/>
      <c r="U2193" s="8"/>
      <c r="V2193" s="8"/>
      <c r="W2193" s="8"/>
      <c r="X2193" s="8"/>
      <c r="Y2193" s="8"/>
      <c r="Z2193" s="8"/>
    </row>
    <row r="2194">
      <c r="A2194" s="8"/>
      <c r="B2194" s="11"/>
      <c r="C2194" s="8"/>
      <c r="D2194" s="8"/>
      <c r="E2194" s="8"/>
      <c r="F2194" s="8"/>
      <c r="G2194" s="8"/>
      <c r="H2194" s="8"/>
      <c r="I2194" s="8"/>
      <c r="J2194" s="8"/>
      <c r="K2194" s="8"/>
      <c r="L2194" s="8"/>
      <c r="M2194" s="8"/>
      <c r="N2194" s="8"/>
      <c r="O2194" s="8"/>
      <c r="P2194" s="8"/>
      <c r="Q2194" s="8"/>
      <c r="R2194" s="8"/>
      <c r="S2194" s="8"/>
      <c r="T2194" s="8"/>
      <c r="U2194" s="8"/>
      <c r="V2194" s="8"/>
      <c r="W2194" s="8"/>
      <c r="X2194" s="8"/>
      <c r="Y2194" s="8"/>
      <c r="Z2194" s="8"/>
    </row>
    <row r="2195">
      <c r="A2195" s="8"/>
      <c r="B2195" s="11"/>
      <c r="C2195" s="8"/>
      <c r="D2195" s="8"/>
      <c r="E2195" s="8"/>
      <c r="F2195" s="8"/>
      <c r="G2195" s="8"/>
      <c r="H2195" s="8"/>
      <c r="I2195" s="8"/>
      <c r="J2195" s="8"/>
      <c r="K2195" s="8"/>
      <c r="L2195" s="8"/>
      <c r="M2195" s="8"/>
      <c r="N2195" s="8"/>
      <c r="O2195" s="8"/>
      <c r="P2195" s="8"/>
      <c r="Q2195" s="8"/>
      <c r="R2195" s="8"/>
      <c r="S2195" s="8"/>
      <c r="T2195" s="8"/>
      <c r="U2195" s="8"/>
      <c r="V2195" s="8"/>
      <c r="W2195" s="8"/>
      <c r="X2195" s="8"/>
      <c r="Y2195" s="8"/>
      <c r="Z2195" s="8"/>
    </row>
    <row r="2196">
      <c r="A2196" s="8"/>
      <c r="B2196" s="11"/>
      <c r="C2196" s="8"/>
      <c r="D2196" s="8"/>
      <c r="E2196" s="8"/>
      <c r="F2196" s="8"/>
      <c r="G2196" s="8"/>
      <c r="H2196" s="8"/>
      <c r="I2196" s="8"/>
      <c r="J2196" s="8"/>
      <c r="K2196" s="8"/>
      <c r="L2196" s="8"/>
      <c r="M2196" s="8"/>
      <c r="N2196" s="8"/>
      <c r="O2196" s="8"/>
      <c r="P2196" s="8"/>
      <c r="Q2196" s="8"/>
      <c r="R2196" s="8"/>
      <c r="S2196" s="8"/>
      <c r="T2196" s="8"/>
      <c r="U2196" s="8"/>
      <c r="V2196" s="8"/>
      <c r="W2196" s="8"/>
      <c r="X2196" s="8"/>
      <c r="Y2196" s="8"/>
      <c r="Z2196" s="8"/>
    </row>
    <row r="2197">
      <c r="A2197" s="8"/>
      <c r="B2197" s="11"/>
      <c r="C2197" s="8"/>
      <c r="D2197" s="8"/>
      <c r="E2197" s="8"/>
      <c r="F2197" s="8"/>
      <c r="G2197" s="8"/>
      <c r="H2197" s="8"/>
      <c r="I2197" s="8"/>
      <c r="J2197" s="8"/>
      <c r="K2197" s="8"/>
      <c r="L2197" s="8"/>
      <c r="M2197" s="8"/>
      <c r="N2197" s="8"/>
      <c r="O2197" s="8"/>
      <c r="P2197" s="8"/>
      <c r="Q2197" s="8"/>
      <c r="R2197" s="8"/>
      <c r="S2197" s="8"/>
      <c r="T2197" s="8"/>
      <c r="U2197" s="8"/>
      <c r="V2197" s="8"/>
      <c r="W2197" s="8"/>
      <c r="X2197" s="8"/>
      <c r="Y2197" s="8"/>
      <c r="Z2197" s="8"/>
    </row>
    <row r="2198">
      <c r="A2198" s="8"/>
      <c r="B2198" s="11"/>
      <c r="C2198" s="8"/>
      <c r="D2198" s="8"/>
      <c r="E2198" s="8"/>
      <c r="F2198" s="8"/>
      <c r="G2198" s="8"/>
      <c r="H2198" s="8"/>
      <c r="I2198" s="8"/>
      <c r="J2198" s="8"/>
      <c r="K2198" s="8"/>
      <c r="L2198" s="8"/>
      <c r="M2198" s="8"/>
      <c r="N2198" s="8"/>
      <c r="O2198" s="8"/>
      <c r="P2198" s="8"/>
      <c r="Q2198" s="8"/>
      <c r="R2198" s="8"/>
      <c r="S2198" s="8"/>
      <c r="T2198" s="8"/>
      <c r="U2198" s="8"/>
      <c r="V2198" s="8"/>
      <c r="W2198" s="8"/>
      <c r="X2198" s="8"/>
      <c r="Y2198" s="8"/>
      <c r="Z2198" s="8"/>
    </row>
    <row r="2199">
      <c r="A2199" s="8"/>
      <c r="B2199" s="11"/>
      <c r="C2199" s="8"/>
      <c r="D2199" s="8"/>
      <c r="E2199" s="8"/>
      <c r="F2199" s="8"/>
      <c r="G2199" s="8"/>
      <c r="H2199" s="8"/>
      <c r="I2199" s="8"/>
      <c r="J2199" s="8"/>
      <c r="K2199" s="8"/>
      <c r="L2199" s="8"/>
      <c r="M2199" s="8"/>
      <c r="N2199" s="8"/>
      <c r="O2199" s="8"/>
      <c r="P2199" s="8"/>
      <c r="Q2199" s="8"/>
      <c r="R2199" s="8"/>
      <c r="S2199" s="8"/>
      <c r="T2199" s="8"/>
      <c r="U2199" s="8"/>
      <c r="V2199" s="8"/>
      <c r="W2199" s="8"/>
      <c r="X2199" s="8"/>
      <c r="Y2199" s="8"/>
      <c r="Z2199" s="8"/>
    </row>
    <row r="2200">
      <c r="A2200" s="8"/>
      <c r="B2200" s="11"/>
      <c r="C2200" s="8"/>
      <c r="D2200" s="8"/>
      <c r="E2200" s="8"/>
      <c r="F2200" s="8"/>
      <c r="G2200" s="8"/>
      <c r="H2200" s="8"/>
      <c r="I2200" s="8"/>
      <c r="J2200" s="8"/>
      <c r="K2200" s="8"/>
      <c r="L2200" s="8"/>
      <c r="M2200" s="8"/>
      <c r="N2200" s="8"/>
      <c r="O2200" s="8"/>
      <c r="P2200" s="8"/>
      <c r="Q2200" s="8"/>
      <c r="R2200" s="8"/>
      <c r="S2200" s="8"/>
      <c r="T2200" s="8"/>
      <c r="U2200" s="8"/>
      <c r="V2200" s="8"/>
      <c r="W2200" s="8"/>
      <c r="X2200" s="8"/>
      <c r="Y2200" s="8"/>
      <c r="Z2200" s="8"/>
    </row>
    <row r="2201">
      <c r="A2201" s="8"/>
      <c r="B2201" s="11"/>
      <c r="C2201" s="8"/>
      <c r="D2201" s="8"/>
      <c r="E2201" s="8"/>
      <c r="F2201" s="8"/>
      <c r="G2201" s="8"/>
      <c r="H2201" s="8"/>
      <c r="I2201" s="8"/>
      <c r="J2201" s="8"/>
      <c r="K2201" s="8"/>
      <c r="L2201" s="8"/>
      <c r="M2201" s="8"/>
      <c r="N2201" s="8"/>
      <c r="O2201" s="8"/>
      <c r="P2201" s="8"/>
      <c r="Q2201" s="8"/>
      <c r="R2201" s="8"/>
      <c r="S2201" s="8"/>
      <c r="T2201" s="8"/>
      <c r="U2201" s="8"/>
      <c r="V2201" s="8"/>
      <c r="W2201" s="8"/>
      <c r="X2201" s="8"/>
      <c r="Y2201" s="8"/>
      <c r="Z2201" s="8"/>
    </row>
    <row r="2202">
      <c r="A2202" s="8"/>
      <c r="B2202" s="11"/>
      <c r="C2202" s="8"/>
      <c r="D2202" s="8"/>
      <c r="E2202" s="8"/>
      <c r="F2202" s="8"/>
      <c r="G2202" s="8"/>
      <c r="H2202" s="8"/>
      <c r="I2202" s="8"/>
      <c r="J2202" s="8"/>
      <c r="K2202" s="8"/>
      <c r="L2202" s="8"/>
      <c r="M2202" s="8"/>
      <c r="N2202" s="8"/>
      <c r="O2202" s="8"/>
      <c r="P2202" s="8"/>
      <c r="Q2202" s="8"/>
      <c r="R2202" s="8"/>
      <c r="S2202" s="8"/>
      <c r="T2202" s="8"/>
      <c r="U2202" s="8"/>
      <c r="V2202" s="8"/>
      <c r="W2202" s="8"/>
      <c r="X2202" s="8"/>
      <c r="Y2202" s="8"/>
      <c r="Z2202" s="8"/>
    </row>
    <row r="2203">
      <c r="A2203" s="8"/>
      <c r="B2203" s="11"/>
      <c r="C2203" s="8"/>
      <c r="D2203" s="8"/>
      <c r="E2203" s="8"/>
      <c r="F2203" s="8"/>
      <c r="G2203" s="8"/>
      <c r="H2203" s="8"/>
      <c r="I2203" s="8"/>
      <c r="J2203" s="8"/>
      <c r="K2203" s="8"/>
      <c r="L2203" s="8"/>
      <c r="M2203" s="8"/>
      <c r="N2203" s="8"/>
      <c r="O2203" s="8"/>
      <c r="P2203" s="8"/>
      <c r="Q2203" s="8"/>
      <c r="R2203" s="8"/>
      <c r="S2203" s="8"/>
      <c r="T2203" s="8"/>
      <c r="U2203" s="8"/>
      <c r="V2203" s="8"/>
      <c r="W2203" s="8"/>
      <c r="X2203" s="8"/>
      <c r="Y2203" s="8"/>
      <c r="Z2203" s="8"/>
    </row>
    <row r="2204">
      <c r="A2204" s="8"/>
      <c r="B2204" s="11"/>
      <c r="C2204" s="8"/>
      <c r="D2204" s="8"/>
      <c r="E2204" s="8"/>
      <c r="F2204" s="8"/>
      <c r="G2204" s="8"/>
      <c r="H2204" s="8"/>
      <c r="I2204" s="8"/>
      <c r="J2204" s="8"/>
      <c r="K2204" s="8"/>
      <c r="L2204" s="8"/>
      <c r="M2204" s="8"/>
      <c r="N2204" s="8"/>
      <c r="O2204" s="8"/>
      <c r="P2204" s="8"/>
      <c r="Q2204" s="8"/>
      <c r="R2204" s="8"/>
      <c r="S2204" s="8"/>
      <c r="T2204" s="8"/>
      <c r="U2204" s="8"/>
      <c r="V2204" s="8"/>
      <c r="W2204" s="8"/>
      <c r="X2204" s="8"/>
      <c r="Y2204" s="8"/>
      <c r="Z2204" s="8"/>
    </row>
    <row r="2205">
      <c r="A2205" s="8"/>
      <c r="B2205" s="11"/>
      <c r="C2205" s="8"/>
      <c r="D2205" s="8"/>
      <c r="E2205" s="8"/>
      <c r="F2205" s="8"/>
      <c r="G2205" s="8"/>
      <c r="H2205" s="8"/>
      <c r="I2205" s="8"/>
      <c r="J2205" s="8"/>
      <c r="K2205" s="8"/>
      <c r="L2205" s="8"/>
      <c r="M2205" s="8"/>
      <c r="N2205" s="8"/>
      <c r="O2205" s="8"/>
      <c r="P2205" s="8"/>
      <c r="Q2205" s="8"/>
      <c r="R2205" s="8"/>
      <c r="S2205" s="8"/>
      <c r="T2205" s="8"/>
      <c r="U2205" s="8"/>
      <c r="V2205" s="8"/>
      <c r="W2205" s="8"/>
      <c r="X2205" s="8"/>
      <c r="Y2205" s="8"/>
      <c r="Z2205" s="8"/>
    </row>
    <row r="2206">
      <c r="A2206" s="8"/>
      <c r="B2206" s="11"/>
      <c r="C2206" s="8"/>
      <c r="D2206" s="8"/>
      <c r="E2206" s="8"/>
      <c r="F2206" s="8"/>
      <c r="G2206" s="8"/>
      <c r="H2206" s="8"/>
      <c r="I2206" s="8"/>
      <c r="J2206" s="8"/>
      <c r="K2206" s="8"/>
      <c r="L2206" s="8"/>
      <c r="M2206" s="8"/>
      <c r="N2206" s="8"/>
      <c r="O2206" s="8"/>
      <c r="P2206" s="8"/>
      <c r="Q2206" s="8"/>
      <c r="R2206" s="8"/>
      <c r="S2206" s="8"/>
      <c r="T2206" s="8"/>
      <c r="U2206" s="8"/>
      <c r="V2206" s="8"/>
      <c r="W2206" s="8"/>
      <c r="X2206" s="8"/>
      <c r="Y2206" s="8"/>
      <c r="Z2206" s="8"/>
    </row>
    <row r="2207">
      <c r="A2207" s="8"/>
      <c r="B2207" s="11"/>
      <c r="C2207" s="8"/>
      <c r="D2207" s="8"/>
      <c r="E2207" s="8"/>
      <c r="F2207" s="8"/>
      <c r="G2207" s="8"/>
      <c r="H2207" s="8"/>
      <c r="I2207" s="8"/>
      <c r="J2207" s="8"/>
      <c r="K2207" s="8"/>
      <c r="L2207" s="8"/>
      <c r="M2207" s="8"/>
      <c r="N2207" s="8"/>
      <c r="O2207" s="8"/>
      <c r="P2207" s="8"/>
      <c r="Q2207" s="8"/>
      <c r="R2207" s="8"/>
      <c r="S2207" s="8"/>
      <c r="T2207" s="8"/>
      <c r="U2207" s="8"/>
      <c r="V2207" s="8"/>
      <c r="W2207" s="8"/>
      <c r="X2207" s="8"/>
      <c r="Y2207" s="8"/>
      <c r="Z2207" s="8"/>
    </row>
    <row r="2208">
      <c r="A2208" s="8"/>
      <c r="B2208" s="11"/>
      <c r="C2208" s="8"/>
      <c r="D2208" s="8"/>
      <c r="E2208" s="8"/>
      <c r="F2208" s="8"/>
      <c r="G2208" s="8"/>
      <c r="H2208" s="8"/>
      <c r="I2208" s="8"/>
      <c r="J2208" s="8"/>
      <c r="K2208" s="8"/>
      <c r="L2208" s="8"/>
      <c r="M2208" s="8"/>
      <c r="N2208" s="8"/>
      <c r="O2208" s="8"/>
      <c r="P2208" s="8"/>
      <c r="Q2208" s="8"/>
      <c r="R2208" s="8"/>
      <c r="S2208" s="8"/>
      <c r="T2208" s="8"/>
      <c r="U2208" s="8"/>
      <c r="V2208" s="8"/>
      <c r="W2208" s="8"/>
      <c r="X2208" s="8"/>
      <c r="Y2208" s="8"/>
      <c r="Z2208" s="8"/>
    </row>
    <row r="2209">
      <c r="A2209" s="8"/>
      <c r="B2209" s="11"/>
      <c r="C2209" s="8"/>
      <c r="D2209" s="8"/>
      <c r="E2209" s="8"/>
      <c r="F2209" s="8"/>
      <c r="G2209" s="8"/>
      <c r="H2209" s="8"/>
      <c r="I2209" s="8"/>
      <c r="J2209" s="8"/>
      <c r="K2209" s="8"/>
      <c r="L2209" s="8"/>
      <c r="M2209" s="8"/>
      <c r="N2209" s="8"/>
      <c r="O2209" s="8"/>
      <c r="P2209" s="8"/>
      <c r="Q2209" s="8"/>
      <c r="R2209" s="8"/>
      <c r="S2209" s="8"/>
      <c r="T2209" s="8"/>
      <c r="U2209" s="8"/>
      <c r="V2209" s="8"/>
      <c r="W2209" s="8"/>
      <c r="X2209" s="8"/>
      <c r="Y2209" s="8"/>
      <c r="Z2209" s="8"/>
    </row>
    <row r="2210">
      <c r="A2210" s="8"/>
      <c r="B2210" s="11"/>
      <c r="C2210" s="8"/>
      <c r="D2210" s="8"/>
      <c r="E2210" s="8"/>
      <c r="F2210" s="8"/>
      <c r="G2210" s="8"/>
      <c r="H2210" s="8"/>
      <c r="I2210" s="8"/>
      <c r="J2210" s="8"/>
      <c r="K2210" s="8"/>
      <c r="L2210" s="8"/>
      <c r="M2210" s="8"/>
      <c r="N2210" s="8"/>
      <c r="O2210" s="8"/>
      <c r="P2210" s="8"/>
      <c r="Q2210" s="8"/>
      <c r="R2210" s="8"/>
      <c r="S2210" s="8"/>
      <c r="T2210" s="8"/>
      <c r="U2210" s="8"/>
      <c r="V2210" s="8"/>
      <c r="W2210" s="8"/>
      <c r="X2210" s="8"/>
      <c r="Y2210" s="8"/>
      <c r="Z2210" s="8"/>
    </row>
    <row r="2211">
      <c r="A2211" s="8"/>
      <c r="B2211" s="11"/>
      <c r="C2211" s="8"/>
      <c r="D2211" s="8"/>
      <c r="E2211" s="8"/>
      <c r="F2211" s="8"/>
      <c r="G2211" s="8"/>
      <c r="H2211" s="8"/>
      <c r="I2211" s="8"/>
      <c r="J2211" s="8"/>
      <c r="K2211" s="8"/>
      <c r="L2211" s="8"/>
      <c r="M2211" s="8"/>
      <c r="N2211" s="8"/>
      <c r="O2211" s="8"/>
      <c r="P2211" s="8"/>
      <c r="Q2211" s="8"/>
      <c r="R2211" s="8"/>
      <c r="S2211" s="8"/>
      <c r="T2211" s="8"/>
      <c r="U2211" s="8"/>
      <c r="V2211" s="8"/>
      <c r="W2211" s="8"/>
      <c r="X2211" s="8"/>
      <c r="Y2211" s="8"/>
      <c r="Z2211" s="8"/>
    </row>
    <row r="2212">
      <c r="A2212" s="8"/>
      <c r="B2212" s="11"/>
      <c r="C2212" s="8"/>
      <c r="D2212" s="8"/>
      <c r="E2212" s="8"/>
      <c r="F2212" s="8"/>
      <c r="G2212" s="8"/>
      <c r="H2212" s="8"/>
      <c r="I2212" s="8"/>
      <c r="J2212" s="8"/>
      <c r="K2212" s="8"/>
      <c r="L2212" s="8"/>
      <c r="M2212" s="8"/>
      <c r="N2212" s="8"/>
      <c r="O2212" s="8"/>
      <c r="P2212" s="8"/>
      <c r="Q2212" s="8"/>
      <c r="R2212" s="8"/>
      <c r="S2212" s="8"/>
      <c r="T2212" s="8"/>
      <c r="U2212" s="8"/>
      <c r="V2212" s="8"/>
      <c r="W2212" s="8"/>
      <c r="X2212" s="8"/>
      <c r="Y2212" s="8"/>
      <c r="Z2212" s="8"/>
    </row>
    <row r="2213">
      <c r="A2213" s="8"/>
      <c r="B2213" s="11"/>
      <c r="C2213" s="8"/>
      <c r="D2213" s="8"/>
      <c r="E2213" s="8"/>
      <c r="F2213" s="8"/>
      <c r="G2213" s="8"/>
      <c r="H2213" s="8"/>
      <c r="I2213" s="8"/>
      <c r="J2213" s="8"/>
      <c r="K2213" s="8"/>
      <c r="L2213" s="8"/>
      <c r="M2213" s="8"/>
      <c r="N2213" s="8"/>
      <c r="O2213" s="8"/>
      <c r="P2213" s="8"/>
      <c r="Q2213" s="8"/>
      <c r="R2213" s="8"/>
      <c r="S2213" s="8"/>
      <c r="T2213" s="8"/>
      <c r="U2213" s="8"/>
      <c r="V2213" s="8"/>
      <c r="W2213" s="8"/>
      <c r="X2213" s="8"/>
      <c r="Y2213" s="8"/>
      <c r="Z2213" s="8"/>
    </row>
    <row r="2214">
      <c r="A2214" s="8"/>
      <c r="B2214" s="11"/>
      <c r="C2214" s="8"/>
      <c r="D2214" s="8"/>
      <c r="E2214" s="8"/>
      <c r="F2214" s="8"/>
      <c r="G2214" s="8"/>
      <c r="H2214" s="8"/>
      <c r="I2214" s="8"/>
      <c r="J2214" s="8"/>
      <c r="K2214" s="8"/>
      <c r="L2214" s="8"/>
      <c r="M2214" s="8"/>
      <c r="N2214" s="8"/>
      <c r="O2214" s="8"/>
      <c r="P2214" s="8"/>
      <c r="Q2214" s="8"/>
      <c r="R2214" s="8"/>
      <c r="S2214" s="8"/>
      <c r="T2214" s="8"/>
      <c r="U2214" s="8"/>
      <c r="V2214" s="8"/>
      <c r="W2214" s="8"/>
      <c r="X2214" s="8"/>
      <c r="Y2214" s="8"/>
      <c r="Z2214" s="8"/>
    </row>
    <row r="2215">
      <c r="A2215" s="8"/>
      <c r="B2215" s="11"/>
      <c r="C2215" s="8"/>
      <c r="D2215" s="8"/>
      <c r="E2215" s="8"/>
      <c r="F2215" s="8"/>
      <c r="G2215" s="8"/>
      <c r="H2215" s="8"/>
      <c r="I2215" s="8"/>
      <c r="J2215" s="8"/>
      <c r="K2215" s="8"/>
      <c r="L2215" s="8"/>
      <c r="M2215" s="8"/>
      <c r="N2215" s="8"/>
      <c r="O2215" s="8"/>
      <c r="P2215" s="8"/>
      <c r="Q2215" s="8"/>
      <c r="R2215" s="8"/>
      <c r="S2215" s="8"/>
      <c r="T2215" s="8"/>
      <c r="U2215" s="8"/>
      <c r="V2215" s="8"/>
      <c r="W2215" s="8"/>
      <c r="X2215" s="8"/>
      <c r="Y2215" s="8"/>
      <c r="Z2215" s="8"/>
    </row>
    <row r="2216">
      <c r="A2216" s="8"/>
      <c r="B2216" s="11"/>
      <c r="C2216" s="8"/>
      <c r="D2216" s="8"/>
      <c r="E2216" s="8"/>
      <c r="F2216" s="8"/>
      <c r="G2216" s="8"/>
      <c r="H2216" s="8"/>
      <c r="I2216" s="8"/>
      <c r="J2216" s="8"/>
      <c r="K2216" s="8"/>
      <c r="L2216" s="8"/>
      <c r="M2216" s="8"/>
      <c r="N2216" s="8"/>
      <c r="O2216" s="8"/>
      <c r="P2216" s="8"/>
      <c r="Q2216" s="8"/>
      <c r="R2216" s="8"/>
      <c r="S2216" s="8"/>
      <c r="T2216" s="8"/>
      <c r="U2216" s="8"/>
      <c r="V2216" s="8"/>
      <c r="W2216" s="8"/>
      <c r="X2216" s="8"/>
      <c r="Y2216" s="8"/>
      <c r="Z2216" s="8"/>
    </row>
    <row r="2217">
      <c r="A2217" s="8"/>
      <c r="B2217" s="11"/>
      <c r="C2217" s="8"/>
      <c r="D2217" s="8"/>
      <c r="E2217" s="8"/>
      <c r="F2217" s="8"/>
      <c r="G2217" s="8"/>
      <c r="H2217" s="8"/>
      <c r="I2217" s="8"/>
      <c r="J2217" s="8"/>
      <c r="K2217" s="8"/>
      <c r="L2217" s="8"/>
      <c r="M2217" s="8"/>
      <c r="N2217" s="8"/>
      <c r="O2217" s="8"/>
      <c r="P2217" s="8"/>
      <c r="Q2217" s="8"/>
      <c r="R2217" s="8"/>
      <c r="S2217" s="8"/>
      <c r="T2217" s="8"/>
      <c r="U2217" s="8"/>
      <c r="V2217" s="8"/>
      <c r="W2217" s="8"/>
      <c r="X2217" s="8"/>
      <c r="Y2217" s="8"/>
      <c r="Z2217" s="8"/>
    </row>
    <row r="2218">
      <c r="A2218" s="8"/>
      <c r="B2218" s="11"/>
      <c r="C2218" s="8"/>
      <c r="D2218" s="8"/>
      <c r="E2218" s="8"/>
      <c r="F2218" s="8"/>
      <c r="G2218" s="8"/>
      <c r="H2218" s="8"/>
      <c r="I2218" s="8"/>
      <c r="J2218" s="8"/>
      <c r="K2218" s="8"/>
      <c r="L2218" s="8"/>
      <c r="M2218" s="8"/>
      <c r="N2218" s="8"/>
      <c r="O2218" s="8"/>
      <c r="P2218" s="8"/>
      <c r="Q2218" s="8"/>
      <c r="R2218" s="8"/>
      <c r="S2218" s="8"/>
      <c r="T2218" s="8"/>
      <c r="U2218" s="8"/>
      <c r="V2218" s="8"/>
      <c r="W2218" s="8"/>
      <c r="X2218" s="8"/>
      <c r="Y2218" s="8"/>
      <c r="Z2218" s="8"/>
    </row>
    <row r="2219">
      <c r="A2219" s="8"/>
      <c r="B2219" s="11"/>
      <c r="C2219" s="8"/>
      <c r="D2219" s="8"/>
      <c r="E2219" s="8"/>
      <c r="F2219" s="8"/>
      <c r="G2219" s="8"/>
      <c r="H2219" s="8"/>
      <c r="I2219" s="8"/>
      <c r="J2219" s="8"/>
      <c r="K2219" s="8"/>
      <c r="L2219" s="8"/>
      <c r="M2219" s="8"/>
      <c r="N2219" s="8"/>
      <c r="O2219" s="8"/>
      <c r="P2219" s="8"/>
      <c r="Q2219" s="8"/>
      <c r="R2219" s="8"/>
      <c r="S2219" s="8"/>
      <c r="T2219" s="8"/>
      <c r="U2219" s="8"/>
      <c r="V2219" s="8"/>
      <c r="W2219" s="8"/>
      <c r="X2219" s="8"/>
      <c r="Y2219" s="8"/>
      <c r="Z2219" s="8"/>
    </row>
    <row r="2220">
      <c r="A2220" s="8"/>
      <c r="B2220" s="11"/>
      <c r="C2220" s="8"/>
      <c r="D2220" s="8"/>
      <c r="E2220" s="8"/>
      <c r="F2220" s="8"/>
      <c r="G2220" s="8"/>
      <c r="H2220" s="8"/>
      <c r="I2220" s="8"/>
      <c r="J2220" s="8"/>
      <c r="K2220" s="8"/>
      <c r="L2220" s="8"/>
      <c r="M2220" s="8"/>
      <c r="N2220" s="8"/>
      <c r="O2220" s="8"/>
      <c r="P2220" s="8"/>
      <c r="Q2220" s="8"/>
      <c r="R2220" s="8"/>
      <c r="S2220" s="8"/>
      <c r="T2220" s="8"/>
      <c r="U2220" s="8"/>
      <c r="V2220" s="8"/>
      <c r="W2220" s="8"/>
      <c r="X2220" s="8"/>
      <c r="Y2220" s="8"/>
      <c r="Z2220" s="8"/>
    </row>
    <row r="2221">
      <c r="A2221" s="8"/>
      <c r="B2221" s="11"/>
      <c r="C2221" s="8"/>
      <c r="D2221" s="8"/>
      <c r="E2221" s="8"/>
      <c r="F2221" s="8"/>
      <c r="G2221" s="8"/>
      <c r="H2221" s="8"/>
      <c r="I2221" s="8"/>
      <c r="J2221" s="8"/>
      <c r="K2221" s="8"/>
      <c r="L2221" s="8"/>
      <c r="M2221" s="8"/>
      <c r="N2221" s="8"/>
      <c r="O2221" s="8"/>
      <c r="P2221" s="8"/>
      <c r="Q2221" s="8"/>
      <c r="R2221" s="8"/>
      <c r="S2221" s="8"/>
      <c r="T2221" s="8"/>
      <c r="U2221" s="8"/>
      <c r="V2221" s="8"/>
      <c r="W2221" s="8"/>
      <c r="X2221" s="8"/>
      <c r="Y2221" s="8"/>
      <c r="Z2221" s="8"/>
    </row>
    <row r="2222">
      <c r="A2222" s="8"/>
      <c r="B2222" s="11"/>
      <c r="C2222" s="8"/>
      <c r="D2222" s="8"/>
      <c r="E2222" s="8"/>
      <c r="F2222" s="8"/>
      <c r="G2222" s="8"/>
      <c r="H2222" s="8"/>
      <c r="I2222" s="8"/>
      <c r="J2222" s="8"/>
      <c r="K2222" s="8"/>
      <c r="L2222" s="8"/>
      <c r="M2222" s="8"/>
      <c r="N2222" s="8"/>
      <c r="O2222" s="8"/>
      <c r="P2222" s="8"/>
      <c r="Q2222" s="8"/>
      <c r="R2222" s="8"/>
      <c r="S2222" s="8"/>
      <c r="T2222" s="8"/>
      <c r="U2222" s="8"/>
      <c r="V2222" s="8"/>
      <c r="W2222" s="8"/>
      <c r="X2222" s="8"/>
      <c r="Y2222" s="8"/>
      <c r="Z2222" s="8"/>
    </row>
    <row r="2223">
      <c r="A2223" s="8"/>
      <c r="B2223" s="11"/>
      <c r="C2223" s="8"/>
      <c r="D2223" s="8"/>
      <c r="E2223" s="8"/>
      <c r="F2223" s="8"/>
      <c r="G2223" s="8"/>
      <c r="H2223" s="8"/>
      <c r="I2223" s="8"/>
      <c r="J2223" s="8"/>
      <c r="K2223" s="8"/>
      <c r="L2223" s="8"/>
      <c r="M2223" s="8"/>
      <c r="N2223" s="8"/>
      <c r="O2223" s="8"/>
      <c r="P2223" s="8"/>
      <c r="Q2223" s="8"/>
      <c r="R2223" s="8"/>
      <c r="S2223" s="8"/>
      <c r="T2223" s="8"/>
      <c r="U2223" s="8"/>
      <c r="V2223" s="8"/>
      <c r="W2223" s="8"/>
      <c r="X2223" s="8"/>
      <c r="Y2223" s="8"/>
      <c r="Z2223" s="8"/>
    </row>
    <row r="2224">
      <c r="A2224" s="8"/>
      <c r="B2224" s="11"/>
      <c r="C2224" s="8"/>
      <c r="D2224" s="8"/>
      <c r="E2224" s="8"/>
      <c r="F2224" s="8"/>
      <c r="G2224" s="8"/>
      <c r="H2224" s="8"/>
      <c r="I2224" s="8"/>
      <c r="J2224" s="8"/>
      <c r="K2224" s="8"/>
      <c r="L2224" s="8"/>
      <c r="M2224" s="8"/>
      <c r="N2224" s="8"/>
      <c r="O2224" s="8"/>
      <c r="P2224" s="8"/>
      <c r="Q2224" s="8"/>
      <c r="R2224" s="8"/>
      <c r="S2224" s="8"/>
      <c r="T2224" s="8"/>
      <c r="U2224" s="8"/>
      <c r="V2224" s="8"/>
      <c r="W2224" s="8"/>
      <c r="X2224" s="8"/>
      <c r="Y2224" s="8"/>
      <c r="Z2224" s="8"/>
    </row>
    <row r="2225">
      <c r="A2225" s="8"/>
      <c r="B2225" s="11"/>
      <c r="C2225" s="8"/>
      <c r="D2225" s="8"/>
      <c r="E2225" s="8"/>
      <c r="F2225" s="8"/>
      <c r="G2225" s="8"/>
      <c r="H2225" s="8"/>
      <c r="I2225" s="8"/>
      <c r="J2225" s="8"/>
      <c r="K2225" s="8"/>
      <c r="L2225" s="8"/>
      <c r="M2225" s="8"/>
      <c r="N2225" s="8"/>
      <c r="O2225" s="8"/>
      <c r="P2225" s="8"/>
      <c r="Q2225" s="8"/>
      <c r="R2225" s="8"/>
      <c r="S2225" s="8"/>
      <c r="T2225" s="8"/>
      <c r="U2225" s="8"/>
      <c r="V2225" s="8"/>
      <c r="W2225" s="8"/>
      <c r="X2225" s="8"/>
      <c r="Y2225" s="8"/>
      <c r="Z2225" s="8"/>
    </row>
    <row r="2226">
      <c r="A2226" s="8"/>
      <c r="B2226" s="11"/>
      <c r="C2226" s="8"/>
      <c r="D2226" s="8"/>
      <c r="E2226" s="8"/>
      <c r="F2226" s="8"/>
      <c r="G2226" s="8"/>
      <c r="H2226" s="8"/>
      <c r="I2226" s="8"/>
      <c r="J2226" s="8"/>
      <c r="K2226" s="8"/>
      <c r="L2226" s="8"/>
      <c r="M2226" s="8"/>
      <c r="N2226" s="8"/>
      <c r="O2226" s="8"/>
      <c r="P2226" s="8"/>
      <c r="Q2226" s="8"/>
      <c r="R2226" s="8"/>
      <c r="S2226" s="8"/>
      <c r="T2226" s="8"/>
      <c r="U2226" s="8"/>
      <c r="V2226" s="8"/>
      <c r="W2226" s="8"/>
      <c r="X2226" s="8"/>
      <c r="Y2226" s="8"/>
      <c r="Z2226" s="8"/>
    </row>
    <row r="2227">
      <c r="A2227" s="8"/>
      <c r="B2227" s="11"/>
      <c r="C2227" s="8"/>
      <c r="D2227" s="8"/>
      <c r="E2227" s="8"/>
      <c r="F2227" s="8"/>
      <c r="G2227" s="8"/>
      <c r="H2227" s="8"/>
      <c r="I2227" s="8"/>
      <c r="J2227" s="8"/>
      <c r="K2227" s="8"/>
      <c r="L2227" s="8"/>
      <c r="M2227" s="8"/>
      <c r="N2227" s="8"/>
      <c r="O2227" s="8"/>
      <c r="P2227" s="8"/>
      <c r="Q2227" s="8"/>
      <c r="R2227" s="8"/>
      <c r="S2227" s="8"/>
      <c r="T2227" s="8"/>
      <c r="U2227" s="8"/>
      <c r="V2227" s="8"/>
      <c r="W2227" s="8"/>
      <c r="X2227" s="8"/>
      <c r="Y2227" s="8"/>
      <c r="Z2227" s="8"/>
    </row>
    <row r="2228">
      <c r="A2228" s="8"/>
      <c r="B2228" s="11"/>
      <c r="C2228" s="8"/>
      <c r="D2228" s="8"/>
      <c r="E2228" s="8"/>
      <c r="F2228" s="8"/>
      <c r="G2228" s="8"/>
      <c r="H2228" s="8"/>
      <c r="I2228" s="8"/>
      <c r="J2228" s="8"/>
      <c r="K2228" s="8"/>
      <c r="L2228" s="8"/>
      <c r="M2228" s="8"/>
      <c r="N2228" s="8"/>
      <c r="O2228" s="8"/>
      <c r="P2228" s="8"/>
      <c r="Q2228" s="8"/>
      <c r="R2228" s="8"/>
      <c r="S2228" s="8"/>
      <c r="T2228" s="8"/>
      <c r="U2228" s="8"/>
      <c r="V2228" s="8"/>
      <c r="W2228" s="8"/>
      <c r="X2228" s="8"/>
      <c r="Y2228" s="8"/>
      <c r="Z2228" s="8"/>
    </row>
    <row r="2229">
      <c r="A2229" s="8"/>
      <c r="B2229" s="11"/>
      <c r="C2229" s="8"/>
      <c r="D2229" s="8"/>
      <c r="E2229" s="8"/>
      <c r="F2229" s="8"/>
      <c r="G2229" s="8"/>
      <c r="H2229" s="8"/>
      <c r="I2229" s="8"/>
      <c r="J2229" s="8"/>
      <c r="K2229" s="8"/>
      <c r="L2229" s="8"/>
      <c r="M2229" s="8"/>
      <c r="N2229" s="8"/>
      <c r="O2229" s="8"/>
      <c r="P2229" s="8"/>
      <c r="Q2229" s="8"/>
      <c r="R2229" s="8"/>
      <c r="S2229" s="8"/>
      <c r="T2229" s="8"/>
      <c r="U2229" s="8"/>
      <c r="V2229" s="8"/>
      <c r="W2229" s="8"/>
      <c r="X2229" s="8"/>
      <c r="Y2229" s="8"/>
      <c r="Z2229" s="8"/>
    </row>
    <row r="2230">
      <c r="A2230" s="8"/>
      <c r="B2230" s="11"/>
      <c r="C2230" s="8"/>
      <c r="D2230" s="8"/>
      <c r="E2230" s="8"/>
      <c r="F2230" s="8"/>
      <c r="G2230" s="8"/>
      <c r="H2230" s="8"/>
      <c r="I2230" s="8"/>
      <c r="J2230" s="8"/>
      <c r="K2230" s="8"/>
      <c r="L2230" s="8"/>
      <c r="M2230" s="8"/>
      <c r="N2230" s="8"/>
      <c r="O2230" s="8"/>
      <c r="P2230" s="8"/>
      <c r="Q2230" s="8"/>
      <c r="R2230" s="8"/>
      <c r="S2230" s="8"/>
      <c r="T2230" s="8"/>
      <c r="U2230" s="8"/>
      <c r="V2230" s="8"/>
      <c r="W2230" s="8"/>
      <c r="X2230" s="8"/>
      <c r="Y2230" s="8"/>
      <c r="Z2230" s="8"/>
    </row>
    <row r="2231">
      <c r="A2231" s="8"/>
      <c r="B2231" s="11"/>
      <c r="C2231" s="8"/>
      <c r="D2231" s="8"/>
      <c r="E2231" s="8"/>
      <c r="F2231" s="8"/>
      <c r="G2231" s="8"/>
      <c r="H2231" s="8"/>
      <c r="I2231" s="8"/>
      <c r="J2231" s="8"/>
      <c r="K2231" s="8"/>
      <c r="L2231" s="8"/>
      <c r="M2231" s="8"/>
      <c r="N2231" s="8"/>
      <c r="O2231" s="8"/>
      <c r="P2231" s="8"/>
      <c r="Q2231" s="8"/>
      <c r="R2231" s="8"/>
      <c r="S2231" s="8"/>
      <c r="T2231" s="8"/>
      <c r="U2231" s="8"/>
      <c r="V2231" s="8"/>
      <c r="W2231" s="8"/>
      <c r="X2231" s="8"/>
      <c r="Y2231" s="8"/>
      <c r="Z2231" s="8"/>
    </row>
    <row r="2232">
      <c r="A2232" s="8"/>
      <c r="B2232" s="11"/>
      <c r="C2232" s="8"/>
      <c r="D2232" s="8"/>
      <c r="E2232" s="8"/>
      <c r="F2232" s="8"/>
      <c r="G2232" s="8"/>
      <c r="H2232" s="8"/>
      <c r="I2232" s="8"/>
      <c r="J2232" s="8"/>
      <c r="K2232" s="8"/>
      <c r="L2232" s="8"/>
      <c r="M2232" s="8"/>
      <c r="N2232" s="8"/>
      <c r="O2232" s="8"/>
      <c r="P2232" s="8"/>
      <c r="Q2232" s="8"/>
      <c r="R2232" s="8"/>
      <c r="S2232" s="8"/>
      <c r="T2232" s="8"/>
      <c r="U2232" s="8"/>
      <c r="V2232" s="8"/>
      <c r="W2232" s="8"/>
      <c r="X2232" s="8"/>
      <c r="Y2232" s="8"/>
      <c r="Z2232" s="8"/>
    </row>
    <row r="2233">
      <c r="A2233" s="8"/>
      <c r="B2233" s="11"/>
      <c r="C2233" s="8"/>
      <c r="D2233" s="8"/>
      <c r="E2233" s="8"/>
      <c r="F2233" s="8"/>
      <c r="G2233" s="8"/>
      <c r="H2233" s="8"/>
      <c r="I2233" s="8"/>
      <c r="J2233" s="8"/>
      <c r="K2233" s="8"/>
      <c r="L2233" s="8"/>
      <c r="M2233" s="8"/>
      <c r="N2233" s="8"/>
      <c r="O2233" s="8"/>
      <c r="P2233" s="8"/>
      <c r="Q2233" s="8"/>
      <c r="R2233" s="8"/>
      <c r="S2233" s="8"/>
      <c r="T2233" s="8"/>
      <c r="U2233" s="8"/>
      <c r="V2233" s="8"/>
      <c r="W2233" s="8"/>
      <c r="X2233" s="8"/>
      <c r="Y2233" s="8"/>
      <c r="Z2233" s="8"/>
    </row>
    <row r="2234">
      <c r="A2234" s="8"/>
      <c r="B2234" s="11"/>
      <c r="C2234" s="8"/>
      <c r="D2234" s="8"/>
      <c r="E2234" s="8"/>
      <c r="F2234" s="8"/>
      <c r="G2234" s="8"/>
      <c r="H2234" s="8"/>
      <c r="I2234" s="8"/>
      <c r="J2234" s="8"/>
      <c r="K2234" s="8"/>
      <c r="L2234" s="8"/>
      <c r="M2234" s="8"/>
      <c r="N2234" s="8"/>
      <c r="O2234" s="8"/>
      <c r="P2234" s="8"/>
      <c r="Q2234" s="8"/>
      <c r="R2234" s="8"/>
      <c r="S2234" s="8"/>
      <c r="T2234" s="8"/>
      <c r="U2234" s="8"/>
      <c r="V2234" s="8"/>
      <c r="W2234" s="8"/>
      <c r="X2234" s="8"/>
      <c r="Y2234" s="8"/>
      <c r="Z2234" s="8"/>
    </row>
    <row r="2235">
      <c r="A2235" s="8"/>
      <c r="B2235" s="11"/>
      <c r="C2235" s="8"/>
      <c r="D2235" s="8"/>
      <c r="E2235" s="8"/>
      <c r="F2235" s="8"/>
      <c r="G2235" s="8"/>
      <c r="H2235" s="8"/>
      <c r="I2235" s="8"/>
      <c r="J2235" s="8"/>
      <c r="K2235" s="8"/>
      <c r="L2235" s="8"/>
      <c r="M2235" s="8"/>
      <c r="N2235" s="8"/>
      <c r="O2235" s="8"/>
      <c r="P2235" s="8"/>
      <c r="Q2235" s="8"/>
      <c r="R2235" s="8"/>
      <c r="S2235" s="8"/>
      <c r="T2235" s="8"/>
      <c r="U2235" s="8"/>
      <c r="V2235" s="8"/>
      <c r="W2235" s="8"/>
      <c r="X2235" s="8"/>
      <c r="Y2235" s="8"/>
      <c r="Z2235" s="8"/>
    </row>
    <row r="2236">
      <c r="A2236" s="8"/>
      <c r="B2236" s="11"/>
      <c r="C2236" s="8"/>
      <c r="D2236" s="8"/>
      <c r="E2236" s="8"/>
      <c r="F2236" s="8"/>
      <c r="G2236" s="8"/>
      <c r="H2236" s="8"/>
      <c r="I2236" s="8"/>
      <c r="J2236" s="8"/>
      <c r="K2236" s="8"/>
      <c r="L2236" s="8"/>
      <c r="M2236" s="8"/>
      <c r="N2236" s="8"/>
      <c r="O2236" s="8"/>
      <c r="P2236" s="8"/>
      <c r="Q2236" s="8"/>
      <c r="R2236" s="8"/>
      <c r="S2236" s="8"/>
      <c r="T2236" s="8"/>
      <c r="U2236" s="8"/>
      <c r="V2236" s="8"/>
      <c r="W2236" s="8"/>
      <c r="X2236" s="8"/>
      <c r="Y2236" s="8"/>
      <c r="Z2236" s="8"/>
    </row>
    <row r="2237">
      <c r="A2237" s="8"/>
      <c r="B2237" s="11"/>
      <c r="C2237" s="8"/>
      <c r="D2237" s="8"/>
      <c r="E2237" s="8"/>
      <c r="F2237" s="8"/>
      <c r="G2237" s="8"/>
      <c r="H2237" s="8"/>
      <c r="I2237" s="8"/>
      <c r="J2237" s="8"/>
      <c r="K2237" s="8"/>
      <c r="L2237" s="8"/>
      <c r="M2237" s="8"/>
      <c r="N2237" s="8"/>
      <c r="O2237" s="8"/>
      <c r="P2237" s="8"/>
      <c r="Q2237" s="8"/>
      <c r="R2237" s="8"/>
      <c r="S2237" s="8"/>
      <c r="T2237" s="8"/>
      <c r="U2237" s="8"/>
      <c r="V2237" s="8"/>
      <c r="W2237" s="8"/>
      <c r="X2237" s="8"/>
      <c r="Y2237" s="8"/>
      <c r="Z2237" s="8"/>
    </row>
    <row r="2238">
      <c r="A2238" s="8"/>
      <c r="B2238" s="11"/>
      <c r="C2238" s="8"/>
      <c r="D2238" s="8"/>
      <c r="E2238" s="8"/>
      <c r="F2238" s="8"/>
      <c r="G2238" s="8"/>
      <c r="H2238" s="8"/>
      <c r="I2238" s="8"/>
      <c r="J2238" s="8"/>
      <c r="K2238" s="8"/>
      <c r="L2238" s="8"/>
      <c r="M2238" s="8"/>
      <c r="N2238" s="8"/>
      <c r="O2238" s="8"/>
      <c r="P2238" s="8"/>
      <c r="Q2238" s="8"/>
      <c r="R2238" s="8"/>
      <c r="S2238" s="8"/>
      <c r="T2238" s="8"/>
      <c r="U2238" s="8"/>
      <c r="V2238" s="8"/>
      <c r="W2238" s="8"/>
      <c r="X2238" s="8"/>
      <c r="Y2238" s="8"/>
      <c r="Z2238" s="8"/>
    </row>
    <row r="2239">
      <c r="A2239" s="8"/>
      <c r="B2239" s="11"/>
      <c r="C2239" s="8"/>
      <c r="D2239" s="8"/>
      <c r="E2239" s="8"/>
      <c r="F2239" s="8"/>
      <c r="G2239" s="8"/>
      <c r="H2239" s="8"/>
      <c r="I2239" s="8"/>
      <c r="J2239" s="8"/>
      <c r="K2239" s="8"/>
      <c r="L2239" s="8"/>
      <c r="M2239" s="8"/>
      <c r="N2239" s="8"/>
      <c r="O2239" s="8"/>
      <c r="P2239" s="8"/>
      <c r="Q2239" s="8"/>
      <c r="R2239" s="8"/>
      <c r="S2239" s="8"/>
      <c r="T2239" s="8"/>
      <c r="U2239" s="8"/>
      <c r="V2239" s="8"/>
      <c r="W2239" s="8"/>
      <c r="X2239" s="8"/>
      <c r="Y2239" s="8"/>
      <c r="Z2239" s="8"/>
    </row>
    <row r="2240">
      <c r="A2240" s="8"/>
      <c r="B2240" s="11"/>
      <c r="C2240" s="8"/>
      <c r="D2240" s="8"/>
      <c r="E2240" s="8"/>
      <c r="F2240" s="8"/>
      <c r="G2240" s="8"/>
      <c r="H2240" s="8"/>
      <c r="I2240" s="8"/>
      <c r="J2240" s="8"/>
      <c r="K2240" s="8"/>
      <c r="L2240" s="8"/>
      <c r="M2240" s="8"/>
      <c r="N2240" s="8"/>
      <c r="O2240" s="8"/>
      <c r="P2240" s="8"/>
      <c r="Q2240" s="8"/>
      <c r="R2240" s="8"/>
      <c r="S2240" s="8"/>
      <c r="T2240" s="8"/>
      <c r="U2240" s="8"/>
      <c r="V2240" s="8"/>
      <c r="W2240" s="8"/>
      <c r="X2240" s="8"/>
      <c r="Y2240" s="8"/>
      <c r="Z2240" s="8"/>
    </row>
    <row r="2241">
      <c r="A2241" s="8"/>
      <c r="B2241" s="11"/>
      <c r="C2241" s="8"/>
      <c r="D2241" s="8"/>
      <c r="E2241" s="8"/>
      <c r="F2241" s="8"/>
      <c r="G2241" s="8"/>
      <c r="H2241" s="8"/>
      <c r="I2241" s="8"/>
      <c r="J2241" s="8"/>
      <c r="K2241" s="8"/>
      <c r="L2241" s="8"/>
      <c r="M2241" s="8"/>
      <c r="N2241" s="8"/>
      <c r="O2241" s="8"/>
      <c r="P2241" s="8"/>
      <c r="Q2241" s="8"/>
      <c r="R2241" s="8"/>
      <c r="S2241" s="8"/>
      <c r="T2241" s="8"/>
      <c r="U2241" s="8"/>
      <c r="V2241" s="8"/>
      <c r="W2241" s="8"/>
      <c r="X2241" s="8"/>
      <c r="Y2241" s="8"/>
      <c r="Z2241" s="8"/>
    </row>
    <row r="2242">
      <c r="A2242" s="8"/>
      <c r="B2242" s="11"/>
      <c r="C2242" s="8"/>
      <c r="D2242" s="8"/>
      <c r="E2242" s="8"/>
      <c r="F2242" s="8"/>
      <c r="G2242" s="8"/>
      <c r="H2242" s="8"/>
      <c r="I2242" s="8"/>
      <c r="J2242" s="8"/>
      <c r="K2242" s="8"/>
      <c r="L2242" s="8"/>
      <c r="M2242" s="8"/>
      <c r="N2242" s="8"/>
      <c r="O2242" s="8"/>
      <c r="P2242" s="8"/>
      <c r="Q2242" s="8"/>
      <c r="R2242" s="8"/>
      <c r="S2242" s="8"/>
      <c r="T2242" s="8"/>
      <c r="U2242" s="8"/>
      <c r="V2242" s="8"/>
      <c r="W2242" s="8"/>
      <c r="X2242" s="8"/>
      <c r="Y2242" s="8"/>
      <c r="Z2242" s="8"/>
    </row>
    <row r="2243">
      <c r="A2243" s="8"/>
      <c r="B2243" s="11"/>
      <c r="C2243" s="8"/>
      <c r="D2243" s="8"/>
      <c r="E2243" s="8"/>
      <c r="F2243" s="8"/>
      <c r="G2243" s="8"/>
      <c r="H2243" s="8"/>
      <c r="I2243" s="8"/>
      <c r="J2243" s="8"/>
      <c r="K2243" s="8"/>
      <c r="L2243" s="8"/>
      <c r="M2243" s="8"/>
      <c r="N2243" s="8"/>
      <c r="O2243" s="8"/>
      <c r="P2243" s="8"/>
      <c r="Q2243" s="8"/>
      <c r="R2243" s="8"/>
      <c r="S2243" s="8"/>
      <c r="T2243" s="8"/>
      <c r="U2243" s="8"/>
      <c r="V2243" s="8"/>
      <c r="W2243" s="8"/>
      <c r="X2243" s="8"/>
      <c r="Y2243" s="8"/>
      <c r="Z2243" s="8"/>
    </row>
    <row r="2244">
      <c r="A2244" s="8"/>
      <c r="B2244" s="11"/>
      <c r="C2244" s="8"/>
      <c r="D2244" s="8"/>
      <c r="E2244" s="8"/>
      <c r="F2244" s="8"/>
      <c r="G2244" s="8"/>
      <c r="H2244" s="8"/>
      <c r="I2244" s="8"/>
      <c r="J2244" s="8"/>
      <c r="K2244" s="8"/>
      <c r="L2244" s="8"/>
      <c r="M2244" s="8"/>
      <c r="N2244" s="8"/>
      <c r="O2244" s="8"/>
      <c r="P2244" s="8"/>
      <c r="Q2244" s="8"/>
      <c r="R2244" s="8"/>
      <c r="S2244" s="8"/>
      <c r="T2244" s="8"/>
      <c r="U2244" s="8"/>
      <c r="V2244" s="8"/>
      <c r="W2244" s="8"/>
      <c r="X2244" s="8"/>
      <c r="Y2244" s="8"/>
      <c r="Z2244" s="8"/>
    </row>
    <row r="2245">
      <c r="A2245" s="8"/>
      <c r="B2245" s="11"/>
      <c r="C2245" s="8"/>
      <c r="D2245" s="8"/>
      <c r="E2245" s="8"/>
      <c r="F2245" s="8"/>
      <c r="G2245" s="8"/>
      <c r="H2245" s="8"/>
      <c r="I2245" s="8"/>
      <c r="J2245" s="8"/>
      <c r="K2245" s="8"/>
      <c r="L2245" s="8"/>
      <c r="M2245" s="8"/>
      <c r="N2245" s="8"/>
      <c r="O2245" s="8"/>
      <c r="P2245" s="8"/>
      <c r="Q2245" s="8"/>
      <c r="R2245" s="8"/>
      <c r="S2245" s="8"/>
      <c r="T2245" s="8"/>
      <c r="U2245" s="8"/>
      <c r="V2245" s="8"/>
      <c r="W2245" s="8"/>
      <c r="X2245" s="8"/>
      <c r="Y2245" s="8"/>
      <c r="Z2245" s="8"/>
    </row>
    <row r="2246">
      <c r="A2246" s="8"/>
      <c r="B2246" s="11"/>
      <c r="C2246" s="8"/>
      <c r="D2246" s="8"/>
      <c r="E2246" s="8"/>
      <c r="F2246" s="8"/>
      <c r="G2246" s="8"/>
      <c r="H2246" s="8"/>
      <c r="I2246" s="8"/>
      <c r="J2246" s="8"/>
      <c r="K2246" s="8"/>
      <c r="L2246" s="8"/>
      <c r="M2246" s="8"/>
      <c r="N2246" s="8"/>
      <c r="O2246" s="8"/>
      <c r="P2246" s="8"/>
      <c r="Q2246" s="8"/>
      <c r="R2246" s="8"/>
      <c r="S2246" s="8"/>
      <c r="T2246" s="8"/>
      <c r="U2246" s="8"/>
      <c r="V2246" s="8"/>
      <c r="W2246" s="8"/>
      <c r="X2246" s="8"/>
      <c r="Y2246" s="8"/>
      <c r="Z2246" s="8"/>
    </row>
    <row r="2247">
      <c r="A2247" s="8"/>
      <c r="B2247" s="11"/>
      <c r="C2247" s="8"/>
      <c r="D2247" s="8"/>
      <c r="E2247" s="8"/>
      <c r="F2247" s="8"/>
      <c r="G2247" s="8"/>
      <c r="H2247" s="8"/>
      <c r="I2247" s="8"/>
      <c r="J2247" s="8"/>
      <c r="K2247" s="8"/>
      <c r="L2247" s="8"/>
      <c r="M2247" s="8"/>
      <c r="N2247" s="8"/>
      <c r="O2247" s="8"/>
      <c r="P2247" s="8"/>
      <c r="Q2247" s="8"/>
      <c r="R2247" s="8"/>
      <c r="S2247" s="8"/>
      <c r="T2247" s="8"/>
      <c r="U2247" s="8"/>
      <c r="V2247" s="8"/>
      <c r="W2247" s="8"/>
      <c r="X2247" s="8"/>
      <c r="Y2247" s="8"/>
      <c r="Z2247" s="8"/>
    </row>
    <row r="2248">
      <c r="A2248" s="8"/>
      <c r="B2248" s="11"/>
      <c r="C2248" s="8"/>
      <c r="D2248" s="8"/>
      <c r="E2248" s="8"/>
      <c r="F2248" s="8"/>
      <c r="G2248" s="8"/>
      <c r="H2248" s="8"/>
      <c r="I2248" s="8"/>
      <c r="J2248" s="8"/>
      <c r="K2248" s="8"/>
      <c r="L2248" s="8"/>
      <c r="M2248" s="8"/>
      <c r="N2248" s="8"/>
      <c r="O2248" s="8"/>
      <c r="P2248" s="8"/>
      <c r="Q2248" s="8"/>
      <c r="R2248" s="8"/>
      <c r="S2248" s="8"/>
      <c r="T2248" s="8"/>
      <c r="U2248" s="8"/>
      <c r="V2248" s="8"/>
      <c r="W2248" s="8"/>
      <c r="X2248" s="8"/>
      <c r="Y2248" s="8"/>
      <c r="Z2248" s="8"/>
    </row>
    <row r="2249">
      <c r="A2249" s="8"/>
      <c r="B2249" s="11"/>
      <c r="C2249" s="8"/>
      <c r="D2249" s="8"/>
      <c r="E2249" s="8"/>
      <c r="F2249" s="8"/>
      <c r="G2249" s="8"/>
      <c r="H2249" s="8"/>
      <c r="I2249" s="8"/>
      <c r="J2249" s="8"/>
      <c r="K2249" s="8"/>
      <c r="L2249" s="8"/>
      <c r="M2249" s="8"/>
      <c r="N2249" s="8"/>
      <c r="O2249" s="8"/>
      <c r="P2249" s="8"/>
      <c r="Q2249" s="8"/>
      <c r="R2249" s="8"/>
      <c r="S2249" s="8"/>
      <c r="T2249" s="8"/>
      <c r="U2249" s="8"/>
      <c r="V2249" s="8"/>
      <c r="W2249" s="8"/>
      <c r="X2249" s="8"/>
      <c r="Y2249" s="8"/>
      <c r="Z2249" s="8"/>
    </row>
    <row r="2250">
      <c r="A2250" s="8"/>
      <c r="B2250" s="11"/>
      <c r="C2250" s="8"/>
      <c r="D2250" s="8"/>
      <c r="E2250" s="8"/>
      <c r="F2250" s="8"/>
      <c r="G2250" s="8"/>
      <c r="H2250" s="8"/>
      <c r="I2250" s="8"/>
      <c r="J2250" s="8"/>
      <c r="K2250" s="8"/>
      <c r="L2250" s="8"/>
      <c r="M2250" s="8"/>
      <c r="N2250" s="8"/>
      <c r="O2250" s="8"/>
      <c r="P2250" s="8"/>
      <c r="Q2250" s="8"/>
      <c r="R2250" s="8"/>
      <c r="S2250" s="8"/>
      <c r="T2250" s="8"/>
      <c r="U2250" s="8"/>
      <c r="V2250" s="8"/>
      <c r="W2250" s="8"/>
      <c r="X2250" s="8"/>
      <c r="Y2250" s="8"/>
      <c r="Z2250" s="8"/>
    </row>
    <row r="2251">
      <c r="A2251" s="8"/>
      <c r="B2251" s="11"/>
      <c r="C2251" s="8"/>
      <c r="D2251" s="8"/>
      <c r="E2251" s="8"/>
      <c r="F2251" s="8"/>
      <c r="G2251" s="8"/>
      <c r="H2251" s="8"/>
      <c r="I2251" s="8"/>
      <c r="J2251" s="8"/>
      <c r="K2251" s="8"/>
      <c r="L2251" s="8"/>
      <c r="M2251" s="8"/>
      <c r="N2251" s="8"/>
      <c r="O2251" s="8"/>
      <c r="P2251" s="8"/>
      <c r="Q2251" s="8"/>
      <c r="R2251" s="8"/>
      <c r="S2251" s="8"/>
      <c r="T2251" s="8"/>
      <c r="U2251" s="8"/>
      <c r="V2251" s="8"/>
      <c r="W2251" s="8"/>
      <c r="X2251" s="8"/>
      <c r="Y2251" s="8"/>
      <c r="Z2251" s="8"/>
    </row>
    <row r="2252">
      <c r="A2252" s="8"/>
      <c r="B2252" s="11"/>
      <c r="C2252" s="8"/>
      <c r="D2252" s="8"/>
      <c r="E2252" s="8"/>
      <c r="F2252" s="8"/>
      <c r="G2252" s="8"/>
      <c r="H2252" s="8"/>
      <c r="I2252" s="8"/>
      <c r="J2252" s="8"/>
      <c r="K2252" s="8"/>
      <c r="L2252" s="8"/>
      <c r="M2252" s="8"/>
      <c r="N2252" s="8"/>
      <c r="O2252" s="8"/>
      <c r="P2252" s="8"/>
      <c r="Q2252" s="8"/>
      <c r="R2252" s="8"/>
      <c r="S2252" s="8"/>
      <c r="T2252" s="8"/>
      <c r="U2252" s="8"/>
      <c r="V2252" s="8"/>
      <c r="W2252" s="8"/>
      <c r="X2252" s="8"/>
      <c r="Y2252" s="8"/>
      <c r="Z2252" s="8"/>
    </row>
    <row r="2253">
      <c r="A2253" s="8"/>
      <c r="B2253" s="11"/>
      <c r="C2253" s="8"/>
      <c r="D2253" s="8"/>
      <c r="E2253" s="8"/>
      <c r="F2253" s="8"/>
      <c r="G2253" s="8"/>
      <c r="H2253" s="8"/>
      <c r="I2253" s="8"/>
      <c r="J2253" s="8"/>
      <c r="K2253" s="8"/>
      <c r="L2253" s="8"/>
      <c r="M2253" s="8"/>
      <c r="N2253" s="8"/>
      <c r="O2253" s="8"/>
      <c r="P2253" s="8"/>
      <c r="Q2253" s="8"/>
      <c r="R2253" s="8"/>
      <c r="S2253" s="8"/>
      <c r="T2253" s="8"/>
      <c r="U2253" s="8"/>
      <c r="V2253" s="8"/>
      <c r="W2253" s="8"/>
      <c r="X2253" s="8"/>
      <c r="Y2253" s="8"/>
      <c r="Z2253" s="8"/>
    </row>
    <row r="2254">
      <c r="A2254" s="8"/>
      <c r="B2254" s="11"/>
      <c r="C2254" s="8"/>
      <c r="D2254" s="8"/>
      <c r="E2254" s="8"/>
      <c r="F2254" s="8"/>
      <c r="G2254" s="8"/>
      <c r="H2254" s="8"/>
      <c r="I2254" s="8"/>
      <c r="J2254" s="8"/>
      <c r="K2254" s="8"/>
      <c r="L2254" s="8"/>
      <c r="M2254" s="8"/>
      <c r="N2254" s="8"/>
      <c r="O2254" s="8"/>
      <c r="P2254" s="8"/>
      <c r="Q2254" s="8"/>
      <c r="R2254" s="8"/>
      <c r="S2254" s="8"/>
      <c r="T2254" s="8"/>
      <c r="U2254" s="8"/>
      <c r="V2254" s="8"/>
      <c r="W2254" s="8"/>
      <c r="X2254" s="8"/>
      <c r="Y2254" s="8"/>
      <c r="Z2254" s="8"/>
    </row>
    <row r="2255">
      <c r="A2255" s="8"/>
      <c r="B2255" s="11"/>
      <c r="C2255" s="8"/>
      <c r="D2255" s="8"/>
      <c r="E2255" s="8"/>
      <c r="F2255" s="8"/>
      <c r="G2255" s="8"/>
      <c r="H2255" s="8"/>
      <c r="I2255" s="8"/>
      <c r="J2255" s="8"/>
      <c r="K2255" s="8"/>
      <c r="L2255" s="8"/>
      <c r="M2255" s="8"/>
      <c r="N2255" s="8"/>
      <c r="O2255" s="8"/>
      <c r="P2255" s="8"/>
      <c r="Q2255" s="8"/>
      <c r="R2255" s="8"/>
      <c r="S2255" s="8"/>
      <c r="T2255" s="8"/>
      <c r="U2255" s="8"/>
      <c r="V2255" s="8"/>
      <c r="W2255" s="8"/>
      <c r="X2255" s="8"/>
      <c r="Y2255" s="8"/>
      <c r="Z2255" s="8"/>
    </row>
    <row r="2256">
      <c r="A2256" s="8"/>
      <c r="B2256" s="11"/>
      <c r="C2256" s="8"/>
      <c r="D2256" s="8"/>
      <c r="E2256" s="8"/>
      <c r="F2256" s="8"/>
      <c r="G2256" s="8"/>
      <c r="H2256" s="8"/>
      <c r="I2256" s="8"/>
      <c r="J2256" s="8"/>
      <c r="K2256" s="8"/>
      <c r="L2256" s="8"/>
      <c r="M2256" s="8"/>
      <c r="N2256" s="8"/>
      <c r="O2256" s="8"/>
      <c r="P2256" s="8"/>
      <c r="Q2256" s="8"/>
      <c r="R2256" s="8"/>
      <c r="S2256" s="8"/>
      <c r="T2256" s="8"/>
      <c r="U2256" s="8"/>
      <c r="V2256" s="8"/>
      <c r="W2256" s="8"/>
      <c r="X2256" s="8"/>
      <c r="Y2256" s="8"/>
      <c r="Z2256" s="8"/>
    </row>
    <row r="2257">
      <c r="A2257" s="8"/>
      <c r="B2257" s="11"/>
      <c r="C2257" s="8"/>
      <c r="D2257" s="8"/>
      <c r="E2257" s="8"/>
      <c r="F2257" s="8"/>
      <c r="G2257" s="8"/>
      <c r="H2257" s="8"/>
      <c r="I2257" s="8"/>
      <c r="J2257" s="8"/>
      <c r="K2257" s="8"/>
      <c r="L2257" s="8"/>
      <c r="M2257" s="8"/>
      <c r="N2257" s="8"/>
      <c r="O2257" s="8"/>
      <c r="P2257" s="8"/>
      <c r="Q2257" s="8"/>
      <c r="R2257" s="8"/>
      <c r="S2257" s="8"/>
      <c r="T2257" s="8"/>
      <c r="U2257" s="8"/>
      <c r="V2257" s="8"/>
      <c r="W2257" s="8"/>
      <c r="X2257" s="8"/>
      <c r="Y2257" s="8"/>
      <c r="Z2257" s="8"/>
    </row>
    <row r="2258">
      <c r="A2258" s="8"/>
      <c r="B2258" s="11"/>
      <c r="C2258" s="8"/>
      <c r="D2258" s="8"/>
      <c r="E2258" s="8"/>
      <c r="F2258" s="8"/>
      <c r="G2258" s="8"/>
      <c r="H2258" s="8"/>
      <c r="I2258" s="8"/>
      <c r="J2258" s="8"/>
      <c r="K2258" s="8"/>
      <c r="L2258" s="8"/>
      <c r="M2258" s="8"/>
      <c r="N2258" s="8"/>
      <c r="O2258" s="8"/>
      <c r="P2258" s="8"/>
      <c r="Q2258" s="8"/>
      <c r="R2258" s="8"/>
      <c r="S2258" s="8"/>
      <c r="T2258" s="8"/>
      <c r="U2258" s="8"/>
      <c r="V2258" s="8"/>
      <c r="W2258" s="8"/>
      <c r="X2258" s="8"/>
      <c r="Y2258" s="8"/>
      <c r="Z2258" s="8"/>
    </row>
    <row r="2259">
      <c r="A2259" s="8"/>
      <c r="B2259" s="11"/>
      <c r="C2259" s="8"/>
      <c r="D2259" s="8"/>
      <c r="E2259" s="8"/>
      <c r="F2259" s="8"/>
      <c r="G2259" s="8"/>
      <c r="H2259" s="8"/>
      <c r="I2259" s="8"/>
      <c r="J2259" s="8"/>
      <c r="K2259" s="8"/>
      <c r="L2259" s="8"/>
      <c r="M2259" s="8"/>
      <c r="N2259" s="8"/>
      <c r="O2259" s="8"/>
      <c r="P2259" s="8"/>
      <c r="Q2259" s="8"/>
      <c r="R2259" s="8"/>
      <c r="S2259" s="8"/>
      <c r="T2259" s="8"/>
      <c r="U2259" s="8"/>
      <c r="V2259" s="8"/>
      <c r="W2259" s="8"/>
      <c r="X2259" s="8"/>
      <c r="Y2259" s="8"/>
      <c r="Z2259" s="8"/>
    </row>
    <row r="2260">
      <c r="A2260" s="8"/>
      <c r="B2260" s="11"/>
      <c r="C2260" s="8"/>
      <c r="D2260" s="8"/>
      <c r="E2260" s="8"/>
      <c r="F2260" s="8"/>
      <c r="G2260" s="8"/>
      <c r="H2260" s="8"/>
      <c r="I2260" s="8"/>
      <c r="J2260" s="8"/>
      <c r="K2260" s="8"/>
      <c r="L2260" s="8"/>
      <c r="M2260" s="8"/>
      <c r="N2260" s="8"/>
      <c r="O2260" s="8"/>
      <c r="P2260" s="8"/>
      <c r="Q2260" s="8"/>
      <c r="R2260" s="8"/>
      <c r="S2260" s="8"/>
      <c r="T2260" s="8"/>
      <c r="U2260" s="8"/>
      <c r="V2260" s="8"/>
      <c r="W2260" s="8"/>
      <c r="X2260" s="8"/>
      <c r="Y2260" s="8"/>
      <c r="Z2260" s="8"/>
    </row>
    <row r="2261">
      <c r="A2261" s="8"/>
      <c r="B2261" s="11"/>
      <c r="C2261" s="8"/>
      <c r="D2261" s="8"/>
      <c r="E2261" s="8"/>
      <c r="F2261" s="8"/>
      <c r="G2261" s="8"/>
      <c r="H2261" s="8"/>
      <c r="I2261" s="8"/>
      <c r="J2261" s="8"/>
      <c r="K2261" s="8"/>
      <c r="L2261" s="8"/>
      <c r="M2261" s="8"/>
      <c r="N2261" s="8"/>
      <c r="O2261" s="8"/>
      <c r="P2261" s="8"/>
      <c r="Q2261" s="8"/>
      <c r="R2261" s="8"/>
      <c r="S2261" s="8"/>
      <c r="T2261" s="8"/>
      <c r="U2261" s="8"/>
      <c r="V2261" s="8"/>
      <c r="W2261" s="8"/>
      <c r="X2261" s="8"/>
      <c r="Y2261" s="8"/>
      <c r="Z2261" s="8"/>
    </row>
    <row r="2262">
      <c r="A2262" s="8"/>
      <c r="B2262" s="11"/>
      <c r="C2262" s="8"/>
      <c r="D2262" s="8"/>
      <c r="E2262" s="8"/>
      <c r="F2262" s="8"/>
      <c r="G2262" s="8"/>
      <c r="H2262" s="8"/>
      <c r="I2262" s="8"/>
      <c r="J2262" s="8"/>
      <c r="K2262" s="8"/>
      <c r="L2262" s="8"/>
      <c r="M2262" s="8"/>
      <c r="N2262" s="8"/>
      <c r="O2262" s="8"/>
      <c r="P2262" s="8"/>
      <c r="Q2262" s="8"/>
      <c r="R2262" s="8"/>
      <c r="S2262" s="8"/>
      <c r="T2262" s="8"/>
      <c r="U2262" s="8"/>
      <c r="V2262" s="8"/>
      <c r="W2262" s="8"/>
      <c r="X2262" s="8"/>
      <c r="Y2262" s="8"/>
      <c r="Z2262" s="8"/>
    </row>
    <row r="2263">
      <c r="A2263" s="8"/>
      <c r="B2263" s="11"/>
      <c r="C2263" s="8"/>
      <c r="D2263" s="8"/>
      <c r="E2263" s="8"/>
      <c r="F2263" s="8"/>
      <c r="G2263" s="8"/>
      <c r="H2263" s="8"/>
      <c r="I2263" s="8"/>
      <c r="J2263" s="8"/>
      <c r="K2263" s="8"/>
      <c r="L2263" s="8"/>
      <c r="M2263" s="8"/>
      <c r="N2263" s="8"/>
      <c r="O2263" s="8"/>
      <c r="P2263" s="8"/>
      <c r="Q2263" s="8"/>
      <c r="R2263" s="8"/>
      <c r="S2263" s="8"/>
      <c r="T2263" s="8"/>
      <c r="U2263" s="8"/>
      <c r="V2263" s="8"/>
      <c r="W2263" s="8"/>
      <c r="X2263" s="8"/>
      <c r="Y2263" s="8"/>
      <c r="Z2263" s="8"/>
    </row>
    <row r="2264">
      <c r="A2264" s="8"/>
      <c r="B2264" s="11"/>
      <c r="C2264" s="8"/>
      <c r="D2264" s="8"/>
      <c r="E2264" s="8"/>
      <c r="F2264" s="8"/>
      <c r="G2264" s="8"/>
      <c r="H2264" s="8"/>
      <c r="I2264" s="8"/>
      <c r="J2264" s="8"/>
      <c r="K2264" s="8"/>
      <c r="L2264" s="8"/>
      <c r="M2264" s="8"/>
      <c r="N2264" s="8"/>
      <c r="O2264" s="8"/>
      <c r="P2264" s="8"/>
      <c r="Q2264" s="8"/>
      <c r="R2264" s="8"/>
      <c r="S2264" s="8"/>
      <c r="T2264" s="8"/>
      <c r="U2264" s="8"/>
      <c r="V2264" s="8"/>
      <c r="W2264" s="8"/>
      <c r="X2264" s="8"/>
      <c r="Y2264" s="8"/>
      <c r="Z2264" s="8"/>
    </row>
    <row r="2265">
      <c r="A2265" s="8"/>
      <c r="B2265" s="11"/>
      <c r="C2265" s="8"/>
      <c r="D2265" s="8"/>
      <c r="E2265" s="8"/>
      <c r="F2265" s="8"/>
      <c r="G2265" s="8"/>
      <c r="H2265" s="8"/>
      <c r="I2265" s="8"/>
      <c r="J2265" s="8"/>
      <c r="K2265" s="8"/>
      <c r="L2265" s="8"/>
      <c r="M2265" s="8"/>
      <c r="N2265" s="8"/>
      <c r="O2265" s="8"/>
      <c r="P2265" s="8"/>
      <c r="Q2265" s="8"/>
      <c r="R2265" s="8"/>
      <c r="S2265" s="8"/>
      <c r="T2265" s="8"/>
      <c r="U2265" s="8"/>
      <c r="V2265" s="8"/>
      <c r="W2265" s="8"/>
      <c r="X2265" s="8"/>
      <c r="Y2265" s="8"/>
      <c r="Z2265" s="8"/>
    </row>
    <row r="2266">
      <c r="A2266" s="8"/>
      <c r="B2266" s="11"/>
      <c r="C2266" s="8"/>
      <c r="D2266" s="8"/>
      <c r="E2266" s="8"/>
      <c r="F2266" s="8"/>
      <c r="G2266" s="8"/>
      <c r="H2266" s="8"/>
      <c r="I2266" s="8"/>
      <c r="J2266" s="8"/>
      <c r="K2266" s="8"/>
      <c r="L2266" s="8"/>
      <c r="M2266" s="8"/>
      <c r="N2266" s="8"/>
      <c r="O2266" s="8"/>
      <c r="P2266" s="8"/>
      <c r="Q2266" s="8"/>
      <c r="R2266" s="8"/>
      <c r="S2266" s="8"/>
      <c r="T2266" s="8"/>
      <c r="U2266" s="8"/>
      <c r="V2266" s="8"/>
      <c r="W2266" s="8"/>
      <c r="X2266" s="8"/>
      <c r="Y2266" s="8"/>
      <c r="Z2266" s="8"/>
    </row>
    <row r="2267">
      <c r="A2267" s="8"/>
      <c r="B2267" s="11"/>
      <c r="C2267" s="8"/>
      <c r="D2267" s="8"/>
      <c r="E2267" s="8"/>
      <c r="F2267" s="8"/>
      <c r="G2267" s="8"/>
      <c r="H2267" s="8"/>
      <c r="I2267" s="8"/>
      <c r="J2267" s="8"/>
      <c r="K2267" s="8"/>
      <c r="L2267" s="8"/>
      <c r="M2267" s="8"/>
      <c r="N2267" s="8"/>
      <c r="O2267" s="8"/>
      <c r="P2267" s="8"/>
      <c r="Q2267" s="8"/>
      <c r="R2267" s="8"/>
      <c r="S2267" s="8"/>
      <c r="T2267" s="8"/>
      <c r="U2267" s="8"/>
      <c r="V2267" s="8"/>
      <c r="W2267" s="8"/>
      <c r="X2267" s="8"/>
      <c r="Y2267" s="8"/>
      <c r="Z2267" s="8"/>
    </row>
    <row r="2268">
      <c r="A2268" s="8"/>
      <c r="B2268" s="11"/>
      <c r="C2268" s="8"/>
      <c r="D2268" s="8"/>
      <c r="E2268" s="8"/>
      <c r="F2268" s="8"/>
      <c r="G2268" s="8"/>
      <c r="H2268" s="8"/>
      <c r="I2268" s="8"/>
      <c r="J2268" s="8"/>
      <c r="K2268" s="8"/>
      <c r="L2268" s="8"/>
      <c r="M2268" s="8"/>
      <c r="N2268" s="8"/>
      <c r="O2268" s="8"/>
      <c r="P2268" s="8"/>
      <c r="Q2268" s="8"/>
      <c r="R2268" s="8"/>
      <c r="S2268" s="8"/>
      <c r="T2268" s="8"/>
      <c r="U2268" s="8"/>
      <c r="V2268" s="8"/>
      <c r="W2268" s="8"/>
      <c r="X2268" s="8"/>
      <c r="Y2268" s="8"/>
      <c r="Z2268" s="8"/>
    </row>
    <row r="2269">
      <c r="A2269" s="8"/>
      <c r="B2269" s="11"/>
      <c r="C2269" s="8"/>
      <c r="D2269" s="8"/>
      <c r="E2269" s="8"/>
      <c r="F2269" s="8"/>
      <c r="G2269" s="8"/>
      <c r="H2269" s="8"/>
      <c r="I2269" s="8"/>
      <c r="J2269" s="8"/>
      <c r="K2269" s="8"/>
      <c r="L2269" s="8"/>
      <c r="M2269" s="8"/>
      <c r="N2269" s="8"/>
      <c r="O2269" s="8"/>
      <c r="P2269" s="8"/>
      <c r="Q2269" s="8"/>
      <c r="R2269" s="8"/>
      <c r="S2269" s="8"/>
      <c r="T2269" s="8"/>
      <c r="U2269" s="8"/>
      <c r="V2269" s="8"/>
      <c r="W2269" s="8"/>
      <c r="X2269" s="8"/>
      <c r="Y2269" s="8"/>
      <c r="Z2269" s="8"/>
    </row>
    <row r="2270">
      <c r="A2270" s="8"/>
      <c r="B2270" s="11"/>
      <c r="C2270" s="8"/>
      <c r="D2270" s="8"/>
      <c r="E2270" s="8"/>
      <c r="F2270" s="8"/>
      <c r="G2270" s="8"/>
      <c r="H2270" s="8"/>
      <c r="I2270" s="8"/>
      <c r="J2270" s="8"/>
      <c r="K2270" s="8"/>
      <c r="L2270" s="8"/>
      <c r="M2270" s="8"/>
      <c r="N2270" s="8"/>
      <c r="O2270" s="8"/>
      <c r="P2270" s="8"/>
      <c r="Q2270" s="8"/>
      <c r="R2270" s="8"/>
      <c r="S2270" s="8"/>
      <c r="T2270" s="8"/>
      <c r="U2270" s="8"/>
      <c r="V2270" s="8"/>
      <c r="W2270" s="8"/>
      <c r="X2270" s="8"/>
      <c r="Y2270" s="8"/>
      <c r="Z2270" s="8"/>
    </row>
    <row r="2271">
      <c r="A2271" s="8"/>
      <c r="B2271" s="11"/>
      <c r="C2271" s="8"/>
      <c r="D2271" s="8"/>
      <c r="E2271" s="8"/>
      <c r="F2271" s="8"/>
      <c r="G2271" s="8"/>
      <c r="H2271" s="8"/>
      <c r="I2271" s="8"/>
      <c r="J2271" s="8"/>
      <c r="K2271" s="8"/>
      <c r="L2271" s="8"/>
      <c r="M2271" s="8"/>
      <c r="N2271" s="8"/>
      <c r="O2271" s="8"/>
      <c r="P2271" s="8"/>
      <c r="Q2271" s="8"/>
      <c r="R2271" s="8"/>
      <c r="S2271" s="8"/>
      <c r="T2271" s="8"/>
      <c r="U2271" s="8"/>
      <c r="V2271" s="8"/>
      <c r="W2271" s="8"/>
      <c r="X2271" s="8"/>
      <c r="Y2271" s="8"/>
      <c r="Z2271" s="8"/>
    </row>
    <row r="2272">
      <c r="A2272" s="8"/>
      <c r="B2272" s="11"/>
      <c r="C2272" s="8"/>
      <c r="D2272" s="8"/>
      <c r="E2272" s="8"/>
      <c r="F2272" s="8"/>
      <c r="G2272" s="8"/>
      <c r="H2272" s="8"/>
      <c r="I2272" s="8"/>
      <c r="J2272" s="8"/>
      <c r="K2272" s="8"/>
      <c r="L2272" s="8"/>
      <c r="M2272" s="8"/>
      <c r="N2272" s="8"/>
      <c r="O2272" s="8"/>
      <c r="P2272" s="8"/>
      <c r="Q2272" s="8"/>
      <c r="R2272" s="8"/>
      <c r="S2272" s="8"/>
      <c r="T2272" s="8"/>
      <c r="U2272" s="8"/>
      <c r="V2272" s="8"/>
      <c r="W2272" s="8"/>
      <c r="X2272" s="8"/>
      <c r="Y2272" s="8"/>
      <c r="Z2272" s="8"/>
    </row>
    <row r="2273">
      <c r="A2273" s="8"/>
      <c r="B2273" s="11"/>
      <c r="C2273" s="8"/>
      <c r="D2273" s="8"/>
      <c r="E2273" s="8"/>
      <c r="F2273" s="8"/>
      <c r="G2273" s="8"/>
      <c r="H2273" s="8"/>
      <c r="I2273" s="8"/>
      <c r="J2273" s="8"/>
      <c r="K2273" s="8"/>
      <c r="L2273" s="8"/>
      <c r="M2273" s="8"/>
      <c r="N2273" s="8"/>
      <c r="O2273" s="8"/>
      <c r="P2273" s="8"/>
      <c r="Q2273" s="8"/>
      <c r="R2273" s="8"/>
      <c r="S2273" s="8"/>
      <c r="T2273" s="8"/>
      <c r="U2273" s="8"/>
      <c r="V2273" s="8"/>
      <c r="W2273" s="8"/>
      <c r="X2273" s="8"/>
      <c r="Y2273" s="8"/>
      <c r="Z2273" s="8"/>
    </row>
    <row r="2274">
      <c r="A2274" s="8"/>
      <c r="B2274" s="11"/>
      <c r="C2274" s="8"/>
      <c r="D2274" s="8"/>
      <c r="E2274" s="8"/>
      <c r="F2274" s="8"/>
      <c r="G2274" s="8"/>
      <c r="H2274" s="8"/>
      <c r="I2274" s="8"/>
      <c r="J2274" s="8"/>
      <c r="K2274" s="8"/>
      <c r="L2274" s="8"/>
      <c r="M2274" s="8"/>
      <c r="N2274" s="8"/>
      <c r="O2274" s="8"/>
      <c r="P2274" s="8"/>
      <c r="Q2274" s="8"/>
      <c r="R2274" s="8"/>
      <c r="S2274" s="8"/>
      <c r="T2274" s="8"/>
      <c r="U2274" s="8"/>
      <c r="V2274" s="8"/>
      <c r="W2274" s="8"/>
      <c r="X2274" s="8"/>
      <c r="Y2274" s="8"/>
      <c r="Z2274" s="8"/>
    </row>
    <row r="2275">
      <c r="A2275" s="8"/>
      <c r="B2275" s="11"/>
      <c r="C2275" s="8"/>
      <c r="D2275" s="8"/>
      <c r="E2275" s="8"/>
      <c r="F2275" s="8"/>
      <c r="G2275" s="8"/>
      <c r="H2275" s="8"/>
      <c r="I2275" s="8"/>
      <c r="J2275" s="8"/>
      <c r="K2275" s="8"/>
      <c r="L2275" s="8"/>
      <c r="M2275" s="8"/>
      <c r="N2275" s="8"/>
      <c r="O2275" s="8"/>
      <c r="P2275" s="8"/>
      <c r="Q2275" s="8"/>
      <c r="R2275" s="8"/>
      <c r="S2275" s="8"/>
      <c r="T2275" s="8"/>
      <c r="U2275" s="8"/>
      <c r="V2275" s="8"/>
      <c r="W2275" s="8"/>
      <c r="X2275" s="8"/>
      <c r="Y2275" s="8"/>
      <c r="Z2275" s="8"/>
    </row>
    <row r="2276">
      <c r="A2276" s="8"/>
      <c r="B2276" s="11"/>
      <c r="C2276" s="8"/>
      <c r="D2276" s="8"/>
      <c r="E2276" s="8"/>
      <c r="F2276" s="8"/>
      <c r="G2276" s="8"/>
      <c r="H2276" s="8"/>
      <c r="I2276" s="8"/>
      <c r="J2276" s="8"/>
      <c r="K2276" s="8"/>
      <c r="L2276" s="8"/>
      <c r="M2276" s="8"/>
      <c r="N2276" s="8"/>
      <c r="O2276" s="8"/>
      <c r="P2276" s="8"/>
      <c r="Q2276" s="8"/>
      <c r="R2276" s="8"/>
      <c r="S2276" s="8"/>
      <c r="T2276" s="8"/>
      <c r="U2276" s="8"/>
      <c r="V2276" s="8"/>
      <c r="W2276" s="8"/>
      <c r="X2276" s="8"/>
      <c r="Y2276" s="8"/>
      <c r="Z2276" s="8"/>
    </row>
    <row r="2277">
      <c r="A2277" s="8"/>
      <c r="B2277" s="11"/>
      <c r="C2277" s="8"/>
      <c r="D2277" s="8"/>
      <c r="E2277" s="8"/>
      <c r="F2277" s="8"/>
      <c r="G2277" s="8"/>
      <c r="H2277" s="8"/>
      <c r="I2277" s="8"/>
      <c r="J2277" s="8"/>
      <c r="K2277" s="8"/>
      <c r="L2277" s="8"/>
      <c r="M2277" s="8"/>
      <c r="N2277" s="8"/>
      <c r="O2277" s="8"/>
      <c r="P2277" s="8"/>
      <c r="Q2277" s="8"/>
      <c r="R2277" s="8"/>
      <c r="S2277" s="8"/>
      <c r="T2277" s="8"/>
      <c r="U2277" s="8"/>
      <c r="V2277" s="8"/>
      <c r="W2277" s="8"/>
      <c r="X2277" s="8"/>
      <c r="Y2277" s="8"/>
      <c r="Z2277" s="8"/>
    </row>
    <row r="2278">
      <c r="A2278" s="8"/>
      <c r="B2278" s="11"/>
      <c r="C2278" s="8"/>
      <c r="D2278" s="8"/>
      <c r="E2278" s="8"/>
      <c r="F2278" s="8"/>
      <c r="G2278" s="8"/>
      <c r="H2278" s="8"/>
      <c r="I2278" s="8"/>
      <c r="J2278" s="8"/>
      <c r="K2278" s="8"/>
      <c r="L2278" s="8"/>
      <c r="M2278" s="8"/>
      <c r="N2278" s="8"/>
      <c r="O2278" s="8"/>
      <c r="P2278" s="8"/>
      <c r="Q2278" s="8"/>
      <c r="R2278" s="8"/>
      <c r="S2278" s="8"/>
      <c r="T2278" s="8"/>
      <c r="U2278" s="8"/>
      <c r="V2278" s="8"/>
      <c r="W2278" s="8"/>
      <c r="X2278" s="8"/>
      <c r="Y2278" s="8"/>
      <c r="Z2278" s="8"/>
    </row>
    <row r="2279">
      <c r="A2279" s="8"/>
      <c r="B2279" s="11"/>
      <c r="C2279" s="8"/>
      <c r="D2279" s="8"/>
      <c r="E2279" s="8"/>
      <c r="F2279" s="8"/>
      <c r="G2279" s="8"/>
      <c r="H2279" s="8"/>
      <c r="I2279" s="8"/>
      <c r="J2279" s="8"/>
      <c r="K2279" s="8"/>
      <c r="L2279" s="8"/>
      <c r="M2279" s="8"/>
      <c r="N2279" s="8"/>
      <c r="O2279" s="8"/>
      <c r="P2279" s="8"/>
      <c r="Q2279" s="8"/>
      <c r="R2279" s="8"/>
      <c r="S2279" s="8"/>
      <c r="T2279" s="8"/>
      <c r="U2279" s="8"/>
      <c r="V2279" s="8"/>
      <c r="W2279" s="8"/>
      <c r="X2279" s="8"/>
      <c r="Y2279" s="8"/>
      <c r="Z2279" s="8"/>
    </row>
    <row r="2280">
      <c r="A2280" s="8"/>
      <c r="B2280" s="11"/>
      <c r="C2280" s="8"/>
      <c r="D2280" s="8"/>
      <c r="E2280" s="8"/>
      <c r="F2280" s="8"/>
      <c r="G2280" s="8"/>
      <c r="H2280" s="8"/>
      <c r="I2280" s="8"/>
      <c r="J2280" s="8"/>
      <c r="K2280" s="8"/>
      <c r="L2280" s="8"/>
      <c r="M2280" s="8"/>
      <c r="N2280" s="8"/>
      <c r="O2280" s="8"/>
      <c r="P2280" s="8"/>
      <c r="Q2280" s="8"/>
      <c r="R2280" s="8"/>
      <c r="S2280" s="8"/>
      <c r="T2280" s="8"/>
      <c r="U2280" s="8"/>
      <c r="V2280" s="8"/>
      <c r="W2280" s="8"/>
      <c r="X2280" s="8"/>
      <c r="Y2280" s="8"/>
      <c r="Z2280" s="8"/>
    </row>
    <row r="2281">
      <c r="A2281" s="8"/>
      <c r="B2281" s="11"/>
      <c r="C2281" s="8"/>
      <c r="D2281" s="8"/>
      <c r="E2281" s="8"/>
      <c r="F2281" s="8"/>
      <c r="G2281" s="8"/>
      <c r="H2281" s="8"/>
      <c r="I2281" s="8"/>
      <c r="J2281" s="8"/>
      <c r="K2281" s="8"/>
      <c r="L2281" s="8"/>
      <c r="M2281" s="8"/>
      <c r="N2281" s="8"/>
      <c r="O2281" s="8"/>
      <c r="P2281" s="8"/>
      <c r="Q2281" s="8"/>
      <c r="R2281" s="8"/>
      <c r="S2281" s="8"/>
      <c r="T2281" s="8"/>
      <c r="U2281" s="8"/>
      <c r="V2281" s="8"/>
      <c r="W2281" s="8"/>
      <c r="X2281" s="8"/>
      <c r="Y2281" s="8"/>
      <c r="Z2281" s="8"/>
    </row>
    <row r="2282">
      <c r="A2282" s="8"/>
      <c r="B2282" s="11"/>
      <c r="C2282" s="8"/>
      <c r="D2282" s="8"/>
      <c r="E2282" s="8"/>
      <c r="F2282" s="8"/>
      <c r="G2282" s="8"/>
      <c r="H2282" s="8"/>
      <c r="I2282" s="8"/>
      <c r="J2282" s="8"/>
      <c r="K2282" s="8"/>
      <c r="L2282" s="8"/>
      <c r="M2282" s="8"/>
      <c r="N2282" s="8"/>
      <c r="O2282" s="8"/>
      <c r="P2282" s="8"/>
      <c r="Q2282" s="8"/>
      <c r="R2282" s="8"/>
      <c r="S2282" s="8"/>
      <c r="T2282" s="8"/>
      <c r="U2282" s="8"/>
      <c r="V2282" s="8"/>
      <c r="W2282" s="8"/>
      <c r="X2282" s="8"/>
      <c r="Y2282" s="8"/>
      <c r="Z2282" s="8"/>
    </row>
    <row r="2283">
      <c r="A2283" s="8"/>
      <c r="B2283" s="11"/>
      <c r="C2283" s="8"/>
      <c r="D2283" s="8"/>
      <c r="E2283" s="8"/>
      <c r="F2283" s="8"/>
      <c r="G2283" s="8"/>
      <c r="H2283" s="8"/>
      <c r="I2283" s="8"/>
      <c r="J2283" s="8"/>
      <c r="K2283" s="8"/>
      <c r="L2283" s="8"/>
      <c r="M2283" s="8"/>
      <c r="N2283" s="8"/>
      <c r="O2283" s="8"/>
      <c r="P2283" s="8"/>
      <c r="Q2283" s="8"/>
      <c r="R2283" s="8"/>
      <c r="S2283" s="8"/>
      <c r="T2283" s="8"/>
      <c r="U2283" s="8"/>
      <c r="V2283" s="8"/>
      <c r="W2283" s="8"/>
      <c r="X2283" s="8"/>
      <c r="Y2283" s="8"/>
      <c r="Z2283" s="8"/>
    </row>
    <row r="2284">
      <c r="A2284" s="8"/>
      <c r="B2284" s="11"/>
      <c r="C2284" s="8"/>
      <c r="D2284" s="8"/>
      <c r="E2284" s="8"/>
      <c r="F2284" s="8"/>
      <c r="G2284" s="8"/>
      <c r="H2284" s="8"/>
      <c r="I2284" s="8"/>
      <c r="J2284" s="8"/>
      <c r="K2284" s="8"/>
      <c r="L2284" s="8"/>
      <c r="M2284" s="8"/>
      <c r="N2284" s="8"/>
      <c r="O2284" s="8"/>
      <c r="P2284" s="8"/>
      <c r="Q2284" s="8"/>
      <c r="R2284" s="8"/>
      <c r="S2284" s="8"/>
      <c r="T2284" s="8"/>
      <c r="U2284" s="8"/>
      <c r="V2284" s="8"/>
      <c r="W2284" s="8"/>
      <c r="X2284" s="8"/>
      <c r="Y2284" s="8"/>
      <c r="Z2284" s="8"/>
    </row>
    <row r="2285">
      <c r="A2285" s="8"/>
      <c r="B2285" s="11"/>
      <c r="C2285" s="8"/>
      <c r="D2285" s="8"/>
      <c r="E2285" s="8"/>
      <c r="F2285" s="8"/>
      <c r="G2285" s="8"/>
      <c r="H2285" s="8"/>
      <c r="I2285" s="8"/>
      <c r="J2285" s="8"/>
      <c r="K2285" s="8"/>
      <c r="L2285" s="8"/>
      <c r="M2285" s="8"/>
      <c r="N2285" s="8"/>
      <c r="O2285" s="8"/>
      <c r="P2285" s="8"/>
      <c r="Q2285" s="8"/>
      <c r="R2285" s="8"/>
      <c r="S2285" s="8"/>
      <c r="T2285" s="8"/>
      <c r="U2285" s="8"/>
      <c r="V2285" s="8"/>
      <c r="W2285" s="8"/>
      <c r="X2285" s="8"/>
      <c r="Y2285" s="8"/>
      <c r="Z2285" s="8"/>
    </row>
    <row r="2286">
      <c r="A2286" s="8"/>
      <c r="B2286" s="11"/>
      <c r="C2286" s="8"/>
      <c r="D2286" s="8"/>
      <c r="E2286" s="8"/>
      <c r="F2286" s="8"/>
      <c r="G2286" s="8"/>
      <c r="H2286" s="8"/>
      <c r="I2286" s="8"/>
      <c r="J2286" s="8"/>
      <c r="K2286" s="8"/>
      <c r="L2286" s="8"/>
      <c r="M2286" s="8"/>
      <c r="N2286" s="8"/>
      <c r="O2286" s="8"/>
      <c r="P2286" s="8"/>
      <c r="Q2286" s="8"/>
      <c r="R2286" s="8"/>
      <c r="S2286" s="8"/>
      <c r="T2286" s="8"/>
      <c r="U2286" s="8"/>
      <c r="V2286" s="8"/>
      <c r="W2286" s="8"/>
      <c r="X2286" s="8"/>
      <c r="Y2286" s="8"/>
      <c r="Z2286" s="8"/>
    </row>
    <row r="2287">
      <c r="A2287" s="8"/>
      <c r="B2287" s="11"/>
      <c r="C2287" s="8"/>
      <c r="D2287" s="8"/>
      <c r="E2287" s="8"/>
      <c r="F2287" s="8"/>
      <c r="G2287" s="8"/>
      <c r="H2287" s="8"/>
      <c r="I2287" s="8"/>
      <c r="J2287" s="8"/>
      <c r="K2287" s="8"/>
      <c r="L2287" s="8"/>
      <c r="M2287" s="8"/>
      <c r="N2287" s="8"/>
      <c r="O2287" s="8"/>
      <c r="P2287" s="8"/>
      <c r="Q2287" s="8"/>
      <c r="R2287" s="8"/>
      <c r="S2287" s="8"/>
      <c r="T2287" s="8"/>
      <c r="U2287" s="8"/>
      <c r="V2287" s="8"/>
      <c r="W2287" s="8"/>
      <c r="X2287" s="8"/>
      <c r="Y2287" s="8"/>
      <c r="Z2287" s="8"/>
    </row>
    <row r="2288">
      <c r="A2288" s="8"/>
      <c r="B2288" s="11"/>
      <c r="C2288" s="8"/>
      <c r="D2288" s="8"/>
      <c r="E2288" s="8"/>
      <c r="F2288" s="8"/>
      <c r="G2288" s="8"/>
      <c r="H2288" s="8"/>
      <c r="I2288" s="8"/>
      <c r="J2288" s="8"/>
      <c r="K2288" s="8"/>
      <c r="L2288" s="8"/>
      <c r="M2288" s="8"/>
      <c r="N2288" s="8"/>
      <c r="O2288" s="8"/>
      <c r="P2288" s="8"/>
      <c r="Q2288" s="8"/>
      <c r="R2288" s="8"/>
      <c r="S2288" s="8"/>
      <c r="T2288" s="8"/>
      <c r="U2288" s="8"/>
      <c r="V2288" s="8"/>
      <c r="W2288" s="8"/>
      <c r="X2288" s="8"/>
      <c r="Y2288" s="8"/>
      <c r="Z2288" s="8"/>
    </row>
    <row r="2289">
      <c r="A2289" s="8"/>
      <c r="B2289" s="11"/>
      <c r="C2289" s="8"/>
      <c r="D2289" s="8"/>
      <c r="E2289" s="8"/>
      <c r="F2289" s="8"/>
      <c r="G2289" s="8"/>
      <c r="H2289" s="8"/>
      <c r="I2289" s="8"/>
      <c r="J2289" s="8"/>
      <c r="K2289" s="8"/>
      <c r="L2289" s="8"/>
      <c r="M2289" s="8"/>
      <c r="N2289" s="8"/>
      <c r="O2289" s="8"/>
      <c r="P2289" s="8"/>
      <c r="Q2289" s="8"/>
      <c r="R2289" s="8"/>
      <c r="S2289" s="8"/>
      <c r="T2289" s="8"/>
      <c r="U2289" s="8"/>
      <c r="V2289" s="8"/>
      <c r="W2289" s="8"/>
      <c r="X2289" s="8"/>
      <c r="Y2289" s="8"/>
      <c r="Z2289" s="8"/>
    </row>
    <row r="2290">
      <c r="A2290" s="8"/>
      <c r="B2290" s="11"/>
      <c r="C2290" s="8"/>
      <c r="D2290" s="8"/>
      <c r="E2290" s="8"/>
      <c r="F2290" s="8"/>
      <c r="G2290" s="8"/>
      <c r="H2290" s="8"/>
      <c r="I2290" s="8"/>
      <c r="J2290" s="8"/>
      <c r="K2290" s="8"/>
      <c r="L2290" s="8"/>
      <c r="M2290" s="8"/>
      <c r="N2290" s="8"/>
      <c r="O2290" s="8"/>
      <c r="P2290" s="8"/>
      <c r="Q2290" s="8"/>
      <c r="R2290" s="8"/>
      <c r="S2290" s="8"/>
      <c r="T2290" s="8"/>
      <c r="U2290" s="8"/>
      <c r="V2290" s="8"/>
      <c r="W2290" s="8"/>
      <c r="X2290" s="8"/>
      <c r="Y2290" s="8"/>
      <c r="Z2290" s="8"/>
    </row>
    <row r="2291">
      <c r="A2291" s="8"/>
      <c r="B2291" s="11"/>
      <c r="C2291" s="8"/>
      <c r="D2291" s="8"/>
      <c r="E2291" s="8"/>
      <c r="F2291" s="8"/>
      <c r="G2291" s="8"/>
      <c r="H2291" s="8"/>
      <c r="I2291" s="8"/>
      <c r="J2291" s="8"/>
      <c r="K2291" s="8"/>
      <c r="L2291" s="8"/>
      <c r="M2291" s="8"/>
      <c r="N2291" s="8"/>
      <c r="O2291" s="8"/>
      <c r="P2291" s="8"/>
      <c r="Q2291" s="8"/>
      <c r="R2291" s="8"/>
      <c r="S2291" s="8"/>
      <c r="T2291" s="8"/>
      <c r="U2291" s="8"/>
      <c r="V2291" s="8"/>
      <c r="W2291" s="8"/>
      <c r="X2291" s="8"/>
      <c r="Y2291" s="8"/>
      <c r="Z2291" s="8"/>
    </row>
    <row r="2292">
      <c r="A2292" s="8"/>
      <c r="B2292" s="11"/>
      <c r="C2292" s="8"/>
      <c r="D2292" s="8"/>
      <c r="E2292" s="8"/>
      <c r="F2292" s="8"/>
      <c r="G2292" s="8"/>
      <c r="H2292" s="8"/>
      <c r="I2292" s="8"/>
      <c r="J2292" s="8"/>
      <c r="K2292" s="8"/>
      <c r="L2292" s="8"/>
      <c r="M2292" s="8"/>
      <c r="N2292" s="8"/>
      <c r="O2292" s="8"/>
      <c r="P2292" s="8"/>
      <c r="Q2292" s="8"/>
      <c r="R2292" s="8"/>
      <c r="S2292" s="8"/>
      <c r="T2292" s="8"/>
      <c r="U2292" s="8"/>
      <c r="V2292" s="8"/>
      <c r="W2292" s="8"/>
      <c r="X2292" s="8"/>
      <c r="Y2292" s="8"/>
      <c r="Z2292" s="8"/>
    </row>
    <row r="2293">
      <c r="A2293" s="8"/>
      <c r="B2293" s="11"/>
      <c r="C2293" s="8"/>
      <c r="D2293" s="8"/>
      <c r="E2293" s="8"/>
      <c r="F2293" s="8"/>
      <c r="G2293" s="8"/>
      <c r="H2293" s="8"/>
      <c r="I2293" s="8"/>
      <c r="J2293" s="8"/>
      <c r="K2293" s="8"/>
      <c r="L2293" s="8"/>
      <c r="M2293" s="8"/>
      <c r="N2293" s="8"/>
      <c r="O2293" s="8"/>
      <c r="P2293" s="8"/>
      <c r="Q2293" s="8"/>
      <c r="R2293" s="8"/>
      <c r="S2293" s="8"/>
      <c r="T2293" s="8"/>
      <c r="U2293" s="8"/>
      <c r="V2293" s="8"/>
      <c r="W2293" s="8"/>
      <c r="X2293" s="8"/>
      <c r="Y2293" s="8"/>
      <c r="Z2293" s="8"/>
    </row>
    <row r="2294">
      <c r="A2294" s="8"/>
      <c r="B2294" s="11"/>
      <c r="C2294" s="8"/>
      <c r="D2294" s="8"/>
      <c r="E2294" s="8"/>
      <c r="F2294" s="8"/>
      <c r="G2294" s="8"/>
      <c r="H2294" s="8"/>
      <c r="I2294" s="8"/>
      <c r="J2294" s="8"/>
      <c r="K2294" s="8"/>
      <c r="L2294" s="8"/>
      <c r="M2294" s="8"/>
      <c r="N2294" s="8"/>
      <c r="O2294" s="8"/>
      <c r="P2294" s="8"/>
      <c r="Q2294" s="8"/>
      <c r="R2294" s="8"/>
      <c r="S2294" s="8"/>
      <c r="T2294" s="8"/>
      <c r="U2294" s="8"/>
      <c r="V2294" s="8"/>
      <c r="W2294" s="8"/>
      <c r="X2294" s="8"/>
      <c r="Y2294" s="8"/>
      <c r="Z2294" s="8"/>
    </row>
    <row r="2295">
      <c r="A2295" s="8"/>
      <c r="B2295" s="11"/>
      <c r="C2295" s="8"/>
      <c r="D2295" s="8"/>
      <c r="E2295" s="8"/>
      <c r="F2295" s="8"/>
      <c r="G2295" s="8"/>
      <c r="H2295" s="8"/>
      <c r="I2295" s="8"/>
      <c r="J2295" s="8"/>
      <c r="K2295" s="8"/>
      <c r="L2295" s="8"/>
      <c r="M2295" s="8"/>
      <c r="N2295" s="8"/>
      <c r="O2295" s="8"/>
      <c r="P2295" s="8"/>
      <c r="Q2295" s="8"/>
      <c r="R2295" s="8"/>
      <c r="S2295" s="8"/>
      <c r="T2295" s="8"/>
      <c r="U2295" s="8"/>
      <c r="V2295" s="8"/>
      <c r="W2295" s="8"/>
      <c r="X2295" s="8"/>
      <c r="Y2295" s="8"/>
      <c r="Z2295" s="8"/>
    </row>
    <row r="2296">
      <c r="A2296" s="8"/>
      <c r="B2296" s="11"/>
      <c r="C2296" s="8"/>
      <c r="D2296" s="8"/>
      <c r="E2296" s="8"/>
      <c r="F2296" s="8"/>
      <c r="G2296" s="8"/>
      <c r="H2296" s="8"/>
      <c r="I2296" s="8"/>
      <c r="J2296" s="8"/>
      <c r="K2296" s="8"/>
      <c r="L2296" s="8"/>
      <c r="M2296" s="8"/>
      <c r="N2296" s="8"/>
      <c r="O2296" s="8"/>
      <c r="P2296" s="8"/>
      <c r="Q2296" s="8"/>
      <c r="R2296" s="8"/>
      <c r="S2296" s="8"/>
      <c r="T2296" s="8"/>
      <c r="U2296" s="8"/>
      <c r="V2296" s="8"/>
      <c r="W2296" s="8"/>
      <c r="X2296" s="8"/>
      <c r="Y2296" s="8"/>
      <c r="Z2296" s="8"/>
    </row>
    <row r="2297">
      <c r="A2297" s="8"/>
      <c r="B2297" s="11"/>
      <c r="C2297" s="8"/>
      <c r="D2297" s="8"/>
      <c r="E2297" s="8"/>
      <c r="F2297" s="8"/>
      <c r="G2297" s="8"/>
      <c r="H2297" s="8"/>
      <c r="I2297" s="8"/>
      <c r="J2297" s="8"/>
      <c r="K2297" s="8"/>
      <c r="L2297" s="8"/>
      <c r="M2297" s="8"/>
      <c r="N2297" s="8"/>
      <c r="O2297" s="8"/>
      <c r="P2297" s="8"/>
      <c r="Q2297" s="8"/>
      <c r="R2297" s="8"/>
      <c r="S2297" s="8"/>
      <c r="T2297" s="8"/>
      <c r="U2297" s="8"/>
      <c r="V2297" s="8"/>
      <c r="W2297" s="8"/>
      <c r="X2297" s="8"/>
      <c r="Y2297" s="8"/>
      <c r="Z2297" s="8"/>
    </row>
    <row r="2298">
      <c r="A2298" s="8"/>
      <c r="B2298" s="11"/>
      <c r="C2298" s="8"/>
      <c r="D2298" s="8"/>
      <c r="E2298" s="8"/>
      <c r="F2298" s="8"/>
      <c r="G2298" s="8"/>
      <c r="H2298" s="8"/>
      <c r="I2298" s="8"/>
      <c r="J2298" s="8"/>
      <c r="K2298" s="8"/>
      <c r="L2298" s="8"/>
      <c r="M2298" s="8"/>
      <c r="N2298" s="8"/>
      <c r="O2298" s="8"/>
      <c r="P2298" s="8"/>
      <c r="Q2298" s="8"/>
      <c r="R2298" s="8"/>
      <c r="S2298" s="8"/>
      <c r="T2298" s="8"/>
      <c r="U2298" s="8"/>
      <c r="V2298" s="8"/>
      <c r="W2298" s="8"/>
      <c r="X2298" s="8"/>
      <c r="Y2298" s="8"/>
      <c r="Z2298" s="8"/>
    </row>
    <row r="2299">
      <c r="A2299" s="8"/>
      <c r="B2299" s="11"/>
      <c r="C2299" s="8"/>
      <c r="D2299" s="8"/>
      <c r="E2299" s="8"/>
      <c r="F2299" s="8"/>
      <c r="G2299" s="8"/>
      <c r="H2299" s="8"/>
      <c r="I2299" s="8"/>
      <c r="J2299" s="8"/>
      <c r="K2299" s="8"/>
      <c r="L2299" s="8"/>
      <c r="M2299" s="8"/>
      <c r="N2299" s="8"/>
      <c r="O2299" s="8"/>
      <c r="P2299" s="8"/>
      <c r="Q2299" s="8"/>
      <c r="R2299" s="8"/>
      <c r="S2299" s="8"/>
      <c r="T2299" s="8"/>
      <c r="U2299" s="8"/>
      <c r="V2299" s="8"/>
      <c r="W2299" s="8"/>
      <c r="X2299" s="8"/>
      <c r="Y2299" s="8"/>
      <c r="Z2299" s="8"/>
    </row>
    <row r="2300">
      <c r="A2300" s="8"/>
      <c r="B2300" s="11"/>
      <c r="C2300" s="8"/>
      <c r="D2300" s="8"/>
      <c r="E2300" s="8"/>
      <c r="F2300" s="8"/>
      <c r="G2300" s="8"/>
      <c r="H2300" s="8"/>
      <c r="I2300" s="8"/>
      <c r="J2300" s="8"/>
      <c r="K2300" s="8"/>
      <c r="L2300" s="8"/>
      <c r="M2300" s="8"/>
      <c r="N2300" s="8"/>
      <c r="O2300" s="8"/>
      <c r="P2300" s="8"/>
      <c r="Q2300" s="8"/>
      <c r="R2300" s="8"/>
      <c r="S2300" s="8"/>
      <c r="T2300" s="8"/>
      <c r="U2300" s="8"/>
      <c r="V2300" s="8"/>
      <c r="W2300" s="8"/>
      <c r="X2300" s="8"/>
      <c r="Y2300" s="8"/>
      <c r="Z2300" s="8"/>
    </row>
    <row r="2301">
      <c r="A2301" s="8"/>
      <c r="B2301" s="11"/>
      <c r="C2301" s="8"/>
      <c r="D2301" s="8"/>
      <c r="E2301" s="8"/>
      <c r="F2301" s="8"/>
      <c r="G2301" s="8"/>
      <c r="H2301" s="8"/>
      <c r="I2301" s="8"/>
      <c r="J2301" s="8"/>
      <c r="K2301" s="8"/>
      <c r="L2301" s="8"/>
      <c r="M2301" s="8"/>
      <c r="N2301" s="8"/>
      <c r="O2301" s="8"/>
      <c r="P2301" s="8"/>
      <c r="Q2301" s="8"/>
      <c r="R2301" s="8"/>
      <c r="S2301" s="8"/>
      <c r="T2301" s="8"/>
      <c r="U2301" s="8"/>
      <c r="V2301" s="8"/>
      <c r="W2301" s="8"/>
      <c r="X2301" s="8"/>
      <c r="Y2301" s="8"/>
      <c r="Z2301" s="8"/>
    </row>
    <row r="2302">
      <c r="A2302" s="8"/>
      <c r="B2302" s="11"/>
      <c r="C2302" s="8"/>
      <c r="D2302" s="8"/>
      <c r="E2302" s="8"/>
      <c r="F2302" s="8"/>
      <c r="G2302" s="8"/>
      <c r="H2302" s="8"/>
      <c r="I2302" s="8"/>
      <c r="J2302" s="8"/>
      <c r="K2302" s="8"/>
      <c r="L2302" s="8"/>
      <c r="M2302" s="8"/>
      <c r="N2302" s="8"/>
      <c r="O2302" s="8"/>
      <c r="P2302" s="8"/>
      <c r="Q2302" s="8"/>
      <c r="R2302" s="8"/>
      <c r="S2302" s="8"/>
      <c r="T2302" s="8"/>
      <c r="U2302" s="8"/>
      <c r="V2302" s="8"/>
      <c r="W2302" s="8"/>
      <c r="X2302" s="8"/>
      <c r="Y2302" s="8"/>
      <c r="Z2302" s="8"/>
    </row>
    <row r="2303">
      <c r="A2303" s="8"/>
      <c r="B2303" s="11"/>
      <c r="C2303" s="8"/>
      <c r="D2303" s="8"/>
      <c r="E2303" s="8"/>
      <c r="F2303" s="8"/>
      <c r="G2303" s="8"/>
      <c r="H2303" s="8"/>
      <c r="I2303" s="8"/>
      <c r="J2303" s="8"/>
      <c r="K2303" s="8"/>
      <c r="L2303" s="8"/>
      <c r="M2303" s="8"/>
      <c r="N2303" s="8"/>
      <c r="O2303" s="8"/>
      <c r="P2303" s="8"/>
      <c r="Q2303" s="8"/>
      <c r="R2303" s="8"/>
      <c r="S2303" s="8"/>
      <c r="T2303" s="8"/>
      <c r="U2303" s="8"/>
      <c r="V2303" s="8"/>
      <c r="W2303" s="8"/>
      <c r="X2303" s="8"/>
      <c r="Y2303" s="8"/>
      <c r="Z2303" s="8"/>
    </row>
    <row r="2304">
      <c r="A2304" s="8"/>
      <c r="B2304" s="11"/>
      <c r="C2304" s="8"/>
      <c r="D2304" s="8"/>
      <c r="E2304" s="8"/>
      <c r="F2304" s="8"/>
      <c r="G2304" s="8"/>
      <c r="H2304" s="8"/>
      <c r="I2304" s="8"/>
      <c r="J2304" s="8"/>
      <c r="K2304" s="8"/>
      <c r="L2304" s="8"/>
      <c r="M2304" s="8"/>
      <c r="N2304" s="8"/>
      <c r="O2304" s="8"/>
      <c r="P2304" s="8"/>
      <c r="Q2304" s="8"/>
      <c r="R2304" s="8"/>
      <c r="S2304" s="8"/>
      <c r="T2304" s="8"/>
      <c r="U2304" s="8"/>
      <c r="V2304" s="8"/>
      <c r="W2304" s="8"/>
      <c r="X2304" s="8"/>
      <c r="Y2304" s="8"/>
      <c r="Z2304" s="8"/>
    </row>
    <row r="2305">
      <c r="A2305" s="8"/>
      <c r="B2305" s="11"/>
      <c r="C2305" s="8"/>
      <c r="D2305" s="8"/>
      <c r="E2305" s="8"/>
      <c r="F2305" s="8"/>
      <c r="G2305" s="8"/>
      <c r="H2305" s="8"/>
      <c r="I2305" s="8"/>
      <c r="J2305" s="8"/>
      <c r="K2305" s="8"/>
      <c r="L2305" s="8"/>
      <c r="M2305" s="8"/>
      <c r="N2305" s="8"/>
      <c r="O2305" s="8"/>
      <c r="P2305" s="8"/>
      <c r="Q2305" s="8"/>
      <c r="R2305" s="8"/>
      <c r="S2305" s="8"/>
      <c r="T2305" s="8"/>
      <c r="U2305" s="8"/>
      <c r="V2305" s="8"/>
      <c r="W2305" s="8"/>
      <c r="X2305" s="8"/>
      <c r="Y2305" s="8"/>
      <c r="Z2305" s="8"/>
    </row>
    <row r="2306">
      <c r="A2306" s="8"/>
      <c r="B2306" s="11"/>
      <c r="C2306" s="8"/>
      <c r="D2306" s="8"/>
      <c r="E2306" s="8"/>
      <c r="F2306" s="8"/>
      <c r="G2306" s="8"/>
      <c r="H2306" s="8"/>
      <c r="I2306" s="8"/>
      <c r="J2306" s="8"/>
      <c r="K2306" s="8"/>
      <c r="L2306" s="8"/>
      <c r="M2306" s="8"/>
      <c r="N2306" s="8"/>
      <c r="O2306" s="8"/>
      <c r="P2306" s="8"/>
      <c r="Q2306" s="8"/>
      <c r="R2306" s="8"/>
      <c r="S2306" s="8"/>
      <c r="T2306" s="8"/>
      <c r="U2306" s="8"/>
      <c r="V2306" s="8"/>
      <c r="W2306" s="8"/>
      <c r="X2306" s="8"/>
      <c r="Y2306" s="8"/>
      <c r="Z2306" s="8"/>
    </row>
    <row r="2307">
      <c r="A2307" s="8"/>
      <c r="B2307" s="11"/>
      <c r="C2307" s="8"/>
      <c r="D2307" s="8"/>
      <c r="E2307" s="8"/>
      <c r="F2307" s="8"/>
      <c r="G2307" s="8"/>
      <c r="H2307" s="8"/>
      <c r="I2307" s="8"/>
      <c r="J2307" s="8"/>
      <c r="K2307" s="8"/>
      <c r="L2307" s="8"/>
      <c r="M2307" s="8"/>
      <c r="N2307" s="8"/>
      <c r="O2307" s="8"/>
      <c r="P2307" s="8"/>
      <c r="Q2307" s="8"/>
      <c r="R2307" s="8"/>
      <c r="S2307" s="8"/>
      <c r="T2307" s="8"/>
      <c r="U2307" s="8"/>
      <c r="V2307" s="8"/>
      <c r="W2307" s="8"/>
      <c r="X2307" s="8"/>
      <c r="Y2307" s="8"/>
      <c r="Z2307" s="8"/>
    </row>
    <row r="2308">
      <c r="A2308" s="8"/>
      <c r="B2308" s="11"/>
      <c r="C2308" s="8"/>
      <c r="D2308" s="8"/>
      <c r="E2308" s="8"/>
      <c r="F2308" s="8"/>
      <c r="G2308" s="8"/>
      <c r="H2308" s="8"/>
      <c r="I2308" s="8"/>
      <c r="J2308" s="8"/>
      <c r="K2308" s="8"/>
      <c r="L2308" s="8"/>
      <c r="M2308" s="8"/>
      <c r="N2308" s="8"/>
      <c r="O2308" s="8"/>
      <c r="P2308" s="8"/>
      <c r="Q2308" s="8"/>
      <c r="R2308" s="8"/>
      <c r="S2308" s="8"/>
      <c r="T2308" s="8"/>
      <c r="U2308" s="8"/>
      <c r="V2308" s="8"/>
      <c r="W2308" s="8"/>
      <c r="X2308" s="8"/>
      <c r="Y2308" s="8"/>
      <c r="Z2308" s="8"/>
    </row>
    <row r="2309">
      <c r="A2309" s="8"/>
      <c r="B2309" s="11"/>
      <c r="C2309" s="8"/>
      <c r="D2309" s="8"/>
      <c r="E2309" s="8"/>
      <c r="F2309" s="8"/>
      <c r="G2309" s="8"/>
      <c r="H2309" s="8"/>
      <c r="I2309" s="8"/>
      <c r="J2309" s="8"/>
      <c r="K2309" s="8"/>
      <c r="L2309" s="8"/>
      <c r="M2309" s="8"/>
      <c r="N2309" s="8"/>
      <c r="O2309" s="8"/>
      <c r="P2309" s="8"/>
      <c r="Q2309" s="8"/>
      <c r="R2309" s="8"/>
      <c r="S2309" s="8"/>
      <c r="T2309" s="8"/>
      <c r="U2309" s="8"/>
      <c r="V2309" s="8"/>
      <c r="W2309" s="8"/>
      <c r="X2309" s="8"/>
      <c r="Y2309" s="8"/>
      <c r="Z2309" s="8"/>
    </row>
    <row r="2310">
      <c r="A2310" s="8"/>
      <c r="B2310" s="11"/>
      <c r="C2310" s="8"/>
      <c r="D2310" s="8"/>
      <c r="E2310" s="8"/>
      <c r="F2310" s="8"/>
      <c r="G2310" s="8"/>
      <c r="H2310" s="8"/>
      <c r="I2310" s="8"/>
      <c r="J2310" s="8"/>
      <c r="K2310" s="8"/>
      <c r="L2310" s="8"/>
      <c r="M2310" s="8"/>
      <c r="N2310" s="8"/>
      <c r="O2310" s="8"/>
      <c r="P2310" s="8"/>
      <c r="Q2310" s="8"/>
      <c r="R2310" s="8"/>
      <c r="S2310" s="8"/>
      <c r="T2310" s="8"/>
      <c r="U2310" s="8"/>
      <c r="V2310" s="8"/>
      <c r="W2310" s="8"/>
      <c r="X2310" s="8"/>
      <c r="Y2310" s="8"/>
      <c r="Z2310" s="8"/>
    </row>
    <row r="2311">
      <c r="A2311" s="8"/>
      <c r="B2311" s="11"/>
      <c r="C2311" s="8"/>
      <c r="D2311" s="8"/>
      <c r="E2311" s="8"/>
      <c r="F2311" s="8"/>
      <c r="G2311" s="8"/>
      <c r="H2311" s="8"/>
      <c r="I2311" s="8"/>
      <c r="J2311" s="8"/>
      <c r="K2311" s="8"/>
      <c r="L2311" s="8"/>
      <c r="M2311" s="8"/>
      <c r="N2311" s="8"/>
      <c r="O2311" s="8"/>
      <c r="P2311" s="8"/>
      <c r="Q2311" s="8"/>
      <c r="R2311" s="8"/>
      <c r="S2311" s="8"/>
      <c r="T2311" s="8"/>
      <c r="U2311" s="8"/>
      <c r="V2311" s="8"/>
      <c r="W2311" s="8"/>
      <c r="X2311" s="8"/>
      <c r="Y2311" s="8"/>
      <c r="Z2311" s="8"/>
    </row>
    <row r="2312">
      <c r="A2312" s="8"/>
      <c r="B2312" s="11"/>
      <c r="C2312" s="8"/>
      <c r="D2312" s="8"/>
      <c r="E2312" s="8"/>
      <c r="F2312" s="8"/>
      <c r="G2312" s="8"/>
      <c r="H2312" s="8"/>
      <c r="I2312" s="8"/>
      <c r="J2312" s="8"/>
      <c r="K2312" s="8"/>
      <c r="L2312" s="8"/>
      <c r="M2312" s="8"/>
      <c r="N2312" s="8"/>
      <c r="O2312" s="8"/>
      <c r="P2312" s="8"/>
      <c r="Q2312" s="8"/>
      <c r="R2312" s="8"/>
      <c r="S2312" s="8"/>
      <c r="T2312" s="8"/>
      <c r="U2312" s="8"/>
      <c r="V2312" s="8"/>
      <c r="W2312" s="8"/>
      <c r="X2312" s="8"/>
      <c r="Y2312" s="8"/>
      <c r="Z2312" s="8"/>
    </row>
    <row r="2313">
      <c r="A2313" s="8"/>
      <c r="B2313" s="11"/>
      <c r="C2313" s="8"/>
      <c r="D2313" s="8"/>
      <c r="E2313" s="8"/>
      <c r="F2313" s="8"/>
      <c r="G2313" s="8"/>
      <c r="H2313" s="8"/>
      <c r="I2313" s="8"/>
      <c r="J2313" s="8"/>
      <c r="K2313" s="8"/>
      <c r="L2313" s="8"/>
      <c r="M2313" s="8"/>
      <c r="N2313" s="8"/>
      <c r="O2313" s="8"/>
      <c r="P2313" s="8"/>
      <c r="Q2313" s="8"/>
      <c r="R2313" s="8"/>
      <c r="S2313" s="8"/>
      <c r="T2313" s="8"/>
      <c r="U2313" s="8"/>
      <c r="V2313" s="8"/>
      <c r="W2313" s="8"/>
      <c r="X2313" s="8"/>
      <c r="Y2313" s="8"/>
      <c r="Z2313" s="8"/>
    </row>
    <row r="2314">
      <c r="A2314" s="8"/>
      <c r="B2314" s="11"/>
      <c r="C2314" s="8"/>
      <c r="D2314" s="8"/>
      <c r="E2314" s="8"/>
      <c r="F2314" s="8"/>
      <c r="G2314" s="8"/>
      <c r="H2314" s="8"/>
      <c r="I2314" s="8"/>
      <c r="J2314" s="8"/>
      <c r="K2314" s="8"/>
      <c r="L2314" s="8"/>
      <c r="M2314" s="8"/>
      <c r="N2314" s="8"/>
      <c r="O2314" s="8"/>
      <c r="P2314" s="8"/>
      <c r="Q2314" s="8"/>
      <c r="R2314" s="8"/>
      <c r="S2314" s="8"/>
      <c r="T2314" s="8"/>
      <c r="U2314" s="8"/>
      <c r="V2314" s="8"/>
      <c r="W2314" s="8"/>
      <c r="X2314" s="8"/>
      <c r="Y2314" s="8"/>
      <c r="Z2314" s="8"/>
    </row>
    <row r="2315">
      <c r="A2315" s="8"/>
      <c r="B2315" s="11"/>
      <c r="C2315" s="8"/>
      <c r="D2315" s="8"/>
      <c r="E2315" s="8"/>
      <c r="F2315" s="8"/>
      <c r="G2315" s="8"/>
      <c r="H2315" s="8"/>
      <c r="I2315" s="8"/>
      <c r="J2315" s="8"/>
      <c r="K2315" s="8"/>
      <c r="L2315" s="8"/>
      <c r="M2315" s="8"/>
      <c r="N2315" s="8"/>
      <c r="O2315" s="8"/>
      <c r="P2315" s="8"/>
      <c r="Q2315" s="8"/>
      <c r="R2315" s="8"/>
      <c r="S2315" s="8"/>
      <c r="T2315" s="8"/>
      <c r="U2315" s="8"/>
      <c r="V2315" s="8"/>
      <c r="W2315" s="8"/>
      <c r="X2315" s="8"/>
      <c r="Y2315" s="8"/>
      <c r="Z2315" s="8"/>
    </row>
    <row r="2316">
      <c r="A2316" s="8"/>
      <c r="B2316" s="11"/>
      <c r="C2316" s="8"/>
      <c r="D2316" s="8"/>
      <c r="E2316" s="8"/>
      <c r="F2316" s="8"/>
      <c r="G2316" s="8"/>
      <c r="H2316" s="8"/>
      <c r="I2316" s="8"/>
      <c r="J2316" s="8"/>
      <c r="K2316" s="8"/>
      <c r="L2316" s="8"/>
      <c r="M2316" s="8"/>
      <c r="N2316" s="8"/>
      <c r="O2316" s="8"/>
      <c r="P2316" s="8"/>
      <c r="Q2316" s="8"/>
      <c r="R2316" s="8"/>
      <c r="S2316" s="8"/>
      <c r="T2316" s="8"/>
      <c r="U2316" s="8"/>
      <c r="V2316" s="8"/>
      <c r="W2316" s="8"/>
      <c r="X2316" s="8"/>
      <c r="Y2316" s="8"/>
      <c r="Z2316" s="8"/>
    </row>
    <row r="2317">
      <c r="A2317" s="8"/>
      <c r="B2317" s="11"/>
      <c r="C2317" s="8"/>
      <c r="D2317" s="8"/>
      <c r="E2317" s="8"/>
      <c r="F2317" s="8"/>
      <c r="G2317" s="8"/>
      <c r="H2317" s="8"/>
      <c r="I2317" s="8"/>
      <c r="J2317" s="8"/>
      <c r="K2317" s="8"/>
      <c r="L2317" s="8"/>
      <c r="M2317" s="8"/>
      <c r="N2317" s="8"/>
      <c r="O2317" s="8"/>
      <c r="P2317" s="8"/>
      <c r="Q2317" s="8"/>
      <c r="R2317" s="8"/>
      <c r="S2317" s="8"/>
      <c r="T2317" s="8"/>
      <c r="U2317" s="8"/>
      <c r="V2317" s="8"/>
      <c r="W2317" s="8"/>
      <c r="X2317" s="8"/>
      <c r="Y2317" s="8"/>
      <c r="Z2317" s="8"/>
    </row>
    <row r="2318">
      <c r="A2318" s="8"/>
      <c r="B2318" s="11"/>
      <c r="C2318" s="8"/>
      <c r="D2318" s="8"/>
      <c r="E2318" s="8"/>
      <c r="F2318" s="8"/>
      <c r="G2318" s="8"/>
      <c r="H2318" s="8"/>
      <c r="I2318" s="8"/>
      <c r="J2318" s="8"/>
      <c r="K2318" s="8"/>
      <c r="L2318" s="8"/>
      <c r="M2318" s="8"/>
      <c r="N2318" s="8"/>
      <c r="O2318" s="8"/>
      <c r="P2318" s="8"/>
      <c r="Q2318" s="8"/>
      <c r="R2318" s="8"/>
      <c r="S2318" s="8"/>
      <c r="T2318" s="8"/>
      <c r="U2318" s="8"/>
      <c r="V2318" s="8"/>
      <c r="W2318" s="8"/>
      <c r="X2318" s="8"/>
      <c r="Y2318" s="8"/>
      <c r="Z2318" s="8"/>
    </row>
    <row r="2319">
      <c r="A2319" s="8"/>
      <c r="B2319" s="11"/>
      <c r="C2319" s="8"/>
      <c r="D2319" s="8"/>
      <c r="E2319" s="8"/>
      <c r="F2319" s="8"/>
      <c r="G2319" s="8"/>
      <c r="H2319" s="8"/>
      <c r="I2319" s="8"/>
      <c r="J2319" s="8"/>
      <c r="K2319" s="8"/>
      <c r="L2319" s="8"/>
      <c r="M2319" s="8"/>
      <c r="N2319" s="8"/>
      <c r="O2319" s="8"/>
      <c r="P2319" s="8"/>
      <c r="Q2319" s="8"/>
      <c r="R2319" s="8"/>
      <c r="S2319" s="8"/>
      <c r="T2319" s="8"/>
      <c r="U2319" s="8"/>
      <c r="V2319" s="8"/>
      <c r="W2319" s="8"/>
      <c r="X2319" s="8"/>
      <c r="Y2319" s="8"/>
      <c r="Z2319" s="8"/>
    </row>
    <row r="2320">
      <c r="A2320" s="8"/>
      <c r="B2320" s="11"/>
      <c r="C2320" s="8"/>
      <c r="D2320" s="8"/>
      <c r="E2320" s="8"/>
      <c r="F2320" s="8"/>
      <c r="G2320" s="8"/>
      <c r="H2320" s="8"/>
      <c r="I2320" s="8"/>
      <c r="J2320" s="8"/>
      <c r="K2320" s="8"/>
      <c r="L2320" s="8"/>
      <c r="M2320" s="8"/>
      <c r="N2320" s="8"/>
      <c r="O2320" s="8"/>
      <c r="P2320" s="8"/>
      <c r="Q2320" s="8"/>
      <c r="R2320" s="8"/>
      <c r="S2320" s="8"/>
      <c r="T2320" s="8"/>
      <c r="U2320" s="8"/>
      <c r="V2320" s="8"/>
      <c r="W2320" s="8"/>
      <c r="X2320" s="8"/>
      <c r="Y2320" s="8"/>
      <c r="Z2320" s="8"/>
    </row>
    <row r="2321">
      <c r="A2321" s="8"/>
      <c r="B2321" s="11"/>
      <c r="C2321" s="8"/>
      <c r="D2321" s="8"/>
      <c r="E2321" s="8"/>
      <c r="F2321" s="8"/>
      <c r="G2321" s="8"/>
      <c r="H2321" s="8"/>
      <c r="I2321" s="8"/>
      <c r="J2321" s="8"/>
      <c r="K2321" s="8"/>
      <c r="L2321" s="8"/>
      <c r="M2321" s="8"/>
      <c r="N2321" s="8"/>
      <c r="O2321" s="8"/>
      <c r="P2321" s="8"/>
      <c r="Q2321" s="8"/>
      <c r="R2321" s="8"/>
      <c r="S2321" s="8"/>
      <c r="T2321" s="8"/>
      <c r="U2321" s="8"/>
      <c r="V2321" s="8"/>
      <c r="W2321" s="8"/>
      <c r="X2321" s="8"/>
      <c r="Y2321" s="8"/>
      <c r="Z2321" s="8"/>
    </row>
    <row r="2322">
      <c r="A2322" s="8"/>
      <c r="B2322" s="11"/>
      <c r="C2322" s="8"/>
      <c r="D2322" s="8"/>
      <c r="E2322" s="8"/>
      <c r="F2322" s="8"/>
      <c r="G2322" s="8"/>
      <c r="H2322" s="8"/>
      <c r="I2322" s="8"/>
      <c r="J2322" s="8"/>
      <c r="K2322" s="8"/>
      <c r="L2322" s="8"/>
      <c r="M2322" s="8"/>
      <c r="N2322" s="8"/>
      <c r="O2322" s="8"/>
      <c r="P2322" s="8"/>
      <c r="Q2322" s="8"/>
      <c r="R2322" s="8"/>
      <c r="S2322" s="8"/>
      <c r="T2322" s="8"/>
      <c r="U2322" s="8"/>
      <c r="V2322" s="8"/>
      <c r="W2322" s="8"/>
      <c r="X2322" s="8"/>
      <c r="Y2322" s="8"/>
      <c r="Z2322" s="8"/>
    </row>
    <row r="2323">
      <c r="A2323" s="8"/>
      <c r="B2323" s="11"/>
      <c r="C2323" s="8"/>
      <c r="D2323" s="8"/>
      <c r="E2323" s="8"/>
      <c r="F2323" s="8"/>
      <c r="G2323" s="8"/>
      <c r="H2323" s="8"/>
      <c r="I2323" s="8"/>
      <c r="J2323" s="8"/>
      <c r="K2323" s="8"/>
      <c r="L2323" s="8"/>
      <c r="M2323" s="8"/>
      <c r="N2323" s="8"/>
      <c r="O2323" s="8"/>
      <c r="P2323" s="8"/>
      <c r="Q2323" s="8"/>
      <c r="R2323" s="8"/>
      <c r="S2323" s="8"/>
      <c r="T2323" s="8"/>
      <c r="U2323" s="8"/>
      <c r="V2323" s="8"/>
      <c r="W2323" s="8"/>
      <c r="X2323" s="8"/>
      <c r="Y2323" s="8"/>
      <c r="Z2323" s="8"/>
    </row>
    <row r="2324">
      <c r="A2324" s="8"/>
      <c r="B2324" s="11"/>
      <c r="C2324" s="8"/>
      <c r="D2324" s="8"/>
      <c r="E2324" s="8"/>
      <c r="F2324" s="8"/>
      <c r="G2324" s="8"/>
      <c r="H2324" s="8"/>
      <c r="I2324" s="8"/>
      <c r="J2324" s="8"/>
      <c r="K2324" s="8"/>
      <c r="L2324" s="8"/>
      <c r="M2324" s="8"/>
      <c r="N2324" s="8"/>
      <c r="O2324" s="8"/>
      <c r="P2324" s="8"/>
      <c r="Q2324" s="8"/>
      <c r="R2324" s="8"/>
      <c r="S2324" s="8"/>
      <c r="T2324" s="8"/>
      <c r="U2324" s="8"/>
      <c r="V2324" s="8"/>
      <c r="W2324" s="8"/>
      <c r="X2324" s="8"/>
      <c r="Y2324" s="8"/>
      <c r="Z2324" s="8"/>
    </row>
    <row r="2325">
      <c r="A2325" s="8"/>
      <c r="B2325" s="11"/>
      <c r="C2325" s="8"/>
      <c r="D2325" s="8"/>
      <c r="E2325" s="8"/>
      <c r="F2325" s="8"/>
      <c r="G2325" s="8"/>
      <c r="H2325" s="8"/>
      <c r="I2325" s="8"/>
      <c r="J2325" s="8"/>
      <c r="K2325" s="8"/>
      <c r="L2325" s="8"/>
      <c r="M2325" s="8"/>
      <c r="N2325" s="8"/>
      <c r="O2325" s="8"/>
      <c r="P2325" s="8"/>
      <c r="Q2325" s="8"/>
      <c r="R2325" s="8"/>
      <c r="S2325" s="8"/>
      <c r="T2325" s="8"/>
      <c r="U2325" s="8"/>
      <c r="V2325" s="8"/>
      <c r="W2325" s="8"/>
      <c r="X2325" s="8"/>
      <c r="Y2325" s="8"/>
      <c r="Z2325" s="8"/>
    </row>
    <row r="2326">
      <c r="A2326" s="8"/>
      <c r="B2326" s="11"/>
      <c r="C2326" s="8"/>
      <c r="D2326" s="8"/>
      <c r="E2326" s="8"/>
      <c r="F2326" s="8"/>
      <c r="G2326" s="8"/>
      <c r="H2326" s="8"/>
      <c r="I2326" s="8"/>
      <c r="J2326" s="8"/>
      <c r="K2326" s="8"/>
      <c r="L2326" s="8"/>
      <c r="M2326" s="8"/>
      <c r="N2326" s="8"/>
      <c r="O2326" s="8"/>
      <c r="P2326" s="8"/>
      <c r="Q2326" s="8"/>
      <c r="R2326" s="8"/>
      <c r="S2326" s="8"/>
      <c r="T2326" s="8"/>
      <c r="U2326" s="8"/>
      <c r="V2326" s="8"/>
      <c r="W2326" s="8"/>
      <c r="X2326" s="8"/>
      <c r="Y2326" s="8"/>
      <c r="Z2326" s="8"/>
    </row>
    <row r="2327">
      <c r="A2327" s="8"/>
      <c r="B2327" s="11"/>
      <c r="C2327" s="8"/>
      <c r="D2327" s="8"/>
      <c r="E2327" s="8"/>
      <c r="F2327" s="8"/>
      <c r="G2327" s="8"/>
      <c r="H2327" s="8"/>
      <c r="I2327" s="8"/>
      <c r="J2327" s="8"/>
      <c r="K2327" s="8"/>
      <c r="L2327" s="8"/>
      <c r="M2327" s="8"/>
      <c r="N2327" s="8"/>
      <c r="O2327" s="8"/>
      <c r="P2327" s="8"/>
      <c r="Q2327" s="8"/>
      <c r="R2327" s="8"/>
      <c r="S2327" s="8"/>
      <c r="T2327" s="8"/>
      <c r="U2327" s="8"/>
      <c r="V2327" s="8"/>
      <c r="W2327" s="8"/>
      <c r="X2327" s="8"/>
      <c r="Y2327" s="8"/>
      <c r="Z2327" s="8"/>
    </row>
    <row r="2328">
      <c r="A2328" s="8"/>
      <c r="B2328" s="11"/>
      <c r="C2328" s="8"/>
      <c r="D2328" s="8"/>
      <c r="E2328" s="8"/>
      <c r="F2328" s="8"/>
      <c r="G2328" s="8"/>
      <c r="H2328" s="8"/>
      <c r="I2328" s="8"/>
      <c r="J2328" s="8"/>
      <c r="K2328" s="8"/>
      <c r="L2328" s="8"/>
      <c r="M2328" s="8"/>
      <c r="N2328" s="8"/>
      <c r="O2328" s="8"/>
      <c r="P2328" s="8"/>
      <c r="Q2328" s="8"/>
      <c r="R2328" s="8"/>
      <c r="S2328" s="8"/>
      <c r="T2328" s="8"/>
      <c r="U2328" s="8"/>
      <c r="V2328" s="8"/>
      <c r="W2328" s="8"/>
      <c r="X2328" s="8"/>
      <c r="Y2328" s="8"/>
      <c r="Z2328" s="8"/>
    </row>
    <row r="2329">
      <c r="A2329" s="8"/>
      <c r="B2329" s="11"/>
      <c r="C2329" s="8"/>
      <c r="D2329" s="8"/>
      <c r="E2329" s="8"/>
      <c r="F2329" s="8"/>
      <c r="G2329" s="8"/>
      <c r="H2329" s="8"/>
      <c r="I2329" s="8"/>
      <c r="J2329" s="8"/>
      <c r="K2329" s="8"/>
      <c r="L2329" s="8"/>
      <c r="M2329" s="8"/>
      <c r="N2329" s="8"/>
      <c r="O2329" s="8"/>
      <c r="P2329" s="8"/>
      <c r="Q2329" s="8"/>
      <c r="R2329" s="8"/>
      <c r="S2329" s="8"/>
      <c r="T2329" s="8"/>
      <c r="U2329" s="8"/>
      <c r="V2329" s="8"/>
      <c r="W2329" s="8"/>
      <c r="X2329" s="8"/>
      <c r="Y2329" s="8"/>
      <c r="Z2329" s="8"/>
    </row>
    <row r="2330">
      <c r="A2330" s="8"/>
      <c r="B2330" s="11"/>
      <c r="C2330" s="8"/>
      <c r="D2330" s="8"/>
      <c r="E2330" s="8"/>
      <c r="F2330" s="8"/>
      <c r="G2330" s="8"/>
      <c r="H2330" s="8"/>
      <c r="I2330" s="8"/>
      <c r="J2330" s="8"/>
      <c r="K2330" s="8"/>
      <c r="L2330" s="8"/>
      <c r="M2330" s="8"/>
      <c r="N2330" s="8"/>
      <c r="O2330" s="8"/>
      <c r="P2330" s="8"/>
      <c r="Q2330" s="8"/>
      <c r="R2330" s="8"/>
      <c r="S2330" s="8"/>
      <c r="T2330" s="8"/>
      <c r="U2330" s="8"/>
      <c r="V2330" s="8"/>
      <c r="W2330" s="8"/>
      <c r="X2330" s="8"/>
      <c r="Y2330" s="8"/>
      <c r="Z2330" s="8"/>
    </row>
    <row r="2331">
      <c r="A2331" s="8"/>
      <c r="B2331" s="11"/>
      <c r="C2331" s="8"/>
      <c r="D2331" s="8"/>
      <c r="E2331" s="8"/>
      <c r="F2331" s="8"/>
      <c r="G2331" s="8"/>
      <c r="H2331" s="8"/>
      <c r="I2331" s="8"/>
      <c r="J2331" s="8"/>
      <c r="K2331" s="8"/>
      <c r="L2331" s="8"/>
      <c r="M2331" s="8"/>
      <c r="N2331" s="8"/>
      <c r="O2331" s="8"/>
      <c r="P2331" s="8"/>
      <c r="Q2331" s="8"/>
      <c r="R2331" s="8"/>
      <c r="S2331" s="8"/>
      <c r="T2331" s="8"/>
      <c r="U2331" s="8"/>
      <c r="V2331" s="8"/>
      <c r="W2331" s="8"/>
      <c r="X2331" s="8"/>
      <c r="Y2331" s="8"/>
      <c r="Z2331" s="8"/>
    </row>
    <row r="2332">
      <c r="A2332" s="8"/>
      <c r="B2332" s="11"/>
      <c r="C2332" s="8"/>
      <c r="D2332" s="8"/>
      <c r="E2332" s="8"/>
      <c r="F2332" s="8"/>
      <c r="G2332" s="8"/>
      <c r="H2332" s="8"/>
      <c r="I2332" s="8"/>
      <c r="J2332" s="8"/>
      <c r="K2332" s="8"/>
      <c r="L2332" s="8"/>
      <c r="M2332" s="8"/>
      <c r="N2332" s="8"/>
      <c r="O2332" s="8"/>
      <c r="P2332" s="8"/>
      <c r="Q2332" s="8"/>
      <c r="R2332" s="8"/>
      <c r="S2332" s="8"/>
      <c r="T2332" s="8"/>
      <c r="U2332" s="8"/>
      <c r="V2332" s="8"/>
      <c r="W2332" s="8"/>
      <c r="X2332" s="8"/>
      <c r="Y2332" s="8"/>
      <c r="Z2332" s="8"/>
    </row>
    <row r="2333">
      <c r="A2333" s="8"/>
      <c r="B2333" s="11"/>
      <c r="C2333" s="8"/>
      <c r="D2333" s="8"/>
      <c r="E2333" s="8"/>
      <c r="F2333" s="8"/>
      <c r="G2333" s="8"/>
      <c r="H2333" s="8"/>
      <c r="I2333" s="8"/>
      <c r="J2333" s="8"/>
      <c r="K2333" s="8"/>
      <c r="L2333" s="8"/>
      <c r="M2333" s="8"/>
      <c r="N2333" s="8"/>
      <c r="O2333" s="8"/>
      <c r="P2333" s="8"/>
      <c r="Q2333" s="8"/>
      <c r="R2333" s="8"/>
      <c r="S2333" s="8"/>
      <c r="T2333" s="8"/>
      <c r="U2333" s="8"/>
      <c r="V2333" s="8"/>
      <c r="W2333" s="8"/>
      <c r="X2333" s="8"/>
      <c r="Y2333" s="8"/>
      <c r="Z2333" s="8"/>
    </row>
    <row r="2334">
      <c r="A2334" s="8"/>
      <c r="B2334" s="11"/>
      <c r="C2334" s="8"/>
      <c r="D2334" s="8"/>
      <c r="E2334" s="8"/>
      <c r="F2334" s="8"/>
      <c r="G2334" s="8"/>
      <c r="H2334" s="8"/>
      <c r="I2334" s="8"/>
      <c r="J2334" s="8"/>
      <c r="K2334" s="8"/>
      <c r="L2334" s="8"/>
      <c r="M2334" s="8"/>
      <c r="N2334" s="8"/>
      <c r="O2334" s="8"/>
      <c r="P2334" s="8"/>
      <c r="Q2334" s="8"/>
      <c r="R2334" s="8"/>
      <c r="S2334" s="8"/>
      <c r="T2334" s="8"/>
      <c r="U2334" s="8"/>
      <c r="V2334" s="8"/>
      <c r="W2334" s="8"/>
      <c r="X2334" s="8"/>
      <c r="Y2334" s="8"/>
      <c r="Z2334" s="8"/>
    </row>
    <row r="2335">
      <c r="A2335" s="8"/>
      <c r="B2335" s="11"/>
      <c r="C2335" s="8"/>
      <c r="D2335" s="8"/>
      <c r="E2335" s="8"/>
      <c r="F2335" s="8"/>
      <c r="G2335" s="8"/>
      <c r="H2335" s="8"/>
      <c r="I2335" s="8"/>
      <c r="J2335" s="8"/>
      <c r="K2335" s="8"/>
      <c r="L2335" s="8"/>
      <c r="M2335" s="8"/>
      <c r="N2335" s="8"/>
      <c r="O2335" s="8"/>
      <c r="P2335" s="8"/>
      <c r="Q2335" s="8"/>
      <c r="R2335" s="8"/>
      <c r="S2335" s="8"/>
      <c r="T2335" s="8"/>
      <c r="U2335" s="8"/>
      <c r="V2335" s="8"/>
      <c r="W2335" s="8"/>
      <c r="X2335" s="8"/>
      <c r="Y2335" s="8"/>
      <c r="Z2335" s="8"/>
    </row>
    <row r="2336">
      <c r="A2336" s="8"/>
      <c r="B2336" s="11"/>
      <c r="C2336" s="8"/>
      <c r="D2336" s="8"/>
      <c r="E2336" s="8"/>
      <c r="F2336" s="8"/>
      <c r="G2336" s="8"/>
      <c r="H2336" s="8"/>
      <c r="I2336" s="8"/>
      <c r="J2336" s="8"/>
      <c r="K2336" s="8"/>
      <c r="L2336" s="8"/>
      <c r="M2336" s="8"/>
      <c r="N2336" s="8"/>
      <c r="O2336" s="8"/>
      <c r="P2336" s="8"/>
      <c r="Q2336" s="8"/>
      <c r="R2336" s="8"/>
      <c r="S2336" s="8"/>
      <c r="T2336" s="8"/>
      <c r="U2336" s="8"/>
      <c r="V2336" s="8"/>
      <c r="W2336" s="8"/>
      <c r="X2336" s="8"/>
      <c r="Y2336" s="8"/>
      <c r="Z2336" s="8"/>
    </row>
    <row r="2337">
      <c r="A2337" s="8"/>
      <c r="B2337" s="11"/>
      <c r="C2337" s="8"/>
      <c r="D2337" s="8"/>
      <c r="E2337" s="8"/>
      <c r="F2337" s="8"/>
      <c r="G2337" s="8"/>
      <c r="H2337" s="8"/>
      <c r="I2337" s="8"/>
      <c r="J2337" s="8"/>
      <c r="K2337" s="8"/>
      <c r="L2337" s="8"/>
      <c r="M2337" s="8"/>
      <c r="N2337" s="8"/>
      <c r="O2337" s="8"/>
      <c r="P2337" s="8"/>
      <c r="Q2337" s="8"/>
      <c r="R2337" s="8"/>
      <c r="S2337" s="8"/>
      <c r="T2337" s="8"/>
      <c r="U2337" s="8"/>
      <c r="V2337" s="8"/>
      <c r="W2337" s="8"/>
      <c r="X2337" s="8"/>
      <c r="Y2337" s="8"/>
      <c r="Z2337" s="8"/>
    </row>
    <row r="2338">
      <c r="A2338" s="8"/>
      <c r="B2338" s="11"/>
      <c r="C2338" s="8"/>
      <c r="D2338" s="8"/>
      <c r="E2338" s="8"/>
      <c r="F2338" s="8"/>
      <c r="G2338" s="8"/>
      <c r="H2338" s="8"/>
      <c r="I2338" s="8"/>
      <c r="J2338" s="8"/>
      <c r="K2338" s="8"/>
      <c r="L2338" s="8"/>
      <c r="M2338" s="8"/>
      <c r="N2338" s="8"/>
      <c r="O2338" s="8"/>
      <c r="P2338" s="8"/>
      <c r="Q2338" s="8"/>
      <c r="R2338" s="8"/>
      <c r="S2338" s="8"/>
      <c r="T2338" s="8"/>
      <c r="U2338" s="8"/>
      <c r="V2338" s="8"/>
      <c r="W2338" s="8"/>
      <c r="X2338" s="8"/>
      <c r="Y2338" s="8"/>
      <c r="Z2338" s="8"/>
    </row>
    <row r="2339">
      <c r="A2339" s="8"/>
      <c r="B2339" s="11"/>
      <c r="C2339" s="8"/>
      <c r="D2339" s="8"/>
      <c r="E2339" s="8"/>
      <c r="F2339" s="8"/>
      <c r="G2339" s="8"/>
      <c r="H2339" s="8"/>
      <c r="I2339" s="8"/>
      <c r="J2339" s="8"/>
      <c r="K2339" s="8"/>
      <c r="L2339" s="8"/>
      <c r="M2339" s="8"/>
      <c r="N2339" s="8"/>
      <c r="O2339" s="8"/>
      <c r="P2339" s="8"/>
      <c r="Q2339" s="8"/>
      <c r="R2339" s="8"/>
      <c r="S2339" s="8"/>
      <c r="T2339" s="8"/>
      <c r="U2339" s="8"/>
      <c r="V2339" s="8"/>
      <c r="W2339" s="8"/>
      <c r="X2339" s="8"/>
      <c r="Y2339" s="8"/>
      <c r="Z2339" s="8"/>
    </row>
    <row r="2340">
      <c r="A2340" s="8"/>
      <c r="B2340" s="11"/>
      <c r="C2340" s="8"/>
      <c r="D2340" s="8"/>
      <c r="E2340" s="8"/>
      <c r="F2340" s="8"/>
      <c r="G2340" s="8"/>
      <c r="H2340" s="8"/>
      <c r="I2340" s="8"/>
      <c r="J2340" s="8"/>
      <c r="K2340" s="8"/>
      <c r="L2340" s="8"/>
      <c r="M2340" s="8"/>
      <c r="N2340" s="8"/>
      <c r="O2340" s="8"/>
      <c r="P2340" s="8"/>
      <c r="Q2340" s="8"/>
      <c r="R2340" s="8"/>
      <c r="S2340" s="8"/>
      <c r="T2340" s="8"/>
      <c r="U2340" s="8"/>
      <c r="V2340" s="8"/>
      <c r="W2340" s="8"/>
      <c r="X2340" s="8"/>
      <c r="Y2340" s="8"/>
      <c r="Z2340" s="8"/>
    </row>
    <row r="2341">
      <c r="A2341" s="8"/>
      <c r="B2341" s="11"/>
      <c r="C2341" s="8"/>
      <c r="D2341" s="8"/>
      <c r="E2341" s="8"/>
      <c r="F2341" s="8"/>
      <c r="G2341" s="8"/>
      <c r="H2341" s="8"/>
      <c r="I2341" s="8"/>
      <c r="J2341" s="8"/>
      <c r="K2341" s="8"/>
      <c r="L2341" s="8"/>
      <c r="M2341" s="8"/>
      <c r="N2341" s="8"/>
      <c r="O2341" s="8"/>
      <c r="P2341" s="8"/>
      <c r="Q2341" s="8"/>
      <c r="R2341" s="8"/>
      <c r="S2341" s="8"/>
      <c r="T2341" s="8"/>
      <c r="U2341" s="8"/>
      <c r="V2341" s="8"/>
      <c r="W2341" s="8"/>
      <c r="X2341" s="8"/>
      <c r="Y2341" s="8"/>
      <c r="Z2341" s="8"/>
    </row>
    <row r="2342">
      <c r="A2342" s="8"/>
      <c r="B2342" s="11"/>
      <c r="C2342" s="8"/>
      <c r="D2342" s="8"/>
      <c r="E2342" s="8"/>
      <c r="F2342" s="8"/>
      <c r="G2342" s="8"/>
      <c r="H2342" s="8"/>
      <c r="I2342" s="8"/>
      <c r="J2342" s="8"/>
      <c r="K2342" s="8"/>
      <c r="L2342" s="8"/>
      <c r="M2342" s="8"/>
      <c r="N2342" s="8"/>
      <c r="O2342" s="8"/>
      <c r="P2342" s="8"/>
      <c r="Q2342" s="8"/>
      <c r="R2342" s="8"/>
      <c r="S2342" s="8"/>
      <c r="T2342" s="8"/>
      <c r="U2342" s="8"/>
      <c r="V2342" s="8"/>
      <c r="W2342" s="8"/>
      <c r="X2342" s="8"/>
      <c r="Y2342" s="8"/>
      <c r="Z2342" s="8"/>
    </row>
    <row r="2343">
      <c r="A2343" s="8"/>
      <c r="B2343" s="11"/>
      <c r="C2343" s="8"/>
      <c r="D2343" s="8"/>
      <c r="E2343" s="8"/>
      <c r="F2343" s="8"/>
      <c r="G2343" s="8"/>
      <c r="H2343" s="8"/>
      <c r="I2343" s="8"/>
      <c r="J2343" s="8"/>
      <c r="K2343" s="8"/>
      <c r="L2343" s="8"/>
      <c r="M2343" s="8"/>
      <c r="N2343" s="8"/>
      <c r="O2343" s="8"/>
      <c r="P2343" s="8"/>
      <c r="Q2343" s="8"/>
      <c r="R2343" s="8"/>
      <c r="S2343" s="8"/>
      <c r="T2343" s="8"/>
      <c r="U2343" s="8"/>
      <c r="V2343" s="8"/>
      <c r="W2343" s="8"/>
      <c r="X2343" s="8"/>
      <c r="Y2343" s="8"/>
      <c r="Z2343" s="8"/>
    </row>
    <row r="2344">
      <c r="A2344" s="8"/>
      <c r="B2344" s="11"/>
      <c r="C2344" s="8"/>
      <c r="D2344" s="8"/>
      <c r="E2344" s="8"/>
      <c r="F2344" s="8"/>
      <c r="G2344" s="8"/>
      <c r="H2344" s="8"/>
      <c r="I2344" s="8"/>
      <c r="J2344" s="8"/>
      <c r="K2344" s="8"/>
      <c r="L2344" s="8"/>
      <c r="M2344" s="8"/>
      <c r="N2344" s="8"/>
      <c r="O2344" s="8"/>
      <c r="P2344" s="8"/>
      <c r="Q2344" s="8"/>
      <c r="R2344" s="8"/>
      <c r="S2344" s="8"/>
      <c r="T2344" s="8"/>
      <c r="U2344" s="8"/>
      <c r="V2344" s="8"/>
      <c r="W2344" s="8"/>
      <c r="X2344" s="8"/>
      <c r="Y2344" s="8"/>
      <c r="Z2344" s="8"/>
    </row>
    <row r="2345">
      <c r="A2345" s="8"/>
      <c r="B2345" s="11"/>
      <c r="C2345" s="8"/>
      <c r="D2345" s="8"/>
      <c r="E2345" s="8"/>
      <c r="F2345" s="8"/>
      <c r="G2345" s="8"/>
      <c r="H2345" s="8"/>
      <c r="I2345" s="8"/>
      <c r="J2345" s="8"/>
      <c r="K2345" s="8"/>
      <c r="L2345" s="8"/>
      <c r="M2345" s="8"/>
      <c r="N2345" s="8"/>
      <c r="O2345" s="8"/>
      <c r="P2345" s="8"/>
      <c r="Q2345" s="8"/>
      <c r="R2345" s="8"/>
      <c r="S2345" s="8"/>
      <c r="T2345" s="8"/>
      <c r="U2345" s="8"/>
      <c r="V2345" s="8"/>
      <c r="W2345" s="8"/>
      <c r="X2345" s="8"/>
      <c r="Y2345" s="8"/>
      <c r="Z2345" s="8"/>
    </row>
    <row r="2346">
      <c r="A2346" s="8"/>
      <c r="B2346" s="11"/>
      <c r="C2346" s="8"/>
      <c r="D2346" s="8"/>
      <c r="E2346" s="8"/>
      <c r="F2346" s="8"/>
      <c r="G2346" s="8"/>
      <c r="H2346" s="8"/>
      <c r="I2346" s="8"/>
      <c r="J2346" s="8"/>
      <c r="K2346" s="8"/>
      <c r="L2346" s="8"/>
      <c r="M2346" s="8"/>
      <c r="N2346" s="8"/>
      <c r="O2346" s="8"/>
      <c r="P2346" s="8"/>
      <c r="Q2346" s="8"/>
      <c r="R2346" s="8"/>
      <c r="S2346" s="8"/>
      <c r="T2346" s="8"/>
      <c r="U2346" s="8"/>
      <c r="V2346" s="8"/>
      <c r="W2346" s="8"/>
      <c r="X2346" s="8"/>
      <c r="Y2346" s="8"/>
      <c r="Z2346" s="8"/>
    </row>
    <row r="2347">
      <c r="A2347" s="8"/>
      <c r="B2347" s="11"/>
      <c r="C2347" s="8"/>
      <c r="D2347" s="8"/>
      <c r="E2347" s="8"/>
      <c r="F2347" s="8"/>
      <c r="G2347" s="8"/>
      <c r="H2347" s="8"/>
      <c r="I2347" s="8"/>
      <c r="J2347" s="8"/>
      <c r="K2347" s="8"/>
      <c r="L2347" s="8"/>
      <c r="M2347" s="8"/>
      <c r="N2347" s="8"/>
      <c r="O2347" s="8"/>
      <c r="P2347" s="8"/>
      <c r="Q2347" s="8"/>
      <c r="R2347" s="8"/>
      <c r="S2347" s="8"/>
      <c r="T2347" s="8"/>
      <c r="U2347" s="8"/>
      <c r="V2347" s="8"/>
      <c r="W2347" s="8"/>
      <c r="X2347" s="8"/>
      <c r="Y2347" s="8"/>
      <c r="Z2347" s="8"/>
    </row>
    <row r="2348">
      <c r="A2348" s="8"/>
      <c r="B2348" s="11"/>
      <c r="C2348" s="8"/>
      <c r="D2348" s="8"/>
      <c r="E2348" s="8"/>
      <c r="F2348" s="8"/>
      <c r="G2348" s="8"/>
      <c r="H2348" s="8"/>
      <c r="I2348" s="8"/>
      <c r="J2348" s="8"/>
      <c r="K2348" s="8"/>
      <c r="L2348" s="8"/>
      <c r="M2348" s="8"/>
      <c r="N2348" s="8"/>
      <c r="O2348" s="8"/>
      <c r="P2348" s="8"/>
      <c r="Q2348" s="8"/>
      <c r="R2348" s="8"/>
      <c r="S2348" s="8"/>
      <c r="T2348" s="8"/>
      <c r="U2348" s="8"/>
      <c r="V2348" s="8"/>
      <c r="W2348" s="8"/>
      <c r="X2348" s="8"/>
      <c r="Y2348" s="8"/>
      <c r="Z2348" s="8"/>
    </row>
    <row r="2349">
      <c r="A2349" s="8"/>
      <c r="B2349" s="11"/>
      <c r="C2349" s="8"/>
      <c r="D2349" s="8"/>
      <c r="E2349" s="8"/>
      <c r="F2349" s="8"/>
      <c r="G2349" s="8"/>
      <c r="H2349" s="8"/>
      <c r="I2349" s="8"/>
      <c r="J2349" s="8"/>
      <c r="K2349" s="8"/>
      <c r="L2349" s="8"/>
      <c r="M2349" s="8"/>
      <c r="N2349" s="8"/>
      <c r="O2349" s="8"/>
      <c r="P2349" s="8"/>
      <c r="Q2349" s="8"/>
      <c r="R2349" s="8"/>
      <c r="S2349" s="8"/>
      <c r="T2349" s="8"/>
      <c r="U2349" s="8"/>
      <c r="V2349" s="8"/>
      <c r="W2349" s="8"/>
      <c r="X2349" s="8"/>
      <c r="Y2349" s="8"/>
      <c r="Z2349" s="8"/>
    </row>
    <row r="2350">
      <c r="A2350" s="8"/>
      <c r="B2350" s="11"/>
      <c r="C2350" s="8"/>
      <c r="D2350" s="8"/>
      <c r="E2350" s="8"/>
      <c r="F2350" s="8"/>
      <c r="G2350" s="8"/>
      <c r="H2350" s="8"/>
      <c r="I2350" s="8"/>
      <c r="J2350" s="8"/>
      <c r="K2350" s="8"/>
      <c r="L2350" s="8"/>
      <c r="M2350" s="8"/>
      <c r="N2350" s="8"/>
      <c r="O2350" s="8"/>
      <c r="P2350" s="8"/>
      <c r="Q2350" s="8"/>
      <c r="R2350" s="8"/>
      <c r="S2350" s="8"/>
      <c r="T2350" s="8"/>
      <c r="U2350" s="8"/>
      <c r="V2350" s="8"/>
      <c r="W2350" s="8"/>
      <c r="X2350" s="8"/>
      <c r="Y2350" s="8"/>
      <c r="Z2350" s="8"/>
    </row>
    <row r="2351">
      <c r="A2351" s="8"/>
      <c r="B2351" s="11"/>
      <c r="C2351" s="8"/>
      <c r="D2351" s="8"/>
      <c r="E2351" s="8"/>
      <c r="F2351" s="8"/>
      <c r="G2351" s="8"/>
      <c r="H2351" s="8"/>
      <c r="I2351" s="8"/>
      <c r="J2351" s="8"/>
      <c r="K2351" s="8"/>
      <c r="L2351" s="8"/>
      <c r="M2351" s="8"/>
      <c r="N2351" s="8"/>
      <c r="O2351" s="8"/>
      <c r="P2351" s="8"/>
      <c r="Q2351" s="8"/>
      <c r="R2351" s="8"/>
      <c r="S2351" s="8"/>
      <c r="T2351" s="8"/>
      <c r="U2351" s="8"/>
      <c r="V2351" s="8"/>
      <c r="W2351" s="8"/>
      <c r="X2351" s="8"/>
      <c r="Y2351" s="8"/>
      <c r="Z2351" s="8"/>
    </row>
    <row r="2352">
      <c r="A2352" s="8"/>
      <c r="B2352" s="11"/>
      <c r="C2352" s="8"/>
      <c r="D2352" s="8"/>
      <c r="E2352" s="8"/>
      <c r="F2352" s="8"/>
      <c r="G2352" s="8"/>
      <c r="H2352" s="8"/>
      <c r="I2352" s="8"/>
      <c r="J2352" s="8"/>
      <c r="K2352" s="8"/>
      <c r="L2352" s="8"/>
      <c r="M2352" s="8"/>
      <c r="N2352" s="8"/>
      <c r="O2352" s="8"/>
      <c r="P2352" s="8"/>
      <c r="Q2352" s="8"/>
      <c r="R2352" s="8"/>
      <c r="S2352" s="8"/>
      <c r="T2352" s="8"/>
      <c r="U2352" s="8"/>
      <c r="V2352" s="8"/>
      <c r="W2352" s="8"/>
      <c r="X2352" s="8"/>
      <c r="Y2352" s="8"/>
      <c r="Z2352" s="8"/>
    </row>
    <row r="2353">
      <c r="A2353" s="8"/>
      <c r="B2353" s="11"/>
      <c r="C2353" s="8"/>
      <c r="D2353" s="8"/>
      <c r="E2353" s="8"/>
      <c r="F2353" s="8"/>
      <c r="G2353" s="8"/>
      <c r="H2353" s="8"/>
      <c r="I2353" s="8"/>
      <c r="J2353" s="8"/>
      <c r="K2353" s="8"/>
      <c r="L2353" s="8"/>
      <c r="M2353" s="8"/>
      <c r="N2353" s="8"/>
      <c r="O2353" s="8"/>
      <c r="P2353" s="8"/>
      <c r="Q2353" s="8"/>
      <c r="R2353" s="8"/>
      <c r="S2353" s="8"/>
      <c r="T2353" s="8"/>
      <c r="U2353" s="8"/>
      <c r="V2353" s="8"/>
      <c r="W2353" s="8"/>
      <c r="X2353" s="8"/>
      <c r="Y2353" s="8"/>
      <c r="Z2353" s="8"/>
    </row>
    <row r="2354">
      <c r="A2354" s="8"/>
      <c r="B2354" s="11"/>
      <c r="C2354" s="8"/>
      <c r="D2354" s="8"/>
      <c r="E2354" s="8"/>
      <c r="F2354" s="8"/>
      <c r="G2354" s="8"/>
      <c r="H2354" s="8"/>
      <c r="I2354" s="8"/>
      <c r="J2354" s="8"/>
      <c r="K2354" s="8"/>
      <c r="L2354" s="8"/>
      <c r="M2354" s="8"/>
      <c r="N2354" s="8"/>
      <c r="O2354" s="8"/>
      <c r="P2354" s="8"/>
      <c r="Q2354" s="8"/>
      <c r="R2354" s="8"/>
      <c r="S2354" s="8"/>
      <c r="T2354" s="8"/>
      <c r="U2354" s="8"/>
      <c r="V2354" s="8"/>
      <c r="W2354" s="8"/>
      <c r="X2354" s="8"/>
      <c r="Y2354" s="8"/>
      <c r="Z2354" s="8"/>
    </row>
    <row r="2355">
      <c r="A2355" s="8"/>
      <c r="B2355" s="11"/>
      <c r="C2355" s="8"/>
      <c r="D2355" s="8"/>
      <c r="E2355" s="8"/>
      <c r="F2355" s="8"/>
      <c r="G2355" s="8"/>
      <c r="H2355" s="8"/>
      <c r="I2355" s="8"/>
      <c r="J2355" s="8"/>
      <c r="K2355" s="8"/>
      <c r="L2355" s="8"/>
      <c r="M2355" s="8"/>
      <c r="N2355" s="8"/>
      <c r="O2355" s="8"/>
      <c r="P2355" s="8"/>
      <c r="Q2355" s="8"/>
      <c r="R2355" s="8"/>
      <c r="S2355" s="8"/>
      <c r="T2355" s="8"/>
      <c r="U2355" s="8"/>
      <c r="V2355" s="8"/>
      <c r="W2355" s="8"/>
      <c r="X2355" s="8"/>
      <c r="Y2355" s="8"/>
      <c r="Z2355" s="8"/>
    </row>
    <row r="2356">
      <c r="A2356" s="8"/>
      <c r="B2356" s="11"/>
      <c r="C2356" s="8"/>
      <c r="D2356" s="8"/>
      <c r="E2356" s="8"/>
      <c r="F2356" s="8"/>
      <c r="G2356" s="8"/>
      <c r="H2356" s="8"/>
      <c r="I2356" s="8"/>
      <c r="J2356" s="8"/>
      <c r="K2356" s="8"/>
      <c r="L2356" s="8"/>
      <c r="M2356" s="8"/>
      <c r="N2356" s="8"/>
      <c r="O2356" s="8"/>
      <c r="P2356" s="8"/>
      <c r="Q2356" s="8"/>
      <c r="R2356" s="8"/>
      <c r="S2356" s="8"/>
      <c r="T2356" s="8"/>
      <c r="U2356" s="8"/>
      <c r="V2356" s="8"/>
      <c r="W2356" s="8"/>
      <c r="X2356" s="8"/>
      <c r="Y2356" s="8"/>
      <c r="Z2356" s="8"/>
    </row>
    <row r="2357">
      <c r="A2357" s="8"/>
      <c r="B2357" s="11"/>
      <c r="C2357" s="8"/>
      <c r="D2357" s="8"/>
      <c r="E2357" s="8"/>
      <c r="F2357" s="8"/>
      <c r="G2357" s="8"/>
      <c r="H2357" s="8"/>
      <c r="I2357" s="8"/>
      <c r="J2357" s="8"/>
      <c r="K2357" s="8"/>
      <c r="L2357" s="8"/>
      <c r="M2357" s="8"/>
      <c r="N2357" s="8"/>
      <c r="O2357" s="8"/>
      <c r="P2357" s="8"/>
      <c r="Q2357" s="8"/>
      <c r="R2357" s="8"/>
      <c r="S2357" s="8"/>
      <c r="T2357" s="8"/>
      <c r="U2357" s="8"/>
      <c r="V2357" s="8"/>
      <c r="W2357" s="8"/>
      <c r="X2357" s="8"/>
      <c r="Y2357" s="8"/>
      <c r="Z2357" s="8"/>
    </row>
    <row r="2358">
      <c r="A2358" s="8"/>
      <c r="B2358" s="11"/>
      <c r="C2358" s="8"/>
      <c r="D2358" s="8"/>
      <c r="E2358" s="8"/>
      <c r="F2358" s="8"/>
      <c r="G2358" s="8"/>
      <c r="H2358" s="8"/>
      <c r="I2358" s="8"/>
      <c r="J2358" s="8"/>
      <c r="K2358" s="8"/>
      <c r="L2358" s="8"/>
      <c r="M2358" s="8"/>
      <c r="N2358" s="8"/>
      <c r="O2358" s="8"/>
      <c r="P2358" s="8"/>
      <c r="Q2358" s="8"/>
      <c r="R2358" s="8"/>
      <c r="S2358" s="8"/>
      <c r="T2358" s="8"/>
      <c r="U2358" s="8"/>
      <c r="V2358" s="8"/>
      <c r="W2358" s="8"/>
      <c r="X2358" s="8"/>
      <c r="Y2358" s="8"/>
      <c r="Z2358" s="8"/>
    </row>
    <row r="2359">
      <c r="A2359" s="8"/>
      <c r="B2359" s="11"/>
      <c r="C2359" s="8"/>
      <c r="D2359" s="8"/>
      <c r="E2359" s="8"/>
      <c r="F2359" s="8"/>
      <c r="G2359" s="8"/>
      <c r="H2359" s="8"/>
      <c r="I2359" s="8"/>
      <c r="J2359" s="8"/>
      <c r="K2359" s="8"/>
      <c r="L2359" s="8"/>
      <c r="M2359" s="8"/>
      <c r="N2359" s="8"/>
      <c r="O2359" s="8"/>
      <c r="P2359" s="8"/>
      <c r="Q2359" s="8"/>
      <c r="R2359" s="8"/>
      <c r="S2359" s="8"/>
      <c r="T2359" s="8"/>
      <c r="U2359" s="8"/>
      <c r="V2359" s="8"/>
      <c r="W2359" s="8"/>
      <c r="X2359" s="8"/>
      <c r="Y2359" s="8"/>
      <c r="Z2359" s="8"/>
    </row>
    <row r="2360">
      <c r="A2360" s="8"/>
      <c r="B2360" s="11"/>
      <c r="C2360" s="8"/>
      <c r="D2360" s="8"/>
      <c r="E2360" s="8"/>
      <c r="F2360" s="8"/>
      <c r="G2360" s="8"/>
      <c r="H2360" s="8"/>
      <c r="I2360" s="8"/>
      <c r="J2360" s="8"/>
      <c r="K2360" s="8"/>
      <c r="L2360" s="8"/>
      <c r="M2360" s="8"/>
      <c r="N2360" s="8"/>
      <c r="O2360" s="8"/>
      <c r="P2360" s="8"/>
      <c r="Q2360" s="8"/>
      <c r="R2360" s="8"/>
      <c r="S2360" s="8"/>
      <c r="T2360" s="8"/>
      <c r="U2360" s="8"/>
      <c r="V2360" s="8"/>
      <c r="W2360" s="8"/>
      <c r="X2360" s="8"/>
      <c r="Y2360" s="8"/>
      <c r="Z2360" s="8"/>
    </row>
    <row r="2361">
      <c r="A2361" s="8"/>
      <c r="B2361" s="11"/>
      <c r="C2361" s="8"/>
      <c r="D2361" s="8"/>
      <c r="E2361" s="8"/>
      <c r="F2361" s="8"/>
      <c r="G2361" s="8"/>
      <c r="H2361" s="8"/>
      <c r="I2361" s="8"/>
      <c r="J2361" s="8"/>
      <c r="K2361" s="8"/>
      <c r="L2361" s="8"/>
      <c r="M2361" s="8"/>
      <c r="N2361" s="8"/>
      <c r="O2361" s="8"/>
      <c r="P2361" s="8"/>
      <c r="Q2361" s="8"/>
      <c r="R2361" s="8"/>
      <c r="S2361" s="8"/>
      <c r="T2361" s="8"/>
      <c r="U2361" s="8"/>
      <c r="V2361" s="8"/>
      <c r="W2361" s="8"/>
      <c r="X2361" s="8"/>
      <c r="Y2361" s="8"/>
      <c r="Z2361" s="8"/>
    </row>
    <row r="2362">
      <c r="A2362" s="8"/>
      <c r="B2362" s="11"/>
      <c r="C2362" s="8"/>
      <c r="D2362" s="8"/>
      <c r="E2362" s="8"/>
      <c r="F2362" s="8"/>
      <c r="G2362" s="8"/>
      <c r="H2362" s="8"/>
      <c r="I2362" s="8"/>
      <c r="J2362" s="8"/>
      <c r="K2362" s="8"/>
      <c r="L2362" s="8"/>
      <c r="M2362" s="8"/>
      <c r="N2362" s="8"/>
      <c r="O2362" s="8"/>
      <c r="P2362" s="8"/>
      <c r="Q2362" s="8"/>
      <c r="R2362" s="8"/>
      <c r="S2362" s="8"/>
      <c r="T2362" s="8"/>
      <c r="U2362" s="8"/>
      <c r="V2362" s="8"/>
      <c r="W2362" s="8"/>
      <c r="X2362" s="8"/>
      <c r="Y2362" s="8"/>
      <c r="Z2362" s="8"/>
    </row>
    <row r="2363">
      <c r="A2363" s="8"/>
      <c r="B2363" s="11"/>
      <c r="C2363" s="8"/>
      <c r="D2363" s="8"/>
      <c r="E2363" s="8"/>
      <c r="F2363" s="8"/>
      <c r="G2363" s="8"/>
      <c r="H2363" s="8"/>
      <c r="I2363" s="8"/>
      <c r="J2363" s="8"/>
      <c r="K2363" s="8"/>
      <c r="L2363" s="8"/>
      <c r="M2363" s="8"/>
      <c r="N2363" s="8"/>
      <c r="O2363" s="8"/>
      <c r="P2363" s="8"/>
      <c r="Q2363" s="8"/>
      <c r="R2363" s="8"/>
      <c r="S2363" s="8"/>
      <c r="T2363" s="8"/>
      <c r="U2363" s="8"/>
      <c r="V2363" s="8"/>
      <c r="W2363" s="8"/>
      <c r="X2363" s="8"/>
      <c r="Y2363" s="8"/>
      <c r="Z2363" s="8"/>
    </row>
    <row r="2364">
      <c r="A2364" s="8"/>
      <c r="B2364" s="11"/>
      <c r="C2364" s="8"/>
      <c r="D2364" s="8"/>
      <c r="E2364" s="8"/>
      <c r="F2364" s="8"/>
      <c r="G2364" s="8"/>
      <c r="H2364" s="8"/>
      <c r="I2364" s="8"/>
      <c r="J2364" s="8"/>
      <c r="K2364" s="8"/>
      <c r="L2364" s="8"/>
      <c r="M2364" s="8"/>
      <c r="N2364" s="8"/>
      <c r="O2364" s="8"/>
      <c r="P2364" s="8"/>
      <c r="Q2364" s="8"/>
      <c r="R2364" s="8"/>
      <c r="S2364" s="8"/>
      <c r="T2364" s="8"/>
      <c r="U2364" s="8"/>
      <c r="V2364" s="8"/>
      <c r="W2364" s="8"/>
      <c r="X2364" s="8"/>
      <c r="Y2364" s="8"/>
      <c r="Z2364" s="8"/>
    </row>
    <row r="2365">
      <c r="A2365" s="8"/>
      <c r="B2365" s="11"/>
      <c r="C2365" s="8"/>
      <c r="D2365" s="8"/>
      <c r="E2365" s="8"/>
      <c r="F2365" s="8"/>
      <c r="G2365" s="8"/>
      <c r="H2365" s="8"/>
      <c r="I2365" s="8"/>
      <c r="J2365" s="8"/>
      <c r="K2365" s="8"/>
      <c r="L2365" s="8"/>
      <c r="M2365" s="8"/>
      <c r="N2365" s="8"/>
      <c r="O2365" s="8"/>
      <c r="P2365" s="8"/>
      <c r="Q2365" s="8"/>
      <c r="R2365" s="8"/>
      <c r="S2365" s="8"/>
      <c r="T2365" s="8"/>
      <c r="U2365" s="8"/>
      <c r="V2365" s="8"/>
      <c r="W2365" s="8"/>
      <c r="X2365" s="8"/>
      <c r="Y2365" s="8"/>
      <c r="Z2365" s="8"/>
    </row>
    <row r="2366">
      <c r="A2366" s="8"/>
      <c r="B2366" s="11"/>
      <c r="C2366" s="8"/>
      <c r="D2366" s="8"/>
      <c r="E2366" s="8"/>
      <c r="F2366" s="8"/>
      <c r="G2366" s="8"/>
      <c r="H2366" s="8"/>
      <c r="I2366" s="8"/>
      <c r="J2366" s="8"/>
      <c r="K2366" s="8"/>
      <c r="L2366" s="8"/>
      <c r="M2366" s="8"/>
      <c r="N2366" s="8"/>
      <c r="O2366" s="8"/>
      <c r="P2366" s="8"/>
      <c r="Q2366" s="8"/>
      <c r="R2366" s="8"/>
      <c r="S2366" s="8"/>
      <c r="T2366" s="8"/>
      <c r="U2366" s="8"/>
      <c r="V2366" s="8"/>
      <c r="W2366" s="8"/>
      <c r="X2366" s="8"/>
      <c r="Y2366" s="8"/>
      <c r="Z2366" s="8"/>
    </row>
    <row r="2367">
      <c r="A2367" s="8"/>
      <c r="B2367" s="11"/>
      <c r="C2367" s="8"/>
      <c r="D2367" s="8"/>
      <c r="E2367" s="8"/>
      <c r="F2367" s="8"/>
      <c r="G2367" s="8"/>
      <c r="H2367" s="8"/>
      <c r="I2367" s="8"/>
      <c r="J2367" s="8"/>
      <c r="K2367" s="8"/>
      <c r="L2367" s="8"/>
      <c r="M2367" s="8"/>
      <c r="N2367" s="8"/>
      <c r="O2367" s="8"/>
      <c r="P2367" s="8"/>
      <c r="Q2367" s="8"/>
      <c r="R2367" s="8"/>
      <c r="S2367" s="8"/>
      <c r="T2367" s="8"/>
      <c r="U2367" s="8"/>
      <c r="V2367" s="8"/>
      <c r="W2367" s="8"/>
      <c r="X2367" s="8"/>
      <c r="Y2367" s="8"/>
      <c r="Z2367" s="8"/>
    </row>
    <row r="2368">
      <c r="A2368" s="8"/>
      <c r="B2368" s="11"/>
      <c r="C2368" s="8"/>
      <c r="D2368" s="8"/>
      <c r="E2368" s="8"/>
      <c r="F2368" s="8"/>
      <c r="G2368" s="8"/>
      <c r="H2368" s="8"/>
      <c r="I2368" s="8"/>
      <c r="J2368" s="8"/>
      <c r="K2368" s="8"/>
      <c r="L2368" s="8"/>
      <c r="M2368" s="8"/>
      <c r="N2368" s="8"/>
      <c r="O2368" s="8"/>
      <c r="P2368" s="8"/>
      <c r="Q2368" s="8"/>
      <c r="R2368" s="8"/>
      <c r="S2368" s="8"/>
      <c r="T2368" s="8"/>
      <c r="U2368" s="8"/>
      <c r="V2368" s="8"/>
      <c r="W2368" s="8"/>
      <c r="X2368" s="8"/>
      <c r="Y2368" s="8"/>
      <c r="Z2368" s="8"/>
    </row>
    <row r="2369">
      <c r="A2369" s="8"/>
      <c r="B2369" s="11"/>
      <c r="C2369" s="8"/>
      <c r="D2369" s="8"/>
      <c r="E2369" s="8"/>
      <c r="F2369" s="8"/>
      <c r="G2369" s="8"/>
      <c r="H2369" s="8"/>
      <c r="I2369" s="8"/>
      <c r="J2369" s="8"/>
      <c r="K2369" s="8"/>
      <c r="L2369" s="8"/>
      <c r="M2369" s="8"/>
      <c r="N2369" s="8"/>
      <c r="O2369" s="8"/>
      <c r="P2369" s="8"/>
      <c r="Q2369" s="8"/>
      <c r="R2369" s="8"/>
      <c r="S2369" s="8"/>
      <c r="T2369" s="8"/>
      <c r="U2369" s="8"/>
      <c r="V2369" s="8"/>
      <c r="W2369" s="8"/>
      <c r="X2369" s="8"/>
      <c r="Y2369" s="8"/>
      <c r="Z2369" s="8"/>
    </row>
    <row r="2370">
      <c r="A2370" s="8"/>
      <c r="B2370" s="11"/>
      <c r="C2370" s="8"/>
      <c r="D2370" s="8"/>
      <c r="E2370" s="8"/>
      <c r="F2370" s="8"/>
      <c r="G2370" s="8"/>
      <c r="H2370" s="8"/>
      <c r="I2370" s="8"/>
      <c r="J2370" s="8"/>
      <c r="K2370" s="8"/>
      <c r="L2370" s="8"/>
      <c r="M2370" s="8"/>
      <c r="N2370" s="8"/>
      <c r="O2370" s="8"/>
      <c r="P2370" s="8"/>
      <c r="Q2370" s="8"/>
      <c r="R2370" s="8"/>
      <c r="S2370" s="8"/>
      <c r="T2370" s="8"/>
      <c r="U2370" s="8"/>
      <c r="V2370" s="8"/>
      <c r="W2370" s="8"/>
      <c r="X2370" s="8"/>
      <c r="Y2370" s="8"/>
      <c r="Z2370" s="8"/>
    </row>
    <row r="2371">
      <c r="A2371" s="8"/>
      <c r="B2371" s="11"/>
      <c r="C2371" s="8"/>
      <c r="D2371" s="8"/>
      <c r="E2371" s="8"/>
      <c r="F2371" s="8"/>
      <c r="G2371" s="8"/>
      <c r="H2371" s="8"/>
      <c r="I2371" s="8"/>
      <c r="J2371" s="8"/>
      <c r="K2371" s="8"/>
      <c r="L2371" s="8"/>
      <c r="M2371" s="8"/>
      <c r="N2371" s="8"/>
      <c r="O2371" s="8"/>
      <c r="P2371" s="8"/>
      <c r="Q2371" s="8"/>
      <c r="R2371" s="8"/>
      <c r="S2371" s="8"/>
      <c r="T2371" s="8"/>
      <c r="U2371" s="8"/>
      <c r="V2371" s="8"/>
      <c r="W2371" s="8"/>
      <c r="X2371" s="8"/>
      <c r="Y2371" s="8"/>
      <c r="Z2371" s="8"/>
    </row>
    <row r="2372">
      <c r="A2372" s="8"/>
      <c r="B2372" s="11"/>
      <c r="C2372" s="8"/>
      <c r="D2372" s="8"/>
      <c r="E2372" s="8"/>
      <c r="F2372" s="8"/>
      <c r="G2372" s="8"/>
      <c r="H2372" s="8"/>
      <c r="I2372" s="8"/>
      <c r="J2372" s="8"/>
      <c r="K2372" s="8"/>
      <c r="L2372" s="8"/>
      <c r="M2372" s="8"/>
      <c r="N2372" s="8"/>
      <c r="O2372" s="8"/>
      <c r="P2372" s="8"/>
      <c r="Q2372" s="8"/>
      <c r="R2372" s="8"/>
      <c r="S2372" s="8"/>
      <c r="T2372" s="8"/>
      <c r="U2372" s="8"/>
      <c r="V2372" s="8"/>
      <c r="W2372" s="8"/>
      <c r="X2372" s="8"/>
      <c r="Y2372" s="8"/>
      <c r="Z2372" s="8"/>
    </row>
    <row r="2373">
      <c r="A2373" s="8"/>
      <c r="B2373" s="11"/>
      <c r="C2373" s="8"/>
      <c r="D2373" s="8"/>
      <c r="E2373" s="8"/>
      <c r="F2373" s="8"/>
      <c r="G2373" s="8"/>
      <c r="H2373" s="8"/>
      <c r="I2373" s="8"/>
      <c r="J2373" s="8"/>
      <c r="K2373" s="8"/>
      <c r="L2373" s="8"/>
      <c r="M2373" s="8"/>
      <c r="N2373" s="8"/>
      <c r="O2373" s="8"/>
      <c r="P2373" s="8"/>
      <c r="Q2373" s="8"/>
      <c r="R2373" s="8"/>
      <c r="S2373" s="8"/>
      <c r="T2373" s="8"/>
      <c r="U2373" s="8"/>
      <c r="V2373" s="8"/>
      <c r="W2373" s="8"/>
      <c r="X2373" s="8"/>
      <c r="Y2373" s="8"/>
      <c r="Z2373" s="8"/>
    </row>
    <row r="2374">
      <c r="A2374" s="8"/>
      <c r="B2374" s="11"/>
      <c r="C2374" s="8"/>
      <c r="D2374" s="8"/>
      <c r="E2374" s="8"/>
      <c r="F2374" s="8"/>
      <c r="G2374" s="8"/>
      <c r="H2374" s="8"/>
      <c r="I2374" s="8"/>
      <c r="J2374" s="8"/>
      <c r="K2374" s="8"/>
      <c r="L2374" s="8"/>
      <c r="M2374" s="8"/>
      <c r="N2374" s="8"/>
      <c r="O2374" s="8"/>
      <c r="P2374" s="8"/>
      <c r="Q2374" s="8"/>
      <c r="R2374" s="8"/>
      <c r="S2374" s="8"/>
      <c r="T2374" s="8"/>
      <c r="U2374" s="8"/>
      <c r="V2374" s="8"/>
      <c r="W2374" s="8"/>
      <c r="X2374" s="8"/>
      <c r="Y2374" s="8"/>
      <c r="Z2374" s="8"/>
    </row>
    <row r="2375">
      <c r="A2375" s="8"/>
      <c r="B2375" s="11"/>
      <c r="C2375" s="8"/>
      <c r="D2375" s="8"/>
      <c r="E2375" s="8"/>
      <c r="F2375" s="8"/>
      <c r="G2375" s="8"/>
      <c r="H2375" s="8"/>
      <c r="I2375" s="8"/>
      <c r="J2375" s="8"/>
      <c r="K2375" s="8"/>
      <c r="L2375" s="8"/>
      <c r="M2375" s="8"/>
      <c r="N2375" s="8"/>
      <c r="O2375" s="8"/>
      <c r="P2375" s="8"/>
      <c r="Q2375" s="8"/>
      <c r="R2375" s="8"/>
      <c r="S2375" s="8"/>
      <c r="T2375" s="8"/>
      <c r="U2375" s="8"/>
      <c r="V2375" s="8"/>
      <c r="W2375" s="8"/>
      <c r="X2375" s="8"/>
      <c r="Y2375" s="8"/>
      <c r="Z2375" s="8"/>
    </row>
    <row r="2376">
      <c r="A2376" s="8"/>
      <c r="B2376" s="11"/>
      <c r="C2376" s="8"/>
      <c r="D2376" s="8"/>
      <c r="E2376" s="8"/>
      <c r="F2376" s="8"/>
      <c r="G2376" s="8"/>
      <c r="H2376" s="8"/>
      <c r="I2376" s="8"/>
      <c r="J2376" s="8"/>
      <c r="K2376" s="8"/>
      <c r="L2376" s="8"/>
      <c r="M2376" s="8"/>
      <c r="N2376" s="8"/>
      <c r="O2376" s="8"/>
      <c r="P2376" s="8"/>
      <c r="Q2376" s="8"/>
      <c r="R2376" s="8"/>
      <c r="S2376" s="8"/>
      <c r="T2376" s="8"/>
      <c r="U2376" s="8"/>
      <c r="V2376" s="8"/>
      <c r="W2376" s="8"/>
      <c r="X2376" s="8"/>
      <c r="Y2376" s="8"/>
      <c r="Z2376" s="8"/>
    </row>
    <row r="2377">
      <c r="A2377" s="8"/>
      <c r="B2377" s="11"/>
      <c r="C2377" s="8"/>
      <c r="D2377" s="8"/>
      <c r="E2377" s="8"/>
      <c r="F2377" s="8"/>
      <c r="G2377" s="8"/>
      <c r="H2377" s="8"/>
      <c r="I2377" s="8"/>
      <c r="J2377" s="8"/>
      <c r="K2377" s="8"/>
      <c r="L2377" s="8"/>
      <c r="M2377" s="8"/>
      <c r="N2377" s="8"/>
      <c r="O2377" s="8"/>
      <c r="P2377" s="8"/>
      <c r="Q2377" s="8"/>
      <c r="R2377" s="8"/>
      <c r="S2377" s="8"/>
      <c r="T2377" s="8"/>
      <c r="U2377" s="8"/>
      <c r="V2377" s="8"/>
      <c r="W2377" s="8"/>
      <c r="X2377" s="8"/>
      <c r="Y2377" s="8"/>
      <c r="Z2377" s="8"/>
    </row>
    <row r="2378">
      <c r="A2378" s="8"/>
      <c r="B2378" s="11"/>
      <c r="C2378" s="8"/>
      <c r="D2378" s="8"/>
      <c r="E2378" s="8"/>
      <c r="F2378" s="8"/>
      <c r="G2378" s="8"/>
      <c r="H2378" s="8"/>
      <c r="I2378" s="8"/>
      <c r="J2378" s="8"/>
      <c r="K2378" s="8"/>
      <c r="L2378" s="8"/>
      <c r="M2378" s="8"/>
      <c r="N2378" s="8"/>
      <c r="O2378" s="8"/>
      <c r="P2378" s="8"/>
      <c r="Q2378" s="8"/>
      <c r="R2378" s="8"/>
      <c r="S2378" s="8"/>
      <c r="T2378" s="8"/>
      <c r="U2378" s="8"/>
      <c r="V2378" s="8"/>
      <c r="W2378" s="8"/>
      <c r="X2378" s="8"/>
      <c r="Y2378" s="8"/>
      <c r="Z2378" s="8"/>
    </row>
    <row r="2379">
      <c r="A2379" s="8"/>
      <c r="B2379" s="11"/>
      <c r="C2379" s="8"/>
      <c r="D2379" s="8"/>
      <c r="E2379" s="8"/>
      <c r="F2379" s="8"/>
      <c r="G2379" s="8"/>
      <c r="H2379" s="8"/>
      <c r="I2379" s="8"/>
      <c r="J2379" s="8"/>
      <c r="K2379" s="8"/>
      <c r="L2379" s="8"/>
      <c r="M2379" s="8"/>
      <c r="N2379" s="8"/>
      <c r="O2379" s="8"/>
      <c r="P2379" s="8"/>
      <c r="Q2379" s="8"/>
      <c r="R2379" s="8"/>
      <c r="S2379" s="8"/>
      <c r="T2379" s="8"/>
      <c r="U2379" s="8"/>
      <c r="V2379" s="8"/>
      <c r="W2379" s="8"/>
      <c r="X2379" s="8"/>
      <c r="Y2379" s="8"/>
      <c r="Z2379" s="8"/>
    </row>
    <row r="2380">
      <c r="A2380" s="8"/>
      <c r="B2380" s="11"/>
      <c r="C2380" s="8"/>
      <c r="D2380" s="8"/>
      <c r="E2380" s="8"/>
      <c r="F2380" s="8"/>
      <c r="G2380" s="8"/>
      <c r="H2380" s="8"/>
      <c r="I2380" s="8"/>
      <c r="J2380" s="8"/>
      <c r="K2380" s="8"/>
      <c r="L2380" s="8"/>
      <c r="M2380" s="8"/>
      <c r="N2380" s="8"/>
      <c r="O2380" s="8"/>
      <c r="P2380" s="8"/>
      <c r="Q2380" s="8"/>
      <c r="R2380" s="8"/>
      <c r="S2380" s="8"/>
      <c r="T2380" s="8"/>
      <c r="U2380" s="8"/>
      <c r="V2380" s="8"/>
      <c r="W2380" s="8"/>
      <c r="X2380" s="8"/>
      <c r="Y2380" s="8"/>
      <c r="Z2380" s="8"/>
    </row>
    <row r="2381">
      <c r="A2381" s="8"/>
      <c r="B2381" s="11"/>
      <c r="C2381" s="8"/>
      <c r="D2381" s="8"/>
      <c r="E2381" s="8"/>
      <c r="F2381" s="8"/>
      <c r="G2381" s="8"/>
      <c r="H2381" s="8"/>
      <c r="I2381" s="8"/>
      <c r="J2381" s="8"/>
      <c r="K2381" s="8"/>
      <c r="L2381" s="8"/>
      <c r="M2381" s="8"/>
      <c r="N2381" s="8"/>
      <c r="O2381" s="8"/>
      <c r="P2381" s="8"/>
      <c r="Q2381" s="8"/>
      <c r="R2381" s="8"/>
      <c r="S2381" s="8"/>
      <c r="T2381" s="8"/>
      <c r="U2381" s="8"/>
      <c r="V2381" s="8"/>
      <c r="W2381" s="8"/>
      <c r="X2381" s="8"/>
      <c r="Y2381" s="8"/>
      <c r="Z2381" s="8"/>
    </row>
    <row r="2382">
      <c r="A2382" s="8"/>
      <c r="B2382" s="11"/>
      <c r="C2382" s="8"/>
      <c r="D2382" s="8"/>
      <c r="E2382" s="8"/>
      <c r="F2382" s="8"/>
      <c r="G2382" s="8"/>
      <c r="H2382" s="8"/>
      <c r="I2382" s="8"/>
      <c r="J2382" s="8"/>
      <c r="K2382" s="8"/>
      <c r="L2382" s="8"/>
      <c r="M2382" s="8"/>
      <c r="N2382" s="8"/>
      <c r="O2382" s="8"/>
      <c r="P2382" s="8"/>
      <c r="Q2382" s="8"/>
      <c r="R2382" s="8"/>
      <c r="S2382" s="8"/>
      <c r="T2382" s="8"/>
      <c r="U2382" s="8"/>
      <c r="V2382" s="8"/>
      <c r="W2382" s="8"/>
      <c r="X2382" s="8"/>
      <c r="Y2382" s="8"/>
      <c r="Z2382" s="8"/>
    </row>
    <row r="2383">
      <c r="A2383" s="8"/>
      <c r="B2383" s="11"/>
      <c r="C2383" s="8"/>
      <c r="D2383" s="8"/>
      <c r="E2383" s="8"/>
      <c r="F2383" s="8"/>
      <c r="G2383" s="8"/>
      <c r="H2383" s="8"/>
      <c r="I2383" s="8"/>
      <c r="J2383" s="8"/>
      <c r="K2383" s="8"/>
      <c r="L2383" s="8"/>
      <c r="M2383" s="8"/>
      <c r="N2383" s="8"/>
      <c r="O2383" s="8"/>
      <c r="P2383" s="8"/>
      <c r="Q2383" s="8"/>
      <c r="R2383" s="8"/>
      <c r="S2383" s="8"/>
      <c r="T2383" s="8"/>
      <c r="U2383" s="8"/>
      <c r="V2383" s="8"/>
      <c r="W2383" s="8"/>
      <c r="X2383" s="8"/>
      <c r="Y2383" s="8"/>
      <c r="Z2383" s="8"/>
    </row>
    <row r="2384">
      <c r="A2384" s="8"/>
      <c r="B2384" s="11"/>
      <c r="C2384" s="8"/>
      <c r="D2384" s="8"/>
      <c r="E2384" s="8"/>
      <c r="F2384" s="8"/>
      <c r="G2384" s="8"/>
      <c r="H2384" s="8"/>
      <c r="I2384" s="8"/>
      <c r="J2384" s="8"/>
      <c r="K2384" s="8"/>
      <c r="L2384" s="8"/>
      <c r="M2384" s="8"/>
      <c r="N2384" s="8"/>
      <c r="O2384" s="8"/>
      <c r="P2384" s="8"/>
      <c r="Q2384" s="8"/>
      <c r="R2384" s="8"/>
      <c r="S2384" s="8"/>
      <c r="T2384" s="8"/>
      <c r="U2384" s="8"/>
      <c r="V2384" s="8"/>
      <c r="W2384" s="8"/>
      <c r="X2384" s="8"/>
      <c r="Y2384" s="8"/>
      <c r="Z2384" s="8"/>
    </row>
    <row r="2385">
      <c r="A2385" s="8"/>
      <c r="B2385" s="11"/>
      <c r="C2385" s="8"/>
      <c r="D2385" s="8"/>
      <c r="E2385" s="8"/>
      <c r="F2385" s="8"/>
      <c r="G2385" s="8"/>
      <c r="H2385" s="8"/>
      <c r="I2385" s="8"/>
      <c r="J2385" s="8"/>
      <c r="K2385" s="8"/>
      <c r="L2385" s="8"/>
      <c r="M2385" s="8"/>
      <c r="N2385" s="8"/>
      <c r="O2385" s="8"/>
      <c r="P2385" s="8"/>
      <c r="Q2385" s="8"/>
      <c r="R2385" s="8"/>
      <c r="S2385" s="8"/>
      <c r="T2385" s="8"/>
      <c r="U2385" s="8"/>
      <c r="V2385" s="8"/>
      <c r="W2385" s="8"/>
      <c r="X2385" s="8"/>
      <c r="Y2385" s="8"/>
      <c r="Z2385" s="8"/>
    </row>
    <row r="2386">
      <c r="A2386" s="8"/>
      <c r="B2386" s="11"/>
      <c r="C2386" s="8"/>
      <c r="D2386" s="8"/>
      <c r="E2386" s="8"/>
      <c r="F2386" s="8"/>
      <c r="G2386" s="8"/>
      <c r="H2386" s="8"/>
      <c r="I2386" s="8"/>
      <c r="J2386" s="8"/>
      <c r="K2386" s="8"/>
      <c r="L2386" s="8"/>
      <c r="M2386" s="8"/>
      <c r="N2386" s="8"/>
      <c r="O2386" s="8"/>
      <c r="P2386" s="8"/>
      <c r="Q2386" s="8"/>
      <c r="R2386" s="8"/>
      <c r="S2386" s="8"/>
      <c r="T2386" s="8"/>
      <c r="U2386" s="8"/>
      <c r="V2386" s="8"/>
      <c r="W2386" s="8"/>
      <c r="X2386" s="8"/>
      <c r="Y2386" s="8"/>
      <c r="Z2386" s="8"/>
    </row>
    <row r="2387">
      <c r="A2387" s="8"/>
      <c r="B2387" s="11"/>
      <c r="C2387" s="8"/>
      <c r="D2387" s="8"/>
      <c r="E2387" s="8"/>
      <c r="F2387" s="8"/>
      <c r="G2387" s="8"/>
      <c r="H2387" s="8"/>
      <c r="I2387" s="8"/>
      <c r="J2387" s="8"/>
      <c r="K2387" s="8"/>
      <c r="L2387" s="8"/>
      <c r="M2387" s="8"/>
      <c r="N2387" s="8"/>
      <c r="O2387" s="8"/>
      <c r="P2387" s="8"/>
      <c r="Q2387" s="8"/>
      <c r="R2387" s="8"/>
      <c r="S2387" s="8"/>
      <c r="T2387" s="8"/>
      <c r="U2387" s="8"/>
      <c r="V2387" s="8"/>
      <c r="W2387" s="8"/>
      <c r="X2387" s="8"/>
      <c r="Y2387" s="8"/>
      <c r="Z2387" s="8"/>
    </row>
    <row r="2388">
      <c r="A2388" s="8"/>
      <c r="B2388" s="11"/>
      <c r="C2388" s="8"/>
      <c r="D2388" s="8"/>
      <c r="E2388" s="8"/>
      <c r="F2388" s="8"/>
      <c r="G2388" s="8"/>
      <c r="H2388" s="8"/>
      <c r="I2388" s="8"/>
      <c r="J2388" s="8"/>
      <c r="K2388" s="8"/>
      <c r="L2388" s="8"/>
      <c r="M2388" s="8"/>
      <c r="N2388" s="8"/>
      <c r="O2388" s="8"/>
      <c r="P2388" s="8"/>
      <c r="Q2388" s="8"/>
      <c r="R2388" s="8"/>
      <c r="S2388" s="8"/>
      <c r="T2388" s="8"/>
      <c r="U2388" s="8"/>
      <c r="V2388" s="8"/>
      <c r="W2388" s="8"/>
      <c r="X2388" s="8"/>
      <c r="Y2388" s="8"/>
      <c r="Z2388" s="8"/>
    </row>
    <row r="2389">
      <c r="A2389" s="8"/>
      <c r="B2389" s="11"/>
      <c r="C2389" s="8"/>
      <c r="D2389" s="8"/>
      <c r="E2389" s="8"/>
      <c r="F2389" s="8"/>
      <c r="G2389" s="8"/>
      <c r="H2389" s="8"/>
      <c r="I2389" s="8"/>
      <c r="J2389" s="8"/>
      <c r="K2389" s="8"/>
      <c r="L2389" s="8"/>
      <c r="M2389" s="8"/>
      <c r="N2389" s="8"/>
      <c r="O2389" s="8"/>
      <c r="P2389" s="8"/>
      <c r="Q2389" s="8"/>
      <c r="R2389" s="8"/>
      <c r="S2389" s="8"/>
      <c r="T2389" s="8"/>
      <c r="U2389" s="8"/>
      <c r="V2389" s="8"/>
      <c r="W2389" s="8"/>
      <c r="X2389" s="8"/>
      <c r="Y2389" s="8"/>
      <c r="Z2389" s="8"/>
    </row>
    <row r="2390">
      <c r="A2390" s="8"/>
      <c r="B2390" s="11"/>
      <c r="C2390" s="8"/>
      <c r="D2390" s="8"/>
      <c r="E2390" s="8"/>
      <c r="F2390" s="8"/>
      <c r="G2390" s="8"/>
      <c r="H2390" s="8"/>
      <c r="I2390" s="8"/>
      <c r="J2390" s="8"/>
      <c r="K2390" s="8"/>
      <c r="L2390" s="8"/>
      <c r="M2390" s="8"/>
      <c r="N2390" s="8"/>
      <c r="O2390" s="8"/>
      <c r="P2390" s="8"/>
      <c r="Q2390" s="8"/>
      <c r="R2390" s="8"/>
      <c r="S2390" s="8"/>
      <c r="T2390" s="8"/>
      <c r="U2390" s="8"/>
      <c r="V2390" s="8"/>
      <c r="W2390" s="8"/>
      <c r="X2390" s="8"/>
      <c r="Y2390" s="8"/>
      <c r="Z2390" s="8"/>
    </row>
    <row r="2391">
      <c r="A2391" s="8"/>
      <c r="B2391" s="11"/>
      <c r="C2391" s="8"/>
      <c r="D2391" s="8"/>
      <c r="E2391" s="8"/>
      <c r="F2391" s="8"/>
      <c r="G2391" s="8"/>
      <c r="H2391" s="8"/>
      <c r="I2391" s="8"/>
      <c r="J2391" s="8"/>
      <c r="K2391" s="8"/>
      <c r="L2391" s="8"/>
      <c r="M2391" s="8"/>
      <c r="N2391" s="8"/>
      <c r="O2391" s="8"/>
      <c r="P2391" s="8"/>
      <c r="Q2391" s="8"/>
      <c r="R2391" s="8"/>
      <c r="S2391" s="8"/>
      <c r="T2391" s="8"/>
      <c r="U2391" s="8"/>
      <c r="V2391" s="8"/>
      <c r="W2391" s="8"/>
      <c r="X2391" s="8"/>
      <c r="Y2391" s="8"/>
      <c r="Z2391" s="8"/>
    </row>
    <row r="2392">
      <c r="A2392" s="8"/>
      <c r="B2392" s="11"/>
      <c r="C2392" s="8"/>
      <c r="D2392" s="8"/>
      <c r="E2392" s="8"/>
      <c r="F2392" s="8"/>
      <c r="G2392" s="8"/>
      <c r="H2392" s="8"/>
      <c r="I2392" s="8"/>
      <c r="J2392" s="8"/>
      <c r="K2392" s="8"/>
      <c r="L2392" s="8"/>
      <c r="M2392" s="8"/>
      <c r="N2392" s="8"/>
      <c r="O2392" s="8"/>
      <c r="P2392" s="8"/>
      <c r="Q2392" s="8"/>
      <c r="R2392" s="8"/>
      <c r="S2392" s="8"/>
      <c r="T2392" s="8"/>
      <c r="U2392" s="8"/>
      <c r="V2392" s="8"/>
      <c r="W2392" s="8"/>
      <c r="X2392" s="8"/>
      <c r="Y2392" s="8"/>
      <c r="Z2392" s="8"/>
    </row>
    <row r="2393">
      <c r="A2393" s="8"/>
      <c r="B2393" s="11"/>
      <c r="C2393" s="8"/>
      <c r="D2393" s="8"/>
      <c r="E2393" s="8"/>
      <c r="F2393" s="8"/>
      <c r="G2393" s="8"/>
      <c r="H2393" s="8"/>
      <c r="I2393" s="8"/>
      <c r="J2393" s="8"/>
      <c r="K2393" s="8"/>
      <c r="L2393" s="8"/>
      <c r="M2393" s="8"/>
      <c r="N2393" s="8"/>
      <c r="O2393" s="8"/>
      <c r="P2393" s="8"/>
      <c r="Q2393" s="8"/>
      <c r="R2393" s="8"/>
      <c r="S2393" s="8"/>
      <c r="T2393" s="8"/>
      <c r="U2393" s="8"/>
      <c r="V2393" s="8"/>
      <c r="W2393" s="8"/>
      <c r="X2393" s="8"/>
      <c r="Y2393" s="8"/>
      <c r="Z2393" s="8"/>
    </row>
    <row r="2394">
      <c r="A2394" s="8"/>
      <c r="B2394" s="11"/>
      <c r="C2394" s="8"/>
      <c r="D2394" s="8"/>
      <c r="E2394" s="8"/>
      <c r="F2394" s="8"/>
      <c r="G2394" s="8"/>
      <c r="H2394" s="8"/>
      <c r="I2394" s="8"/>
      <c r="J2394" s="8"/>
      <c r="K2394" s="8"/>
      <c r="L2394" s="8"/>
      <c r="M2394" s="8"/>
      <c r="N2394" s="8"/>
      <c r="O2394" s="8"/>
      <c r="P2394" s="8"/>
      <c r="Q2394" s="8"/>
      <c r="R2394" s="8"/>
      <c r="S2394" s="8"/>
      <c r="T2394" s="8"/>
      <c r="U2394" s="8"/>
      <c r="V2394" s="8"/>
      <c r="W2394" s="8"/>
      <c r="X2394" s="8"/>
      <c r="Y2394" s="8"/>
      <c r="Z2394" s="8"/>
    </row>
    <row r="2395">
      <c r="A2395" s="8"/>
      <c r="B2395" s="11"/>
      <c r="C2395" s="8"/>
      <c r="D2395" s="8"/>
      <c r="E2395" s="8"/>
      <c r="F2395" s="8"/>
      <c r="G2395" s="8"/>
      <c r="H2395" s="8"/>
      <c r="I2395" s="8"/>
      <c r="J2395" s="8"/>
      <c r="K2395" s="8"/>
      <c r="L2395" s="8"/>
      <c r="M2395" s="8"/>
      <c r="N2395" s="8"/>
      <c r="O2395" s="8"/>
      <c r="P2395" s="8"/>
      <c r="Q2395" s="8"/>
      <c r="R2395" s="8"/>
      <c r="S2395" s="8"/>
      <c r="T2395" s="8"/>
      <c r="U2395" s="8"/>
      <c r="V2395" s="8"/>
      <c r="W2395" s="8"/>
      <c r="X2395" s="8"/>
      <c r="Y2395" s="8"/>
      <c r="Z2395" s="8"/>
    </row>
    <row r="2396">
      <c r="A2396" s="8"/>
      <c r="B2396" s="11"/>
      <c r="C2396" s="8"/>
      <c r="D2396" s="8"/>
      <c r="E2396" s="8"/>
      <c r="F2396" s="8"/>
      <c r="G2396" s="8"/>
      <c r="H2396" s="8"/>
      <c r="I2396" s="8"/>
      <c r="J2396" s="8"/>
      <c r="K2396" s="8"/>
      <c r="L2396" s="8"/>
      <c r="M2396" s="8"/>
      <c r="N2396" s="8"/>
      <c r="O2396" s="8"/>
      <c r="P2396" s="8"/>
      <c r="Q2396" s="8"/>
      <c r="R2396" s="8"/>
      <c r="S2396" s="8"/>
      <c r="T2396" s="8"/>
      <c r="U2396" s="8"/>
      <c r="V2396" s="8"/>
      <c r="W2396" s="8"/>
      <c r="X2396" s="8"/>
      <c r="Y2396" s="8"/>
      <c r="Z2396" s="8"/>
    </row>
    <row r="2397">
      <c r="A2397" s="8"/>
      <c r="B2397" s="11"/>
      <c r="C2397" s="8"/>
      <c r="D2397" s="8"/>
      <c r="E2397" s="8"/>
      <c r="F2397" s="8"/>
      <c r="G2397" s="8"/>
      <c r="H2397" s="8"/>
      <c r="I2397" s="8"/>
      <c r="J2397" s="8"/>
      <c r="K2397" s="8"/>
      <c r="L2397" s="8"/>
      <c r="M2397" s="8"/>
      <c r="N2397" s="8"/>
      <c r="O2397" s="8"/>
      <c r="P2397" s="8"/>
      <c r="Q2397" s="8"/>
      <c r="R2397" s="8"/>
      <c r="S2397" s="8"/>
      <c r="T2397" s="8"/>
      <c r="U2397" s="8"/>
      <c r="V2397" s="8"/>
      <c r="W2397" s="8"/>
      <c r="X2397" s="8"/>
      <c r="Y2397" s="8"/>
      <c r="Z2397" s="8"/>
    </row>
    <row r="2398">
      <c r="A2398" s="8"/>
      <c r="B2398" s="11"/>
      <c r="C2398" s="8"/>
      <c r="D2398" s="8"/>
      <c r="E2398" s="8"/>
      <c r="F2398" s="8"/>
      <c r="G2398" s="8"/>
      <c r="H2398" s="8"/>
      <c r="I2398" s="8"/>
      <c r="J2398" s="8"/>
      <c r="K2398" s="8"/>
      <c r="L2398" s="8"/>
      <c r="M2398" s="8"/>
      <c r="N2398" s="8"/>
      <c r="O2398" s="8"/>
      <c r="P2398" s="8"/>
      <c r="Q2398" s="8"/>
      <c r="R2398" s="8"/>
      <c r="S2398" s="8"/>
      <c r="T2398" s="8"/>
      <c r="U2398" s="8"/>
      <c r="V2398" s="8"/>
      <c r="W2398" s="8"/>
      <c r="X2398" s="8"/>
      <c r="Y2398" s="8"/>
      <c r="Z2398" s="8"/>
    </row>
    <row r="2399">
      <c r="A2399" s="8"/>
      <c r="B2399" s="11"/>
      <c r="C2399" s="8"/>
      <c r="D2399" s="8"/>
      <c r="E2399" s="8"/>
      <c r="F2399" s="8"/>
      <c r="G2399" s="8"/>
      <c r="H2399" s="8"/>
      <c r="I2399" s="8"/>
      <c r="J2399" s="8"/>
      <c r="K2399" s="8"/>
      <c r="L2399" s="8"/>
      <c r="M2399" s="8"/>
      <c r="N2399" s="8"/>
      <c r="O2399" s="8"/>
      <c r="P2399" s="8"/>
      <c r="Q2399" s="8"/>
      <c r="R2399" s="8"/>
      <c r="S2399" s="8"/>
      <c r="T2399" s="8"/>
      <c r="U2399" s="8"/>
      <c r="V2399" s="8"/>
      <c r="W2399" s="8"/>
      <c r="X2399" s="8"/>
      <c r="Y2399" s="8"/>
      <c r="Z2399" s="8"/>
    </row>
    <row r="2400">
      <c r="A2400" s="8"/>
      <c r="B2400" s="11"/>
      <c r="C2400" s="8"/>
      <c r="D2400" s="8"/>
      <c r="E2400" s="8"/>
      <c r="F2400" s="8"/>
      <c r="G2400" s="8"/>
      <c r="H2400" s="8"/>
      <c r="I2400" s="8"/>
      <c r="J2400" s="8"/>
      <c r="K2400" s="8"/>
      <c r="L2400" s="8"/>
      <c r="M2400" s="8"/>
      <c r="N2400" s="8"/>
      <c r="O2400" s="8"/>
      <c r="P2400" s="8"/>
      <c r="Q2400" s="8"/>
      <c r="R2400" s="8"/>
      <c r="S2400" s="8"/>
      <c r="T2400" s="8"/>
      <c r="U2400" s="8"/>
      <c r="V2400" s="8"/>
      <c r="W2400" s="8"/>
      <c r="X2400" s="8"/>
      <c r="Y2400" s="8"/>
      <c r="Z2400" s="8"/>
    </row>
    <row r="2401">
      <c r="A2401" s="8"/>
      <c r="B2401" s="11"/>
      <c r="C2401" s="8"/>
      <c r="D2401" s="8"/>
      <c r="E2401" s="8"/>
      <c r="F2401" s="8"/>
      <c r="G2401" s="8"/>
      <c r="H2401" s="8"/>
      <c r="I2401" s="8"/>
      <c r="J2401" s="8"/>
      <c r="K2401" s="8"/>
      <c r="L2401" s="8"/>
      <c r="M2401" s="8"/>
      <c r="N2401" s="8"/>
      <c r="O2401" s="8"/>
      <c r="P2401" s="8"/>
      <c r="Q2401" s="8"/>
      <c r="R2401" s="8"/>
      <c r="S2401" s="8"/>
      <c r="T2401" s="8"/>
      <c r="U2401" s="8"/>
      <c r="V2401" s="8"/>
      <c r="W2401" s="8"/>
      <c r="X2401" s="8"/>
      <c r="Y2401" s="8"/>
      <c r="Z2401" s="8"/>
    </row>
    <row r="2402">
      <c r="A2402" s="8"/>
      <c r="B2402" s="11"/>
      <c r="C2402" s="8"/>
      <c r="D2402" s="8"/>
      <c r="E2402" s="8"/>
      <c r="F2402" s="8"/>
      <c r="G2402" s="8"/>
      <c r="H2402" s="8"/>
      <c r="I2402" s="8"/>
      <c r="J2402" s="8"/>
      <c r="K2402" s="8"/>
      <c r="L2402" s="8"/>
      <c r="M2402" s="8"/>
      <c r="N2402" s="8"/>
      <c r="O2402" s="8"/>
      <c r="P2402" s="8"/>
      <c r="Q2402" s="8"/>
      <c r="R2402" s="8"/>
      <c r="S2402" s="8"/>
      <c r="T2402" s="8"/>
      <c r="U2402" s="8"/>
      <c r="V2402" s="8"/>
      <c r="W2402" s="8"/>
      <c r="X2402" s="8"/>
      <c r="Y2402" s="8"/>
      <c r="Z2402" s="8"/>
    </row>
    <row r="2403">
      <c r="A2403" s="8"/>
      <c r="B2403" s="11"/>
      <c r="C2403" s="8"/>
      <c r="D2403" s="8"/>
      <c r="E2403" s="8"/>
      <c r="F2403" s="8"/>
      <c r="G2403" s="8"/>
      <c r="H2403" s="8"/>
      <c r="I2403" s="8"/>
      <c r="J2403" s="8"/>
      <c r="K2403" s="8"/>
      <c r="L2403" s="8"/>
      <c r="M2403" s="8"/>
      <c r="N2403" s="8"/>
      <c r="O2403" s="8"/>
      <c r="P2403" s="8"/>
      <c r="Q2403" s="8"/>
      <c r="R2403" s="8"/>
      <c r="S2403" s="8"/>
      <c r="T2403" s="8"/>
      <c r="U2403" s="8"/>
      <c r="V2403" s="8"/>
      <c r="W2403" s="8"/>
      <c r="X2403" s="8"/>
      <c r="Y2403" s="8"/>
      <c r="Z2403" s="8"/>
    </row>
    <row r="2404">
      <c r="A2404" s="8"/>
      <c r="B2404" s="11"/>
      <c r="C2404" s="8"/>
      <c r="D2404" s="8"/>
      <c r="E2404" s="8"/>
      <c r="F2404" s="8"/>
      <c r="G2404" s="8"/>
      <c r="H2404" s="8"/>
      <c r="I2404" s="8"/>
      <c r="J2404" s="8"/>
      <c r="K2404" s="8"/>
      <c r="L2404" s="8"/>
      <c r="M2404" s="8"/>
      <c r="N2404" s="8"/>
      <c r="O2404" s="8"/>
      <c r="P2404" s="8"/>
      <c r="Q2404" s="8"/>
      <c r="R2404" s="8"/>
      <c r="S2404" s="8"/>
      <c r="T2404" s="8"/>
      <c r="U2404" s="8"/>
      <c r="V2404" s="8"/>
      <c r="W2404" s="8"/>
      <c r="X2404" s="8"/>
      <c r="Y2404" s="8"/>
      <c r="Z2404" s="8"/>
    </row>
    <row r="2405">
      <c r="A2405" s="8"/>
      <c r="B2405" s="11"/>
      <c r="C2405" s="8"/>
      <c r="D2405" s="8"/>
      <c r="E2405" s="8"/>
      <c r="F2405" s="8"/>
      <c r="G2405" s="8"/>
      <c r="H2405" s="8"/>
      <c r="I2405" s="8"/>
      <c r="J2405" s="8"/>
      <c r="K2405" s="8"/>
      <c r="L2405" s="8"/>
      <c r="M2405" s="8"/>
      <c r="N2405" s="8"/>
      <c r="O2405" s="8"/>
      <c r="P2405" s="8"/>
      <c r="Q2405" s="8"/>
      <c r="R2405" s="8"/>
      <c r="S2405" s="8"/>
      <c r="T2405" s="8"/>
      <c r="U2405" s="8"/>
      <c r="V2405" s="8"/>
      <c r="W2405" s="8"/>
      <c r="X2405" s="8"/>
      <c r="Y2405" s="8"/>
      <c r="Z2405" s="8"/>
    </row>
    <row r="2406">
      <c r="A2406" s="8"/>
      <c r="B2406" s="11"/>
      <c r="C2406" s="8"/>
      <c r="D2406" s="8"/>
      <c r="E2406" s="8"/>
      <c r="F2406" s="8"/>
      <c r="G2406" s="8"/>
      <c r="H2406" s="8"/>
      <c r="I2406" s="8"/>
      <c r="J2406" s="8"/>
      <c r="K2406" s="8"/>
      <c r="L2406" s="8"/>
      <c r="M2406" s="8"/>
      <c r="N2406" s="8"/>
      <c r="O2406" s="8"/>
      <c r="P2406" s="8"/>
      <c r="Q2406" s="8"/>
      <c r="R2406" s="8"/>
      <c r="S2406" s="8"/>
      <c r="T2406" s="8"/>
      <c r="U2406" s="8"/>
      <c r="V2406" s="8"/>
      <c r="W2406" s="8"/>
      <c r="X2406" s="8"/>
      <c r="Y2406" s="8"/>
      <c r="Z2406" s="8"/>
    </row>
    <row r="2407">
      <c r="A2407" s="8"/>
      <c r="B2407" s="11"/>
      <c r="C2407" s="8"/>
      <c r="D2407" s="8"/>
      <c r="E2407" s="8"/>
      <c r="F2407" s="8"/>
      <c r="G2407" s="8"/>
      <c r="H2407" s="8"/>
      <c r="I2407" s="8"/>
      <c r="J2407" s="8"/>
      <c r="K2407" s="8"/>
      <c r="L2407" s="8"/>
      <c r="M2407" s="8"/>
      <c r="N2407" s="8"/>
      <c r="O2407" s="8"/>
      <c r="P2407" s="8"/>
      <c r="Q2407" s="8"/>
      <c r="R2407" s="8"/>
      <c r="S2407" s="8"/>
      <c r="T2407" s="8"/>
      <c r="U2407" s="8"/>
      <c r="V2407" s="8"/>
      <c r="W2407" s="8"/>
      <c r="X2407" s="8"/>
      <c r="Y2407" s="8"/>
      <c r="Z2407" s="8"/>
    </row>
    <row r="2408">
      <c r="A2408" s="8"/>
      <c r="B2408" s="11"/>
      <c r="C2408" s="8"/>
      <c r="D2408" s="8"/>
      <c r="E2408" s="8"/>
      <c r="F2408" s="8"/>
      <c r="G2408" s="8"/>
      <c r="H2408" s="8"/>
      <c r="I2408" s="8"/>
      <c r="J2408" s="8"/>
      <c r="K2408" s="8"/>
      <c r="L2408" s="8"/>
      <c r="M2408" s="8"/>
      <c r="N2408" s="8"/>
      <c r="O2408" s="8"/>
      <c r="P2408" s="8"/>
      <c r="Q2408" s="8"/>
      <c r="R2408" s="8"/>
      <c r="S2408" s="8"/>
      <c r="T2408" s="8"/>
      <c r="U2408" s="8"/>
      <c r="V2408" s="8"/>
      <c r="W2408" s="8"/>
      <c r="X2408" s="8"/>
      <c r="Y2408" s="8"/>
      <c r="Z2408" s="8"/>
    </row>
    <row r="2409">
      <c r="A2409" s="8"/>
      <c r="B2409" s="11"/>
      <c r="C2409" s="8"/>
      <c r="D2409" s="8"/>
      <c r="E2409" s="8"/>
      <c r="F2409" s="8"/>
      <c r="G2409" s="8"/>
      <c r="H2409" s="8"/>
      <c r="I2409" s="8"/>
      <c r="J2409" s="8"/>
      <c r="K2409" s="8"/>
      <c r="L2409" s="8"/>
      <c r="M2409" s="8"/>
      <c r="N2409" s="8"/>
      <c r="O2409" s="8"/>
      <c r="P2409" s="8"/>
      <c r="Q2409" s="8"/>
      <c r="R2409" s="8"/>
      <c r="S2409" s="8"/>
      <c r="T2409" s="8"/>
      <c r="U2409" s="8"/>
      <c r="V2409" s="8"/>
      <c r="W2409" s="8"/>
      <c r="X2409" s="8"/>
      <c r="Y2409" s="8"/>
      <c r="Z2409" s="8"/>
    </row>
    <row r="2410">
      <c r="A2410" s="8"/>
      <c r="B2410" s="11"/>
      <c r="C2410" s="8"/>
      <c r="D2410" s="8"/>
      <c r="E2410" s="8"/>
      <c r="F2410" s="8"/>
      <c r="G2410" s="8"/>
      <c r="H2410" s="8"/>
      <c r="I2410" s="8"/>
      <c r="J2410" s="8"/>
      <c r="K2410" s="8"/>
      <c r="L2410" s="8"/>
      <c r="M2410" s="8"/>
      <c r="N2410" s="8"/>
      <c r="O2410" s="8"/>
      <c r="P2410" s="8"/>
      <c r="Q2410" s="8"/>
      <c r="R2410" s="8"/>
      <c r="S2410" s="8"/>
      <c r="T2410" s="8"/>
      <c r="U2410" s="8"/>
      <c r="V2410" s="8"/>
      <c r="W2410" s="8"/>
      <c r="X2410" s="8"/>
      <c r="Y2410" s="8"/>
      <c r="Z2410" s="8"/>
    </row>
    <row r="2411">
      <c r="A2411" s="8"/>
      <c r="B2411" s="11"/>
      <c r="C2411" s="8"/>
      <c r="D2411" s="8"/>
      <c r="E2411" s="8"/>
      <c r="F2411" s="8"/>
      <c r="G2411" s="8"/>
      <c r="H2411" s="8"/>
      <c r="I2411" s="8"/>
      <c r="J2411" s="8"/>
      <c r="K2411" s="8"/>
      <c r="L2411" s="8"/>
      <c r="M2411" s="8"/>
      <c r="N2411" s="8"/>
      <c r="O2411" s="8"/>
      <c r="P2411" s="8"/>
      <c r="Q2411" s="8"/>
      <c r="R2411" s="8"/>
      <c r="S2411" s="8"/>
      <c r="T2411" s="8"/>
      <c r="U2411" s="8"/>
      <c r="V2411" s="8"/>
      <c r="W2411" s="8"/>
      <c r="X2411" s="8"/>
      <c r="Y2411" s="8"/>
      <c r="Z2411" s="8"/>
    </row>
  </sheetData>
  <hyperlinks>
    <hyperlink r:id="rId1" ref="A1"/>
  </hyperlinks>
  <drawing r:id="rId2"/>
</worksheet>
</file>